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6B7F5E76-2C40-4107-A75C-9B6560C71AA1}"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3" sheetId="176" r:id="rId33"/>
    <sheet name="SSPAF" sheetId="177" r:id="rId34"/>
  </sheets>
  <definedNames>
    <definedName name="_xlnm.Print_Area" localSheetId="28">' SEFA'!$B$1:$M$195</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42" i="5" l="1"/>
  <c r="F153" i="5"/>
  <c r="F152" i="5"/>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B64" i="127" l="1"/>
  <c r="D9" i="118"/>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E80" i="181"/>
  <c r="F80" i="181" s="1"/>
  <c r="G80" i="181" s="1"/>
  <c r="E79" i="181"/>
  <c r="F79" i="181" s="1"/>
  <c r="G79" i="181" s="1"/>
  <c r="E78" i="181"/>
  <c r="F78" i="181" s="1"/>
  <c r="G78" i="181" s="1"/>
  <c r="E77" i="181"/>
  <c r="F77" i="181" s="1"/>
  <c r="G77" i="181" s="1"/>
  <c r="E76" i="181"/>
  <c r="F76" i="181" s="1"/>
  <c r="G76" i="181" s="1"/>
  <c r="E75" i="181"/>
  <c r="E74" i="181"/>
  <c r="F74" i="181" s="1"/>
  <c r="G74" i="181" s="1"/>
  <c r="E73" i="181"/>
  <c r="F73" i="181" s="1"/>
  <c r="G73" i="181" s="1"/>
  <c r="G140" i="181"/>
  <c r="E140" i="181"/>
  <c r="G94" i="181"/>
  <c r="E94" i="181"/>
  <c r="G85" i="181"/>
  <c r="E85" i="181"/>
  <c r="E72" i="181"/>
  <c r="E71" i="181"/>
  <c r="F71" i="181" s="1"/>
  <c r="G71" i="181" s="1"/>
  <c r="E70" i="181"/>
  <c r="F70" i="181" s="1"/>
  <c r="G70" i="181" s="1"/>
  <c r="E69" i="181"/>
  <c r="F69" i="181" s="1"/>
  <c r="G69" i="181" s="1"/>
  <c r="E68" i="181"/>
  <c r="F68" i="181" s="1"/>
  <c r="G68" i="181" s="1"/>
  <c r="E67" i="181"/>
  <c r="F67" i="181" s="1"/>
  <c r="G67" i="181" s="1"/>
  <c r="E66" i="181"/>
  <c r="F66" i="181" s="1"/>
  <c r="G66" i="181" s="1"/>
  <c r="E65" i="181"/>
  <c r="E64" i="181"/>
  <c r="E63" i="181"/>
  <c r="F63" i="181" s="1"/>
  <c r="G63" i="181" s="1"/>
  <c r="E62" i="181"/>
  <c r="F62" i="181" s="1"/>
  <c r="G62" i="181" s="1"/>
  <c r="E61" i="181"/>
  <c r="F61" i="181" s="1"/>
  <c r="G61" i="181" s="1"/>
  <c r="E60" i="181"/>
  <c r="E59" i="181"/>
  <c r="F59" i="181" s="1"/>
  <c r="G59" i="181" s="1"/>
  <c r="E58" i="181"/>
  <c r="E57" i="181"/>
  <c r="F57" i="181" s="1"/>
  <c r="G57" i="181" s="1"/>
  <c r="E56" i="181"/>
  <c r="E55" i="181"/>
  <c r="F55" i="181" s="1"/>
  <c r="G55" i="181" s="1"/>
  <c r="E54" i="181"/>
  <c r="E53" i="181"/>
  <c r="F53" i="181" s="1"/>
  <c r="G53" i="181" s="1"/>
  <c r="E52" i="181"/>
  <c r="F52" i="181" s="1"/>
  <c r="G52" i="181" s="1"/>
  <c r="E51" i="181"/>
  <c r="F51" i="181" s="1"/>
  <c r="G51" i="181" s="1"/>
  <c r="E50" i="181"/>
  <c r="F50" i="181" s="1"/>
  <c r="G50" i="181" s="1"/>
  <c r="E49" i="181"/>
  <c r="F49" i="181" s="1"/>
  <c r="G49" i="181" s="1"/>
  <c r="E48" i="181"/>
  <c r="E47" i="181"/>
  <c r="F47" i="181" s="1"/>
  <c r="G47" i="181" s="1"/>
  <c r="E46" i="181"/>
  <c r="F46" i="181" s="1"/>
  <c r="G46" i="181" s="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56" i="181" l="1"/>
  <c r="G56" i="181" s="1"/>
  <c r="F64" i="181"/>
  <c r="G64" i="181" s="1"/>
  <c r="F48" i="181"/>
  <c r="G48" i="181" s="1"/>
  <c r="F60" i="181"/>
  <c r="G60" i="181" s="1"/>
  <c r="F65" i="181"/>
  <c r="G65" i="181" s="1"/>
  <c r="F75" i="181"/>
  <c r="G75" i="181" s="1"/>
  <c r="F54" i="181"/>
  <c r="G54" i="181" s="1"/>
  <c r="F58" i="181"/>
  <c r="G58" i="181" s="1"/>
  <c r="F72" i="181"/>
  <c r="G72"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D14" i="171" l="1"/>
  <c r="D12" i="171"/>
  <c r="A10" i="169"/>
  <c r="A16" i="169"/>
  <c r="A15" i="169"/>
  <c r="A14" i="169"/>
  <c r="K18" i="169"/>
  <c r="G18" i="169"/>
  <c r="G15" i="169"/>
  <c r="I13" i="169"/>
  <c r="G11" i="169"/>
  <c r="G10" i="169"/>
  <c r="G9" i="169"/>
  <c r="G7" i="169"/>
  <c r="E7" i="169"/>
  <c r="B2" i="17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D7762" i="106" s="1"/>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D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5"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K6" i="11" l="1"/>
  <c r="B7604" i="106" s="1"/>
  <c r="F31" i="108"/>
  <c r="H112" i="29"/>
  <c r="B7018" i="106" s="1"/>
  <c r="D7018" i="106" s="1"/>
  <c r="J129" i="29"/>
  <c r="B7038" i="106" s="1"/>
  <c r="D7038" i="106" s="1"/>
  <c r="K14" i="11"/>
  <c r="B7622" i="106" s="1"/>
  <c r="E33" i="108"/>
  <c r="F52" i="34"/>
  <c r="B2724" i="106"/>
  <c r="D2724" i="106" s="1"/>
  <c r="F67" i="34"/>
  <c r="D69" i="36"/>
  <c r="F19" i="7"/>
  <c r="B1807" i="106" s="1"/>
  <c r="D1807" i="106" s="1"/>
  <c r="D31" i="36"/>
  <c r="D11" i="37"/>
  <c r="H29" i="118"/>
  <c r="K28" i="118" s="1"/>
  <c r="O27" i="118" s="1"/>
  <c r="O29" i="118" s="1"/>
  <c r="F50" i="34"/>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J35"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L14" i="11" l="1"/>
  <c r="B7623" i="106" s="1"/>
  <c r="D7255" i="106"/>
  <c r="J151" i="29"/>
  <c r="B7052" i="106" s="1"/>
  <c r="D7052" i="106" s="1"/>
  <c r="D7253" i="106"/>
  <c r="D7252" i="106"/>
  <c r="F66" i="34"/>
  <c r="B2031" i="106"/>
  <c r="D2031" i="106" s="1"/>
  <c r="J40" i="8"/>
  <c r="J39" i="8"/>
  <c r="J31" i="8"/>
  <c r="J34" i="8"/>
  <c r="J32" i="8"/>
  <c r="J33" i="8"/>
  <c r="J38" i="8"/>
  <c r="J36" i="8"/>
  <c r="J37"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4172" i="106"/>
  <c r="D4172"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3" i="106" l="1"/>
  <c r="D283" i="106" s="1"/>
  <c r="N23" i="3"/>
  <c r="B284" i="106" s="1"/>
  <c r="D284" i="106" s="1"/>
  <c r="K19" i="4"/>
  <c r="B4144" i="106" s="1"/>
  <c r="D4144" i="106" s="1"/>
  <c r="K20" i="4"/>
  <c r="K78" i="4" s="1"/>
  <c r="K81"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H81" i="4" s="1"/>
  <c r="B2662" i="106"/>
  <c r="D2662" i="106" s="1"/>
  <c r="B3227" i="106"/>
  <c r="D3227" i="106" s="1"/>
  <c r="I78" i="4"/>
  <c r="I81" i="4" s="1"/>
  <c r="D9" i="146"/>
  <c r="F19" i="4"/>
  <c r="B4139" i="106" s="1"/>
  <c r="D4139" i="106" s="1"/>
  <c r="B2600" i="106"/>
  <c r="D2600" i="106" s="1"/>
  <c r="F20" i="4"/>
  <c r="B2573" i="106"/>
  <c r="D2573" i="106" s="1"/>
  <c r="D19" i="4"/>
  <c r="B4137" i="106" s="1"/>
  <c r="D4137" i="106" s="1"/>
  <c r="C9" i="146"/>
  <c r="C10" i="146" s="1"/>
  <c r="F175" i="34" l="1"/>
  <c r="F79" i="34"/>
  <c r="D55" i="36"/>
  <c r="B3576" i="106"/>
  <c r="D3576" i="106" s="1"/>
  <c r="D10" i="146"/>
  <c r="B6263" i="106"/>
  <c r="D6263" i="106" s="1"/>
  <c r="F8" i="146"/>
  <c r="D78" i="4"/>
  <c r="D81" i="4" s="1"/>
  <c r="B3588" i="106"/>
  <c r="D3588" i="106" s="1"/>
  <c r="F78" i="4"/>
  <c r="F81" i="4" s="1"/>
  <c r="B2601" i="106"/>
  <c r="D2601" i="106" s="1"/>
  <c r="B3320" i="106"/>
  <c r="D3320" i="106" s="1"/>
  <c r="K17" i="118"/>
  <c r="B3300" i="106"/>
  <c r="D3300" i="106" s="1"/>
  <c r="B7631" i="106"/>
  <c r="F176" i="34"/>
  <c r="A7262" i="106"/>
  <c r="D7261" i="106"/>
  <c r="H16" i="37"/>
  <c r="G78" i="4"/>
  <c r="G81" i="4" s="1"/>
  <c r="B2613" i="106"/>
  <c r="D2613" i="106" s="1"/>
  <c r="B2562" i="106"/>
  <c r="D2562" i="106" s="1"/>
  <c r="C78" i="4"/>
  <c r="C81" i="4" s="1"/>
  <c r="B10" i="146"/>
  <c r="F9" i="146"/>
  <c r="E78" i="4"/>
  <c r="E81" i="4" s="1"/>
  <c r="B2636" i="106"/>
  <c r="D2636" i="106" s="1"/>
  <c r="D64" i="36"/>
  <c r="J82" i="4"/>
  <c r="B6266" i="106"/>
  <c r="D6266" i="106" s="1"/>
  <c r="F177" i="34" l="1"/>
  <c r="F179" i="34" s="1"/>
  <c r="F10" i="146"/>
  <c r="B3239" i="106"/>
  <c r="D3239" i="106" s="1"/>
  <c r="B3278" i="106"/>
  <c r="D3278" i="106" s="1"/>
  <c r="B3233" i="106"/>
  <c r="D3233" i="106" s="1"/>
  <c r="A7263" i="106"/>
  <c r="D7262" i="106"/>
  <c r="B1700" i="106"/>
  <c r="D1700" i="106" s="1"/>
  <c r="H82" i="4"/>
  <c r="D62" i="36"/>
  <c r="O16" i="118"/>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<sst xmlns="http://schemas.openxmlformats.org/spreadsheetml/2006/main" count="9648" uniqueCount="6171">
  <si>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</si>
  <si>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</si>
  <si>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</si>
  <si>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</si>
  <si>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</si>
  <si>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</si>
  <si>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</si>
  <si>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</si>
  <si>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</si>
  <si>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</si>
  <si>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</si>
  <si>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</si>
  <si>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</si>
  <si>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</si>
  <si>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</si>
  <si>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</si>
  <si>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</si>
  <si>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</si>
  <si>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</si>
  <si>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</si>
  <si>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</si>
  <si>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</si>
  <si>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</si>
  <si>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</si>
  <si>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</si>
  <si>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</si>
  <si>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</si>
  <si>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</si>
  <si>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</si>
  <si>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</si>
  <si>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</si>
  <si>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</si>
  <si>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</si>
  <si>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</si>
  <si>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</si>
  <si>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</si>
  <si>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</si>
  <si>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</si>
  <si>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</si>
  <si>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</si>
  <si>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</si>
  <si>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</si>
  <si>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</si>
  <si>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</si>
  <si>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</si>
  <si>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</si>
  <si>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</si>
  <si>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</si>
  <si>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</si>
  <si>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</si>
  <si>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</si>
  <si>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</si>
  <si>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</si>
  <si>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</si>
  <si>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</si>
  <si>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</si>
  <si>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</si>
  <si>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</si>
  <si>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</si>
  <si>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</si>
  <si>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</si>
  <si>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</si>
  <si>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</si>
  <si>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</si>
  <si>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</si>
  <si>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</si>
  <si>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</si>
  <si>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</si>
  <si>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</si>
  <si>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</si>
  <si>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</si>
  <si>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</si>
  <si>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</si>
  <si>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</si>
  <si>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</si>
  <si>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</si>
  <si>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</si>
  <si>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</si>
  <si>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</si>
  <si>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</si>
  <si>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</si>
  <si>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</si>
  <si>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</si>
  <si>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</si>
  <si>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</si>
  <si>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</si>
  <si>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</si>
  <si>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</si>
  <si>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</si>
  <si>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</si>
  <si>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</si>
  <si>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</si>
  <si>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</si>
  <si>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</si>
  <si>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</si>
  <si>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</si>
  <si>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</si>
  <si>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</si>
  <si>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</si>
  <si>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</si>
  <si>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</si>
  <si>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</si>
  <si>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</si>
  <si>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</si>
  <si>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</si>
  <si>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</si>
  <si>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</si>
  <si>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</si>
  <si>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</si>
  <si>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</si>
  <si>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</si>
  <si>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</si>
  <si>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</si>
  <si>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</si>
  <si>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</si>
  <si>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</si>
  <si>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</si>
  <si>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</si>
  <si>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</si>
  <si>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</si>
  <si>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</si>
  <si>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</si>
  <si>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</si>
  <si>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</si>
  <si>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</si>
  <si>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</si>
  <si>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</si>
  <si>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</si>
  <si>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</si>
  <si>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</si>
  <si>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</si>
  <si>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</si>
  <si>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</si>
  <si>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</si>
  <si>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</si>
  <si>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</si>
  <si>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</si>
  <si>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</si>
  <si>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</si>
  <si>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</si>
  <si>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</si>
  <si>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</si>
  <si>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</si>
  <si>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</si>
  <si>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</si>
  <si>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</si>
  <si>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</si>
  <si>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</si>
  <si>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</si>
  <si>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</si>
  <si>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</si>
  <si>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</si>
  <si>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</si>
  <si>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</si>
  <si>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</si>
  <si>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</si>
  <si>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</si>
  <si>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</si>
  <si>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</si>
  <si>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</si>
  <si>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</si>
  <si>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</si>
  <si>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</si>
  <si>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</si>
  <si>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</si>
  <si>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</si>
  <si>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</si>
  <si>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</si>
  <si>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</si>
  <si>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</si>
  <si>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</si>
  <si>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</si>
  <si>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</si>
  <si>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</si>
  <si>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</si>
  <si>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</si>
  <si>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</si>
  <si>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</si>
  <si>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</si>
  <si>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</si>
  <si>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</si>
  <si>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</si>
  <si>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</si>
  <si>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</si>
  <si>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</si>
  <si>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</si>
  <si>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</si>
  <si>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</si>
  <si>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</si>
  <si>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</si>
  <si>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</si>
  <si>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</si>
  <si>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</si>
  <si>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</si>
  <si>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</si>
  <si>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</si>
  <si>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</si>
  <si>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</si>
  <si>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</si>
  <si>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</si>
  <si>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</si>
  <si>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</si>
  <si>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</si>
  <si>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</si>
  <si>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</si>
  <si>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</si>
  <si>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</si>
  <si>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</si>
  <si>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</si>
  <si>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</si>
  <si>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</si>
  <si>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</si>
  <si>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</si>
  <si>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</si>
  <si>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</si>
  <si>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</si>
  <si>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</si>
  <si>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</si>
  <si>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</si>
  <si>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</si>
  <si>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</si>
  <si>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</si>
  <si>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</si>
  <si>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</si>
  <si>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</si>
  <si>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</si>
  <si>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</si>
  <si>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</si>
  <si>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</si>
  <si>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</si>
  <si>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</si>
  <si>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</si>
  <si>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</si>
  <si>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</si>
  <si>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</si>
  <si>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</si>
  <si>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</si>
  <si>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</si>
  <si>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</si>
  <si>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</si>
  <si>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</si>
  <si>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</si>
  <si>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</si>
  <si>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</si>
  <si>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</si>
  <si>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</si>
  <si>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</si>
  <si>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</si>
  <si>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</si>
  <si>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</si>
  <si>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</si>
  <si>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</si>
  <si>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</si>
  <si>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</si>
  <si>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</si>
  <si>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</si>
  <si>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</si>
  <si>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</si>
  <si>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</si>
  <si>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</si>
  <si>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</si>
  <si>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</si>
  <si>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</si>
  <si>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</si>
  <si>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</si>
  <si>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</si>
  <si>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</si>
  <si>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</si>
  <si>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</si>
  <si>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</si>
  <si>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</si>
  <si>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</si>
  <si>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</si>
  <si>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</si>
  <si>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</si>
  <si>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</si>
  <si>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</si>
  <si>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</si>
  <si>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</si>
  <si>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</si>
  <si>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</si>
  <si>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</si>
  <si>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</si>
  <si>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</si>
  <si>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</si>
  <si>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</si>
  <si>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</si>
  <si>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</si>
  <si>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</si>
  <si>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</si>
  <si>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</si>
  <si>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</si>
  <si>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</si>
  <si>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</si>
  <si>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</si>
  <si>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</si>
  <si>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</si>
  <si>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</si>
  <si>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</si>
  <si>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</si>
  <si>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</si>
  <si>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</si>
  <si>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</si>
  <si>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</si>
  <si>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</si>
  <si>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</si>
  <si>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</si>
  <si>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</si>
  <si>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</si>
  <si>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</si>
  <si>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</si>
  <si>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</si>
  <si>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</si>
  <si>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</si>
  <si>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</si>
  <si>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</si>
  <si>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</si>
  <si>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</si>
  <si>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</si>
  <si>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</si>
  <si>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</si>
  <si>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</si>
  <si>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</si>
  <si>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</si>
  <si>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</si>
  <si>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</si>
  <si>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</si>
  <si>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</si>
  <si>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</si>
  <si>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</si>
  <si>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</si>
  <si>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</si>
  <si>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</si>
  <si>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</si>
  <si>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</si>
  <si>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</si>
  <si>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</si>
  <si>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</si>
  <si>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</si>
  <si>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</si>
  <si>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</si>
  <si>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</si>
  <si>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</si>
  <si>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</si>
  <si>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</si>
  <si>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</si>
  <si>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</si>
  <si>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</si>
  <si>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</si>
  <si>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</si>
  <si>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</si>
  <si>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</si>
  <si>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</si>
  <si>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</si>
  <si>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</si>
  <si>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</si>
  <si>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</si>
  <si>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</si>
  <si>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</si>
  <si>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</si>
  <si>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</si>
  <si>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</si>
  <si>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</si>
  <si>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</si>
  <si>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</si>
  <si>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</si>
  <si>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</si>
  <si>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</si>
  <si>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</si>
  <si>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</si>
  <si>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</si>
  <si>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</si>
  <si>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</si>
  <si>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</si>
  <si>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</si>
  <si>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</si>
  <si>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</si>
  <si>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</si>
  <si>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</si>
  <si>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</si>
  <si>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</si>
  <si>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</si>
  <si>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</si>
  <si>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</si>
  <si>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</si>
  <si>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</si>
  <si>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</si>
  <si>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</si>
  <si>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</si>
  <si>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</si>
  <si>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</si>
  <si>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</si>
  <si>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</si>
  <si>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</si>
  <si>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</si>
  <si>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</si>
  <si>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</si>
  <si>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</si>
  <si>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</si>
  <si>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</si>
  <si>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</si>
  <si>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</si>
  <si>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</si>
  <si>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</si>
  <si>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</si>
  <si>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</si>
  <si>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</si>
  <si>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</si>
  <si>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</si>
  <si>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</si>
  <si>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</si>
  <si>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</si>
  <si>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</si>
  <si>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</si>
  <si>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</si>
  <si>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</si>
  <si>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</si>
  <si>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</si>
  <si>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</si>
  <si>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</si>
  <si>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</si>
  <si>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</si>
  <si>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</si>
  <si>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</si>
  <si>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</si>
  <si>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</si>
  <si>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</si>
  <si>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</si>
  <si>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</si>
  <si>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</si>
  <si>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</si>
  <si>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</si>
  <si>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</si>
  <si>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</si>
  <si>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</si>
  <si>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</si>
  <si>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</si>
  <si>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</si>
  <si>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</si>
  <si>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</si>
  <si>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</si>
  <si>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</si>
  <si>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</si>
  <si>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</si>
  <si>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</si>
  <si>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</si>
  <si>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</si>
  <si>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</si>
  <si>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</si>
  <si>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</si>
  <si>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</si>
  <si>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</si>
  <si>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</si>
  <si>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</si>
  <si>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</si>
  <si>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</si>
  <si>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</si>
  <si>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</si>
  <si>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</si>
  <si>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</si>
  <si>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</si>
  <si>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</si>
  <si>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</si>
  <si>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</si>
  <si>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</si>
  <si>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</si>
  <si>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</si>
  <si>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</si>
  <si>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</si>
  <si>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</si>
  <si>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</si>
  <si>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</si>
  <si>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</si>
  <si>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</si>
  <si>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</si>
  <si>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</si>
  <si>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</si>
  <si>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</si>
  <si>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</si>
  <si>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</si>
  <si>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</si>
  <si>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</si>
  <si>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</si>
  <si>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</si>
  <si>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</si>
  <si>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</si>
  <si>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</si>
  <si>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</si>
  <si>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</si>
  <si>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</si>
  <si>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</si>
  <si>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</si>
  <si>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</si>
  <si>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</si>
  <si>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</si>
  <si>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</si>
  <si>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</si>
  <si>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</si>
  <si>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</si>
  <si>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</si>
  <si>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</si>
  <si>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</si>
  <si>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</si>
  <si>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</si>
  <si>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</si>
  <si>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</si>
  <si>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</si>
  <si>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</si>
  <si>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</si>
  <si>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</si>
  <si>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</si>
  <si>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</si>
  <si>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</si>
  <si>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</si>
  <si>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</si>
  <si>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</si>
  <si>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</si>
  <si>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</si>
  <si>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</si>
  <si>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</si>
  <si>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</si>
  <si>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</si>
  <si>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</si>
  <si>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</si>
  <si>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</si>
  <si>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</si>
  <si>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</si>
  <si>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</si>
  <si>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</si>
  <si>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</si>
  <si>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</si>
  <si>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</si>
  <si>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</si>
  <si>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</si>
  <si>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</si>
  <si>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</si>
  <si>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</si>
  <si>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</si>
  <si>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</si>
  <si>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</si>
  <si>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</si>
  <si>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</si>
  <si>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</si>
  <si>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</si>
  <si>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</si>
  <si>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</si>
  <si>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</si>
  <si>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</si>
  <si>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</si>
  <si>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</si>
  <si>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</si>
  <si>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</si>
  <si>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</si>
  <si>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</si>
  <si>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</si>
  <si>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</si>
  <si>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</si>
  <si>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</si>
  <si>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</si>
  <si>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</si>
  <si>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</si>
  <si>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</si>
  <si>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</si>
  <si>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</si>
  <si>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</si>
  <si>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</si>
  <si>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</si>
  <si>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</si>
  <si>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</si>
  <si>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</si>
  <si>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</si>
  <si>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</si>
  <si>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</si>
  <si>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</si>
  <si>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</si>
  <si>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</si>
  <si>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</si>
  <si>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</si>
  <si>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</si>
  <si>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</si>
  <si>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</si>
  <si>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</si>
  <si>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</si>
  <si>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</si>
  <si>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</si>
  <si>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</si>
  <si>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</si>
  <si>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</si>
  <si>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</si>
  <si>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</si>
  <si>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</si>
  <si>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</si>
  <si>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</si>
  <si>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</si>
  <si>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</si>
  <si>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</si>
  <si>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</si>
  <si>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</si>
  <si>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</si>
  <si>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</si>
  <si>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</si>
  <si>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</si>
  <si>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</si>
  <si>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</si>
  <si>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</si>
  <si>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</si>
  <si>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</si>
  <si>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</si>
  <si>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</si>
  <si>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</si>
  <si>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</si>
  <si>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</si>
  <si>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</si>
  <si>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</si>
  <si>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</si>
  <si>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</si>
  <si>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</si>
  <si>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</si>
  <si>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</si>
  <si>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</si>
  <si>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</si>
  <si>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</si>
  <si>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</si>
  <si>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</si>
  <si>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</si>
  <si>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</si>
  <si>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</si>
  <si>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</si>
  <si>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</si>
  <si>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</si>
  <si>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</si>
  <si>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</si>
  <si>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</si>
  <si>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</si>
  <si>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</si>
  <si>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</si>
  <si>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</si>
  <si>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</si>
  <si>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</si>
  <si>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</si>
  <si>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</si>
  <si>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</si>
  <si>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</si>
  <si>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</si>
  <si>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</si>
  <si>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</si>
  <si>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</si>
  <si>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</si>
  <si>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</si>
  <si>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</si>
  <si>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</si>
  <si>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</si>
  <si>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</si>
  <si>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</si>
  <si>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</si>
  <si>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</si>
  <si>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</si>
  <si>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</si>
  <si>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</si>
  <si>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</si>
  <si>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</si>
  <si>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</si>
  <si>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</si>
  <si>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</si>
  <si>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</si>
  <si>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</si>
  <si>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</si>
  <si>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</si>
  <si>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</si>
  <si>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</si>
  <si>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</si>
  <si>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</si>
  <si>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</si>
  <si>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</si>
  <si>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</si>
  <si>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</si>
  <si>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</si>
  <si>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</si>
  <si>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</si>
  <si>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</si>
  <si>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</si>
  <si>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</si>
  <si>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</si>
  <si>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</si>
  <si>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</si>
  <si>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</si>
  <si>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</si>
  <si>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</si>
  <si>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</si>
  <si>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</si>
  <si>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</si>
  <si>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</si>
  <si>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</si>
  <si>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</si>
  <si>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</si>
  <si>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</si>
  <si>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</si>
  <si>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</si>
  <si>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</si>
  <si>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</si>
  <si>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</si>
  <si>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</si>
  <si>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</si>
  <si>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</si>
  <si>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</si>
  <si>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</si>
  <si>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</si>
  <si>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</si>
  <si>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</si>
  <si>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</si>
  <si>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</si>
  <si>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</si>
  <si>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</si>
  <si>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</si>
  <si>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</si>
  <si>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</si>
  <si>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</si>
  <si>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</si>
  <si>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</si>
  <si>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</si>
  <si>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</si>
  <si>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</si>
  <si>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</si>
  <si>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</si>
  <si>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</si>
  <si>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</si>
  <si>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</si>
  <si>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</si>
  <si>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</si>
  <si>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</si>
  <si>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</si>
  <si>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</si>
  <si>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</si>
  <si>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</si>
  <si>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</si>
  <si>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</si>
  <si>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</si>
  <si>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</si>
  <si>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</si>
  <si>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</si>
  <si>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</si>
  <si>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</si>
  <si>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</si>
  <si>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</si>
  <si>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</si>
  <si>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</si>
  <si>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</si>
  <si>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</si>
  <si>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</si>
  <si>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</si>
  <si>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</si>
  <si>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</si>
  <si>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</si>
  <si>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</si>
  <si>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</si>
  <si>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</si>
  <si>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</si>
  <si>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</si>
  <si>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</si>
  <si>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</si>
  <si>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</si>
  <si>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</si>
  <si>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</si>
  <si>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</si>
  <si>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</si>
  <si>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</si>
  <si>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</si>
  <si>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</si>
  <si>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</si>
  <si>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</si>
  <si>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</si>
  <si>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</si>
  <si>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</si>
  <si>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</si>
  <si>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</si>
  <si>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</si>
  <si>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</si>
  <si>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</si>
  <si>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</si>
  <si>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</si>
  <si>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</si>
  <si>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</si>
  <si>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</si>
  <si>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</si>
  <si>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</si>
  <si>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</si>
  <si>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</si>
  <si>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</si>
  <si>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</si>
  <si>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</si>
  <si>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</si>
  <si>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</si>
  <si>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</si>
  <si>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</si>
  <si>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</si>
  <si>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</si>
  <si>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</si>
  <si>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</si>
  <si>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</si>
  <si>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</si>
  <si>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</si>
  <si>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</si>
  <si>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</si>
  <si>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</si>
  <si>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</si>
  <si>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</si>
  <si>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</si>
  <si>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</si>
  <si>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</si>
  <si>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</si>
  <si>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</si>
  <si>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</si>
  <si>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</si>
  <si>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</si>
  <si>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</si>
  <si>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</si>
  <si>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</si>
  <si>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</si>
  <si>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</si>
  <si>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</si>
  <si>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</si>
  <si>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</si>
  <si>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</si>
  <si>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</si>
  <si>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</si>
  <si>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</si>
  <si>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</si>
  <si>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</si>
  <si>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</si>
  <si>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</si>
  <si>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</si>
  <si>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</si>
  <si>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</si>
  <si>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</si>
  <si>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</si>
  <si>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</si>
  <si>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</si>
  <si>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</si>
  <si>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</si>
  <si>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</si>
  <si>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</si>
  <si>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</si>
  <si>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</si>
  <si>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</si>
  <si>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</si>
  <si>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</si>
  <si>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</si>
  <si>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</si>
  <si>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</si>
  <si>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</si>
  <si>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</si>
  <si>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</si>
  <si>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</si>
  <si>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</si>
  <si>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</si>
  <si>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</si>
  <si>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</si>
  <si>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</si>
  <si>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</si>
  <si>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</si>
  <si>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</si>
  <si>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</si>
  <si>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</si>
  <si>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</si>
  <si>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</si>
  <si>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</si>
  <si>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</si>
  <si>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</si>
  <si>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</si>
  <si>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</si>
  <si>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</si>
  <si>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</si>
  <si>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</si>
  <si>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</si>
  <si>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</si>
  <si>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</si>
  <si>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</si>
  <si>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</si>
  <si>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</si>
  <si>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</si>
  <si>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</si>
  <si>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</si>
  <si>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</si>
  <si>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</si>
  <si>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</si>
  <si>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</si>
  <si>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</si>
  <si>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</si>
  <si>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</si>
  <si>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</si>
  <si>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</si>
  <si>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</si>
  <si>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</si>
  <si>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</si>
  <si>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</si>
  <si>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</si>
  <si>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</si>
  <si>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</si>
  <si>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</si>
  <si>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</si>
  <si>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</si>
  <si>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</si>
  <si>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</si>
  <si>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</si>
  <si>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</si>
  <si>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</si>
  <si>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</si>
  <si>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</si>
  <si>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</si>
  <si>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</si>
  <si>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</si>
  <si>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</si>
  <si>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</si>
  <si>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</si>
  <si>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</si>
  <si>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</si>
  <si>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</si>
  <si>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</si>
  <si>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</si>
  <si>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</si>
  <si>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</si>
  <si>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</si>
  <si>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</si>
  <si>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</si>
  <si>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</si>
  <si>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</si>
  <si>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</si>
  <si>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</si>
  <si>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</si>
  <si>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</si>
  <si>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</si>
  <si>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</si>
  <si>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</si>
  <si>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</si>
  <si>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</si>
  <si>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</si>
  <si>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</si>
  <si>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</si>
  <si>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</si>
  <si>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</si>
  <si>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</si>
  <si>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</si>
  <si>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</si>
  <si>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</si>
  <si>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</si>
  <si>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</si>
  <si>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</si>
  <si>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</si>
  <si>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</si>
  <si>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</si>
  <si>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</si>
  <si>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</si>
  <si>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</si>
  <si>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</si>
  <si>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</si>
  <si>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</si>
  <si>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</si>
  <si>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</si>
  <si>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</si>
  <si>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</si>
  <si>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</si>
  <si>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</si>
  <si>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</si>
  <si>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</si>
  <si>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</si>
  <si>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</si>
  <si>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</si>
  <si>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</si>
  <si>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</si>
  <si>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</si>
  <si>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</si>
  <si>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</si>
  <si>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</si>
  <si>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</si>
  <si>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</si>
  <si>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</si>
  <si>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</si>
  <si>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</si>
  <si>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</si>
  <si>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</si>
  <si>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</si>
  <si>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</si>
  <si>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</si>
  <si>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</si>
  <si>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</si>
  <si>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</si>
  <si>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</si>
  <si>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</si>
  <si>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</si>
  <si>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</si>
  <si>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</si>
  <si>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</si>
  <si>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</si>
  <si>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</si>
  <si>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</si>
  <si>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</si>
  <si>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</si>
  <si>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</si>
  <si>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</si>
  <si>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</si>
  <si>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</si>
  <si>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</si>
  <si>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</si>
  <si>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</si>
  <si>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</si>
  <si>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</si>
  <si>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</si>
  <si>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</si>
  <si>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</si>
  <si>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</si>
  <si>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</si>
  <si>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</si>
  <si>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</si>
  <si>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</si>
  <si>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</si>
  <si>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</si>
  <si>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</si>
  <si>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</si>
  <si>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</si>
  <si>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</si>
  <si>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</si>
  <si>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</si>
  <si>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</si>
  <si>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</si>
  <si>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</si>
  <si>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</si>
  <si>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</si>
  <si>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</si>
  <si>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</si>
  <si>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</si>
  <si>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</si>
  <si>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</si>
  <si>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</si>
  <si>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</si>
  <si>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</si>
  <si>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</si>
  <si>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</si>
  <si>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</si>
  <si>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</si>
  <si>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</si>
  <si>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</si>
  <si>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</si>
  <si>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</si>
  <si>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</si>
  <si>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</si>
  <si>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</si>
  <si>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</si>
  <si>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</si>
  <si>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</si>
  <si>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</si>
  <si>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</si>
  <si>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</si>
  <si>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</si>
  <si>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</si>
  <si>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</si>
  <si>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</si>
  <si>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</si>
  <si>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</si>
  <si>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</si>
  <si>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</si>
  <si>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</si>
  <si>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</si>
  <si>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</si>
  <si>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</si>
  <si>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</si>
  <si>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</si>
  <si>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</si>
  <si>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</si>
  <si>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</si>
  <si>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</si>
  <si>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</si>
  <si>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</si>
  <si>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</si>
  <si>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</si>
  <si>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</si>
  <si>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</si>
  <si>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</si>
  <si>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</si>
  <si>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</si>
  <si>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</si>
  <si>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</si>
  <si>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</si>
  <si>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</si>
  <si>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</si>
  <si>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</si>
  <si>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</si>
  <si>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</si>
  <si>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</si>
  <si>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</si>
  <si>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</si>
  <si>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</si>
  <si>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</si>
  <si>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</si>
  <si>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</si>
  <si>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</si>
  <si>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</si>
  <si>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</si>
  <si>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</si>
  <si>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</si>
  <si>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</si>
  <si>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</si>
  <si>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</si>
  <si>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</si>
  <si>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</si>
  <si>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</si>
  <si>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</si>
  <si>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</si>
  <si>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</si>
  <si>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</si>
  <si>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</si>
  <si>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</si>
  <si>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</si>
  <si>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</si>
  <si>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</si>
  <si>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</si>
  <si>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</si>
  <si>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</si>
  <si>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</si>
  <si>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</si>
  <si>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</si>
  <si>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</si>
  <si>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</si>
  <si>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</si>
  <si>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</si>
  <si>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</si>
  <si>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</si>
  <si>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</si>
  <si>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</si>
  <si>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</si>
  <si>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</si>
  <si>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</si>
  <si>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</si>
  <si>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</si>
  <si>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</si>
  <si>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</si>
  <si>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</si>
  <si>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</si>
  <si>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</si>
  <si>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</si>
  <si>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</si>
  <si>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</si>
  <si>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</si>
  <si>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</si>
  <si>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</si>
  <si>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</si>
  <si>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</si>
  <si>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</si>
  <si>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</si>
  <si>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</si>
  <si>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</si>
  <si>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</si>
  <si>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</si>
  <si>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</si>
  <si>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</si>
  <si>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</si>
  <si>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</si>
  <si>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</si>
  <si>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</si>
  <si>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</si>
  <si>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</si>
  <si>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</si>
  <si>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</si>
  <si>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</si>
  <si>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</si>
  <si>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</si>
  <si>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</si>
  <si>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</si>
  <si>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</si>
  <si>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</si>
  <si>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</si>
  <si>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</si>
  <si>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</si>
  <si>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</si>
  <si>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</si>
  <si>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</si>
  <si>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</si>
  <si>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</si>
  <si>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</si>
  <si>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</si>
  <si>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</si>
  <si>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</si>
  <si>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</si>
  <si>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</si>
  <si>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</si>
  <si>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</si>
  <si>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</si>
  <si>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</si>
  <si>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</si>
  <si>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</si>
  <si>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</si>
  <si>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</si>
  <si>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</si>
  <si>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</si>
  <si>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</si>
  <si>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</si>
  <si>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</si>
  <si>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</si>
  <si>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</si>
  <si>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</si>
  <si>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</si>
  <si>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</si>
  <si>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</si>
  <si>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</si>
  <si>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</si>
  <si>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</si>
  <si>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</si>
  <si>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</si>
  <si>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</si>
  <si>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</si>
  <si>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</si>
  <si>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</si>
  <si>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</si>
  <si>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</si>
  <si>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</si>
  <si>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</si>
  <si>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</si>
  <si>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</si>
  <si>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</si>
  <si>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</si>
  <si>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</si>
  <si>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</si>
  <si>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</si>
  <si>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</si>
  <si>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</si>
  <si>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</si>
  <si>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</si>
  <si>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</si>
  <si>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</si>
  <si>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</si>
  <si>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</si>
  <si>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</si>
  <si>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</si>
  <si>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</si>
  <si>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</si>
  <si>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</si>
  <si>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</si>
  <si>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</si>
  <si>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</si>
  <si>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</si>
  <si>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</si>
  <si>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</si>
  <si>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</si>
  <si>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</si>
  <si>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</si>
  <si>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</si>
  <si>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</si>
  <si>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</si>
  <si>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</si>
  <si>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</si>
  <si>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</si>
  <si>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</si>
  <si>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</si>
  <si>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</si>
  <si>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</si>
  <si>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</si>
  <si>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</si>
  <si>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</si>
  <si>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</si>
  <si>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</si>
  <si>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</si>
  <si>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</si>
  <si>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</si>
  <si>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</si>
  <si>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</si>
  <si>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</si>
  <si>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</si>
  <si>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</si>
  <si>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</si>
  <si>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</si>
  <si>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</si>
  <si>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</si>
  <si>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</si>
  <si>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</si>
  <si>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</si>
  <si>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</si>
  <si>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</si>
  <si>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</si>
  <si>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</si>
  <si>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</si>
  <si>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</si>
  <si>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</si>
  <si>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</si>
  <si>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</si>
  <si>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</si>
  <si>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</si>
  <si>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</si>
  <si>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</si>
  <si>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</si>
  <si>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</si>
  <si>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</si>
  <si>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</si>
  <si>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</si>
  <si>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</si>
  <si>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</si>
  <si>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</si>
  <si>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</si>
  <si>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</si>
  <si>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</si>
  <si>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</si>
  <si>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</si>
  <si>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</si>
  <si>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</si>
  <si>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</si>
  <si>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</si>
  <si>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</si>
  <si>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</si>
  <si>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</si>
  <si>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</si>
  <si>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</si>
  <si>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</si>
  <si>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</si>
  <si>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</si>
  <si>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</si>
  <si>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</si>
  <si>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</si>
  <si>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</si>
  <si>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</si>
  <si>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</si>
  <si>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</si>
  <si>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</si>
  <si>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</si>
  <si>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</si>
  <si>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</si>
  <si>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</si>
  <si>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</si>
  <si>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</si>
  <si>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</si>
  <si>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</si>
  <si>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</si>
  <si>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</si>
  <si>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</si>
  <si>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</si>
  <si>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</si>
  <si>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</si>
  <si>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</si>
  <si>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</si>
  <si>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</si>
  <si>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</si>
  <si>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</si>
  <si>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</si>
  <si>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</si>
  <si>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</si>
  <si>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</si>
  <si>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</si>
  <si>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</si>
  <si>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</si>
  <si>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</si>
  <si>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</si>
  <si>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</si>
  <si>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</si>
  <si>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</si>
  <si>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</si>
  <si>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</si>
  <si>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</si>
  <si>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</si>
  <si>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</si>
  <si>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</si>
  <si>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</si>
  <si>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</si>
  <si>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</si>
  <si>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</si>
  <si>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</si>
  <si>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</si>
  <si>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</si>
  <si>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</si>
  <si>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</si>
  <si>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</si>
  <si>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</si>
  <si>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</si>
  <si>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</si>
  <si>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</si>
  <si>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</si>
  <si>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</si>
  <si>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</si>
  <si>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</si>
  <si>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</si>
  <si>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</si>
  <si>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</si>
  <si>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</si>
  <si>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</si>
  <si>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</si>
  <si>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</si>
  <si>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</si>
  <si>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</si>
  <si>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</si>
  <si>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</si>
  <si>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</si>
  <si>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</si>
  <si>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</si>
  <si>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</si>
  <si>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</si>
  <si>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</si>
  <si>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</si>
  <si>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</si>
  <si>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</si>
  <si>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</si>
  <si>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</si>
  <si>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</si>
  <si>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</si>
  <si>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</si>
  <si>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</si>
  <si>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</si>
  <si>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</si>
  <si>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</si>
  <si>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</si>
  <si>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</si>
  <si>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</si>
  <si>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</si>
  <si>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</si>
  <si>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</si>
  <si>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</si>
  <si>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</si>
  <si>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</si>
  <si>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</si>
  <si>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</si>
  <si>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</si>
  <si>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</si>
  <si>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</si>
  <si>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</si>
  <si>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</si>
  <si>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</si>
  <si>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</si>
  <si>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</si>
  <si>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</si>
  <si>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</si>
  <si>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</si>
  <si>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</si>
  <si>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</si>
  <si>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</si>
  <si>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</si>
  <si>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</si>
  <si>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</si>
  <si>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</si>
  <si>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</si>
  <si>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</si>
  <si>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</si>
  <si>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</si>
  <si>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</si>
  <si>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</si>
  <si>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</si>
  <si>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</si>
  <si>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</si>
  <si>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</si>
  <si>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</si>
  <si>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</si>
  <si>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</si>
  <si>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</si>
  <si>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</si>
  <si>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</si>
  <si>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</si>
  <si>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</si>
  <si>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</si>
  <si>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</si>
  <si>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</si>
  <si>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</si>
  <si>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</si>
  <si>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</si>
  <si>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</si>
  <si>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</si>
  <si>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</si>
  <si>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</si>
  <si>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</si>
  <si>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</si>
  <si>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</si>
  <si>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</si>
  <si>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</si>
  <si>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</si>
  <si>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</si>
  <si>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</si>
  <si>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</si>
  <si>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</si>
  <si>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</si>
  <si>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</si>
  <si>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</si>
  <si>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</si>
  <si>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</si>
  <si>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</si>
  <si>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</si>
  <si>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</si>
  <si>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</si>
  <si>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</si>
  <si>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</si>
  <si>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</si>
  <si>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</si>
  <si>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</si>
  <si>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</si>
  <si>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</si>
  <si>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</si>
  <si>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</si>
  <si>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</si>
  <si>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</si>
  <si>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</si>
  <si>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</si>
  <si>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</si>
  <si>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</si>
  <si>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</si>
  <si>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</si>
  <si>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</si>
  <si>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</si>
  <si>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</si>
  <si>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</si>
  <si>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</si>
  <si>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</si>
  <si>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</si>
  <si>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</si>
  <si>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</si>
  <si>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</si>
  <si>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</si>
  <si>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</si>
  <si>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</si>
  <si>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</si>
  <si>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</si>
  <si>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</si>
  <si>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</si>
  <si>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</si>
  <si>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</si>
  <si>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</si>
  <si>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</si>
  <si>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</si>
  <si>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</si>
  <si>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</si>
  <si>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</si>
  <si>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</si>
  <si>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</si>
  <si>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</si>
  <si>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</si>
  <si>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</si>
  <si>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</si>
  <si>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</si>
  <si>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</si>
  <si>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</si>
  <si>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</si>
  <si>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</si>
  <si>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</si>
  <si>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</si>
  <si>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</si>
  <si>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</si>
  <si>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</si>
  <si>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</si>
  <si>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</si>
  <si>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</si>
  <si>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</si>
  <si>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</si>
  <si>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</si>
  <si>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</si>
  <si>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</si>
  <si>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</si>
  <si>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</si>
  <si>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</si>
  <si>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</si>
  <si>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</si>
  <si>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</si>
  <si>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</si>
  <si>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</si>
  <si>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</si>
  <si>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</si>
  <si>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</si>
  <si>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</si>
  <si>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</si>
  <si>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</si>
  <si>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</si>
  <si>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</si>
  <si>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</si>
  <si>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</si>
  <si>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</si>
  <si>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</si>
  <si>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</si>
  <si>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</si>
  <si>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</si>
  <si>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</si>
  <si>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</si>
  <si>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</si>
  <si>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</si>
  <si>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</si>
  <si>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</si>
  <si>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</si>
  <si>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</si>
  <si>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</si>
  <si>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</si>
  <si>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</si>
  <si>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</si>
  <si>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</si>
  <si>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</si>
  <si>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</si>
  <si>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</si>
  <si>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</si>
  <si>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</si>
  <si>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</si>
  <si>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</si>
  <si>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</si>
  <si>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</si>
  <si>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</si>
  <si>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</si>
  <si>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</si>
  <si>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</si>
  <si>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</si>
  <si>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</si>
  <si>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</si>
  <si>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</si>
  <si>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</si>
  <si>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</si>
  <si>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</si>
  <si>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</si>
  <si>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</si>
  <si>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</si>
  <si>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</si>
  <si>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</si>
  <si>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</si>
  <si>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</si>
  <si>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</si>
  <si>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</si>
  <si>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</si>
  <si>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</si>
  <si>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</si>
  <si>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</si>
  <si>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</si>
  <si>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</si>
  <si>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</si>
  <si>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</si>
  <si>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</si>
  <si>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</si>
  <si>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</si>
  <si>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</si>
  <si>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</si>
  <si>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</si>
  <si>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</si>
  <si>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</si>
  <si>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</si>
  <si>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</si>
  <si>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</si>
  <si>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</si>
  <si>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</si>
  <si>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</si>
  <si>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</si>
  <si>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</si>
  <si>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</si>
  <si>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</si>
  <si>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</si>
  <si>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</si>
  <si>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</si>
  <si>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</si>
  <si>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</si>
  <si>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</si>
  <si>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</si>
  <si>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</si>
  <si>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</si>
  <si>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</si>
  <si>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</si>
  <si>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</si>
  <si>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</si>
  <si>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</si>
  <si>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</si>
  <si>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</si>
  <si>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</si>
  <si>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</si>
  <si>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</si>
  <si>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</si>
  <si>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</si>
  <si>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</si>
  <si>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</si>
  <si>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</si>
  <si>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</si>
  <si>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</si>
  <si>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</si>
  <si>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</si>
  <si>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</si>
  <si>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</si>
  <si>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</si>
  <si>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</si>
  <si>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</si>
  <si>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</si>
  <si>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</si>
  <si>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</si>
  <si>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</si>
  <si>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</si>
  <si>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</si>
  <si>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</si>
  <si>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</si>
  <si>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</si>
  <si>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</si>
  <si>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</si>
  <si>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</si>
  <si>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</si>
  <si>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</si>
  <si>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</si>
  <si>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</si>
  <si>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</si>
  <si>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</si>
  <si>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</si>
  <si>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</si>
  <si>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</si>
  <si>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</si>
  <si>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</si>
  <si>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</si>
  <si>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</si>
  <si>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</si>
  <si>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</si>
  <si>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</si>
  <si>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</si>
  <si>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</si>
  <si>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</si>
  <si>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</si>
  <si>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</si>
  <si>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</si>
  <si>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</si>
  <si>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</si>
  <si>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</si>
  <si>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</si>
  <si>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</si>
  <si>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</si>
  <si>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</si>
  <si>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</si>
  <si>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</si>
  <si>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</si>
  <si>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</si>
  <si>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</si>
  <si>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</si>
  <si>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</si>
  <si>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</si>
  <si>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</si>
  <si>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</si>
  <si>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</si>
  <si>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</si>
  <si>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</si>
  <si>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</si>
  <si>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</si>
  <si>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</si>
  <si>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</si>
  <si>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</si>
  <si>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</si>
  <si>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</si>
  <si>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</si>
  <si>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</si>
  <si>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</si>
  <si>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</si>
  <si>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</si>
  <si>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</si>
  <si>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</si>
  <si>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</si>
  <si>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</si>
  <si>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</si>
  <si>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</si>
  <si>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</si>
  <si>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</si>
  <si>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</si>
  <si>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</si>
  <si>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</si>
  <si>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</si>
  <si>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</si>
  <si>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</si>
  <si>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</si>
  <si>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</si>
  <si>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</si>
  <si>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</si>
  <si>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</si>
  <si>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</si>
  <si>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</si>
  <si>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</si>
  <si>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</si>
  <si>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</si>
  <si>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</si>
  <si>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</si>
  <si>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</si>
  <si>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</si>
  <si>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</si>
  <si>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</si>
  <si>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</si>
  <si>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</si>
  <si>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</si>
  <si>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</si>
  <si>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</si>
  <si>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</si>
  <si>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</si>
  <si>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</si>
  <si>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</si>
  <si>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</si>
  <si>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</si>
  <si>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</si>
  <si>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</si>
  <si>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</si>
  <si>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</si>
  <si>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</si>
  <si>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</si>
  <si>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</si>
  <si>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</si>
  <si>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</si>
  <si>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</si>
  <si>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</si>
  <si>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</si>
  <si>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</si>
  <si>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</si>
  <si>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</si>
  <si>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</si>
  <si>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</si>
  <si>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</si>
  <si>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</si>
  <si>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</si>
  <si>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</si>
  <si>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</si>
  <si>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</si>
  <si>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</si>
  <si>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</si>
  <si>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</si>
  <si>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</si>
  <si>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</si>
  <si>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</si>
  <si>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</si>
  <si>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</si>
  <si>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</si>
  <si>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</si>
  <si>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</si>
  <si>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</si>
  <si>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</si>
  <si>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</si>
  <si>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</si>
  <si>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</si>
  <si>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</si>
  <si>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</si>
  <si>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</si>
  <si>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</si>
  <si>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</si>
  <si>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</si>
  <si>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</si>
  <si>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</si>
  <si>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</si>
  <si>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</si>
  <si>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</si>
  <si>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</si>
  <si>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</si>
  <si>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</si>
  <si>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</si>
  <si>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</si>
  <si>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</si>
  <si>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</si>
  <si>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</si>
  <si>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</si>
  <si>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</si>
  <si>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</si>
  <si>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</si>
  <si>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</si>
  <si>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</si>
  <si>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</si>
  <si>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</si>
  <si>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</si>
  <si>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</si>
  <si>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</si>
  <si>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</si>
  <si>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</si>
  <si>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</si>
  <si>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</si>
  <si>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</si>
  <si>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</si>
  <si>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</si>
  <si>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</si>
  <si>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</si>
  <si>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</si>
  <si>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</si>
  <si>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</si>
  <si>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</si>
  <si>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</si>
  <si>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</si>
  <si>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</si>
  <si>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</si>
  <si>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</si>
  <si>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</si>
  <si>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</si>
  <si>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</si>
  <si>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</si>
  <si>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</si>
  <si>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</si>
  <si>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</si>
  <si>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</si>
  <si>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</si>
  <si>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</si>
  <si>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</si>
  <si>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</si>
  <si>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</si>
  <si>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</si>
  <si>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</si>
  <si>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</si>
  <si>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</si>
  <si>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</si>
  <si>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</si>
  <si>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</si>
  <si>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</si>
  <si>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</si>
  <si>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</si>
  <si>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</si>
  <si>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</si>
  <si>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</si>
  <si>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</si>
  <si>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</si>
  <si>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</si>
  <si>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</si>
  <si>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</si>
  <si>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</si>
  <si>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</si>
  <si>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</si>
  <si>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</si>
  <si>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</si>
  <si>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</si>
  <si>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</si>
  <si>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</si>
  <si>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</si>
  <si>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</si>
  <si>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</si>
  <si>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</si>
  <si>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</si>
  <si>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</si>
  <si>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</si>
  <si>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</si>
  <si>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</si>
  <si>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</si>
  <si>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</si>
  <si>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</si>
  <si>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</si>
  <si>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</si>
  <si>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</si>
  <si>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</si>
  <si>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</si>
  <si>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</si>
  <si>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</si>
  <si>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</si>
  <si>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</si>
  <si>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</si>
  <si>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</si>
  <si>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</si>
  <si>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</si>
  <si>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</si>
  <si>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</si>
  <si>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</si>
  <si>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</si>
  <si>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</si>
  <si>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</si>
  <si>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</si>
  <si>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</si>
  <si>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</si>
  <si>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</si>
  <si>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</si>
  <si>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</si>
  <si>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</si>
  <si>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</si>
  <si>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</si>
  <si>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</si>
  <si>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</si>
  <si>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</si>
  <si>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</si>
  <si>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</si>
  <si>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</si>
  <si>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</si>
  <si>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</si>
  <si>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</si>
  <si>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</si>
  <si>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</si>
  <si>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</si>
  <si>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</si>
  <si>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</si>
  <si>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</si>
  <si>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</si>
  <si>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</si>
  <si>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</si>
  <si>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</si>
  <si>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</si>
  <si>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</si>
  <si>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</si>
  <si>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</si>
  <si>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</si>
  <si>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</si>
  <si>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</si>
  <si>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</si>
  <si>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</si>
  <si>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</si>
  <si>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</si>
  <si>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</si>
  <si>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</si>
  <si>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</si>
  <si>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</si>
  <si>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</si>
  <si>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</si>
  <si>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</si>
  <si>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</si>
  <si>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</si>
  <si>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</si>
  <si>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</si>
  <si>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</si>
  <si>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</si>
  <si>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</si>
  <si>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</si>
  <si>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</si>
  <si>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</si>
  <si>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</si>
  <si>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</si>
  <si>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</si>
  <si>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</si>
  <si>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</si>
  <si>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</si>
  <si>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</si>
  <si>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</si>
  <si>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</si>
  <si>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</si>
  <si>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</si>
  <si>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</si>
  <si>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</si>
  <si>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</si>
  <si>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</si>
  <si>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</si>
  <si>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</si>
  <si>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</si>
  <si>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</si>
  <si>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</si>
  <si>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</si>
  <si>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</si>
  <si>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</si>
  <si>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</si>
  <si>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</si>
  <si>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</si>
  <si>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</si>
  <si>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</si>
  <si>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</si>
  <si>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</si>
  <si>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</si>
  <si>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</si>
  <si>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</si>
  <si>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</si>
  <si>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</si>
  <si>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</si>
  <si>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</si>
  <si>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</si>
  <si>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</si>
  <si>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</si>
  <si>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</si>
  <si>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</si>
  <si>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</si>
  <si>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</si>
  <si>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</si>
  <si>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</si>
  <si>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</si>
  <si>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</si>
  <si>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</si>
  <si>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</si>
  <si>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</si>
  <si>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</si>
  <si>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</si>
  <si>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</si>
  <si>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</si>
  <si>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</si>
  <si>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</si>
  <si>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</si>
  <si>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</si>
  <si>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</si>
  <si>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</si>
  <si>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</si>
  <si>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</si>
  <si>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</si>
  <si>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</si>
  <si>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</si>
  <si>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</si>
  <si>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</si>
  <si>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</si>
  <si>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</si>
  <si>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</si>
  <si>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</si>
  <si>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</si>
  <si>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</si>
  <si>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</si>
  <si>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</si>
  <si>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</si>
  <si>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</si>
  <si>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X</t>
  </si>
  <si>
    <t>Series 2000 Capital Appreciation Bonds</t>
  </si>
  <si>
    <t xml:space="preserve">Series 2010 Capital Appreciation Bonds </t>
  </si>
  <si>
    <t xml:space="preserve">Series 2013 Capital Appreciation Bonds </t>
  </si>
  <si>
    <t xml:space="preserve">Series 2013 General Obligation Bonds </t>
  </si>
  <si>
    <t xml:space="preserve">Series 2015A General Obligation Bonds </t>
  </si>
  <si>
    <t xml:space="preserve">Series 2015A Capital Appreciation Bonds </t>
  </si>
  <si>
    <t xml:space="preserve">Series 2015B Capital Appreciation Bonds </t>
  </si>
  <si>
    <t>Series 2015B General Obligation Serial Bonds</t>
  </si>
  <si>
    <t xml:space="preserve">Series 2016 Taxable General Obligation School Bonds </t>
  </si>
  <si>
    <t>Alternate Revenue Source Taxable GO</t>
  </si>
  <si>
    <t>Michael.Malatt@bakertilly.com</t>
  </si>
  <si>
    <t>Dr. Ehren Jarrett</t>
  </si>
  <si>
    <t>ehren.jarrett@rps205.com</t>
  </si>
  <si>
    <t>815-966-3101</t>
  </si>
  <si>
    <t>Aramark</t>
  </si>
  <si>
    <t>City of Rockford/Headstart, Circles of Learning Childcare</t>
  </si>
  <si>
    <t>Career Education Associates of North Central IL</t>
  </si>
  <si>
    <t>CLIC, Group Term/Voluntary Term Life Insurance with County of Winnebago</t>
  </si>
  <si>
    <t>ISDLAF</t>
  </si>
  <si>
    <t>CLIC</t>
  </si>
  <si>
    <t xml:space="preserve">Northwestern Illinois Association </t>
  </si>
  <si>
    <t>Kirtley</t>
  </si>
  <si>
    <t>Insight Workforce Solutions LLC</t>
  </si>
  <si>
    <t>TR-Pupil Transportation-Purchased Services</t>
  </si>
  <si>
    <t>40-2550-300</t>
  </si>
  <si>
    <t>Lakeside International LLC</t>
  </si>
  <si>
    <t>ED-General Admin-Purchased Services</t>
  </si>
  <si>
    <t>10-2300-300</t>
  </si>
  <si>
    <t>Sikich LLP</t>
  </si>
  <si>
    <t>ISDLAF Plus - Collective Liability Ins Coop</t>
  </si>
  <si>
    <t>ED-Data Processing Services-Purchased Services</t>
  </si>
  <si>
    <t>10-2660-300</t>
  </si>
  <si>
    <t>KS State Bank</t>
  </si>
  <si>
    <t>ED-Direction of Central Spt Svc-Purchased Services</t>
  </si>
  <si>
    <t>10-2610-300</t>
  </si>
  <si>
    <t>Consortium for Educational Change</t>
  </si>
  <si>
    <t>ED-Staff Services-Purchased Services</t>
  </si>
  <si>
    <t>10-2640-300</t>
  </si>
  <si>
    <t>Firm Systems</t>
  </si>
  <si>
    <t>ED-Instruction-Purchased Services</t>
  </si>
  <si>
    <t>10-1000-300</t>
  </si>
  <si>
    <t>Edgenuity Inc</t>
  </si>
  <si>
    <t>DecisionEd Group Inc</t>
  </si>
  <si>
    <t>ED-Instruction-Other</t>
  </si>
  <si>
    <t>Allendale</t>
  </si>
  <si>
    <t>Easter Seals Autism</t>
  </si>
  <si>
    <t>Hamilton Academy Inc</t>
  </si>
  <si>
    <t>Apple Inc - Education</t>
  </si>
  <si>
    <t>Edmentum Holding Inc</t>
  </si>
  <si>
    <t>Burpee Museum of Nat History</t>
  </si>
  <si>
    <t>ED-Other-Purchased Services</t>
  </si>
  <si>
    <t>10-2900-300</t>
  </si>
  <si>
    <t>ED-Community Services-Purchased Services</t>
  </si>
  <si>
    <t>10-3000-300</t>
  </si>
  <si>
    <t>Discovery Center</t>
  </si>
  <si>
    <t>Kate Kilgore</t>
  </si>
  <si>
    <t>ED-Instructional Staff-Purchased Services</t>
  </si>
  <si>
    <t>10-2200-300</t>
  </si>
  <si>
    <t>Ed-General Admin-Other</t>
  </si>
  <si>
    <t>10-2300-600</t>
  </si>
  <si>
    <t>Illinois Association of School Boards</t>
  </si>
  <si>
    <t>Camelot Therapeutic Schools</t>
  </si>
  <si>
    <t>College Board</t>
  </si>
  <si>
    <t>National Equity Project</t>
  </si>
  <si>
    <t>US Bank National Assoc</t>
  </si>
  <si>
    <t>District Management Group</t>
  </si>
  <si>
    <t>Ombudsman Educational Srvc Ltd</t>
  </si>
  <si>
    <t>ED-Pupil-Purchased Services</t>
  </si>
  <si>
    <t>10-2100-300</t>
  </si>
  <si>
    <t>Sunbelt Staffing LLC</t>
  </si>
  <si>
    <t>SchoolWorks LLC</t>
  </si>
  <si>
    <t>Christine Morelock</t>
  </si>
  <si>
    <t>Star Autism Support Inc</t>
  </si>
  <si>
    <t>Cumberland Therapy Services LLC</t>
  </si>
  <si>
    <t>ED-Instruction-Supplies</t>
  </si>
  <si>
    <t>10-1000-400</t>
  </si>
  <si>
    <t>Reading Horizons</t>
  </si>
  <si>
    <t>ED-Fiscal Services-Purchased Services</t>
  </si>
  <si>
    <t>10-2520-300</t>
  </si>
  <si>
    <t>Kronos Inc</t>
  </si>
  <si>
    <t>Power School Group LLC</t>
  </si>
  <si>
    <t>YSN YOUTH SERVICES NETWORK INC</t>
  </si>
  <si>
    <t>Olivet University</t>
  </si>
  <si>
    <t>YSN Youth Services Network Inc</t>
  </si>
  <si>
    <t>O&amp;M-Oper&amp; Maint Plant Services-Purchased Services</t>
  </si>
  <si>
    <t>20-2540-300</t>
  </si>
  <si>
    <t>Carnow Conibear &amp; Assoc Ltd</t>
  </si>
  <si>
    <t>Follett School Solutions Inc</t>
  </si>
  <si>
    <t>Quaver Music</t>
  </si>
  <si>
    <t>Defined Learning LLC</t>
  </si>
  <si>
    <t>ECRA Group Incorporated</t>
  </si>
  <si>
    <t>Uncharted Learning NFP</t>
  </si>
  <si>
    <t>CPM Educational Program Inc</t>
  </si>
  <si>
    <t>Urban Learning and Leadership Center</t>
  </si>
  <si>
    <t>ED-Direction of Central Spt Srv-Purchased Services</t>
  </si>
  <si>
    <t>Academy for Urban School Leadership</t>
  </si>
  <si>
    <t>Houghton Mifflin Harcourt</t>
  </si>
  <si>
    <t>RSP &amp; Associates LLC</t>
  </si>
  <si>
    <t>Tierney Brothers Inc</t>
  </si>
  <si>
    <t>Pearson Education</t>
  </si>
  <si>
    <t>Food commodities</t>
  </si>
  <si>
    <t>Build America Bond Interest Reimbursement and ROTC</t>
  </si>
  <si>
    <t>None</t>
  </si>
  <si>
    <r>
      <t xml:space="preserve">The accompanying Schedule of Expenditures of Federal Awards includes the federal grant activity of </t>
    </r>
    <r>
      <rPr>
        <b/>
        <sz val="9"/>
        <rFont val="Calibri"/>
        <family val="2"/>
        <scheme val="minor"/>
      </rPr>
      <t>Rockford Public Schools District 205</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 Basic</t>
    </r>
    <r>
      <rPr>
        <sz val="9"/>
        <rFont val="Calibri"/>
        <family val="2"/>
        <scheme val="minor"/>
      </rPr>
      <t xml:space="preserve"> financial statements.</t>
    </r>
  </si>
  <si>
    <t>Unmodified</t>
  </si>
  <si>
    <t>84.027, 84.173</t>
  </si>
  <si>
    <t>Improving Teacher Quality State Grants</t>
  </si>
  <si>
    <t>Page 10, Row 74 Other Food Service</t>
  </si>
  <si>
    <t>Page 10, Row 78 Admissions - Other</t>
  </si>
  <si>
    <t>Page 10, Row 81 Other District/School Activity Revenue</t>
  </si>
  <si>
    <t>Page 11, Row 106 Other Local Fees</t>
  </si>
  <si>
    <t>Page 11, Row 107 Other Local Revenues</t>
  </si>
  <si>
    <t>Page 12, Row 168 Other Restricted Revenue from State Sources</t>
  </si>
  <si>
    <t>Page 12, Row 187 Title V - Other</t>
  </si>
  <si>
    <t>Page 13, Row 197 Food Service - Other</t>
  </si>
  <si>
    <t>Page 13, Row 203 Title I - Other</t>
  </si>
  <si>
    <t>Page 14, Row 265 Other Restricted Revenue from Federal Sources</t>
  </si>
  <si>
    <t>Ed Fund - Page 15, Row 41 Other Support Services - Pupils</t>
  </si>
  <si>
    <t>Ed Fund - Page 16, Row 56 Other Support Services - School Admin</t>
  </si>
  <si>
    <t>Ed Fund - Page 16, Row 73 Other Support Services</t>
  </si>
  <si>
    <t>O&amp;M Fund - Page 17, Row 128 Other Support Services</t>
  </si>
  <si>
    <t>Trans Fund - Page 18, Row 180 Other Support Services - Pupils</t>
  </si>
  <si>
    <t>Trans Fund - Page 18, Row 183 Other Support Services</t>
  </si>
  <si>
    <t>IMRF Fund - Page 19, Row 237 Other Support Services - Pupils</t>
  </si>
  <si>
    <t>IMRF Fund - Page 20, Row 260 Other Support Services - School Admin</t>
  </si>
  <si>
    <t>IMRF Fund - Page 20, Row 278 Other Support Services</t>
  </si>
  <si>
    <t>Page 25, Row 10 Other Receipts from Local Sources</t>
  </si>
  <si>
    <t>Itemization</t>
  </si>
  <si>
    <t>Concessions</t>
  </si>
  <si>
    <t>Sports fees</t>
  </si>
  <si>
    <t>Book fines, internal services, miscellaenous</t>
  </si>
  <si>
    <t>Miscellaneous food sales and vending machine sales to pupils</t>
  </si>
  <si>
    <t>ISBE Priority School Grant, Advanced Placement Grant, Orphanage Tuition 18-3, Per Capita Grant, Other State Revenues</t>
  </si>
  <si>
    <t>MIECHVP Grant, Fussy Baby Grant</t>
  </si>
  <si>
    <t>Commodity credits</t>
  </si>
  <si>
    <t>Title I Deliquent, School Improvement Grant, Title I School Improvement ROE</t>
  </si>
  <si>
    <t xml:space="preserve">Rockford Arts Infusion </t>
  </si>
  <si>
    <t>Drivers Education</t>
  </si>
  <si>
    <t>Admin &amp; Security Personnel, misc. maintenance</t>
  </si>
  <si>
    <t>Division heads salary &amp; benefits</t>
  </si>
  <si>
    <t>Clerical salaries, miscellaneous costs</t>
  </si>
  <si>
    <t xml:space="preserve">Admin &amp; Security Personnel IMRF &amp; FICA
</t>
  </si>
  <si>
    <t>Clerical IMRF &amp; FICA</t>
  </si>
  <si>
    <t>Division heads IMRF &amp; FICA</t>
  </si>
  <si>
    <t>Substitute bus drivers, grounds, truck drivers salaries, benefits, and overtime</t>
  </si>
  <si>
    <t>Regular and temporary salaries</t>
  </si>
  <si>
    <t>Principal/director and assistant principal salaries and benefits</t>
  </si>
  <si>
    <t>Other school activity revenue</t>
  </si>
  <si>
    <t>S014B-2018-1533</t>
  </si>
  <si>
    <t>Impact Aid</t>
  </si>
  <si>
    <t>N/A</t>
  </si>
  <si>
    <t>U.S. Department of Education</t>
  </si>
  <si>
    <t>U.S. Department of Education - Direct Funding:</t>
  </si>
  <si>
    <t>S014B-2017-1533</t>
  </si>
  <si>
    <t>Subtotal - 84.041 - IMPACT AID</t>
  </si>
  <si>
    <t>Arts in Education</t>
  </si>
  <si>
    <t>U351D130013</t>
  </si>
  <si>
    <t>U351C140015</t>
  </si>
  <si>
    <t>Subtotal - 84.041 - ARTS IN EDUCATION</t>
  </si>
  <si>
    <t>Total U.S. Department of Education - Direct Funding:</t>
  </si>
  <si>
    <t>U.S. Department of Education - Passed through Illinois State Board of Education:</t>
  </si>
  <si>
    <t>PRESCHOOL DEVELOPMENT GRANTS</t>
  </si>
  <si>
    <t>Preschool Expansion - PY18</t>
  </si>
  <si>
    <t>84.419B</t>
  </si>
  <si>
    <t>2018-4902-PE</t>
  </si>
  <si>
    <t>Preschool Expansion - PY19</t>
  </si>
  <si>
    <t>2019-4902-PE</t>
  </si>
  <si>
    <t>Subtotal - 84.419 - PRESCHOOL DEVELOPMENT GRANTS</t>
  </si>
  <si>
    <t>TITLE I GRANTS TO LOCAL EDUCATIONAL AGENCIES</t>
  </si>
  <si>
    <t>18-4300-00</t>
  </si>
  <si>
    <t>19-4300-00</t>
  </si>
  <si>
    <t>84.010A</t>
  </si>
  <si>
    <t>18-4306-00</t>
  </si>
  <si>
    <t>19-4306-00</t>
  </si>
  <si>
    <t>19-4331-19</t>
  </si>
  <si>
    <t>Subtotal - 84.010 - TITLE I GRANTS TO LOCAL EDUCATIONAL AGENCIES</t>
  </si>
  <si>
    <t>STUDENT SUPPORT &amp; ACADEMIC ENRICHMENT PROGRAM</t>
  </si>
  <si>
    <t xml:space="preserve">Title IV - Student Support &amp; Academic Enrichment - PY18 </t>
  </si>
  <si>
    <t>84.414A</t>
  </si>
  <si>
    <t>18-4400-000</t>
  </si>
  <si>
    <t>Title IV - Student Support &amp; Academic Enrichment - PY19</t>
  </si>
  <si>
    <t>19-4400-000</t>
  </si>
  <si>
    <t>Subtotal - 84.414- STUDENT SUPPORT &amp; ACADEMIC ENRICHMENT PROGRAM</t>
  </si>
  <si>
    <t>TWENTY-FIRST CENTURY COMMUNITY LEARNING CENTERS</t>
  </si>
  <si>
    <t>Title IV - 21st Century Comm Learning Centers - PY18</t>
  </si>
  <si>
    <t>18-4421-15</t>
  </si>
  <si>
    <t>18-4421-25</t>
  </si>
  <si>
    <t>18-4421-35</t>
  </si>
  <si>
    <t>Title IV - 21st Century Comm Learning Centers - PY19</t>
  </si>
  <si>
    <t>19-4421-15</t>
  </si>
  <si>
    <t>19-4421-25</t>
  </si>
  <si>
    <t>19-4421-35</t>
  </si>
  <si>
    <t>19-4421-19</t>
  </si>
  <si>
    <t>Subtotal - 84.287 - TWENTY-FIRST CENTURY COMMUNITY LEARNING CENTERS</t>
  </si>
  <si>
    <t>IDEA CLUSTER</t>
  </si>
  <si>
    <t>SPECIAL EDUCATION GRANTS TO STATES</t>
  </si>
  <si>
    <t>IDEA - Room &amp; Board - PY18 (M)</t>
  </si>
  <si>
    <t>18-4625-00</t>
  </si>
  <si>
    <t>IDEA - Room &amp; Board - PY19 (M)</t>
  </si>
  <si>
    <t>19-4625-00</t>
  </si>
  <si>
    <t>Subtotal - 84.027 - SPECIAL EDUCATION GRANTS TO STATES</t>
  </si>
  <si>
    <t>SPECIAL EDUCATION PRESCHOOL GRANTS</t>
  </si>
  <si>
    <t>IDEA - Special Education Pre-School - PY18 (M)</t>
  </si>
  <si>
    <t>18-4600-00</t>
  </si>
  <si>
    <t>IDEA - Special Education Pre-School - PY19 (M)</t>
  </si>
  <si>
    <t>19-4600-00</t>
  </si>
  <si>
    <t>Subtotal - 84.173 - IDEA - SPECIAL EDUCATION PRESCHOOL GRANTS</t>
  </si>
  <si>
    <t>Special Education - IDEA Flow-Through - PY18 (M)</t>
  </si>
  <si>
    <t>18-4620-00</t>
  </si>
  <si>
    <t>Special Education - IDEA Flow-Through - PY19 (M)</t>
  </si>
  <si>
    <t>19-4620-00</t>
  </si>
  <si>
    <t>Subtotal - IDEA CLUSTER</t>
  </si>
  <si>
    <t>IMPROVING TEACHER QUALITY STATE GRANTS</t>
  </si>
  <si>
    <t>Title II - Teacher Quality - PY18 (M)</t>
  </si>
  <si>
    <t>18-4932-00</t>
  </si>
  <si>
    <t>Title II - Teacher Quality - PY19 (M)</t>
  </si>
  <si>
    <t>19-4932-00</t>
  </si>
  <si>
    <t>Subtotal - 84.367 - IMPROVING TEACHER QUALITY STATE GRANTS</t>
  </si>
  <si>
    <t>ENGLISH LANGUAGE ACQUISITION STATE GRANTS</t>
  </si>
  <si>
    <t>Title III - Immigrant Education Program (IEP) - PY18</t>
  </si>
  <si>
    <t>18-4905-00</t>
  </si>
  <si>
    <t>Title III - Immigrant Education Program (IEP) - PY19</t>
  </si>
  <si>
    <t>19-4905-00</t>
  </si>
  <si>
    <t>Title III - Lang Inst Prog - Limited Eng LIPLEP - PY18</t>
  </si>
  <si>
    <t>18-4909-00</t>
  </si>
  <si>
    <t>Title III - Lang Inst Prog - Limited Eng LIPLEP - PY19</t>
  </si>
  <si>
    <t>19-4909-00</t>
  </si>
  <si>
    <t>Subtotal - 84.365 - ENGLISH LANGUAGE ACQUISITION STATE GRANTS</t>
  </si>
  <si>
    <t>SCHOOL IMPROVEMENT GRANTS (SECTION 1003g)</t>
  </si>
  <si>
    <t>School Improvement Grants (Section 1003g) - PY18</t>
  </si>
  <si>
    <t>84.377A</t>
  </si>
  <si>
    <t>18-4339-16</t>
  </si>
  <si>
    <t>School Improvement Grants (Section 1003g) - PY19</t>
  </si>
  <si>
    <t>19-4339-16</t>
  </si>
  <si>
    <t>Subtotal - 84.377- SCHOOL IMPROVEMENT GRANTS (SECTION 1003g)</t>
  </si>
  <si>
    <t>Total U.S. Department of Education - Passed Through Illinois State Board of Education:</t>
  </si>
  <si>
    <t>U.S. Department of Education - Passed Through Regional Office of Education Winnebago County:</t>
  </si>
  <si>
    <t>EDUCATION FOR HOMELESS CHILDREN AND YOUTH</t>
  </si>
  <si>
    <t>Education for Homeless Children and Youth</t>
  </si>
  <si>
    <t>84.196A</t>
  </si>
  <si>
    <t>Subtotal - 84.196A- EDUCATION FOR HOMELESS CHILDREN AND YOUTH</t>
  </si>
  <si>
    <t>Total U.S. Department of Education - Passed Through Regional Offuce of Education Winnebago County:</t>
  </si>
  <si>
    <t>U.S. Department of Education - Passed Through Illinois Community College Board (ICCB):</t>
  </si>
  <si>
    <t>ADULT EDUCATION - BASIC GRANTS TO STATES</t>
  </si>
  <si>
    <t>18-4800-00</t>
  </si>
  <si>
    <t>19-4800-00</t>
  </si>
  <si>
    <t>Subtotal - 84.002- ADULT EDUCATION - BASIC GRANTS TO STATES</t>
  </si>
  <si>
    <t>Total U.S. Department of Education - Passed Through Illinois Community College Board (ICCB):</t>
  </si>
  <si>
    <t>Total U.S. Department of Education:</t>
  </si>
  <si>
    <t>U.S. Department of Agriculture</t>
  </si>
  <si>
    <t xml:space="preserve">U.S. Department of Agriculture - Passed Through Illinois State Board of Education (ISBE): </t>
  </si>
  <si>
    <t>FRESH FRUIT AND VEGETABLE PROGRAM</t>
  </si>
  <si>
    <t>Fresh Fruit and Vegetable Program - PY18</t>
  </si>
  <si>
    <t>18-4240-10</t>
  </si>
  <si>
    <t>Subtotal - 10.582 - FRESH FRUIT AND VEGETABLE PROGRAM</t>
  </si>
  <si>
    <t>CHILD AND ADULT CARE FOOD PROGRAM</t>
  </si>
  <si>
    <t>Child and Adult Care Food Program - PY18</t>
  </si>
  <si>
    <t>18-4226-00</t>
  </si>
  <si>
    <t>Child and Adult Care Food Program - PY19</t>
  </si>
  <si>
    <t>19-4226-00</t>
  </si>
  <si>
    <t>Subtotal - 10.558 - CHILD AND ADULT CARE FOOD PROGRAM</t>
  </si>
  <si>
    <t>CHILD NUTRITION CLUSTER</t>
  </si>
  <si>
    <t>NATIONAL SCHOOL LUNCH PROGRAM</t>
  </si>
  <si>
    <t>18-4210-00</t>
  </si>
  <si>
    <t>19-4210-00</t>
  </si>
  <si>
    <t>18-4999-01</t>
  </si>
  <si>
    <t>19-4999-01</t>
  </si>
  <si>
    <t>Subtotal - 10.555 - NATIONAL SCHOOL LUNCH PROGRAM</t>
  </si>
  <si>
    <t>SUMMER FOOD SERVICE PROGRAM</t>
  </si>
  <si>
    <t>18-4225-00</t>
  </si>
  <si>
    <t>19-4225-00</t>
  </si>
  <si>
    <t>Subtotal - 10.559 - SUMMER FOOD SERVICE PROGRAM</t>
  </si>
  <si>
    <t>SCHOOL BREAKFAST PROGRAM</t>
  </si>
  <si>
    <t>18-4220-00</t>
  </si>
  <si>
    <t>19-4220-00</t>
  </si>
  <si>
    <t>Subtotal - 10.553 - SCHOOL BREAKFAST PROGRAM</t>
  </si>
  <si>
    <t xml:space="preserve">Total U.S. Department of Agriculture - Passed Through Illinois State Board of Education (ISBE): </t>
  </si>
  <si>
    <t xml:space="preserve">Total U.S. Department of Agriculture: </t>
  </si>
  <si>
    <t>U.S. Department of Defense</t>
  </si>
  <si>
    <t xml:space="preserve">U.S. Department of Defense - Passed Through Illinois State Board of Education (ISBE): </t>
  </si>
  <si>
    <t>FRESH FRUITS AND VEGETABLES</t>
  </si>
  <si>
    <t>18-4999-00</t>
  </si>
  <si>
    <t>Fresh Fruits and Vegetables - PY19</t>
  </si>
  <si>
    <t>19-4999-00</t>
  </si>
  <si>
    <t>Subtotal - 10.555 - FRESH FRUITS AND VEGETABLES</t>
  </si>
  <si>
    <t>Subtotal - CHILD NUTRITION CLUSTER (U.S. Department of Agriculture and U.S. Department of Defense):</t>
  </si>
  <si>
    <t xml:space="preserve">Total U.S. Department of Defense - Passed Through Illinois State Board of Education (ISBE): </t>
  </si>
  <si>
    <t>Total U.S. Department of Defense:</t>
  </si>
  <si>
    <t>U.S. Department of Health and Human Services</t>
  </si>
  <si>
    <t>U.S. Department of Health and Human Services - Passed through Illinois Department of Healthcare and Family Service</t>
  </si>
  <si>
    <t>MEDICAID CLUSTER</t>
  </si>
  <si>
    <t>MEDICAL ASSISTANCE PROGRAM</t>
  </si>
  <si>
    <t>Medicaid - Administrative Outreach - PY18</t>
  </si>
  <si>
    <t>18-4991-00</t>
  </si>
  <si>
    <t>Medicaid - Administrative Outreach - PY19</t>
  </si>
  <si>
    <t>19-4991-00</t>
  </si>
  <si>
    <t>Subtotal - 93.778 - MEDICAL ASSISTANCE PROGRAM</t>
  </si>
  <si>
    <t>Subtotal - MEDICAID CLUSTER</t>
  </si>
  <si>
    <t>AFFORDABLE CARE ACT MIECHV</t>
  </si>
  <si>
    <t>Affordable Care Act MIECHV - PY18</t>
  </si>
  <si>
    <t>11GQ02084</t>
  </si>
  <si>
    <t>Affordable Care Act MIECHV - PY19</t>
  </si>
  <si>
    <t>Subtotal - 93.505 - AFFORDABLE CARE ACT MIECHV</t>
  </si>
  <si>
    <t>Total U.S. Department of Health and Human Services - Passed through Illinois Department of Healthcare and Family Service:</t>
  </si>
  <si>
    <t>Total U.S. Department of Health and Human Services:</t>
  </si>
  <si>
    <t>Total Federal Awards</t>
  </si>
  <si>
    <r>
      <t xml:space="preserve">Of the federal expenditures presented in the schedule, </t>
    </r>
    <r>
      <rPr>
        <b/>
        <sz val="9"/>
        <rFont val="Calibri"/>
        <family val="2"/>
        <scheme val="minor"/>
      </rPr>
      <t>Rockford Public Schools District 205</t>
    </r>
    <r>
      <rPr>
        <sz val="9"/>
        <rFont val="Calibri"/>
        <family val="2"/>
        <scheme val="minor"/>
      </rPr>
      <t xml:space="preserve"> provided federal awards to subrecipients as follows:</t>
    </r>
  </si>
  <si>
    <t>Special Education (IDEA) Cluster</t>
  </si>
  <si>
    <t>Child Nutrition Cluster</t>
  </si>
  <si>
    <t>10.553, 10.555, 10.559</t>
  </si>
  <si>
    <t>NONE</t>
  </si>
  <si>
    <t>Account Summary tab, Row 80</t>
  </si>
  <si>
    <t xml:space="preserve">Amounts relate to FY 2018 ending internal service fund balance </t>
  </si>
  <si>
    <r>
      <t xml:space="preserve">The following amounts were expended in the form of non-cash assistance by Rockford Public Schools District 205 and </t>
    </r>
    <r>
      <rPr>
        <b/>
        <sz val="9"/>
        <rFont val="Calibri"/>
        <family val="2"/>
        <scheme val="minor"/>
      </rPr>
      <t>should be</t>
    </r>
    <r>
      <rPr>
        <sz val="9"/>
        <rFont val="Calibri"/>
        <family val="2"/>
        <scheme val="minor"/>
      </rPr>
      <t xml:space="preserve"> included in the Schedule of Expenditures of Federal Awards:</t>
    </r>
  </si>
  <si>
    <t>Michael Malatt, CPA</t>
  </si>
  <si>
    <t>Title I - Low Income - PY18</t>
  </si>
  <si>
    <t>Title I - Low Income - PY19</t>
  </si>
  <si>
    <t>Title I - Low Income - Delinquent Priv - PY18</t>
  </si>
  <si>
    <t>Title I - Low Income - Delinquent Priv - PY19</t>
  </si>
  <si>
    <t>Title I - Low Income - School Improvement &amp; Accountability - PY19</t>
  </si>
  <si>
    <t>National School Lunch Program - PY18 (M)</t>
  </si>
  <si>
    <t>National School Lunch Program - PY19 (M)</t>
  </si>
  <si>
    <t>Non-Cash Food Commodities - PY18 (M)</t>
  </si>
  <si>
    <t>Non-Cash Food Commodities - PY19 (M)</t>
  </si>
  <si>
    <t>Summer Food Service Program - PY18 (M)</t>
  </si>
  <si>
    <t>Summer Food Service Program - PY19 (M)</t>
  </si>
  <si>
    <t>School Breakfast Program - PY18 (M)</t>
  </si>
  <si>
    <t>School Breakfast Program - PY19 (M)</t>
  </si>
  <si>
    <t>Fresh Fruits and Vegetables - PY18 (M)</t>
  </si>
  <si>
    <t>Winnebago</t>
  </si>
  <si>
    <t>Rockford Public School District No. 205</t>
  </si>
  <si>
    <t>501 7th Street</t>
  </si>
  <si>
    <t>Rockford</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</si>
  <si>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</si>
  <si>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</si>
  <si>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</si>
  <si>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</si>
  <si>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</si>
  <si>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</si>
  <si>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</si>
  <si>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</si>
  <si>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</si>
  <si>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</si>
  <si>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</si>
  <si>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</si>
  <si>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</si>
  <si>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cw_map("BR","ED-&gt;20.11000")+12544177</t>
  </si>
  <si>
    <t>$D$4</t>
  </si>
  <si>
    <t xml:space="preserve"> cw_map("BR","20-&gt;20.11000")+278759</t>
  </si>
  <si>
    <t>$E$4</t>
  </si>
  <si>
    <t xml:space="preserve"> cw_map("BR","30-&gt;20.11000")</t>
  </si>
  <si>
    <t>$F$4</t>
  </si>
  <si>
    <t xml:space="preserve"> cw_map("BR","40-&gt;20.11000")+1115038</t>
  </si>
  <si>
    <t>$G$4</t>
  </si>
  <si>
    <t xml:space="preserve"> cw_map("BR","50-&gt;20.11000")+cw_map("BR","51-&gt;20.11000")</t>
  </si>
  <si>
    <t>$H$4</t>
  </si>
  <si>
    <t xml:space="preserve"> cw_map("BR","60-&gt;20.11000")</t>
  </si>
  <si>
    <t>$I$4</t>
  </si>
  <si>
    <t xml:space="preserve"> cw_map("BR","70-&gt;20.11000")</t>
  </si>
  <si>
    <t>$J$4</t>
  </si>
  <si>
    <t xml:space="preserve"> cw_map("BR","80-&gt;20.11000")</t>
  </si>
  <si>
    <t>$K$4</t>
  </si>
  <si>
    <t xml:space="preserve"> cw_map("BR","90-&gt;20.11000")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</si>
  <si>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</si>
  <si>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</si>
  <si>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</si>
  <si>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</si>
  <si>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</si>
  <si>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</si>
  <si>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</si>
  <si>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</si>
  <si>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</si>
  <si>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</si>
  <si>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</si>
  <si>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</si>
  <si>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</si>
  <si>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</si>
  <si>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</si>
  <si>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</si>
  <si>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</si>
  <si>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</si>
  <si>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</si>
  <si>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cw_map("BR","ED-&gt;20.12000")</t>
  </si>
  <si>
    <t>$D$6</t>
  </si>
  <si>
    <t xml:space="preserve"> cw_map("BR","20-&gt;20.12000")</t>
  </si>
  <si>
    <t>$E$6</t>
  </si>
  <si>
    <t xml:space="preserve"> cw_map("BR","30-&gt;20.12000")</t>
  </si>
  <si>
    <t>$F$6</t>
  </si>
  <si>
    <t xml:space="preserve"> cw_map("BR","40-&gt;20.12000")</t>
  </si>
  <si>
    <t>$G$6</t>
  </si>
  <si>
    <t xml:space="preserve"> cw_map("BR","50-&gt;20.12000")+cw_map("BR","51-&gt;20.12000")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</si>
  <si>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</si>
  <si>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</si>
  <si>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</si>
  <si>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</si>
  <si>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</si>
  <si>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</si>
  <si>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</si>
  <si>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</si>
  <si>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</si>
  <si>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ED-&gt;20.15000.15100")+cw_map("BR","ED-&gt;20.15000.15200")+cw_map("BR","ED-&gt;20.15000.15300")+cw_map("BR","ED-&gt;20.15000.15400")+cw_map("BR","ED-&gt;20.15000.15500")+cw_map("BR","ED-&gt;20.15000.15600")+cw_map("BR","ED-&gt;20.15000.15700")+cw_map("BR","ED-&gt;20.15000.15800")+cw_map("BR","ED-&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</si>
  <si>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</si>
  <si>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</si>
  <si>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</si>
  <si>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</si>
  <si>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</si>
  <si>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</si>
  <si>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</si>
  <si>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cw_map("BR","51-&gt;20.15000.15100")+cw_map("BR","51-&gt;20.15000.15200")+cw_map("BR","51-&gt;20.15000.15300")+cw_map("BR","51-&gt;20.15000.15400")+cw_map("BR","51-&gt;20.15000.15500")+cw_map("BR","51-&gt;20.15000.15600")+cw_map("BR","51-&gt;20.15000.15700")+cw_map("BR","51-&gt;20.15000.15800")+cw_map("BR","51-&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</si>
  <si>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</si>
  <si>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</si>
  <si>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</si>
  <si>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</si>
  <si>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</si>
  <si>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</si>
  <si>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</si>
  <si>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</si>
  <si>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</si>
  <si>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cw_map("BR","ED-&gt;20.14000")</t>
  </si>
  <si>
    <t>$D$8</t>
  </si>
  <si>
    <t xml:space="preserve"> cw_map("BR","20-&gt;20.14000")</t>
  </si>
  <si>
    <t>$E$8</t>
  </si>
  <si>
    <t xml:space="preserve"> cw_map("BR","30-&gt;20.14000")</t>
  </si>
  <si>
    <t>$F$8</t>
  </si>
  <si>
    <t xml:space="preserve"> cw_map("BR","40-&gt;20.14000")</t>
  </si>
  <si>
    <t>$G$8</t>
  </si>
  <si>
    <t xml:space="preserve"> cw_map("BR","50-&gt;20.14000")+cw_map("BR","51-&gt;20.14000")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</si>
  <si>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</si>
  <si>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</si>
  <si>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</si>
  <si>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</si>
  <si>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</si>
  <si>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</si>
  <si>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</si>
  <si>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</si>
  <si>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</si>
  <si>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cw_map("BR","ED-&gt;20.12500")+cw_map("BR","ED-&gt;20.13000")+cw_map("BR","ED-&gt;20.13100")+cw_map("BR","ED-&gt;20.13200")++cw_map("BR","ED-&gt;20.13300")+cw_map("BR","ED-&gt;20.13500")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</si>
  <si>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</si>
  <si>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</si>
  <si>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</si>
  <si>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</si>
  <si>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</si>
  <si>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</si>
  <si>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</si>
  <si>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</si>
  <si>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</si>
  <si>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</si>
  <si>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</si>
  <si>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</si>
  <si>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</si>
  <si>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</si>
  <si>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</si>
  <si>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</si>
  <si>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</si>
  <si>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cw_map("BR","ED-&gt;20.16100")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</si>
  <si>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</si>
  <si>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</si>
  <si>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</si>
  <si>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</si>
  <si>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</si>
  <si>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</si>
  <si>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</si>
  <si>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</si>
  <si>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</si>
  <si>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</si>
  <si>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</si>
  <si>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</si>
  <si>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</si>
  <si>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</si>
  <si>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</si>
  <si>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</si>
  <si>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</si>
  <si>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cw_map("BR","ED-&gt;20.16200")</t>
  </si>
  <si>
    <t>$D$11</t>
  </si>
  <si>
    <t xml:space="preserve"> cw_map("BR","20-&gt;20.16200")</t>
  </si>
  <si>
    <t>$E$11</t>
  </si>
  <si>
    <t xml:space="preserve"> cw_map("BR","30-&gt;20.16200")</t>
  </si>
  <si>
    <t>$F$11</t>
  </si>
  <si>
    <t xml:space="preserve"> cw_map("BR","40-&gt;20.16200")</t>
  </si>
  <si>
    <t>$G$11</t>
  </si>
  <si>
    <t xml:space="preserve"> cw_map("BR","51-&gt;20.16200")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</si>
  <si>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</si>
  <si>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</si>
  <si>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</si>
  <si>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</si>
  <si>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</si>
  <si>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</si>
  <si>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</si>
  <si>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</si>
  <si>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</si>
  <si>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</si>
  <si>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</si>
  <si>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</si>
  <si>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</si>
  <si>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</si>
  <si>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</si>
  <si>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</si>
  <si>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</si>
  <si>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</si>
  <si>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</si>
  <si>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</si>
  <si>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</si>
  <si>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</si>
  <si>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</si>
  <si>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</si>
  <si>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</si>
  <si>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</si>
  <si>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</si>
  <si>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ED-&gt;20.25000.25100")-cw_map("BR","ED-&gt;20.25000.25200")-cw_map("BR","ED-&gt;20.25000.25300")-cw_map("BR","ED-&gt;20.25000.25400")-cw_map("BR","ED-&gt;20.25000.25500")-cw_map("BR","ED-&gt;20.25000.25600")-cw_map("BR","ED-&gt;20.25000.25700")-cw_map("BR","ED-&gt;20.25000.25800")-cw_map("BR","ED-&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</si>
  <si>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</si>
  <si>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</si>
  <si>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</si>
  <si>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</si>
  <si>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</si>
  <si>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</si>
  <si>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</si>
  <si>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cw_map("BR","51-&gt;20.25000.25100")-cw_map("BR","51-&gt;20.25000.25200")-cw_map("BR","51-&gt;20.25000.25300")-cw_map("BR","51-&gt;20.25000.25400")-cw_map("BR","51-&gt;20.25000.25500")-cw_map("BR","51-&gt;20.25000.25600")-cw_map("BR","51-&gt;20.25000.25700")-cw_map("BR","51-&gt;20.25000.25800")-cw_map("BR","51-&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</si>
  <si>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</si>
  <si>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</si>
  <si>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</si>
  <si>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</si>
  <si>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</si>
  <si>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</si>
  <si>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</si>
  <si>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-cw_map("BR","ED-&gt;20.21100")-cw_map("BR","ED-&gt;20.22200")-cw_map("BR","ED-&gt;20.22300")-cw_map("BR","ED-&gt;20.22400")-cw_map("BR","ED-&gt;20.22500")-cw_map("BR","ED-&gt;20.22600")+168906+4604399</t>
  </si>
  <si>
    <t>$D$27</t>
  </si>
  <si>
    <t xml:space="preserve"> -cw_map("BR","20-&gt;20.21100")-cw_map("BR","20-&gt;20.22200")-cw_map("BR","20-&gt;20.22300")-cw_map("BR","20-&gt;20.22400")-cw_map("BR","20-&gt;20.22500")-cw_map("BR","20-&gt;20.22600")+3753+102320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</si>
  <si>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</si>
  <si>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</si>
  <si>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</si>
  <si>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-cw_map("BR","40-&gt;20.21100")-cw_map("BR","40-&gt;20.22200")-cw_map("BR","40-&gt;20.22300")-cw_map("BR","40-&gt;20.22400")-cw_map("BR","40-&gt;20.22500")-cw_map("BR","40-&gt;20.22600")+15014+409280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</si>
  <si>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</si>
  <si>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</si>
  <si>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</si>
  <si>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</si>
  <si>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</si>
  <si>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</si>
  <si>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</si>
  <si>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</si>
  <si>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</si>
  <si>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</si>
  <si>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</si>
  <si>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-(cw_map("BR","ED-&gt;20.21400"))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</si>
  <si>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</si>
  <si>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</si>
  <si>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</si>
  <si>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</si>
  <si>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</si>
  <si>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</si>
  <si>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</si>
  <si>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</si>
  <si>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</si>
  <si>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</si>
  <si>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</si>
  <si>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</si>
  <si>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</si>
  <si>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</si>
  <si>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</si>
  <si>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</si>
  <si>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</si>
  <si>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-(cw_map("BR","ED-&gt;20.23000"))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</si>
  <si>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</si>
  <si>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</si>
  <si>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</si>
  <si>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</si>
  <si>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</si>
  <si>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</si>
  <si>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</si>
  <si>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</si>
  <si>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</si>
  <si>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</si>
  <si>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</si>
  <si>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</si>
  <si>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</si>
  <si>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</si>
  <si>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</si>
  <si>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</si>
  <si>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</si>
  <si>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-(cw_map("BR","ED-&gt;20.21200"))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</si>
  <si>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</si>
  <si>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</si>
  <si>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</si>
  <si>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</si>
  <si>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</si>
  <si>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</si>
  <si>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</si>
  <si>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</si>
  <si>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</si>
  <si>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</si>
  <si>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</si>
  <si>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</si>
  <si>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</si>
  <si>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</si>
  <si>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</si>
  <si>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</si>
  <si>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</si>
  <si>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-cw_map("BR","ED-&gt;20.21300")-cw_map("BR","ED-&gt;20.22100")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</si>
  <si>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</si>
  <si>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</si>
  <si>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</si>
  <si>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</si>
  <si>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</si>
  <si>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</si>
  <si>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</si>
  <si>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</si>
  <si>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</si>
  <si>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</si>
  <si>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</si>
  <si>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</si>
  <si>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</si>
  <si>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</si>
  <si>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</si>
  <si>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</si>
  <si>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</si>
  <si>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-cw_map("BR","ED-&gt;20.2400*")-cw_map("BR","ED-&gt;20.20500")-cw_map("BR","ED-&gt;20.21500")-cw_map("BR","ED-&gt;20.24500")-cw_map("BR","ED-&gt;20.29*")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</si>
  <si>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</si>
  <si>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</si>
  <si>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</si>
  <si>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</si>
  <si>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</si>
  <si>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</si>
  <si>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</si>
  <si>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cw_map("BR","51-&gt;20.2400*")-cw_map("BR","51-&gt;20.20500")-cw_map("BR","51-&gt;20.21500")-cw_map("BR","51-&gt;20.24500")-cw_map("BR","51-&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</si>
  <si>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</si>
  <si>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</si>
  <si>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</si>
  <si>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</si>
  <si>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</si>
  <si>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</si>
  <si>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</si>
  <si>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</si>
  <si>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</si>
  <si>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-cw_map("BR","ED-&gt;20.34000.340*")+7770872</t>
  </si>
  <si>
    <t>$D$38</t>
  </si>
  <si>
    <t xml:space="preserve"> -cw_map("BR","20-&gt;20.34000.340*")+172686</t>
  </si>
  <si>
    <t>$E$38</t>
  </si>
  <si>
    <t xml:space="preserve"> -cw_map("BR","30-&gt;20.34000.340*")</t>
  </si>
  <si>
    <t>$F$38</t>
  </si>
  <si>
    <t xml:space="preserve"> -cw_map("BR","40-&gt;20.34000.340*")+690744</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</si>
  <si>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</si>
  <si>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</si>
  <si>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</si>
  <si>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</si>
  <si>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</si>
  <si>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</si>
  <si>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</si>
  <si>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</si>
  <si>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</si>
  <si>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</si>
  <si>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</si>
  <si>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-(cw_map("BR","ED-&gt;20.98200"))</t>
  </si>
  <si>
    <t>$D$39</t>
  </si>
  <si>
    <t xml:space="preserve"> -(cw_map("BR","20-&gt;20.98200"))</t>
  </si>
  <si>
    <t>$E$39</t>
  </si>
  <si>
    <t xml:space="preserve"> -(cw_map("BR","30-&gt;20.98200"))</t>
  </si>
  <si>
    <t>$F$39</t>
  </si>
  <si>
    <t xml:space="preserve"> -(cw_map("BR","40-&gt;20.98200"))</t>
  </si>
  <si>
    <t>$G$39</t>
  </si>
  <si>
    <t xml:space="preserve"> -(cw_map("BR","50-&gt;20.98200"))+-(cw_map("BR","51-&gt;20.98200"))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</si>
  <si>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</si>
  <si>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</si>
  <si>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</si>
  <si>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</si>
  <si>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</si>
  <si>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</si>
  <si>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</si>
  <si>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</si>
  <si>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</si>
  <si>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</si>
  <si>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</si>
  <si>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</si>
  <si>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</si>
  <si>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</si>
  <si>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</si>
  <si>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</si>
  <si>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</si>
  <si>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</si>
  <si>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</si>
  <si>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</si>
  <si>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</si>
  <si>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</si>
  <si>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</si>
  <si>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</si>
  <si>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</si>
  <si>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</si>
  <si>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</si>
  <si>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</si>
  <si>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</si>
  <si>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</si>
  <si>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</si>
  <si>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</si>
  <si>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</si>
  <si>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</si>
  <si>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</si>
  <si>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</si>
  <si>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</si>
  <si>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</si>
  <si>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</si>
  <si>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</si>
  <si>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</si>
  <si>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</si>
  <si>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</si>
  <si>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</si>
  <si>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</si>
  <si>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</si>
  <si>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</si>
  <si>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</si>
  <si>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</si>
  <si>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</si>
  <si>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</si>
  <si>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</si>
  <si>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</si>
  <si>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</si>
  <si>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</si>
  <si>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</si>
  <si>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</si>
  <si>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</si>
  <si>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</si>
  <si>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</si>
  <si>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</si>
  <si>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</si>
  <si>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</si>
  <si>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</si>
  <si>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</si>
  <si>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</si>
  <si>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</si>
  <si>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</si>
  <si>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</si>
  <si>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</si>
  <si>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</si>
  <si>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</si>
  <si>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</si>
  <si>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</si>
  <si>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</si>
  <si>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</si>
  <si>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</si>
  <si>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</si>
  <si>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</si>
  <si>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</si>
  <si>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</si>
  <si>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</si>
  <si>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</si>
  <si>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</si>
  <si>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</si>
  <si>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</si>
  <si>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</si>
  <si>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</si>
  <si>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</si>
  <si>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</si>
  <si>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</si>
  <si>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</si>
  <si>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</si>
  <si>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</si>
  <si>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</si>
  <si>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</si>
  <si>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</si>
  <si>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</si>
  <si>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</si>
  <si>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</si>
  <si>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</si>
  <si>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</si>
  <si>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</si>
  <si>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</si>
  <si>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</si>
  <si>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</si>
  <si>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</si>
  <si>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</si>
  <si>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</si>
  <si>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</si>
  <si>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</si>
  <si>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</si>
  <si>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</si>
  <si>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</si>
  <si>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</si>
  <si>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</si>
  <si>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</si>
  <si>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</si>
  <si>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</si>
  <si>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</si>
  <si>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</si>
  <si>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</si>
  <si>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</si>
  <si>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</si>
  <si>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</si>
  <si>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</si>
  <si>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</si>
  <si>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</si>
  <si>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</si>
  <si>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</si>
  <si>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</si>
  <si>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</si>
  <si>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</si>
  <si>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</si>
  <si>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</si>
  <si>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</si>
  <si>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</si>
  <si>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</si>
  <si>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</si>
  <si>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</si>
  <si>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</si>
  <si>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</si>
  <si>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</si>
  <si>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</si>
  <si>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</si>
  <si>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</si>
  <si>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</si>
  <si>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</si>
  <si>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</si>
  <si>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</si>
  <si>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</si>
  <si>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</si>
  <si>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</si>
  <si>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</si>
  <si>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</si>
  <si>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</si>
  <si>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</si>
  <si>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</si>
  <si>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</si>
  <si>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</si>
  <si>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</si>
  <si>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</si>
  <si>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</si>
  <si>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</si>
  <si>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</si>
  <si>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</si>
  <si>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</si>
  <si>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</si>
  <si>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</si>
  <si>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</si>
  <si>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</si>
  <si>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</si>
  <si>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</si>
  <si>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</si>
  <si>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</si>
  <si>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</si>
  <si>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</si>
  <si>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</si>
  <si>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</si>
  <si>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</si>
  <si>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</si>
  <si>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</si>
  <si>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</si>
  <si>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</si>
  <si>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</si>
  <si>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</si>
  <si>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</si>
  <si>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</si>
  <si>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</si>
  <si>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</si>
  <si>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</si>
  <si>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</si>
  <si>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</si>
  <si>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</si>
  <si>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</si>
  <si>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</si>
  <si>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</si>
  <si>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</si>
  <si>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</si>
  <si>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</si>
  <si>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</si>
  <si>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</si>
  <si>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</si>
  <si>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</si>
  <si>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</si>
  <si>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</si>
  <si>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</si>
  <si>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</si>
  <si>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</si>
  <si>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</si>
  <si>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</si>
  <si>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</si>
  <si>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</si>
  <si>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</si>
  <si>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</si>
  <si>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</si>
  <si>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</si>
  <si>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</si>
  <si>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</si>
  <si>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</si>
  <si>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-cw_map("BR","ED-&gt;20.34000.34120")</t>
  </si>
  <si>
    <t>$D$79</t>
  </si>
  <si>
    <t xml:space="preserve"> -cw_map("BR","20-&gt;20.34000.34120")</t>
  </si>
  <si>
    <t>$E$79</t>
  </si>
  <si>
    <t xml:space="preserve"> -cw_map("BR","30-&gt;20.34000.34120")</t>
  </si>
  <si>
    <t>$F$79</t>
  </si>
  <si>
    <t xml:space="preserve"> -cw_map("BR","40-&gt;20.34000.34120")</t>
  </si>
  <si>
    <t>$G$79</t>
  </si>
  <si>
    <t xml:space="preserve"> -cw_map("BR","50-&gt;20.34000.34120")+-cw_map("BR","51-&gt;20.34000.34120")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</si>
  <si>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</si>
  <si>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</si>
  <si>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</si>
  <si>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</si>
  <si>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</si>
  <si>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</si>
  <si>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</si>
  <si>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</si>
  <si>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</si>
  <si>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-(cw_map("BR","ED-&gt;20.41110"))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</si>
  <si>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</si>
  <si>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</si>
  <si>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</si>
  <si>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</si>
  <si>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</si>
  <si>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</si>
  <si>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</si>
  <si>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</si>
  <si>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-(cw_map("BR","ED-&gt;20.41130"))</t>
  </si>
  <si>
    <t xml:space="preserve"> -(cw_map("BR","20-&gt;20.41130"))</t>
  </si>
  <si>
    <t xml:space="preserve"> -(cw_map("BR","ED-&gt;20.41140"))</t>
  </si>
  <si>
    <t xml:space="preserve"> -(cw_map("BR","20-&gt;20.41140"))</t>
  </si>
  <si>
    <t xml:space="preserve"> -(cw_map("BR","40-&gt;20.41140"))</t>
  </si>
  <si>
    <t xml:space="preserve"> -(cw_map("BR","50-&gt;20.41140"))</t>
  </si>
  <si>
    <t xml:space="preserve"> -(cw_map("BR","60-&gt;20.41140"))</t>
  </si>
  <si>
    <t xml:space="preserve"> -(cw_map("BR","51-&gt;20.41150"))</t>
  </si>
  <si>
    <t xml:space="preserve"> -(cw_map("BR","20-&gt;20.41160"))</t>
  </si>
  <si>
    <t xml:space="preserve"> -(cw_map("BR","30-&gt;20.41160"))</t>
  </si>
  <si>
    <t xml:space="preserve"> -(cw_map("BR","60-&gt;20.41160"))</t>
  </si>
  <si>
    <t xml:space="preserve"> -(cw_map("BR","ED-&gt;20.41170"))</t>
  </si>
  <si>
    <t xml:space="preserve"> -(cw_map("BR","ED-&gt;20.41190"))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</si>
  <si>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</si>
  <si>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</si>
  <si>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</si>
  <si>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</si>
  <si>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</si>
  <si>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</si>
  <si>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</si>
  <si>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</si>
  <si>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</si>
  <si>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-(cw_map("BR","ED-&gt;20.41210"))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</si>
  <si>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</si>
  <si>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</si>
  <si>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</si>
  <si>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</si>
  <si>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</si>
  <si>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</si>
  <si>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</si>
  <si>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</si>
  <si>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</si>
  <si>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</si>
  <si>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</si>
  <si>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</si>
  <si>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</si>
  <si>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</si>
  <si>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</si>
  <si>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</si>
  <si>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</si>
  <si>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-(cw_map("BR","ED-&gt;20.41220"))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</si>
  <si>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</si>
  <si>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</si>
  <si>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</si>
  <si>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</si>
  <si>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</si>
  <si>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</si>
  <si>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</si>
  <si>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</si>
  <si>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</si>
  <si>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</si>
  <si>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</si>
  <si>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</si>
  <si>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</si>
  <si>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</si>
  <si>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</si>
  <si>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</si>
  <si>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</si>
  <si>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-(cw_map("BR","ED-&gt;20.41230"))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</si>
  <si>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</si>
  <si>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</si>
  <si>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</si>
  <si>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</si>
  <si>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</si>
  <si>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</si>
  <si>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</si>
  <si>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</si>
  <si>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</si>
  <si>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</si>
  <si>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</si>
  <si>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</si>
  <si>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</si>
  <si>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</si>
  <si>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</si>
  <si>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</si>
  <si>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</si>
  <si>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-(cw_map("BR","ED-&gt;20.41290"))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</si>
  <si>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</si>
  <si>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</si>
  <si>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</si>
  <si>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</si>
  <si>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</si>
  <si>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</si>
  <si>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</si>
  <si>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</si>
  <si>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</si>
  <si>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</si>
  <si>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</si>
  <si>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</si>
  <si>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</si>
  <si>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</si>
  <si>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</si>
  <si>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</si>
  <si>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</si>
  <si>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-(cw_map("BR","ED-&gt;20.41311"))</t>
  </si>
  <si>
    <t>$C$21</t>
  </si>
  <si>
    <t xml:space="preserve"> -(cw_map("BR","ED-&gt;20.41312"))</t>
  </si>
  <si>
    <t>$C$22</t>
  </si>
  <si>
    <t xml:space="preserve"> -(cw_map("BR","ED-&gt;20.41313"))</t>
  </si>
  <si>
    <t>$C$23</t>
  </si>
  <si>
    <t xml:space="preserve"> -(cw_map("BR","ED-&gt;20.41314"))</t>
  </si>
  <si>
    <t>$C$24</t>
  </si>
  <si>
    <t xml:space="preserve"> -(cw_map("BR","ED-&gt;20.41321"))</t>
  </si>
  <si>
    <t xml:space="preserve"> -(cw_map("BR","ED-&gt;20.41322"))</t>
  </si>
  <si>
    <t xml:space="preserve"> -(cw_map("BR","ED-&gt;20.41323"))</t>
  </si>
  <si>
    <t xml:space="preserve"> -(cw_map("BR","ED-&gt;20.41324"))</t>
  </si>
  <si>
    <t xml:space="preserve"> -(cw_map("BR","ED-&gt;20.41331"))</t>
  </si>
  <si>
    <t xml:space="preserve"> -(cw_map("BR","ED-&gt;20.41332"))</t>
  </si>
  <si>
    <t xml:space="preserve"> -(cw_map("BR","ED-&gt;20.41333"))</t>
  </si>
  <si>
    <t xml:space="preserve"> -(cw_map("BR","ED-&gt;20.41334"))</t>
  </si>
  <si>
    <t xml:space="preserve"> -(cw_map("BR","ED-&gt;20.41341"))</t>
  </si>
  <si>
    <t xml:space="preserve"> -(cw_map("BR","ED-&gt;20.41342"))</t>
  </si>
  <si>
    <t xml:space="preserve"> -(cw_map("BR","ED-&gt;20.41343"))</t>
  </si>
  <si>
    <t xml:space="preserve"> -(cw_map("BR","ED-&gt;20.41344"))</t>
  </si>
  <si>
    <t xml:space="preserve"> -(cw_map("BR","ED-&gt;20.41351"))</t>
  </si>
  <si>
    <t>$C$37</t>
  </si>
  <si>
    <t xml:space="preserve"> -(cw_map("BR","ED&gt;20.41352"))</t>
  </si>
  <si>
    <t xml:space="preserve"> -(cw_map("BR","ED-&gt;20.41353"))</t>
  </si>
  <si>
    <t xml:space="preserve"> -(cw_map("BR","ED-&gt;20.41354"))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</si>
  <si>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</si>
  <si>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</si>
  <si>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</si>
  <si>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</si>
  <si>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</si>
  <si>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</si>
  <si>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</si>
  <si>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</si>
  <si>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</si>
  <si>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</si>
  <si>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</si>
  <si>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</si>
  <si>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</si>
  <si>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</si>
  <si>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</si>
  <si>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</si>
  <si>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</si>
  <si>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</si>
  <si>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</si>
  <si>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</si>
  <si>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</si>
  <si>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</si>
  <si>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</si>
  <si>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</si>
  <si>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</si>
  <si>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</si>
  <si>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</si>
  <si>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</si>
  <si>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</si>
  <si>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</si>
  <si>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</si>
  <si>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</si>
  <si>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</si>
  <si>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</si>
  <si>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</si>
  <si>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</si>
  <si>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</si>
  <si>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</si>
  <si>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-(cw_map("BR","ED-&gt;20.41510"))</t>
  </si>
  <si>
    <t xml:space="preserve"> -(cw_map("BR","20-&gt;20.41510"))</t>
  </si>
  <si>
    <t>$E$65</t>
  </si>
  <si>
    <t xml:space="preserve"> -(cw_map("BR","30-&gt;20.41510"))</t>
  </si>
  <si>
    <t>$F$65</t>
  </si>
  <si>
    <t xml:space="preserve"> -(cw_map("BR","40-&gt;20.41510"))</t>
  </si>
  <si>
    <t>$G$65</t>
  </si>
  <si>
    <t xml:space="preserve"> -(cw_map("BR","50-&gt;20.41510"))+-(cw_map("BR","51-&gt;20.41510"))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</si>
  <si>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</si>
  <si>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</si>
  <si>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</si>
  <si>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</si>
  <si>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</si>
  <si>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</si>
  <si>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</si>
  <si>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</si>
  <si>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</si>
  <si>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-(cw_map("BR","ED-&gt;20.41520"))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</si>
  <si>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</si>
  <si>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</si>
  <si>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</si>
  <si>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</si>
  <si>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</si>
  <si>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</si>
  <si>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</si>
  <si>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</si>
  <si>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</si>
  <si>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</si>
  <si>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</si>
  <si>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</si>
  <si>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</si>
  <si>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</si>
  <si>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</si>
  <si>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</si>
  <si>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-(cw_map("BR","ED-&gt;20.41611"))</t>
  </si>
  <si>
    <t>$C$70</t>
  </si>
  <si>
    <t xml:space="preserve"> -(cw_map("BR","ED-&gt;20.41612"))</t>
  </si>
  <si>
    <t>$C$71</t>
  </si>
  <si>
    <t xml:space="preserve"> -(cw_map("BR","ED-&gt;20.41613"))</t>
  </si>
  <si>
    <t>$C$72</t>
  </si>
  <si>
    <t xml:space="preserve"> -(cw_map("BR","ED-&gt;20.41614"))</t>
  </si>
  <si>
    <t xml:space="preserve"> -(cw_map("BR","ED-&gt;20.41620"))</t>
  </si>
  <si>
    <t xml:space="preserve"> -(cw_map("BR","ED-&gt;20.41690"))</t>
  </si>
  <si>
    <t>$C$77</t>
  </si>
  <si>
    <t xml:space="preserve"> -(cw_map("BR","ED-&gt;20.41711"))</t>
  </si>
  <si>
    <t>$D$77</t>
  </si>
  <si>
    <t xml:space="preserve"> -(cw_map("BR","20-&gt;20.41711"))</t>
  </si>
  <si>
    <t>$C$78</t>
  </si>
  <si>
    <t xml:space="preserve"> -(cw_map("BR","ED-&gt;20.41719"))</t>
  </si>
  <si>
    <t>$D$78</t>
  </si>
  <si>
    <t xml:space="preserve"> -(cw_map("BR","20-&gt;20.41719"))</t>
  </si>
  <si>
    <t xml:space="preserve"> -(cw_map("BR","ED-&gt;20.41720"))</t>
  </si>
  <si>
    <t xml:space="preserve"> -(cw_map("BR","20-&gt;20.41720"))</t>
  </si>
  <si>
    <t>$C$80</t>
  </si>
  <si>
    <t xml:space="preserve"> -(cw_map("BR","ED-&gt;20.41730"))</t>
  </si>
  <si>
    <t>$D$80</t>
  </si>
  <si>
    <t xml:space="preserve"> -(cw_map("BR","20-&gt;20.41730"))</t>
  </si>
  <si>
    <t>$C$81</t>
  </si>
  <si>
    <t xml:space="preserve"> -(cw_map("BR","ED-&gt;20.41790"))</t>
  </si>
  <si>
    <t>$D$81</t>
  </si>
  <si>
    <t xml:space="preserve"> -(cw_map("BR","20-&gt;20.41790"))</t>
  </si>
  <si>
    <t>$C$84</t>
  </si>
  <si>
    <t xml:space="preserve"> -(cw_map("BR","ED-&gt;20.41811"))</t>
  </si>
  <si>
    <t>$C$85</t>
  </si>
  <si>
    <t xml:space="preserve"> -(cw_map("BR","ED-&gt;20.41812"))</t>
  </si>
  <si>
    <t>$C$86</t>
  </si>
  <si>
    <t xml:space="preserve"> -(cw_map("BR","ED-&gt;20.41813"))</t>
  </si>
  <si>
    <t>$C$87</t>
  </si>
  <si>
    <t xml:space="preserve"> -(cw_map("BR","ED-&gt;20.41819"))</t>
  </si>
  <si>
    <t>$C$88</t>
  </si>
  <si>
    <t xml:space="preserve"> -(cw_map("BR","ED-&gt;20.41821"))</t>
  </si>
  <si>
    <t>$C$89</t>
  </si>
  <si>
    <t xml:space="preserve"> -(cw_map("BR","ED-&gt;20.41822"))</t>
  </si>
  <si>
    <t>$C$90</t>
  </si>
  <si>
    <t xml:space="preserve"> -(cw_map("BR","ED-&gt;20.41823"))</t>
  </si>
  <si>
    <t>$C$91</t>
  </si>
  <si>
    <t xml:space="preserve"> -(cw_map("BR","ED-&gt;20.41829"))</t>
  </si>
  <si>
    <t>$C$92</t>
  </si>
  <si>
    <t xml:space="preserve"> -(cw_map("BR","ED-&gt;20.41890"))</t>
  </si>
  <si>
    <t>$C$95</t>
  </si>
  <si>
    <t xml:space="preserve"> -(cw_map("BR","ED-&gt;20.41910"))</t>
  </si>
  <si>
    <t>$D$95</t>
  </si>
  <si>
    <t xml:space="preserve"> -(cw_map("BR","20-&gt;20.41910"))</t>
  </si>
  <si>
    <t>$C$96</t>
  </si>
  <si>
    <t xml:space="preserve"> -(cw_map("BR","ED-&gt;20.41920"))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</si>
  <si>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</si>
  <si>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</si>
  <si>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</si>
  <si>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</si>
  <si>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</si>
  <si>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</si>
  <si>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</si>
  <si>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</si>
  <si>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</si>
  <si>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</si>
  <si>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</si>
  <si>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</si>
  <si>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</si>
  <si>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</si>
  <si>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</si>
  <si>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</si>
  <si>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</si>
  <si>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-(cw_map("BR","ED-&gt;20.41930"))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</si>
  <si>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</si>
  <si>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</si>
  <si>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</si>
  <si>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</si>
  <si>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</si>
  <si>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</si>
  <si>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</si>
  <si>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</si>
  <si>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</si>
  <si>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</si>
  <si>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</si>
  <si>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</si>
  <si>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</si>
  <si>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</si>
  <si>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</si>
  <si>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</si>
  <si>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</si>
  <si>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-(cw_map("BR","ED-&gt;20.41940"))</t>
  </si>
  <si>
    <t>$D$98</t>
  </si>
  <si>
    <t xml:space="preserve"> -(cw_map("BR","20-&gt;20.41940"))</t>
  </si>
  <si>
    <t>$F$98</t>
  </si>
  <si>
    <t xml:space="preserve"> -(cw_map("BR","40-&gt;20.41940"))</t>
  </si>
  <si>
    <t>$C$99</t>
  </si>
  <si>
    <t xml:space="preserve"> -(cw_map("BR","ED-&gt;20.41950"))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</si>
  <si>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</si>
  <si>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</si>
  <si>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</si>
  <si>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</si>
  <si>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</si>
  <si>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</si>
  <si>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</si>
  <si>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</si>
  <si>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</si>
  <si>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</si>
  <si>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</si>
  <si>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</si>
  <si>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</si>
  <si>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</si>
  <si>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</si>
  <si>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-(cw_map("BR","ED-&gt;20.41960"))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</si>
  <si>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</si>
  <si>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</si>
  <si>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</si>
  <si>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</si>
  <si>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</si>
  <si>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</si>
  <si>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</si>
  <si>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</si>
  <si>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</si>
  <si>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</si>
  <si>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</si>
  <si>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</si>
  <si>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</si>
  <si>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</si>
  <si>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</si>
  <si>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</si>
  <si>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</si>
  <si>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-(cw_map("BR","ED-&gt;20.41970"))</t>
  </si>
  <si>
    <t>$C$102</t>
  </si>
  <si>
    <t xml:space="preserve"> -(cw_map("BR","ED-&gt;20.41980"))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</si>
  <si>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</si>
  <si>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</si>
  <si>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</si>
  <si>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</si>
  <si>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</si>
  <si>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</si>
  <si>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</si>
  <si>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</si>
  <si>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</si>
  <si>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</si>
  <si>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</si>
  <si>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</si>
  <si>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</si>
  <si>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</si>
  <si>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</si>
  <si>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</si>
  <si>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</si>
  <si>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</si>
  <si>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</si>
  <si>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</si>
  <si>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</si>
  <si>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-(cw_map("BR","ED-&gt;20.41991"))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</si>
  <si>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</si>
  <si>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</si>
  <si>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</si>
  <si>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</si>
  <si>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</si>
  <si>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</si>
  <si>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</si>
  <si>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</si>
  <si>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</si>
  <si>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</si>
  <si>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</si>
  <si>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-(cw_map("BR","ED-&gt;20.41992"))</t>
  </si>
  <si>
    <t>$C$106</t>
  </si>
  <si>
    <t xml:space="preserve"> -(cw_map("BR","ED-&gt;20.41993"))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</si>
  <si>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</si>
  <si>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</si>
  <si>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</si>
  <si>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</si>
  <si>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</si>
  <si>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</si>
  <si>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</si>
  <si>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</si>
  <si>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</si>
  <si>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</si>
  <si>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</si>
  <si>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</si>
  <si>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</si>
  <si>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</si>
  <si>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</si>
  <si>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-(cw_map("BR","ED-&gt;20.41999"))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</si>
  <si>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</si>
  <si>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</si>
  <si>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</si>
  <si>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</si>
  <si>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</si>
  <si>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</si>
  <si>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</si>
  <si>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</si>
  <si>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</si>
  <si>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</si>
  <si>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</si>
  <si>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</si>
  <si>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</si>
  <si>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 xml:space="preserve"> -(cw_map("BR","80-&gt;20.41999"))</t>
  </si>
  <si>
    <t>$K$107</t>
  </si>
  <si>
    <t xml:space="preserve"> -(cw_map("BR","90-&gt;20.41999"))</t>
  </si>
  <si>
    <t>$C$111</t>
  </si>
  <si>
    <t xml:space="preserve"> -(cw_map("BR","ED-&gt;20.42100"))</t>
  </si>
  <si>
    <t>$D$111</t>
  </si>
  <si>
    <t xml:space="preserve"> -(cw_map("BR","20-&gt;20.42100"))</t>
  </si>
  <si>
    <t>$F$111</t>
  </si>
  <si>
    <t xml:space="preserve"> -(cw_map("BR","40-&gt;20.42100"))</t>
  </si>
  <si>
    <t>$G$111</t>
  </si>
  <si>
    <t xml:space="preserve"> -(cw_map("BR","50-&gt;20.42100"))</t>
  </si>
  <si>
    <t>$C$112</t>
  </si>
  <si>
    <t xml:space="preserve"> -(cw_map("BR","ED-&gt;20.42200"))</t>
  </si>
  <si>
    <t>$D$112</t>
  </si>
  <si>
    <t xml:space="preserve"> -(cw_map("BR","20-&gt;20.42200"))</t>
  </si>
  <si>
    <t>$F$112</t>
  </si>
  <si>
    <t xml:space="preserve"> -(cw_map("BR","40-&gt;20.42200"))</t>
  </si>
  <si>
    <t>$G$112</t>
  </si>
  <si>
    <t xml:space="preserve"> -(cw_map("BR","50-&gt;20.42200"))</t>
  </si>
  <si>
    <t>$C$113</t>
  </si>
  <si>
    <t xml:space="preserve"> -(cw_map("BR","ED-&gt;20.42300"))</t>
  </si>
  <si>
    <t>$D$113</t>
  </si>
  <si>
    <t xml:space="preserve"> -(cw_map("BR","20-&gt;20.42300"))</t>
  </si>
  <si>
    <t>$F$113</t>
  </si>
  <si>
    <t xml:space="preserve"> -(cw_map("BR","40-&gt;20.42300"))</t>
  </si>
  <si>
    <t>$G$113</t>
  </si>
  <si>
    <t xml:space="preserve"> -(cw_map("BR","50-&gt;20.42300"))</t>
  </si>
  <si>
    <t>$C$117</t>
  </si>
  <si>
    <t xml:space="preserve"> -(cw_map("BR","ED-&gt;20.43001"))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</si>
  <si>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</si>
  <si>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</si>
  <si>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</si>
  <si>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</si>
  <si>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</si>
  <si>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</si>
  <si>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</si>
  <si>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</si>
  <si>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</si>
  <si>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</si>
  <si>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</si>
  <si>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</si>
  <si>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</si>
  <si>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</si>
  <si>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</si>
  <si>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-(cw_map("BR","ED-&gt;20.43002"))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</si>
  <si>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</si>
  <si>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</si>
  <si>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</si>
  <si>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</si>
  <si>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</si>
  <si>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</si>
  <si>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</si>
  <si>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</si>
  <si>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</si>
  <si>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</si>
  <si>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</si>
  <si>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</si>
  <si>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</si>
  <si>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</si>
  <si>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</si>
  <si>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-(cw_map("BR","ED-&gt;20.43005"))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</si>
  <si>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</si>
  <si>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</si>
  <si>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</si>
  <si>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</si>
  <si>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</si>
  <si>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</si>
  <si>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</si>
  <si>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</si>
  <si>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</si>
  <si>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</si>
  <si>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</si>
  <si>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</si>
  <si>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</si>
  <si>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</si>
  <si>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</si>
  <si>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-(cw_map("BR","ED-&gt;20.43099"))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</si>
  <si>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</si>
  <si>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</si>
  <si>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</si>
  <si>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</si>
  <si>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</si>
  <si>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</si>
  <si>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</si>
  <si>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</si>
  <si>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</si>
  <si>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</si>
  <si>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</si>
  <si>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</si>
  <si>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</si>
  <si>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</si>
  <si>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</si>
  <si>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-(cw_map("BR","ED-&gt;20.43100"))</t>
  </si>
  <si>
    <t>$F$125</t>
  </si>
  <si>
    <t xml:space="preserve"> -(cw_map("BR","40-&gt;20.43100"))</t>
  </si>
  <si>
    <t>$C$126</t>
  </si>
  <si>
    <t xml:space="preserve"> -(cw_map("BR","ED-&gt;20.43105"))</t>
  </si>
  <si>
    <t>$F$126</t>
  </si>
  <si>
    <t xml:space="preserve"> -(cw_map("BR","40-&gt;20.43105"))</t>
  </si>
  <si>
    <t>$C$127</t>
  </si>
  <si>
    <t xml:space="preserve"> -(cw_map("BR","ED-&gt;20.43110"))</t>
  </si>
  <si>
    <t>$D$127</t>
  </si>
  <si>
    <t xml:space="preserve"> -(cw_map("BR","20-&gt;20.43100"))</t>
  </si>
  <si>
    <t>$F$127</t>
  </si>
  <si>
    <t xml:space="preserve"> -(cw_map("BR","40-&gt;20.43110"))</t>
  </si>
  <si>
    <t>$C$128</t>
  </si>
  <si>
    <t xml:space="preserve"> -(cw_map("BR","ED-&gt;20.43120"))</t>
  </si>
  <si>
    <t>$F$128</t>
  </si>
  <si>
    <t xml:space="preserve"> -(cw_map("BR","40-&gt;20.43120"))</t>
  </si>
  <si>
    <t>$C$129</t>
  </si>
  <si>
    <t xml:space="preserve"> -(cw_map("BR","ED-&gt;20.43130"))</t>
  </si>
  <si>
    <t>$F$129</t>
  </si>
  <si>
    <t xml:space="preserve"> -(cw_map("BR","40-&gt;20.43130"))</t>
  </si>
  <si>
    <t>$C$130</t>
  </si>
  <si>
    <t xml:space="preserve"> -(cw_map("BR","ED-&gt;20.43145"))</t>
  </si>
  <si>
    <t>$F$130</t>
  </si>
  <si>
    <t xml:space="preserve"> -(cw_map("BR","40-&gt;20.43145"))</t>
  </si>
  <si>
    <t>$C$131</t>
  </si>
  <si>
    <t xml:space="preserve"> -(cw_map("BR","ED-&gt;20.43199"))</t>
  </si>
  <si>
    <t>$D$131</t>
  </si>
  <si>
    <t xml:space="preserve"> -(cw_map("BR","20-&gt;20.43199"))</t>
  </si>
  <si>
    <t>$F$131</t>
  </si>
  <si>
    <t xml:space="preserve"> -(cw_map("BR","40-&gt;20.43199"))</t>
  </si>
  <si>
    <t>$C$134</t>
  </si>
  <si>
    <t xml:space="preserve"> -(cw_map("BR","ED-&gt;20.43200"))</t>
  </si>
  <si>
    <t>$D$134</t>
  </si>
  <si>
    <t xml:space="preserve"> -(cw_map("BR","20-&gt;20.43200"))</t>
  </si>
  <si>
    <t>$G$134</t>
  </si>
  <si>
    <t xml:space="preserve"> -(cw_map("BR","50-&gt;20.43200"))</t>
  </si>
  <si>
    <t>$C$135</t>
  </si>
  <si>
    <t xml:space="preserve"> -(cw_map("BR","ED-&gt;20.43220"))</t>
  </si>
  <si>
    <t>$D$135</t>
  </si>
  <si>
    <t xml:space="preserve"> -(cw_map("BR","20-&gt;20.43220"))</t>
  </si>
  <si>
    <t>$G$135</t>
  </si>
  <si>
    <t xml:space="preserve"> -(cw_map("BR","50-&gt;20.43220"))</t>
  </si>
  <si>
    <t>$C$136</t>
  </si>
  <si>
    <t xml:space="preserve"> -(cw_map("BR","ED-&gt;20.43225"))</t>
  </si>
  <si>
    <t>$D$136</t>
  </si>
  <si>
    <t xml:space="preserve"> -(cw_map("BR","20-&gt;20.43225"))</t>
  </si>
  <si>
    <t>$G$136</t>
  </si>
  <si>
    <t xml:space="preserve"> -(cw_map("BR","50-&gt;20.43225"))</t>
  </si>
  <si>
    <t>$C$137</t>
  </si>
  <si>
    <t xml:space="preserve"> -(cw_map("BR","ED-&gt;20.43235"))</t>
  </si>
  <si>
    <t>$D$137</t>
  </si>
  <si>
    <t xml:space="preserve"> -(cw_map("BR","20-&gt;20.43235"))</t>
  </si>
  <si>
    <t>$G$137</t>
  </si>
  <si>
    <t xml:space="preserve"> -(cw_map("BR","50-&gt;20.43235"))</t>
  </si>
  <si>
    <t>$C$138</t>
  </si>
  <si>
    <t xml:space="preserve"> -(cw_map("BR","ED-&gt;20.43240"))</t>
  </si>
  <si>
    <t>$D$138</t>
  </si>
  <si>
    <t xml:space="preserve"> -(cw_map("BR","20-&gt;20.43240"))</t>
  </si>
  <si>
    <t>$G$138</t>
  </si>
  <si>
    <t xml:space="preserve"> -(cw_map("BR","50-&gt;20.43240"))</t>
  </si>
  <si>
    <t>$C$139</t>
  </si>
  <si>
    <t xml:space="preserve"> -(cw_map("BR","ED-&gt;20.43270"))</t>
  </si>
  <si>
    <t>$D$139</t>
  </si>
  <si>
    <t xml:space="preserve"> -(cw_map("BR","20-&gt;20.43270"))</t>
  </si>
  <si>
    <t>$G$139</t>
  </si>
  <si>
    <t xml:space="preserve"> -(cw_map("BR","50-&gt;20.43270"))</t>
  </si>
  <si>
    <t>$C$140</t>
  </si>
  <si>
    <t xml:space="preserve"> -(cw_map("BR","ED-&gt;20.43299"))</t>
  </si>
  <si>
    <t>$D$140</t>
  </si>
  <si>
    <t xml:space="preserve"> -(cw_map("BR","20-&gt;20.43299"))</t>
  </si>
  <si>
    <t>$G$140</t>
  </si>
  <si>
    <t xml:space="preserve"> -(cw_map("BR","50-&gt;20.43299"))</t>
  </si>
  <si>
    <t>$C$143</t>
  </si>
  <si>
    <t xml:space="preserve"> -(cw_map("BR","ED-&gt;20.43305"))</t>
  </si>
  <si>
    <t>$G$143</t>
  </si>
  <si>
    <t xml:space="preserve"> -(cw_map("BR","50-&gt;20.43305"))</t>
  </si>
  <si>
    <t>$C$144</t>
  </si>
  <si>
    <t xml:space="preserve"> -(cw_map("BR","ED-&gt;20.43310"))</t>
  </si>
  <si>
    <t>$G$144</t>
  </si>
  <si>
    <t xml:space="preserve"> -(cw_map("BR","50-&gt;20.43310"))</t>
  </si>
  <si>
    <t>$C$146</t>
  </si>
  <si>
    <t xml:space="preserve"> -(cw_map("BR","ED-&gt;20.43360"))</t>
  </si>
  <si>
    <t>$C$147</t>
  </si>
  <si>
    <t xml:space="preserve"> -(cw_map("BR","ED-&gt;20.43365"))</t>
  </si>
  <si>
    <t>$D$147</t>
  </si>
  <si>
    <t xml:space="preserve"> -(cw_map("BR","20-&gt;20.43365"))</t>
  </si>
  <si>
    <t>$G$147</t>
  </si>
  <si>
    <t xml:space="preserve"> -(cw_map("BR","50-&gt;20.43365"))</t>
  </si>
  <si>
    <t>$C$148</t>
  </si>
  <si>
    <t xml:space="preserve"> -(cw_map("BR","ED-&gt;20.43370"))</t>
  </si>
  <si>
    <t>$D$148</t>
  </si>
  <si>
    <t xml:space="preserve"> -(cw_map("BR","20-&gt;20.43370"))</t>
  </si>
  <si>
    <t>$C$149</t>
  </si>
  <si>
    <t xml:space="preserve"> -(cw_map("BR","ED-&gt;20.43410"))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</si>
  <si>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</si>
  <si>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</si>
  <si>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</si>
  <si>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</si>
  <si>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</si>
  <si>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</si>
  <si>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</si>
  <si>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</si>
  <si>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</si>
  <si>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</si>
  <si>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</si>
  <si>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</si>
  <si>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</si>
  <si>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</si>
  <si>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</si>
  <si>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</si>
  <si>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</si>
  <si>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-(cw_map("BR","ED-&gt;20.43499"))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</si>
  <si>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</si>
  <si>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</si>
  <si>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</si>
  <si>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</si>
  <si>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</si>
  <si>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</si>
  <si>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</si>
  <si>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</si>
  <si>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</si>
  <si>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</si>
  <si>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</si>
  <si>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</si>
  <si>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</si>
  <si>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</si>
  <si>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</si>
  <si>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</si>
  <si>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</si>
  <si>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-(cw_map("BR","ED-&gt;20.43500"))</t>
  </si>
  <si>
    <t>$D$152</t>
  </si>
  <si>
    <t xml:space="preserve"> -(cw_map("BR","20-&gt;20.43500"))</t>
  </si>
  <si>
    <t>$F$152</t>
  </si>
  <si>
    <t xml:space="preserve"> -(cw_map("BR","40-&gt;20.43500"))</t>
  </si>
  <si>
    <t>$G$152</t>
  </si>
  <si>
    <t xml:space="preserve"> -(cw_map("BR","50-&gt;20.43500"))</t>
  </si>
  <si>
    <t>$C$153</t>
  </si>
  <si>
    <t xml:space="preserve"> -(cw_map("BR","ED-&gt;20.43510"))</t>
  </si>
  <si>
    <t>$D$153</t>
  </si>
  <si>
    <t xml:space="preserve"> -(cw_map("BR","20-&gt;20.43510"))</t>
  </si>
  <si>
    <t>$F$153</t>
  </si>
  <si>
    <t xml:space="preserve"> -(cw_map("BR","40-&gt;20.43510"))</t>
  </si>
  <si>
    <t>$G$153</t>
  </si>
  <si>
    <t xml:space="preserve"> -(cw_map("BR","50-&gt;20.43510"))</t>
  </si>
  <si>
    <t>$C$154</t>
  </si>
  <si>
    <t xml:space="preserve"> -(cw_map("BR","ED-&gt;20.43599"))</t>
  </si>
  <si>
    <t>$D$154</t>
  </si>
  <si>
    <t xml:space="preserve"> -(cw_map("BR","20-&gt;20.43599"))</t>
  </si>
  <si>
    <t>$F$154</t>
  </si>
  <si>
    <t xml:space="preserve"> -(cw_map("BR","40-&gt;20.43599"))</t>
  </si>
  <si>
    <t>$G$154</t>
  </si>
  <si>
    <t xml:space="preserve"> -(cw_map("BR","50-&gt;20.43599"))</t>
  </si>
  <si>
    <t>$C$156</t>
  </si>
  <si>
    <t xml:space="preserve"> -(cw_map("BR","ED-&gt;20.43610"))</t>
  </si>
  <si>
    <t>$C$157</t>
  </si>
  <si>
    <t xml:space="preserve"> -(cw_map("BR","ED-&gt;20.43660"))</t>
  </si>
  <si>
    <t>$D$157</t>
  </si>
  <si>
    <t xml:space="preserve"> -(cw_map("BR","20-&gt;20.43660"))</t>
  </si>
  <si>
    <t>$F$157</t>
  </si>
  <si>
    <t xml:space="preserve"> -(cw_map("BR","40-&gt;20.43660"))</t>
  </si>
  <si>
    <t>$G$157</t>
  </si>
  <si>
    <t xml:space="preserve"> -(cw_map("BR","50-&gt;20.43660"))</t>
  </si>
  <si>
    <t>$C$158</t>
  </si>
  <si>
    <t xml:space="preserve"> -(cw_map("BR","ED-&gt;20.43695"))</t>
  </si>
  <si>
    <t>$F$158</t>
  </si>
  <si>
    <t xml:space="preserve"> -(cw_map("BR","40-&gt;20.43695"))</t>
  </si>
  <si>
    <t>$G$158</t>
  </si>
  <si>
    <t xml:space="preserve"> -(cw_map("BR","50-&gt;20.43695"))</t>
  </si>
  <si>
    <t>$C$159</t>
  </si>
  <si>
    <t xml:space="preserve"> -(cw_map("BR","ED-&gt;20.43705"))</t>
  </si>
  <si>
    <t>$D$159</t>
  </si>
  <si>
    <t xml:space="preserve"> -(cw_map("BR","20-&gt;20.43705"))</t>
  </si>
  <si>
    <t>$F$159</t>
  </si>
  <si>
    <t xml:space="preserve"> -(cw_map("BR","40-&gt;20.43705"))</t>
  </si>
  <si>
    <t>$G$159</t>
  </si>
  <si>
    <t xml:space="preserve"> -(cw_map("BR","50-&gt;20.43705"))</t>
  </si>
  <si>
    <t>$C$160</t>
  </si>
  <si>
    <t xml:space="preserve"> -(cw_map("BR","ED-&gt;20.43766"))</t>
  </si>
  <si>
    <t>$D$160</t>
  </si>
  <si>
    <t xml:space="preserve"> -(cw_map("BR","20-&gt;20.43766"))</t>
  </si>
  <si>
    <t>$F$160</t>
  </si>
  <si>
    <t xml:space="preserve"> -(cw_map("BR","40-&gt;20.43766"))</t>
  </si>
  <si>
    <t>$G$160</t>
  </si>
  <si>
    <t xml:space="preserve"> -(cw_map("BR","50-&gt;20.43766"))</t>
  </si>
  <si>
    <t>$C$161</t>
  </si>
  <si>
    <t xml:space="preserve"> -(cw_map("BR","ED-&gt;20.43767"))</t>
  </si>
  <si>
    <t>$D$161</t>
  </si>
  <si>
    <t xml:space="preserve"> -(cw_map("BR","20-&gt;20.43767"))</t>
  </si>
  <si>
    <t>$F$161</t>
  </si>
  <si>
    <t xml:space="preserve"> -(cw_map("BR","40-&gt;20.43767"))</t>
  </si>
  <si>
    <t>$G$161</t>
  </si>
  <si>
    <t xml:space="preserve"> -(cw_map("BR","50-&gt;20.43767"))</t>
  </si>
  <si>
    <t>$C$162</t>
  </si>
  <si>
    <t xml:space="preserve"> -(cw_map("BR","ED-&gt;20.43775"))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</si>
  <si>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</si>
  <si>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</si>
  <si>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</si>
  <si>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</si>
  <si>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</si>
  <si>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</si>
  <si>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</si>
  <si>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</si>
  <si>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</si>
  <si>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</si>
  <si>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</si>
  <si>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</si>
  <si>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</si>
  <si>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-(cw_map("BR","ED-&gt;20.43780"))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</si>
  <si>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</si>
  <si>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</si>
  <si>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</si>
  <si>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</si>
  <si>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</si>
  <si>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</si>
  <si>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</si>
  <si>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</si>
  <si>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</si>
  <si>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</si>
  <si>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</si>
  <si>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</si>
  <si>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</si>
  <si>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-(cw_map("BR","ED-&gt;20.43815"))</t>
  </si>
  <si>
    <t>$F$164</t>
  </si>
  <si>
    <t xml:space="preserve"> -(cw_map("BR","40-&gt;20.43815"))</t>
  </si>
  <si>
    <t>$C$165</t>
  </si>
  <si>
    <t xml:space="preserve"> -(cw_map("BR","ED-&gt;20.43825"))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</si>
  <si>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</si>
  <si>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</si>
  <si>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</si>
  <si>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</si>
  <si>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</si>
  <si>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</si>
  <si>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</si>
  <si>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</si>
  <si>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</si>
  <si>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</si>
  <si>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</si>
  <si>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</si>
  <si>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</si>
  <si>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-(cw_map("BR","ED-&gt;20.43999"))</t>
  </si>
  <si>
    <t>$D$168</t>
  </si>
  <si>
    <t xml:space="preserve"> -(cw_map("BR","20-&gt;20.43999"))</t>
  </si>
  <si>
    <t>$E$168</t>
  </si>
  <si>
    <t xml:space="preserve"> -(cw_map("BR","30-&gt;20.43999"))</t>
  </si>
  <si>
    <t>$F$168</t>
  </si>
  <si>
    <t xml:space="preserve"> -(cw_map("BR","40"-20.43999))</t>
  </si>
  <si>
    <t>$G$168</t>
  </si>
  <si>
    <t xml:space="preserve"> -(cw_map("BR","50-&gt;20.43999"))</t>
  </si>
  <si>
    <t>$H$168</t>
  </si>
  <si>
    <t xml:space="preserve"> -(cw_map("BR","60-&gt;20.43999"))</t>
  </si>
  <si>
    <t>$I$168</t>
  </si>
  <si>
    <t xml:space="preserve"> -(cw_map("BR","70-&gt;20.43999"))</t>
  </si>
  <si>
    <t>$J$168</t>
  </si>
  <si>
    <t xml:space="preserve"> -(cw_map("BR","80"-20.43999))</t>
  </si>
  <si>
    <t>$K$168</t>
  </si>
  <si>
    <t xml:space="preserve"> -(cw_map("BR","90-&gt;20.43999"))</t>
  </si>
  <si>
    <t>$C$173</t>
  </si>
  <si>
    <t xml:space="preserve"> -(cw_map("BR","ED-&gt;20.44001"))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</si>
  <si>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</si>
  <si>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</si>
  <si>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</si>
  <si>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</si>
  <si>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</si>
  <si>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</si>
  <si>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</si>
  <si>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</si>
  <si>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</si>
  <si>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</si>
  <si>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</si>
  <si>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</si>
  <si>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</si>
  <si>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</si>
  <si>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</si>
  <si>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</si>
  <si>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</si>
  <si>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-(cw_map("BR","ED-&gt;20.44009"))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</si>
  <si>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</si>
  <si>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</si>
  <si>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</si>
  <si>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</si>
  <si>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</si>
  <si>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</si>
  <si>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</si>
  <si>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</si>
  <si>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</si>
  <si>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</si>
  <si>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</si>
  <si>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</si>
  <si>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</si>
  <si>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</si>
  <si>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</si>
  <si>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</si>
  <si>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</si>
  <si>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-(cw_map("BR","ED-&gt;20.44045"))</t>
  </si>
  <si>
    <t>$C$178</t>
  </si>
  <si>
    <t xml:space="preserve"> -(cw_map("BR","ED-&gt;20.44050"))</t>
  </si>
  <si>
    <t>$D$178</t>
  </si>
  <si>
    <t xml:space="preserve"> -(cw_map("BR","20-&gt;20.44050"))</t>
  </si>
  <si>
    <t>$H$178</t>
  </si>
  <si>
    <t xml:space="preserve"> -(cw_map("BR","40-&gt;20.44090"))</t>
  </si>
  <si>
    <t>$C$179</t>
  </si>
  <si>
    <t xml:space="preserve"> -(cw_map("BR","ED-&gt;20.44060"))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</si>
  <si>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</si>
  <si>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</si>
  <si>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</si>
  <si>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</si>
  <si>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</si>
  <si>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</si>
  <si>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</si>
  <si>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</si>
  <si>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</si>
  <si>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-(cw_map("BR","ED-&gt;20.44090"))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</si>
  <si>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</si>
  <si>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</si>
  <si>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</si>
  <si>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</si>
  <si>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</si>
  <si>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</si>
  <si>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</si>
  <si>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</si>
  <si>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</si>
  <si>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</si>
  <si>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-(cw_map("BR","ED-&gt;20.44100"))</t>
  </si>
  <si>
    <t>$D$184</t>
  </si>
  <si>
    <t xml:space="preserve"> -(cw_map("BR","20-&gt;20.44100"))</t>
  </si>
  <si>
    <t>$F$184</t>
  </si>
  <si>
    <t xml:space="preserve"> -(cw_map("BR","10-&gt;20.44100"))</t>
  </si>
  <si>
    <t>$G$184</t>
  </si>
  <si>
    <t>$C$185</t>
  </si>
  <si>
    <t xml:space="preserve"> -(cw_map("BR","ED-&gt;20.44105"))</t>
  </si>
  <si>
    <t>$D$185</t>
  </si>
  <si>
    <t xml:space="preserve"> -(cw_map("BR","20-&gt;20.44105"))</t>
  </si>
  <si>
    <t>$F$185</t>
  </si>
  <si>
    <t xml:space="preserve"> -(cw_map("BR","10-&gt;20.44105"))</t>
  </si>
  <si>
    <t>$G$185</t>
  </si>
  <si>
    <t>$C$186</t>
  </si>
  <si>
    <t xml:space="preserve"> -(cw_map("BR","ED-&gt;20.44107"))</t>
  </si>
  <si>
    <t>$D$186</t>
  </si>
  <si>
    <t xml:space="preserve"> -(cw_map("BR","20-&gt;20.44107"))</t>
  </si>
  <si>
    <t>$F$186</t>
  </si>
  <si>
    <t xml:space="preserve"> -(cw_map("BR","10-&gt;20.44107"))</t>
  </si>
  <si>
    <t>$G$186</t>
  </si>
  <si>
    <t>$C$187</t>
  </si>
  <si>
    <t xml:space="preserve"> -(cw_map("BR","ED-&gt;20.44199"))</t>
  </si>
  <si>
    <t>$D$187</t>
  </si>
  <si>
    <t xml:space="preserve"> -(cw_map("BR","20-&gt;20.44199"))</t>
  </si>
  <si>
    <t>$F$187</t>
  </si>
  <si>
    <t xml:space="preserve"> -(cw_map("BR","10-&gt;20.44199"))</t>
  </si>
  <si>
    <t>$G$187</t>
  </si>
  <si>
    <t>$C$190</t>
  </si>
  <si>
    <t xml:space="preserve"> -(cw_map("BR","ED-&gt;20.44200"))</t>
  </si>
  <si>
    <t>$G$190</t>
  </si>
  <si>
    <t xml:space="preserve"> -(cw_map("BR","50-&gt;20.44200"))</t>
  </si>
  <si>
    <t>$C$191</t>
  </si>
  <si>
    <t xml:space="preserve"> -(cw_map("BR","ED-&gt;20.44210"))</t>
  </si>
  <si>
    <t>$G$191</t>
  </si>
  <si>
    <t xml:space="preserve"> -(cw_map("BR","50-&gt;20.44210"))</t>
  </si>
  <si>
    <t>$C$192</t>
  </si>
  <si>
    <t xml:space="preserve"> -(cw_map("BR","ED-&gt;20.44215"))</t>
  </si>
  <si>
    <t>$G$192</t>
  </si>
  <si>
    <t xml:space="preserve"> -(cw_map("BR","50-&gt;20.44215"))</t>
  </si>
  <si>
    <t>$C$193</t>
  </si>
  <si>
    <t xml:space="preserve"> -(cw_map("BR","ED-&gt;20.44220"))</t>
  </si>
  <si>
    <t>$G$193</t>
  </si>
  <si>
    <t xml:space="preserve"> -(cw_map("BR","50-&gt;20.44220"))</t>
  </si>
  <si>
    <t>$C$194</t>
  </si>
  <si>
    <t xml:space="preserve"> -(cw_map("BR","ED-&gt;20.44225"))</t>
  </si>
  <si>
    <t>$G$194</t>
  </si>
  <si>
    <t xml:space="preserve"> -(cw_map("BR","50-&gt;20.44225"))</t>
  </si>
  <si>
    <t>$C$195</t>
  </si>
  <si>
    <t xml:space="preserve"> -(cw_map("BR","ED-&gt;20.44226"))</t>
  </si>
  <si>
    <t>$G$195</t>
  </si>
  <si>
    <t xml:space="preserve"> -(cw_map("BR","50-&gt;20.44226"))</t>
  </si>
  <si>
    <t>$C$196</t>
  </si>
  <si>
    <t xml:space="preserve"> -(cw_map("BR","ED-&gt;20.44240"))</t>
  </si>
  <si>
    <t>$C$197</t>
  </si>
  <si>
    <t xml:space="preserve"> -(cw_map("BR","ED-&gt;20.44299"))</t>
  </si>
  <si>
    <t>$G$197</t>
  </si>
  <si>
    <t xml:space="preserve"> -(cw_map("BR","50-&gt;20.44299"))</t>
  </si>
  <si>
    <t>$C$200</t>
  </si>
  <si>
    <t xml:space="preserve"> -(cw_map("BR","ED-&gt;20.44300"))</t>
  </si>
  <si>
    <t>$D$200</t>
  </si>
  <si>
    <t xml:space="preserve"> -(cw_map("BR","20-&gt;20.44300"))</t>
  </si>
  <si>
    <t>$F$200</t>
  </si>
  <si>
    <t xml:space="preserve"> -(cw_map("BR","40-&gt;20.44300"))</t>
  </si>
  <si>
    <t>$G$200</t>
  </si>
  <si>
    <t xml:space="preserve"> -(cw_map("BR","50-&gt;20.44300"))</t>
  </si>
  <si>
    <t>$C$201</t>
  </si>
  <si>
    <t xml:space="preserve"> -(cw_map("BR","ED-&gt;20.44305"))</t>
  </si>
  <si>
    <t>$D$201</t>
  </si>
  <si>
    <t xml:space="preserve"> -(cw_map("BR","20-&gt;20.44305"))</t>
  </si>
  <si>
    <t>$F$201</t>
  </si>
  <si>
    <t xml:space="preserve"> -(cw_map("BR","40-&gt;20.44305"))</t>
  </si>
  <si>
    <t>$G$201</t>
  </si>
  <si>
    <t xml:space="preserve"> -(cw_map("BR","50-&gt;20.44305"))</t>
  </si>
  <si>
    <t>$C$202</t>
  </si>
  <si>
    <t xml:space="preserve"> -(cw_map("BR","ED-&gt;20.44340"))</t>
  </si>
  <si>
    <t>$D$202</t>
  </si>
  <si>
    <t xml:space="preserve"> -(cw_map("BR","20-&gt;20.44340"))</t>
  </si>
  <si>
    <t>$F$202</t>
  </si>
  <si>
    <t xml:space="preserve"> -(cw_map("BR","40-&gt;20.44340"))</t>
  </si>
  <si>
    <t>$G$202</t>
  </si>
  <si>
    <t xml:space="preserve"> -(cw_map("BR","50-&gt;20.44340"))</t>
  </si>
  <si>
    <t>$C$203</t>
  </si>
  <si>
    <t xml:space="preserve"> -(cw_map("BR","ED-&gt;20.44399"))</t>
  </si>
  <si>
    <t>$D$203</t>
  </si>
  <si>
    <t xml:space="preserve"> -(cw_map("BR","20-&gt;20.44399"))</t>
  </si>
  <si>
    <t>$F$203</t>
  </si>
  <si>
    <t xml:space="preserve"> -(cw_map("BR","40-&gt;20.44399"))</t>
  </si>
  <si>
    <t>$G$203</t>
  </si>
  <si>
    <t xml:space="preserve"> -(cw_map("BR","50-&gt;20.44399"))</t>
  </si>
  <si>
    <t>$C$206</t>
  </si>
  <si>
    <t xml:space="preserve"> -(cw_map("BR","ED-&gt;20.44400"))</t>
  </si>
  <si>
    <t>$D$206</t>
  </si>
  <si>
    <t xml:space="preserve"> -(cw_map("BR","20-&gt;20.44400"))</t>
  </si>
  <si>
    <t>$F$206</t>
  </si>
  <si>
    <t xml:space="preserve"> -(cw_map("BR","40-&gt;20.44400"))</t>
  </si>
  <si>
    <t>$G$206</t>
  </si>
  <si>
    <t xml:space="preserve"> -(cw_map("BR","50-&gt;20.44400"))</t>
  </si>
  <si>
    <t>$C$207</t>
  </si>
  <si>
    <t xml:space="preserve"> -(cw_map("BR","ED-&gt;20.44421"))</t>
  </si>
  <si>
    <t>$D$207</t>
  </si>
  <si>
    <t xml:space="preserve"> -(cw_map("BR","20-&gt;20.44421"))</t>
  </si>
  <si>
    <t>$F$207</t>
  </si>
  <si>
    <t xml:space="preserve"> -(cw_map("BR","40-&gt;20.44421"))</t>
  </si>
  <si>
    <t>$G$207</t>
  </si>
  <si>
    <t xml:space="preserve"> -(cw_map("BR","50-&gt;20.44421"))</t>
  </si>
  <si>
    <t>$C$208</t>
  </si>
  <si>
    <t xml:space="preserve"> -(cw_map("BR","ED-&gt;20.44499"))</t>
  </si>
  <si>
    <t>$D$208</t>
  </si>
  <si>
    <t xml:space="preserve"> -(cw_map("BR","20-&gt;20.44499"))</t>
  </si>
  <si>
    <t>$F$208</t>
  </si>
  <si>
    <t xml:space="preserve"> -(cw_map("BR","40-&gt;20.44499"))</t>
  </si>
  <si>
    <t>$G$208</t>
  </si>
  <si>
    <t xml:space="preserve"> -(cw_map("BR","50-&gt;20.44499"))</t>
  </si>
  <si>
    <t>$C$211</t>
  </si>
  <si>
    <t xml:space="preserve"> -(cw_map("BR","ED-&gt;20.44600"))</t>
  </si>
  <si>
    <t>$D$211</t>
  </si>
  <si>
    <t xml:space="preserve"> -(cw_map("BR","20-&gt;20.44600"))</t>
  </si>
  <si>
    <t>$F$211</t>
  </si>
  <si>
    <t xml:space="preserve"> -(cw_map("BR","40-&gt;20.44600"))</t>
  </si>
  <si>
    <t>$G$211</t>
  </si>
  <si>
    <t xml:space="preserve"> -(cw_map("BR","50-&gt;20.44600"))</t>
  </si>
  <si>
    <t>$C$212</t>
  </si>
  <si>
    <t xml:space="preserve"> -(cw_map("BR","ED-&gt;20.44605"))</t>
  </si>
  <si>
    <t>$D$212</t>
  </si>
  <si>
    <t xml:space="preserve"> -(cw_map("BR","20-&gt;20.44605"))</t>
  </si>
  <si>
    <t>$F$212</t>
  </si>
  <si>
    <t xml:space="preserve"> -(cw_map("BR","40-&gt;20.44605"))</t>
  </si>
  <si>
    <t>$G$212</t>
  </si>
  <si>
    <t xml:space="preserve"> -(cw_map("BR","50-&gt;20.44605"))</t>
  </si>
  <si>
    <t>$C$213</t>
  </si>
  <si>
    <t xml:space="preserve"> -(cw_map("BR","ED-&gt;20.44620"))</t>
  </si>
  <si>
    <t>$D$213</t>
  </si>
  <si>
    <t xml:space="preserve"> -(cw_map("BR","20-&gt;20.44620"))</t>
  </si>
  <si>
    <t>$F$213</t>
  </si>
  <si>
    <t xml:space="preserve"> -(cw_map("BR","40-&gt;20.44620"))</t>
  </si>
  <si>
    <t>$G$213</t>
  </si>
  <si>
    <t xml:space="preserve"> -(cw_map("BR","50-&gt;20.44620"))</t>
  </si>
  <si>
    <t>$C$214</t>
  </si>
  <si>
    <t xml:space="preserve"> -(cw_map("BR","ED-&gt;20.44625"))</t>
  </si>
  <si>
    <t>$D$214</t>
  </si>
  <si>
    <t xml:space="preserve"> -(cw_map("BR","20-&gt;20.44625"))</t>
  </si>
  <si>
    <t>$F$214</t>
  </si>
  <si>
    <t xml:space="preserve"> -(cw_map("BR","40-&gt;20.44625"))</t>
  </si>
  <si>
    <t>$G$214</t>
  </si>
  <si>
    <t xml:space="preserve"> -(cw_map("BR","50-&gt;20.44625"))</t>
  </si>
  <si>
    <t>$C$215</t>
  </si>
  <si>
    <t xml:space="preserve"> -(cw_map("BR","ED-&gt;20.44630"))</t>
  </si>
  <si>
    <t>$D$215</t>
  </si>
  <si>
    <t xml:space="preserve"> -(cw_map("BR","20-&gt;20.44630"))</t>
  </si>
  <si>
    <t>$F$215</t>
  </si>
  <si>
    <t xml:space="preserve"> -(cw_map("BR","40-&gt;20.44630"))</t>
  </si>
  <si>
    <t>$G$215</t>
  </si>
  <si>
    <t xml:space="preserve"> -(cw_map("BR","50-&gt;20.44630"))</t>
  </si>
  <si>
    <t>$C$216</t>
  </si>
  <si>
    <t xml:space="preserve"> -(cw_map("BR","ED-&gt;20.44699"))</t>
  </si>
  <si>
    <t>$D$216</t>
  </si>
  <si>
    <t>$F$216</t>
  </si>
  <si>
    <t xml:space="preserve"> -(cw_map("BR","40-&gt;20.44699"))</t>
  </si>
  <si>
    <t>$G$216</t>
  </si>
  <si>
    <t xml:space="preserve"> -(cw_map("BR","50-&gt;20.44699"))</t>
  </si>
  <si>
    <t>$C$219</t>
  </si>
  <si>
    <t xml:space="preserve"> -(cw_map("BR","ED-&gt;20.44770"))</t>
  </si>
  <si>
    <t>$D$219</t>
  </si>
  <si>
    <t xml:space="preserve"> -(cw_map("BR","20-&gt;20.44770"))</t>
  </si>
  <si>
    <t>$G$219</t>
  </si>
  <si>
    <t xml:space="preserve"> -(cw_map("BR","50-&gt;20.44770"))</t>
  </si>
  <si>
    <t>$C$220</t>
  </si>
  <si>
    <t xml:space="preserve"> -(cw_map("BR","ED-&gt;20.44799"))</t>
  </si>
  <si>
    <t>$D$220</t>
  </si>
  <si>
    <t xml:space="preserve"> -(cw_map("BR","20-&gt;20.44799"))</t>
  </si>
  <si>
    <t>$G$220</t>
  </si>
  <si>
    <t xml:space="preserve"> -(cw_map("BR","50-&gt;20.44799"))</t>
  </si>
  <si>
    <t>$C$222</t>
  </si>
  <si>
    <t xml:space="preserve"> -(cw_map("BR","ED-&gt;20.44810"))</t>
  </si>
  <si>
    <t>$D$222</t>
  </si>
  <si>
    <t xml:space="preserve"> -(cw_map("BR","20-&gt;20.44810"))</t>
  </si>
  <si>
    <t>$G$222</t>
  </si>
  <si>
    <t xml:space="preserve"> -(cw_map("BR","50-&gt;20.44810"))</t>
  </si>
  <si>
    <t>$C$223</t>
  </si>
  <si>
    <t xml:space="preserve"> -(cw_map("BR","ED-&gt;20.44850"))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</si>
  <si>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</si>
  <si>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</si>
  <si>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</si>
  <si>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</si>
  <si>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</si>
  <si>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</si>
  <si>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</si>
  <si>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</si>
  <si>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</si>
  <si>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</si>
  <si>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</si>
  <si>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</si>
  <si>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</si>
  <si>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</si>
  <si>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</si>
  <si>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-(cw_map("BR","ED-&gt;20.44851"))</t>
  </si>
  <si>
    <t>$D$224</t>
  </si>
  <si>
    <t xml:space="preserve"> -(cw_map("BR","20-&gt;20.44851"))</t>
  </si>
  <si>
    <t>$F$224</t>
  </si>
  <si>
    <t xml:space="preserve"> -(cw_map("BR","30-&gt;20.44851"))</t>
  </si>
  <si>
    <t>$G$224</t>
  </si>
  <si>
    <t xml:space="preserve"> -(cw_map("BR","40-&gt;20.44851"))</t>
  </si>
  <si>
    <t>$C$225</t>
  </si>
  <si>
    <t xml:space="preserve"> -(cw_map("BR","ED-&gt;20.44852"))</t>
  </si>
  <si>
    <t>$D$225</t>
  </si>
  <si>
    <t xml:space="preserve"> -(cw_map("BR","20-&gt;20.44852"))</t>
  </si>
  <si>
    <t>$E$225</t>
  </si>
  <si>
    <t xml:space="preserve"> -(cw_map("BR","10-&gt;20.44852"))</t>
  </si>
  <si>
    <t>$F$225</t>
  </si>
  <si>
    <t>$G$225</t>
  </si>
  <si>
    <t>$H$225</t>
  </si>
  <si>
    <t>$J$225</t>
  </si>
  <si>
    <t xml:space="preserve"> -(cw_map("BR","80-&gt;20.44852"))</t>
  </si>
  <si>
    <t>$K$225</t>
  </si>
  <si>
    <t xml:space="preserve"> -(cw_map("BR","90-&gt;20.44852"))</t>
  </si>
  <si>
    <t>$C$226</t>
  </si>
  <si>
    <t xml:space="preserve"> -(cw_map("BR","ED-&gt;20.44853"))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</si>
  <si>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</si>
  <si>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</si>
  <si>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</si>
  <si>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</si>
  <si>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</si>
  <si>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</si>
  <si>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</si>
  <si>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</si>
  <si>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</si>
  <si>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</si>
  <si>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</si>
  <si>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</si>
  <si>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</si>
  <si>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</si>
  <si>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</si>
  <si>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-(cw_map("BR","ED-&gt;20.44854"))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</si>
  <si>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</si>
  <si>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</si>
  <si>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</si>
  <si>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</si>
  <si>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</si>
  <si>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</si>
  <si>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</si>
  <si>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</si>
  <si>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</si>
  <si>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</si>
  <si>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</si>
  <si>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</si>
  <si>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</si>
  <si>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</si>
  <si>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</si>
  <si>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-(cw_map("BR","ED-&gt;20.44855"))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</si>
  <si>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</si>
  <si>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</si>
  <si>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</si>
  <si>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</si>
  <si>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</si>
  <si>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</si>
  <si>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</si>
  <si>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</si>
  <si>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</si>
  <si>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</si>
  <si>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</si>
  <si>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</si>
  <si>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</si>
  <si>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</si>
  <si>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</si>
  <si>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-(cw_map("BR","ED-&gt;20.44856"))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</si>
  <si>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</si>
  <si>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</si>
  <si>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</si>
  <si>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</si>
  <si>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</si>
  <si>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</si>
  <si>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</si>
  <si>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</si>
  <si>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</si>
  <si>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</si>
  <si>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</si>
  <si>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</si>
  <si>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</si>
  <si>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</si>
  <si>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</si>
  <si>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-(cw_map("BR","ED-&gt;20.44857"))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</si>
  <si>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</si>
  <si>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</si>
  <si>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</si>
  <si>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</si>
  <si>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</si>
  <si>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</si>
  <si>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</si>
  <si>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</si>
  <si>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</si>
  <si>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</si>
  <si>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</si>
  <si>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</si>
  <si>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</si>
  <si>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</si>
  <si>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</si>
  <si>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-(cw_map("BR","ED-&gt;20.44860"))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</si>
  <si>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</si>
  <si>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</si>
  <si>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</si>
  <si>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</si>
  <si>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</si>
  <si>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</si>
  <si>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</si>
  <si>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</si>
  <si>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</si>
  <si>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</si>
  <si>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</si>
  <si>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</si>
  <si>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</si>
  <si>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</si>
  <si>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</si>
  <si>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-(cw_map("BR","ED-&gt;20.44861"))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</si>
  <si>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</si>
  <si>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</si>
  <si>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</si>
  <si>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</si>
  <si>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</si>
  <si>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</si>
  <si>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</si>
  <si>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</si>
  <si>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</si>
  <si>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</si>
  <si>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</si>
  <si>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</si>
  <si>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</si>
  <si>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</si>
  <si>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</si>
  <si>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-(cw_map("BR","ED-&gt;20.44862"))</t>
  </si>
  <si>
    <t>$D$233</t>
  </si>
  <si>
    <t xml:space="preserve"> -(cw_map("BR","20-&gt;20.44862"))</t>
  </si>
  <si>
    <t>$F$233</t>
  </si>
  <si>
    <t xml:space="preserve"> -(cw_map("BR","40-&gt;20.44862"))</t>
  </si>
  <si>
    <t>$G$233</t>
  </si>
  <si>
    <t xml:space="preserve"> -(cw_map("BR","50-&gt;20.44862"))</t>
  </si>
  <si>
    <t>$C$234</t>
  </si>
  <si>
    <t xml:space="preserve"> -(cw_map("BR","ED-&gt;20.44863"))</t>
  </si>
  <si>
    <t>$D$234</t>
  </si>
  <si>
    <t xml:space="preserve"> -(cw_map("BR","20-&gt;20.44863"))</t>
  </si>
  <si>
    <t>$C$235</t>
  </si>
  <si>
    <t xml:space="preserve"> -(cw_map("BR","ED-&gt;20.44864"))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</si>
  <si>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</si>
  <si>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</si>
  <si>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</si>
  <si>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</si>
  <si>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</si>
  <si>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</si>
  <si>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</si>
  <si>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</si>
  <si>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</si>
  <si>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</si>
  <si>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</si>
  <si>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</si>
  <si>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</si>
  <si>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</si>
  <si>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</si>
  <si>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-(cw_map("BR","ED-&gt;20.44865"))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</si>
  <si>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</si>
  <si>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</si>
  <si>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</si>
  <si>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</si>
  <si>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</si>
  <si>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</si>
  <si>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</si>
  <si>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</si>
  <si>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</si>
  <si>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</si>
  <si>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</si>
  <si>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</si>
  <si>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</si>
  <si>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</si>
  <si>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</si>
  <si>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-(cw_map("BR","ED-&gt;20.44866"))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</si>
  <si>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</si>
  <si>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</si>
  <si>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</si>
  <si>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</si>
  <si>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</si>
  <si>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</si>
  <si>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</si>
  <si>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</si>
  <si>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</si>
  <si>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</si>
  <si>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</si>
  <si>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</si>
  <si>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</si>
  <si>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</si>
  <si>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</si>
  <si>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-(cw_map("BR","ED-&gt;20.44867"))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</si>
  <si>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</si>
  <si>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</si>
  <si>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</si>
  <si>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</si>
  <si>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</si>
  <si>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</si>
  <si>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</si>
  <si>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</si>
  <si>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</si>
  <si>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</si>
  <si>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</si>
  <si>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</si>
  <si>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</si>
  <si>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</si>
  <si>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</si>
  <si>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-(cw_map("BR","ED-&gt;20.44868"))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</si>
  <si>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</si>
  <si>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</si>
  <si>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</si>
  <si>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</si>
  <si>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</si>
  <si>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</si>
  <si>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</si>
  <si>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</si>
  <si>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</si>
  <si>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</si>
  <si>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</si>
  <si>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</si>
  <si>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</si>
  <si>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</si>
  <si>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</si>
  <si>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-(cw_map("BR","ED-&gt;20.44869"))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</si>
  <si>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</si>
  <si>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</si>
  <si>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</si>
  <si>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</si>
  <si>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</si>
  <si>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</si>
  <si>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</si>
  <si>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</si>
  <si>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</si>
  <si>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</si>
  <si>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</si>
  <si>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</si>
  <si>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</si>
  <si>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</si>
  <si>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</si>
  <si>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-(cw_map("BR","ED-&gt;20.44870"))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</si>
  <si>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</si>
  <si>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</si>
  <si>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</si>
  <si>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</si>
  <si>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</si>
  <si>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</si>
  <si>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</si>
  <si>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</si>
  <si>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</si>
  <si>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</si>
  <si>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</si>
  <si>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</si>
  <si>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</si>
  <si>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</si>
  <si>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</si>
  <si>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-(cw_map("BR","ED-&gt;20.44871"))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</si>
  <si>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</si>
  <si>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</si>
  <si>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</si>
  <si>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</si>
  <si>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</si>
  <si>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</si>
  <si>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</si>
  <si>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</si>
  <si>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</si>
  <si>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</si>
  <si>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</si>
  <si>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</si>
  <si>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</si>
  <si>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</si>
  <si>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</si>
  <si>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-(cw_map("BR","ED-&gt;20.44872"))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</si>
  <si>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</si>
  <si>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</si>
  <si>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</si>
  <si>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</si>
  <si>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</si>
  <si>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</si>
  <si>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</si>
  <si>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</si>
  <si>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</si>
  <si>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</si>
  <si>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</si>
  <si>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</si>
  <si>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</si>
  <si>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</si>
  <si>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</si>
  <si>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-(cw_map("BR","ED-&gt;20.44873"))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</si>
  <si>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</si>
  <si>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</si>
  <si>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</si>
  <si>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</si>
  <si>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</si>
  <si>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</si>
  <si>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</si>
  <si>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</si>
  <si>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</si>
  <si>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</si>
  <si>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</si>
  <si>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</si>
  <si>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</si>
  <si>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</si>
  <si>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</si>
  <si>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-(cw_map("BR","ED-&gt;20.44874"))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</si>
  <si>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</si>
  <si>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</si>
  <si>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</si>
  <si>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</si>
  <si>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</si>
  <si>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</si>
  <si>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</si>
  <si>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</si>
  <si>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</si>
  <si>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</si>
  <si>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</si>
  <si>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</si>
  <si>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</si>
  <si>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</si>
  <si>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</si>
  <si>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-(cw_map("BR","ED-&gt;20.44875"))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</si>
  <si>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</si>
  <si>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</si>
  <si>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</si>
  <si>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</si>
  <si>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</si>
  <si>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</si>
  <si>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</si>
  <si>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</si>
  <si>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</si>
  <si>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</si>
  <si>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</si>
  <si>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</si>
  <si>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</si>
  <si>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</si>
  <si>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</si>
  <si>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-(cw_map("BR","ED-&gt;20.44876"))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</si>
  <si>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</si>
  <si>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</si>
  <si>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</si>
  <si>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</si>
  <si>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</si>
  <si>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</si>
  <si>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</si>
  <si>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</si>
  <si>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</si>
  <si>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</si>
  <si>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</si>
  <si>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</si>
  <si>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</si>
  <si>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</si>
  <si>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</si>
  <si>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-(cw_map("BR","ED-&gt;20.44877"))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</si>
  <si>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</si>
  <si>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</si>
  <si>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</si>
  <si>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</si>
  <si>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</si>
  <si>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</si>
  <si>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</si>
  <si>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</si>
  <si>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</si>
  <si>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</si>
  <si>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</si>
  <si>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</si>
  <si>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</si>
  <si>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</si>
  <si>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</si>
  <si>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-(cw_map("BR","ED-&gt;20.44878"))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</si>
  <si>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</si>
  <si>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</si>
  <si>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</si>
  <si>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</si>
  <si>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</si>
  <si>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</si>
  <si>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</si>
  <si>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</si>
  <si>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</si>
  <si>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</si>
  <si>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</si>
  <si>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</si>
  <si>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</si>
  <si>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</si>
  <si>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</si>
  <si>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-(cw_map("BR","ED-&gt;20.44879"))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</si>
  <si>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</si>
  <si>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</si>
  <si>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</si>
  <si>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</si>
  <si>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</si>
  <si>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</si>
  <si>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</si>
  <si>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</si>
  <si>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</si>
  <si>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</si>
  <si>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</si>
  <si>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</si>
  <si>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</si>
  <si>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</si>
  <si>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</si>
  <si>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-(cw_map("BR","ED-&gt;20.44880"))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</si>
  <si>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</si>
  <si>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</si>
  <si>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</si>
  <si>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</si>
  <si>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</si>
  <si>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</si>
  <si>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</si>
  <si>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</si>
  <si>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</si>
  <si>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</si>
  <si>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</si>
  <si>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</si>
  <si>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</si>
  <si>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</si>
  <si>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</si>
  <si>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-(cw_map("BR","ED-&gt;20.44901"))</t>
  </si>
  <si>
    <t>$C$254</t>
  </si>
  <si>
    <t xml:space="preserve"> -(cw_map("BR","ED-&gt;20.44902"))</t>
  </si>
  <si>
    <t>$D$254</t>
  </si>
  <si>
    <t xml:space="preserve"> -(cw_map("BR","20-&gt;20.44902"))</t>
  </si>
  <si>
    <t>$F$254</t>
  </si>
  <si>
    <t xml:space="preserve"> -(cw_map("BR","40-&gt;20.44902"))</t>
  </si>
  <si>
    <t>$G$254</t>
  </si>
  <si>
    <t xml:space="preserve"> -(cw_map("BR","50-&gt;20.44902"))</t>
  </si>
  <si>
    <t>$C$255</t>
  </si>
  <si>
    <t xml:space="preserve"> -(cw_map("BR","ED-&gt;20.44905"))</t>
  </si>
  <si>
    <t>$F$255</t>
  </si>
  <si>
    <t xml:space="preserve"> -(cw_map("BR","40-&gt;20.44905"))</t>
  </si>
  <si>
    <t>$G$255</t>
  </si>
  <si>
    <t xml:space="preserve"> -(cw_map("BR","50-&gt;20.44905"))</t>
  </si>
  <si>
    <t>$C$256</t>
  </si>
  <si>
    <t xml:space="preserve"> -(cw_map("BR","ED-&gt;20.44909"))</t>
  </si>
  <si>
    <t>$F$256</t>
  </si>
  <si>
    <t xml:space="preserve"> -(cw_map("BR","40-&gt;20.44909"))</t>
  </si>
  <si>
    <t>$G$256</t>
  </si>
  <si>
    <t xml:space="preserve"> -(cw_map("BR","50-&gt;20.44909"))</t>
  </si>
  <si>
    <t>$C$257</t>
  </si>
  <si>
    <t xml:space="preserve"> -(cw_map("BR","ED-&gt;20.44920"))</t>
  </si>
  <si>
    <t>$D$257</t>
  </si>
  <si>
    <t xml:space="preserve"> -(cw_map("BR","20-&gt;20.44920"))</t>
  </si>
  <si>
    <t>$F$257</t>
  </si>
  <si>
    <t xml:space="preserve"> -(cw_map("BR","40-&gt;20.44920"))</t>
  </si>
  <si>
    <t>$G$257</t>
  </si>
  <si>
    <t xml:space="preserve"> -(cw_map("BR","50-&gt;20.44920"))</t>
  </si>
  <si>
    <t>$C$258</t>
  </si>
  <si>
    <t xml:space="preserve"> -(cw_map("BR","ED-&gt;20.44930"))</t>
  </si>
  <si>
    <t>$D$258</t>
  </si>
  <si>
    <t xml:space="preserve"> -(cw_map("BR","20-&gt;20.44930"))</t>
  </si>
  <si>
    <t>$F$258</t>
  </si>
  <si>
    <t xml:space="preserve"> -(cw_map("BR","40-&gt;20.44930"))</t>
  </si>
  <si>
    <t>$G$258</t>
  </si>
  <si>
    <t xml:space="preserve"> -(cw_map("BR","50-&gt;20.44930"))</t>
  </si>
  <si>
    <t>$C$259</t>
  </si>
  <si>
    <t xml:space="preserve"> -(cw_map("BR","ED-&gt;20.44932"))</t>
  </si>
  <si>
    <t>$D$259</t>
  </si>
  <si>
    <t xml:space="preserve"> -(cw_map("BR","20-&gt;20.44932"))</t>
  </si>
  <si>
    <t>$F$259</t>
  </si>
  <si>
    <t xml:space="preserve"> -(cw_map("BR","40-&gt;20.44932"))</t>
  </si>
  <si>
    <t>$G$259</t>
  </si>
  <si>
    <t xml:space="preserve"> -(cw_map("BR","50-&gt;20.44932"))</t>
  </si>
  <si>
    <t>$C$260</t>
  </si>
  <si>
    <t xml:space="preserve"> -(cw_map("BR","ED-&gt;20.44960"))</t>
  </si>
  <si>
    <t>$D$260</t>
  </si>
  <si>
    <t xml:space="preserve"> -(cw_map("BR","20-&gt;20.44960"))</t>
  </si>
  <si>
    <t>$F$260</t>
  </si>
  <si>
    <t xml:space="preserve"> -(cw_map("BR","40-&gt;20.44960"))</t>
  </si>
  <si>
    <t>$G$260</t>
  </si>
  <si>
    <t xml:space="preserve"> -(cw_map("BR","50-&gt;20.44960"))</t>
  </si>
  <si>
    <t>$C$263</t>
  </si>
  <si>
    <t xml:space="preserve"> -(cw_map("BR","ED-&gt;20.44991"))</t>
  </si>
  <si>
    <t>$D$263</t>
  </si>
  <si>
    <t xml:space="preserve"> -(cw_map("BR","20-&gt;20.44991"))</t>
  </si>
  <si>
    <t>$F$263</t>
  </si>
  <si>
    <t xml:space="preserve"> -(cw_map("BR","40-&gt;20.44991"))</t>
  </si>
  <si>
    <t>$G$263</t>
  </si>
  <si>
    <t xml:space="preserve"> -(cw_map("BR","50-&gt;20.44991"))</t>
  </si>
  <si>
    <t>$C$264</t>
  </si>
  <si>
    <t xml:space="preserve"> -(cw_map("BR","ED-&gt;20.44992"))</t>
  </si>
  <si>
    <t>$D$264</t>
  </si>
  <si>
    <t xml:space="preserve"> -(cw_map("BR","20-&gt;20.44992"))</t>
  </si>
  <si>
    <t>$F$264</t>
  </si>
  <si>
    <t xml:space="preserve"> -(cw_map("BR","40-&gt;20.44992"))</t>
  </si>
  <si>
    <t>$G$264</t>
  </si>
  <si>
    <t xml:space="preserve"> -(cw_map("BR","50-&gt;20.44992"))</t>
  </si>
  <si>
    <t>$C$265</t>
  </si>
  <si>
    <t xml:space="preserve"> -(cw_map("BR","ED-&gt;20.44999"))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</si>
  <si>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</si>
  <si>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</si>
  <si>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</si>
  <si>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</si>
  <si>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</si>
  <si>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</si>
  <si>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</si>
  <si>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</si>
  <si>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</si>
  <si>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</si>
  <si>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</si>
  <si>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cw_map("BR","ED-&gt;20.51100.10000")</t>
  </si>
  <si>
    <t xml:space="preserve"> cw_map("BR","ED-&gt;20.51100.20000")-1624407</t>
  </si>
  <si>
    <t xml:space="preserve"> cw_map("BR","ED-&gt;20.51100.30000")</t>
  </si>
  <si>
    <t xml:space="preserve"> cw_map("BR","ED-&gt;20.51100.40000")</t>
  </si>
  <si>
    <t xml:space="preserve"> cw_map("BR","ED-&gt;20.51100.50000")</t>
  </si>
  <si>
    <t xml:space="preserve"> cw_map("BR","ED-&gt;20.51100.60000")</t>
  </si>
  <si>
    <t xml:space="preserve"> cw_map("BR","ED-&gt;20.51100.70000")</t>
  </si>
  <si>
    <t xml:space="preserve"> cw_map("BR","ED-&gt;20.51100.80000")</t>
  </si>
  <si>
    <t>$L$5</t>
  </si>
  <si>
    <t xml:space="preserve"> cw_map("BB","ED-&gt;20.51100*")-cw_map("BB","ED-&gt;20.51100.20100*")</t>
  </si>
  <si>
    <t xml:space="preserve"> cw_map("BR","ED-&gt;20.51115.30000")</t>
  </si>
  <si>
    <t>$L$6</t>
  </si>
  <si>
    <t xml:space="preserve"> cw_map("BB","ED-&gt;20.51115*")</t>
  </si>
  <si>
    <t xml:space="preserve"> cw_map("BR","ED-&gt;20.51125.10000")</t>
  </si>
  <si>
    <t xml:space="preserve"> cw_map("BR","ED-&gt;20.51125.20000")-223942</t>
  </si>
  <si>
    <t xml:space="preserve"> cw_map("BR","ED-&gt;20.51125.30000")</t>
  </si>
  <si>
    <t xml:space="preserve"> cw_map("BR","ED-&gt;20.51125.40000")</t>
  </si>
  <si>
    <t xml:space="preserve"> cw_map("BR","ED-&gt;20.51125.50000")</t>
  </si>
  <si>
    <t xml:space="preserve"> cw_map("BR","ED-&gt;20.51125.60000")</t>
  </si>
  <si>
    <t xml:space="preserve"> cw_map("BR","ED-&gt;20.51125.70000")</t>
  </si>
  <si>
    <t xml:space="preserve"> cw_map("BR","ED-&gt;20.51125.80000")</t>
  </si>
  <si>
    <t>$L$7</t>
  </si>
  <si>
    <t xml:space="preserve"> cw_map("BB","ED-&gt;20.51125*")</t>
  </si>
  <si>
    <t xml:space="preserve"> cw_map("BR","ED-&gt;20.51200.10000")</t>
  </si>
  <si>
    <t xml:space="preserve"> cw_map("BR","ED-&gt;20.51200.20000")-873377</t>
  </si>
  <si>
    <t xml:space="preserve"> cw_map("BR","ED-&gt;20.51200.30000")</t>
  </si>
  <si>
    <t xml:space="preserve"> cw_map("BR","ED-&gt;20.51200.40000")</t>
  </si>
  <si>
    <t xml:space="preserve"> cw_map("BR","ED-&gt;20.51200.50000")</t>
  </si>
  <si>
    <t xml:space="preserve"> cw_map("BR","ED-&gt;20.51200.60000")</t>
  </si>
  <si>
    <t xml:space="preserve"> cw_map("BR","ED-&gt;20.51200.70000")</t>
  </si>
  <si>
    <t xml:space="preserve"> cw_map("BR","ED-&gt;20.51200.80000")</t>
  </si>
  <si>
    <t>$L$8</t>
  </si>
  <si>
    <t xml:space="preserve"> cw_map("BB","ED-&gt;20.51200*")</t>
  </si>
  <si>
    <t xml:space="preserve"> cw_map("BR","ED-&gt;20.51225.10000")</t>
  </si>
  <si>
    <t xml:space="preserve"> cw_map("BR","ED-&gt;20.51225.20000")-85012</t>
  </si>
  <si>
    <t xml:space="preserve"> cw_map("BR","ED-&gt;20.51225.30000")</t>
  </si>
  <si>
    <t xml:space="preserve"> cw_map("BR","ED-&gt;20.51225.40000")</t>
  </si>
  <si>
    <t xml:space="preserve"> cw_map("BR","ED-&gt;20.51225.50000")</t>
  </si>
  <si>
    <t xml:space="preserve"> cw_map("BR","ED-&gt;20.51225.60000")</t>
  </si>
  <si>
    <t xml:space="preserve"> cw_map("BR","ED-&gt;20.51225.70000")</t>
  </si>
  <si>
    <t xml:space="preserve"> cw_map("BR","ED-&gt;20.51225.80000")</t>
  </si>
  <si>
    <t>$L$9</t>
  </si>
  <si>
    <t xml:space="preserve"> cw_map("BB","10-&gt;20.51225*")</t>
  </si>
  <si>
    <t xml:space="preserve"> cw_map("BR","ED-&gt;20.51250.10000")</t>
  </si>
  <si>
    <t xml:space="preserve"> cw_map("BR","ED-&gt;20.51250.20000")-67242</t>
  </si>
  <si>
    <t xml:space="preserve"> cw_map("BR","ED-&gt;20.51250.30000")</t>
  </si>
  <si>
    <t xml:space="preserve"> cw_map("BR","ED-&gt;20.51250.40000")</t>
  </si>
  <si>
    <t xml:space="preserve"> cw_map("BR","ED-&gt;20.51250.50000")</t>
  </si>
  <si>
    <t xml:space="preserve"> cw_map("BR","ED-&gt;20.51250.60000")</t>
  </si>
  <si>
    <t xml:space="preserve"> cw_map("BR","ED-&gt;20.51250.70000")</t>
  </si>
  <si>
    <t xml:space="preserve"> cw_map("BR","ED-&gt;20.51250.80000")</t>
  </si>
  <si>
    <t>$L$10</t>
  </si>
  <si>
    <t xml:space="preserve"> cw_map("BB","ED-&gt;20.51250*")</t>
  </si>
  <si>
    <t xml:space="preserve"> cw_map("BR","ED-&gt;20.51275.10000")</t>
  </si>
  <si>
    <t xml:space="preserve"> cw_map("BR","ED-&gt;20.51275.20000")</t>
  </si>
  <si>
    <t xml:space="preserve"> cw_map("BR","ED-&gt;20.51275.30000")</t>
  </si>
  <si>
    <t xml:space="preserve"> cw_map("BR","ED-&gt;20.51275.40000")</t>
  </si>
  <si>
    <t xml:space="preserve"> cw_map("BR","ED-&gt;20.51275.50000")</t>
  </si>
  <si>
    <t xml:space="preserve"> cw_map("BR","ED-&gt;20.51275.60000")</t>
  </si>
  <si>
    <t xml:space="preserve"> cw_map("BR","ED-&gt;20.51275.70000")</t>
  </si>
  <si>
    <t xml:space="preserve"> cw_map("BR","ED-&gt;20.51275.80000")</t>
  </si>
  <si>
    <t>$L$11</t>
  </si>
  <si>
    <t xml:space="preserve"> cw_map("BB","ED-&gt;20.51275*")</t>
  </si>
  <si>
    <t xml:space="preserve"> cw_map("BR","ED-&gt;20.51300.10000")</t>
  </si>
  <si>
    <t xml:space="preserve"> cw_map("BR","ED-&gt;20.51300.20000")-3981</t>
  </si>
  <si>
    <t xml:space="preserve"> cw_map("BR","ED-&gt;20.51300.30000")</t>
  </si>
  <si>
    <t xml:space="preserve"> cw_map("BR","ED-&gt;20.51300.40000")</t>
  </si>
  <si>
    <t xml:space="preserve"> cw_map("BR","ED-&gt;20.51300.50000")</t>
  </si>
  <si>
    <t xml:space="preserve"> cw_map("BR","ED-&gt;20.51300.60000")</t>
  </si>
  <si>
    <t xml:space="preserve"> cw_map("BR","ED-&gt;20.51300.70000")</t>
  </si>
  <si>
    <t xml:space="preserve"> cw_map("BR","ED-&gt;20.51300.80000")</t>
  </si>
  <si>
    <t>$L$12</t>
  </si>
  <si>
    <t xml:space="preserve"> cw_map("BB","ED-&gt;20.51300*")</t>
  </si>
  <si>
    <t>$C$13</t>
  </si>
  <si>
    <t xml:space="preserve"> cw_map("BR","ED-&gt;20.51400.10000")</t>
  </si>
  <si>
    <t>$D$13</t>
  </si>
  <si>
    <t xml:space="preserve"> cw_map("BR","ED-&gt;20.51400.20000")-115623</t>
  </si>
  <si>
    <t>$E$13</t>
  </si>
  <si>
    <t xml:space="preserve"> cw_map("BR","ED-&gt;20.51400.30000")</t>
  </si>
  <si>
    <t>$F$13</t>
  </si>
  <si>
    <t xml:space="preserve"> cw_map("BR","ED-&gt;20.51400.40000")</t>
  </si>
  <si>
    <t>$G$13</t>
  </si>
  <si>
    <t xml:space="preserve"> cw_map("BR","ED-&gt;20.51400.50000")</t>
  </si>
  <si>
    <t>$H$13</t>
  </si>
  <si>
    <t xml:space="preserve"> cw_map("BR","ED-&gt;20.51400.60000")</t>
  </si>
  <si>
    <t>$I$13</t>
  </si>
  <si>
    <t xml:space="preserve"> cw_map("BR","ED-&gt;20.51400.70000")</t>
  </si>
  <si>
    <t>$J$13</t>
  </si>
  <si>
    <t xml:space="preserve"> cw_map("BR","ED-&gt;20.51400.80000")</t>
  </si>
  <si>
    <t>$L$13</t>
  </si>
  <si>
    <t xml:space="preserve"> cw_map("BB","ED-&gt;20.51400*")</t>
  </si>
  <si>
    <t xml:space="preserve"> cw_map("BR","ED-&gt;20.51500.10000")</t>
  </si>
  <si>
    <t xml:space="preserve"> cw_map("BR","ED-&gt;20.51500.20000")-23194</t>
  </si>
  <si>
    <t xml:space="preserve"> cw_map("BR","ED-&gt;20.51500.30000")</t>
  </si>
  <si>
    <t xml:space="preserve"> cw_map("BR","ED-&gt;20.51500.40000")</t>
  </si>
  <si>
    <t xml:space="preserve"> cw_map("BR","ED-&gt;20.51500.50000")</t>
  </si>
  <si>
    <t xml:space="preserve"> cw_map("BR","ED-&gt;20.51500.60000")</t>
  </si>
  <si>
    <t xml:space="preserve"> cw_map("BR","ED-&gt;20.51500.70000")</t>
  </si>
  <si>
    <t xml:space="preserve"> cw_map("BR","ED-&gt;20.51500.80000")</t>
  </si>
  <si>
    <t>$L$14</t>
  </si>
  <si>
    <t xml:space="preserve"> cw_map("BB","ED-&gt;20.51500*")</t>
  </si>
  <si>
    <t xml:space="preserve"> cw_map("BR","ED-&gt;20.51600.10000")</t>
  </si>
  <si>
    <t xml:space="preserve"> cw_map("BR","ED-&gt;20.51600.20000")-1899</t>
  </si>
  <si>
    <t xml:space="preserve"> cw_map("BR","ED-&gt;20.51600.30000")</t>
  </si>
  <si>
    <t xml:space="preserve"> cw_map("BR","ED-&gt;20.51600.40000")</t>
  </si>
  <si>
    <t xml:space="preserve"> cw_map("BR","ED-&gt;20.51600.50000")</t>
  </si>
  <si>
    <t xml:space="preserve"> cw_map("BR","ED-&gt;20.51600.60000")</t>
  </si>
  <si>
    <t xml:space="preserve"> cw_map("BR","ED-&gt;20.51600.70000")</t>
  </si>
  <si>
    <t xml:space="preserve"> cw_map("BR","ED-&gt;20.51600.80000")</t>
  </si>
  <si>
    <t>$L$15</t>
  </si>
  <si>
    <t xml:space="preserve"> cw_map("BB","ED-&gt;20.51600*")</t>
  </si>
  <si>
    <t xml:space="preserve"> cw_map("BR","ED-&gt;20.51650.10000")</t>
  </si>
  <si>
    <t xml:space="preserve"> cw_map("BR","ED-&gt;20.51650.20000")-103439</t>
  </si>
  <si>
    <t xml:space="preserve"> cw_map("BR","ED-&gt;20.51650.30000")</t>
  </si>
  <si>
    <t xml:space="preserve"> cw_map("BR","ED-&gt;20.51650.40000")</t>
  </si>
  <si>
    <t xml:space="preserve"> cw_map("BR","ED-&gt;20.51650.50000")</t>
  </si>
  <si>
    <t xml:space="preserve"> cw_map("BR","ED-&gt;20.51650.60000")</t>
  </si>
  <si>
    <t xml:space="preserve"> cw_map("BR","ED-&gt;20.51650.70000")</t>
  </si>
  <si>
    <t xml:space="preserve"> cw_map("BR","ED-&gt;20.51650.80000")</t>
  </si>
  <si>
    <t>$L$16</t>
  </si>
  <si>
    <t xml:space="preserve"> cw_map("BB","ED-&gt;20.51650*")</t>
  </si>
  <si>
    <t xml:space="preserve"> cw_map("BR","ED-&gt;20.51700.10000")</t>
  </si>
  <si>
    <t xml:space="preserve"> cw_map("BR","ED-&gt;20.51700.20000")-4213</t>
  </si>
  <si>
    <t xml:space="preserve"> cw_map("BR","ED-&gt;20.51700.30000")</t>
  </si>
  <si>
    <t xml:space="preserve"> cw_map("BR","ED-&gt;20.51700.40000")</t>
  </si>
  <si>
    <t xml:space="preserve"> cw_map("BR","ED-&gt;20.51700.50000")</t>
  </si>
  <si>
    <t xml:space="preserve"> cw_map("BR","ED-&gt;20.51700.60000")</t>
  </si>
  <si>
    <t xml:space="preserve"> cw_map("BR","ED-&gt;20.51700.70000")</t>
  </si>
  <si>
    <t xml:space="preserve"> cw_map("BR","ED-&gt;20.51700.80000")</t>
  </si>
  <si>
    <t>$L$17</t>
  </si>
  <si>
    <t xml:space="preserve"> cw_map("BB","ED-&gt;20.51700*")</t>
  </si>
  <si>
    <t>$C$18</t>
  </si>
  <si>
    <t xml:space="preserve"> cw_map("BR","ED-&gt;20.51800.10000")</t>
  </si>
  <si>
    <t>$D$18</t>
  </si>
  <si>
    <t xml:space="preserve"> cw_map("BR","ED-&gt;20.51800.20000")-240601</t>
  </si>
  <si>
    <t>$E$18</t>
  </si>
  <si>
    <t xml:space="preserve"> cw_map("BR","ED-&gt;20.51800.30000")</t>
  </si>
  <si>
    <t>$F$18</t>
  </si>
  <si>
    <t xml:space="preserve"> cw_map("BR","ED-&gt;20.51800.40000")</t>
  </si>
  <si>
    <t>$G$18</t>
  </si>
  <si>
    <t xml:space="preserve"> cw_map("BR","ED-&gt;20.51800.50000")</t>
  </si>
  <si>
    <t>$H$18</t>
  </si>
  <si>
    <t xml:space="preserve"> cw_map("BR","ED-&gt;20.51800.60000")</t>
  </si>
  <si>
    <t>$I$18</t>
  </si>
  <si>
    <t xml:space="preserve"> cw_map("BR","ED-&gt;20.51800.70000")</t>
  </si>
  <si>
    <t>$J$18</t>
  </si>
  <si>
    <t xml:space="preserve"> cw_map("BR","ED-&gt;20.51800.80000")</t>
  </si>
  <si>
    <t>$L$18</t>
  </si>
  <si>
    <t xml:space="preserve"> cw_map("BB","ED-&gt;20.51800*")</t>
  </si>
  <si>
    <t>$C$19</t>
  </si>
  <si>
    <t xml:space="preserve"> cw_map("BR","ED-&gt;20.51900.10000")</t>
  </si>
  <si>
    <t>$D$19</t>
  </si>
  <si>
    <t xml:space="preserve"> cw_map("BR","ED-&gt;20.51900.20000")-75314</t>
  </si>
  <si>
    <t>$E$19</t>
  </si>
  <si>
    <t xml:space="preserve"> cw_map("BR","ED-&gt;20.51900.30000")</t>
  </si>
  <si>
    <t>$F$19</t>
  </si>
  <si>
    <t xml:space="preserve"> cw_map("BR","ED-&gt;20.51900.40000")</t>
  </si>
  <si>
    <t>$G$19</t>
  </si>
  <si>
    <t xml:space="preserve"> cw_map("BR","ED-&gt;20.51900.50000")</t>
  </si>
  <si>
    <t>$H$19</t>
  </si>
  <si>
    <t xml:space="preserve"> cw_map("BR","ED-&gt;20.51900.60000")</t>
  </si>
  <si>
    <t>$I$19</t>
  </si>
  <si>
    <t xml:space="preserve"> cw_map("BR","ED-&gt;20.51900.70000")</t>
  </si>
  <si>
    <t>$J$19</t>
  </si>
  <si>
    <t xml:space="preserve"> cw_map("BR","ED-&gt;20.51900.80000")</t>
  </si>
  <si>
    <t>$L$19</t>
  </si>
  <si>
    <t xml:space="preserve"> cw_map("BB","ED-&gt;20.51900*")</t>
  </si>
  <si>
    <t>$H$20</t>
  </si>
  <si>
    <t xml:space="preserve"> cw_map("BR","ED-&gt;20.51910.60000")</t>
  </si>
  <si>
    <t>$L$20</t>
  </si>
  <si>
    <t xml:space="preserve"> cw_map("BB","ED-&gt;20.51910*")</t>
  </si>
  <si>
    <t>$H$21</t>
  </si>
  <si>
    <t xml:space="preserve"> cw_map("BR","ED-&gt;20.51911.60000")</t>
  </si>
  <si>
    <t>$L$21</t>
  </si>
  <si>
    <t xml:space="preserve"> cw_map("BB","ED-&gt;20.51911*")</t>
  </si>
  <si>
    <t>$H$22</t>
  </si>
  <si>
    <t xml:space="preserve"> cw_map("BR","ED-&gt;20.51912.60000")</t>
  </si>
  <si>
    <t>$L$22</t>
  </si>
  <si>
    <t xml:space="preserve"> cw_map("BB","ED-&gt;20.51912*")</t>
  </si>
  <si>
    <t>$H$23</t>
  </si>
  <si>
    <t xml:space="preserve"> cw_map("BR","ED-&gt;20.51913.60000")</t>
  </si>
  <si>
    <t>$L$23</t>
  </si>
  <si>
    <t xml:space="preserve"> cw_map("BB","ED-&gt;20.51913*")</t>
  </si>
  <si>
    <t>$H$24</t>
  </si>
  <si>
    <t xml:space="preserve"> cw_map("BR","ED-&gt;20.51914.60000")</t>
  </si>
  <si>
    <t>$L$24</t>
  </si>
  <si>
    <t xml:space="preserve"> cw_map("BB","ED-&gt;20.51914*")</t>
  </si>
  <si>
    <t xml:space="preserve"> cw_map("BR","ED-&gt;20.51915.60000")</t>
  </si>
  <si>
    <t>$L$25</t>
  </si>
  <si>
    <t xml:space="preserve"> cw_map("BB","ED-&gt;20.51915*")</t>
  </si>
  <si>
    <t xml:space="preserve"> cw_map("BR","ED-&gt;20.51916.60000")</t>
  </si>
  <si>
    <t>$L$26</t>
  </si>
  <si>
    <t xml:space="preserve"> cw_map("BB","ED-&gt;20.51916*")</t>
  </si>
  <si>
    <t xml:space="preserve"> cw_map("BR","ED-&gt;20.51917.60000")</t>
  </si>
  <si>
    <t>$L$27</t>
  </si>
  <si>
    <t xml:space="preserve"> cw_map("BB","ED-&gt;20.51917*")</t>
  </si>
  <si>
    <t xml:space="preserve"> cw_map("BR","ED-&gt;20.51918.60000")</t>
  </si>
  <si>
    <t>$L$28</t>
  </si>
  <si>
    <t xml:space="preserve"> cw_map("BB","ED-&gt;20.51918*")</t>
  </si>
  <si>
    <t xml:space="preserve"> cw_map("BR","ED-&gt;20.51919.60000")</t>
  </si>
  <si>
    <t>$L$29</t>
  </si>
  <si>
    <t xml:space="preserve"> cw_map("BB","ED-&gt;20.51919*")</t>
  </si>
  <si>
    <t xml:space="preserve"> cw_map("BR","ED-&gt;20.51920.60000")</t>
  </si>
  <si>
    <t>$L$30</t>
  </si>
  <si>
    <t xml:space="preserve"> cw_map("BB","ED-&gt;20.51920*")</t>
  </si>
  <si>
    <t xml:space="preserve"> cw_map("BR","ED-&gt;20.51921.60000")</t>
  </si>
  <si>
    <t>$L$31</t>
  </si>
  <si>
    <t xml:space="preserve"> cw_map("BB","ED-&gt;20.51921*")</t>
  </si>
  <si>
    <t xml:space="preserve"> cw_map("BR","ED-&gt;20.51922.60000")</t>
  </si>
  <si>
    <t>$L$32</t>
  </si>
  <si>
    <t xml:space="preserve"> cw_map("BB","ED-&gt;20.51922*")</t>
  </si>
  <si>
    <t xml:space="preserve"> cw_map("BR","ED-&gt;20.52110.10000")</t>
  </si>
  <si>
    <t xml:space="preserve"> cw_map("BR","ED-&gt;20.52110.20000")-70203</t>
  </si>
  <si>
    <t xml:space="preserve"> cw_map("BR","ED-&gt;20.52110.30000")</t>
  </si>
  <si>
    <t xml:space="preserve"> cw_map("BR","ED-&gt;20.52110.40000")</t>
  </si>
  <si>
    <t xml:space="preserve"> cw_map("BR","ED-&gt;20.52110.50000")</t>
  </si>
  <si>
    <t xml:space="preserve"> cw_map("BR","ED-&gt;20.52110.60000")</t>
  </si>
  <si>
    <t>$I$36</t>
  </si>
  <si>
    <t xml:space="preserve"> cw_map("BR","ED-&gt;20.52110.70000")</t>
  </si>
  <si>
    <t xml:space="preserve"> cw_map("BR","ED-&gt;20.52110.80000")</t>
  </si>
  <si>
    <t>$L$36</t>
  </si>
  <si>
    <t xml:space="preserve"> cw_map("BB","ED-&gt;20.52110*")</t>
  </si>
  <si>
    <t xml:space="preserve"> cw_map("BR","ED-&gt;20.52120.10000")</t>
  </si>
  <si>
    <t>$D$37</t>
  </si>
  <si>
    <t xml:space="preserve"> cw_map("BR","ED-&gt;20.52120.20000")-119859</t>
  </si>
  <si>
    <t>$E$37</t>
  </si>
  <si>
    <t xml:space="preserve"> cw_map("BR","ED-&gt;20.52120.30000")</t>
  </si>
  <si>
    <t>$F$37</t>
  </si>
  <si>
    <t xml:space="preserve"> cw_map("BR","ED-&gt;20.52120.40000")</t>
  </si>
  <si>
    <t>$G$37</t>
  </si>
  <si>
    <t xml:space="preserve"> cw_map("BR","ED-&gt;20.52120.50000")</t>
  </si>
  <si>
    <t>$H$37</t>
  </si>
  <si>
    <t xml:space="preserve"> cw_map("BR","ED-&gt;20.52120.60000")</t>
  </si>
  <si>
    <t>$I$37</t>
  </si>
  <si>
    <t xml:space="preserve"> cw_map("BR","ED-&gt;20.52120.70000")</t>
  </si>
  <si>
    <t>$J$37</t>
  </si>
  <si>
    <t xml:space="preserve"> cw_map("BR","ED-&gt;20.52120.80000")</t>
  </si>
  <si>
    <t>$L$37</t>
  </si>
  <si>
    <t xml:space="preserve"> cw_map("BB","ED-&gt;20.52120*")</t>
  </si>
  <si>
    <t xml:space="preserve"> cw_map("BR","ED-&gt;20.52130.10000")</t>
  </si>
  <si>
    <t xml:space="preserve"> cw_map("BR","ED-&gt;20.52130.20000")-95912</t>
  </si>
  <si>
    <t xml:space="preserve"> cw_map("BR","ED-&gt;20.52130.30000")</t>
  </si>
  <si>
    <t xml:space="preserve"> cw_map("BR","ED-&gt;20.52130.40000")</t>
  </si>
  <si>
    <t xml:space="preserve"> cw_map("BR","ED-&gt;20.52130.50000")</t>
  </si>
  <si>
    <t xml:space="preserve"> cw_map("BR","ED-&gt;20.52130.60000")</t>
  </si>
  <si>
    <t xml:space="preserve"> cw_map("BR","ED-&gt;20.52130.70000")</t>
  </si>
  <si>
    <t xml:space="preserve"> cw_map("BR","ED-&gt;20.52130.80000")</t>
  </si>
  <si>
    <t>$L$38</t>
  </si>
  <si>
    <t xml:space="preserve"> cw_map("BB","ED-&gt;20.52130*")</t>
  </si>
  <si>
    <t xml:space="preserve"> cw_map("BR","ED-&gt;20.52140.10000")</t>
  </si>
  <si>
    <t xml:space="preserve"> cw_map("BR","ED-&gt;20.52140.20000")-48958</t>
  </si>
  <si>
    <t xml:space="preserve"> cw_map("BR","ED-&gt;20.52140.30000")</t>
  </si>
  <si>
    <t xml:space="preserve"> cw_map("BR","ED-&gt;20.52140.40000")</t>
  </si>
  <si>
    <t xml:space="preserve"> cw_map("BR","ED-&gt;20.52140.50000")</t>
  </si>
  <si>
    <t xml:space="preserve"> cw_map("BR","ED-&gt;20.52140.60000")</t>
  </si>
  <si>
    <t xml:space="preserve"> cw_map("BR","ED-&gt;20.52140.70000")</t>
  </si>
  <si>
    <t xml:space="preserve"> cw_map("BR","ED-&gt;20.52140.80000")</t>
  </si>
  <si>
    <t>$L$39</t>
  </si>
  <si>
    <t xml:space="preserve"> cw_map("BB","ED-&gt;20.52140*")</t>
  </si>
  <si>
    <t>$C$40</t>
  </si>
  <si>
    <t xml:space="preserve"> cw_map("BR","ED-&gt;20.52150.10000")</t>
  </si>
  <si>
    <t>$D$40</t>
  </si>
  <si>
    <t xml:space="preserve"> cw_map("BR","ED-&gt;20.52150.20000")-73208</t>
  </si>
  <si>
    <t>$E$40</t>
  </si>
  <si>
    <t xml:space="preserve"> cw_map("BR","ED-&gt;20.52150.30000")</t>
  </si>
  <si>
    <t>$F$40</t>
  </si>
  <si>
    <t xml:space="preserve"> cw_map("BR","ED-&gt;20.52150.40000")</t>
  </si>
  <si>
    <t>$G$40</t>
  </si>
  <si>
    <t xml:space="preserve"> cw_map("BR","ED-&gt;20.52150.50000")</t>
  </si>
  <si>
    <t>$H$40</t>
  </si>
  <si>
    <t xml:space="preserve"> cw_map("BR","ED-&gt;20.52150.60000")</t>
  </si>
  <si>
    <t>$I$40</t>
  </si>
  <si>
    <t xml:space="preserve"> cw_map("BR","ED-&gt;20.52150.70000")</t>
  </si>
  <si>
    <t>$J$40</t>
  </si>
  <si>
    <t xml:space="preserve"> cw_map("BR","ED-&gt;20.52150.80000")</t>
  </si>
  <si>
    <t>$L$40</t>
  </si>
  <si>
    <t xml:space="preserve"> cw_map("BB","ED-&gt;20.52150*")</t>
  </si>
  <si>
    <t>$C$41</t>
  </si>
  <si>
    <t xml:space="preserve"> cw_map("BR","ED-&gt;20.52190.10000")</t>
  </si>
  <si>
    <t>$D$41</t>
  </si>
  <si>
    <t xml:space="preserve"> cw_map("BR","ED-&gt;20.52190.20000")-676</t>
  </si>
  <si>
    <t>$E$41</t>
  </si>
  <si>
    <t xml:space="preserve"> cw_map("BR","ED-&gt;20.52190.30000")</t>
  </si>
  <si>
    <t>$F$41</t>
  </si>
  <si>
    <t xml:space="preserve"> cw_map("BR","ED-&gt;20.52190.40000")</t>
  </si>
  <si>
    <t>$G$41</t>
  </si>
  <si>
    <t xml:space="preserve"> cw_map("BR","ED-&gt;20.52190.50000")</t>
  </si>
  <si>
    <t>$H$41</t>
  </si>
  <si>
    <t xml:space="preserve"> cw_map("BR","ED-&gt;20.52190.60000")</t>
  </si>
  <si>
    <t>$I$41</t>
  </si>
  <si>
    <t xml:space="preserve"> cw_map("BR","ED-&gt;20.52190.70000")</t>
  </si>
  <si>
    <t>$J$41</t>
  </si>
  <si>
    <t xml:space="preserve"> cw_map("BR","ED-&gt;20.52190.80000")</t>
  </si>
  <si>
    <t>$L$41</t>
  </si>
  <si>
    <t xml:space="preserve"> cw_map("BB","ED-&gt;20.52190*")</t>
  </si>
  <si>
    <t>$C$44</t>
  </si>
  <si>
    <t xml:space="preserve"> cw_map("BR","ED-&gt;20.52210.10000")</t>
  </si>
  <si>
    <t>$D$44</t>
  </si>
  <si>
    <t xml:space="preserve"> cw_map("BR","ED-&gt;20.52210.20000")-95533</t>
  </si>
  <si>
    <t>$E$44</t>
  </si>
  <si>
    <t xml:space="preserve"> cw_map("BR","ED-&gt;20.52210.30000")</t>
  </si>
  <si>
    <t xml:space="preserve"> cw_map("BR","ED-&gt;20.52210.40000")</t>
  </si>
  <si>
    <t>$G$44</t>
  </si>
  <si>
    <t xml:space="preserve"> cw_map("BR","ED-&gt;20.52210.50000")</t>
  </si>
  <si>
    <t>$H$44</t>
  </si>
  <si>
    <t xml:space="preserve"> cw_map("BR","ED-&gt;20.52210.60000")</t>
  </si>
  <si>
    <t>$I$44</t>
  </si>
  <si>
    <t xml:space="preserve"> cw_map("BR","ED-&gt;20.52210.70000")</t>
  </si>
  <si>
    <t>$J$44</t>
  </si>
  <si>
    <t xml:space="preserve"> cw_map("BR","ED-&gt;20.52210.80000")</t>
  </si>
  <si>
    <t>$L$44</t>
  </si>
  <si>
    <t xml:space="preserve"> cw_map("BB","ED-&gt;20.52210*")</t>
  </si>
  <si>
    <t>$C$45</t>
  </si>
  <si>
    <t xml:space="preserve"> cw_map("BR","ED-&gt;20.52220.10000")</t>
  </si>
  <si>
    <t>$D$45</t>
  </si>
  <si>
    <t xml:space="preserve"> cw_map("BR","ED-&gt;20.52220.20000")-97730</t>
  </si>
  <si>
    <t>$E$45</t>
  </si>
  <si>
    <t xml:space="preserve"> cw_map("BR","ED-&gt;20.52220.30000")</t>
  </si>
  <si>
    <t xml:space="preserve"> cw_map("BR","ED-&gt;20.52220.40000")</t>
  </si>
  <si>
    <t>$G$45</t>
  </si>
  <si>
    <t xml:space="preserve"> cw_map("BR","ED-&gt;20.52220.50000")</t>
  </si>
  <si>
    <t>$H$45</t>
  </si>
  <si>
    <t xml:space="preserve"> cw_map("BR","ED-&gt;20.52220.60000")</t>
  </si>
  <si>
    <t>$I$45</t>
  </si>
  <si>
    <t xml:space="preserve"> cw_map("BR","ED-&gt;20.52220.70000")</t>
  </si>
  <si>
    <t>$J$45</t>
  </si>
  <si>
    <t xml:space="preserve"> cw_map("BR","ED-&gt;20.52220.80000")</t>
  </si>
  <si>
    <t>$L$45</t>
  </si>
  <si>
    <t xml:space="preserve"> cw_map("BB","ED-&gt;20.52220*")</t>
  </si>
  <si>
    <t>$C$46</t>
  </si>
  <si>
    <t xml:space="preserve"> cw_map("BR","ED-&gt;20.52230.10000")</t>
  </si>
  <si>
    <t>$D$46</t>
  </si>
  <si>
    <t xml:space="preserve"> cw_map("BR","ED-&gt;20.52230.20000")-1909</t>
  </si>
  <si>
    <t>$E$46</t>
  </si>
  <si>
    <t xml:space="preserve"> cw_map("BR","ED-&gt;20.52230.30000")</t>
  </si>
  <si>
    <t xml:space="preserve"> cw_map("BR","ED-&gt;20.52230.40000")</t>
  </si>
  <si>
    <t>$G$46</t>
  </si>
  <si>
    <t xml:space="preserve"> cw_map("BR","ED-&gt;20.52230.50000")</t>
  </si>
  <si>
    <t>$H$46</t>
  </si>
  <si>
    <t xml:space="preserve"> cw_map("BR","ED-&gt;20.52230.60000")</t>
  </si>
  <si>
    <t>$I$46</t>
  </si>
  <si>
    <t xml:space="preserve"> cw_map("BR","ED-&gt;20.52230.70000")</t>
  </si>
  <si>
    <t>$J$46</t>
  </si>
  <si>
    <t xml:space="preserve"> cw_map("BR","ED-&gt;20.52230.80000")</t>
  </si>
  <si>
    <t>$L$46</t>
  </si>
  <si>
    <t xml:space="preserve"> cw_map("BB","ED-&gt;20.52230*")</t>
  </si>
  <si>
    <t xml:space="preserve"> cw_map("BR","ED-&gt;20.52310.10000")</t>
  </si>
  <si>
    <t xml:space="preserve"> cw_map("BR","ED-&gt;20.52310.20000")-3420</t>
  </si>
  <si>
    <t>$E$49</t>
  </si>
  <si>
    <t xml:space="preserve"> cw_map("BR","ED-&gt;20.52310.30000")</t>
  </si>
  <si>
    <t xml:space="preserve"> cw_map("BR","ED-&gt;20.52310.40000")</t>
  </si>
  <si>
    <t>$G$49</t>
  </si>
  <si>
    <t xml:space="preserve"> cw_map("BR","ED-&gt;20.52310.50000")</t>
  </si>
  <si>
    <t>$H$49</t>
  </si>
  <si>
    <t xml:space="preserve"> cw_map("BR","ED-&gt;20.52310.60000")</t>
  </si>
  <si>
    <t>$I$49</t>
  </si>
  <si>
    <t xml:space="preserve"> cw_map("BR","ED-&gt;20.52310.70000")</t>
  </si>
  <si>
    <t>$J$49</t>
  </si>
  <si>
    <t xml:space="preserve"> cw_map("BR","ED-&gt;20.52310.80000")</t>
  </si>
  <si>
    <t>$L$49</t>
  </si>
  <si>
    <t xml:space="preserve"> cw_map("BB","ED-&gt;20.52310*")</t>
  </si>
  <si>
    <t xml:space="preserve"> cw_map("BR","ED-&gt;20.52320.10000")</t>
  </si>
  <si>
    <t xml:space="preserve"> cw_map("BR","ED-&gt;20.52320.20000")-17439</t>
  </si>
  <si>
    <t xml:space="preserve"> cw_map("BR","ED-&gt;20.52320.30000")</t>
  </si>
  <si>
    <t xml:space="preserve"> cw_map("BR","ED-&gt;20.52320.40000")</t>
  </si>
  <si>
    <t xml:space="preserve"> cw_map("BR","ED-&gt;20.52320.50000")</t>
  </si>
  <si>
    <t xml:space="preserve"> cw_map("BR","ED-&gt;20.52320.60000")</t>
  </si>
  <si>
    <t>$I$50</t>
  </si>
  <si>
    <t xml:space="preserve"> cw_map("BR","ED-&gt;20.52320.70000")</t>
  </si>
  <si>
    <t xml:space="preserve"> cw_map("BR","ED-&gt;20.52320.80000")</t>
  </si>
  <si>
    <t>$L$50</t>
  </si>
  <si>
    <t xml:space="preserve"> cw_map("BB","ED-&gt;20.52320*")</t>
  </si>
  <si>
    <t>$C$51</t>
  </si>
  <si>
    <t xml:space="preserve"> cw_map("BR","ED-&gt;20.52330.10000")</t>
  </si>
  <si>
    <t>$D$51</t>
  </si>
  <si>
    <t xml:space="preserve"> cw_map("BR","ED-&gt;20.52330.20000")-70603</t>
  </si>
  <si>
    <t>$E$51</t>
  </si>
  <si>
    <t xml:space="preserve"> cw_map("BR","ED-&gt;20.52330.30000")</t>
  </si>
  <si>
    <t xml:space="preserve"> cw_map("BR","ED-&gt;20.52330.40000")</t>
  </si>
  <si>
    <t>$G$51</t>
  </si>
  <si>
    <t xml:space="preserve"> cw_map("BR","ED-&gt;20.52330.50000")</t>
  </si>
  <si>
    <t>$H$51</t>
  </si>
  <si>
    <t xml:space="preserve"> cw_map("BR","ED-&gt;20.52330.60000")</t>
  </si>
  <si>
    <t>$I$51</t>
  </si>
  <si>
    <t xml:space="preserve"> cw_map("BR","ED-&gt;20.52330.70000")</t>
  </si>
  <si>
    <t>$J$51</t>
  </si>
  <si>
    <t xml:space="preserve"> cw_map("BR","ED-&gt;20.52330.80000")</t>
  </si>
  <si>
    <t>$L$51</t>
  </si>
  <si>
    <t xml:space="preserve"> cw_map("BB","ED-&gt;20.52330*")</t>
  </si>
  <si>
    <t>$C$52</t>
  </si>
  <si>
    <t xml:space="preserve"> cw_map("BR","ED-&gt;20.5236?.10000")+cw_map("BR","ED-&gt;20.52370.10000")</t>
  </si>
  <si>
    <t>$D$52</t>
  </si>
  <si>
    <t xml:space="preserve"> cw_map("BR","ED-&gt;20.5236?.20000")-2962</t>
  </si>
  <si>
    <t>$E$52</t>
  </si>
  <si>
    <t xml:space="preserve"> cw_map("BR","ED-&gt;20.5236?.30000")+cw_map("BR","ED-&gt;20.52370.30000")</t>
  </si>
  <si>
    <t xml:space="preserve"> cw_map("BR","ED-&gt;20.5236?.40000")+cw_map("BR","ED-&gt;20.52370.40000")</t>
  </si>
  <si>
    <t>$G$52</t>
  </si>
  <si>
    <t xml:space="preserve"> cw_map("BR","ED-&gt;20.5236?.50000")+cw_map("BR","ED-&gt;20.52370.50000")</t>
  </si>
  <si>
    <t>$H$52</t>
  </si>
  <si>
    <t xml:space="preserve"> cw_map("BR","ED-&gt;20.5236?.60000")+cw_map("BR","ED-&gt;20.52370.60000")</t>
  </si>
  <si>
    <t>$I$52</t>
  </si>
  <si>
    <t xml:space="preserve"> cw_map("BR","ED-&gt;20.5236?.70000")+cw_map("BR","ED-&gt;20.52370.70000")</t>
  </si>
  <si>
    <t>$J$52</t>
  </si>
  <si>
    <t xml:space="preserve"> cw_map("BR","ED-&gt;20.5236?.80000")+cw_map("BR","ED-&gt;20.52370.80000")</t>
  </si>
  <si>
    <t>$L$52</t>
  </si>
  <si>
    <t xml:space="preserve"> cw_map("BB","ED-&gt;20.5236?*")+cw_map("BB","ED-&gt;20.52370*")</t>
  </si>
  <si>
    <t>$C$55</t>
  </si>
  <si>
    <t xml:space="preserve"> cw_map("BR","ED-&gt;20.52410.10000")</t>
  </si>
  <si>
    <t>$D$55</t>
  </si>
  <si>
    <t xml:space="preserve"> cw_map("BR","ED-&gt;20.52410.20000")-294947</t>
  </si>
  <si>
    <t>$E$55</t>
  </si>
  <si>
    <t xml:space="preserve"> cw_map("BR","ED-&gt;20.52410.30000")</t>
  </si>
  <si>
    <t xml:space="preserve"> cw_map("BR","ED-&gt;20.52410.40000")</t>
  </si>
  <si>
    <t>$G$55</t>
  </si>
  <si>
    <t xml:space="preserve"> cw_map("BR","ED-&gt;20.52410.50000")</t>
  </si>
  <si>
    <t>$H$55</t>
  </si>
  <si>
    <t xml:space="preserve"> cw_map("BR","ED-&gt;20.52410.60000")</t>
  </si>
  <si>
    <t>$I$55</t>
  </si>
  <si>
    <t xml:space="preserve"> cw_map("BR","ED-&gt;20.52410.70000")</t>
  </si>
  <si>
    <t>$J$55</t>
  </si>
  <si>
    <t xml:space="preserve"> cw_map("BR","ED-&gt;20.52410.80000")</t>
  </si>
  <si>
    <t>$L$55</t>
  </si>
  <si>
    <t xml:space="preserve"> cw_map("BB","ED-&gt;20.52410*")</t>
  </si>
  <si>
    <t>$C$56</t>
  </si>
  <si>
    <t xml:space="preserve"> cw_map("BR","ED-&gt;20.52490.10000")</t>
  </si>
  <si>
    <t>$D$56</t>
  </si>
  <si>
    <t xml:space="preserve"> cw_map("BR","ED-&gt;20.52490.20000")-3503</t>
  </si>
  <si>
    <t>$E$56</t>
  </si>
  <si>
    <t xml:space="preserve"> cw_map("BR","ED-&gt;20.52490.30000")</t>
  </si>
  <si>
    <t xml:space="preserve"> cw_map("BR","ED-&gt;20.52490.40000")</t>
  </si>
  <si>
    <t>$G$56</t>
  </si>
  <si>
    <t xml:space="preserve"> cw_map("BR","ED-&gt;20.52490.50000")</t>
  </si>
  <si>
    <t>$H$56</t>
  </si>
  <si>
    <t xml:space="preserve"> cw_map("BR","ED-&gt;20.52490.60000")</t>
  </si>
  <si>
    <t>$I$56</t>
  </si>
  <si>
    <t xml:space="preserve"> cw_map("BR","ED-&gt;20.52490.70000")</t>
  </si>
  <si>
    <t>$J$56</t>
  </si>
  <si>
    <t xml:space="preserve"> cw_map("BR","ED-&gt;20.52490.80000")</t>
  </si>
  <si>
    <t>$L$56</t>
  </si>
  <si>
    <t xml:space="preserve"> cw_map("BB","ED-&gt;20.52490*")</t>
  </si>
  <si>
    <t>$C$59</t>
  </si>
  <si>
    <t xml:space="preserve"> cw_map("BR","ED-&gt;20.52510.10000")</t>
  </si>
  <si>
    <t>$D$59</t>
  </si>
  <si>
    <t xml:space="preserve"> cw_map("BR","ED-&gt;20.52510.20000")-1598</t>
  </si>
  <si>
    <t>$E$59</t>
  </si>
  <si>
    <t xml:space="preserve"> cw_map("BR","ED-&gt;20.52510.30000")</t>
  </si>
  <si>
    <t xml:space="preserve"> cw_map("BR","ED-&gt;20.52510.40000")</t>
  </si>
  <si>
    <t>$G$59</t>
  </si>
  <si>
    <t xml:space="preserve"> cw_map("BR","ED-&gt;20.52510.50000")</t>
  </si>
  <si>
    <t>$H$59</t>
  </si>
  <si>
    <t xml:space="preserve"> cw_map("BR","ED-&gt;20.52510.60000")</t>
  </si>
  <si>
    <t>$I$59</t>
  </si>
  <si>
    <t xml:space="preserve"> cw_map("BR","ED-&gt;20.52510.70000")</t>
  </si>
  <si>
    <t>$J$59</t>
  </si>
  <si>
    <t xml:space="preserve"> cw_map("BR","ED-&gt;20.52510.80000")</t>
  </si>
  <si>
    <t>$L$59</t>
  </si>
  <si>
    <t xml:space="preserve"> cw_map("BB","ED-&gt;20.52510*")</t>
  </si>
  <si>
    <t>$C$60</t>
  </si>
  <si>
    <t xml:space="preserve"> cw_map("BR","ED-&gt;20.52520.10000")</t>
  </si>
  <si>
    <t>$D$60</t>
  </si>
  <si>
    <t xml:space="preserve"> cw_map("BR","ED-&gt;20.52520.20000")-37035</t>
  </si>
  <si>
    <t>$E$60</t>
  </si>
  <si>
    <t xml:space="preserve"> cw_map("BR","ED-&gt;20.52520.30000")</t>
  </si>
  <si>
    <t xml:space="preserve"> cw_map("BR","ED-&gt;20.52520.40000")</t>
  </si>
  <si>
    <t>$G$60</t>
  </si>
  <si>
    <t xml:space="preserve"> cw_map("BR","ED-&gt;20.52520.50000")</t>
  </si>
  <si>
    <t>$H$60</t>
  </si>
  <si>
    <t xml:space="preserve"> cw_map("BR","ED-&gt;20.52520.60000")</t>
  </si>
  <si>
    <t>$I$60</t>
  </si>
  <si>
    <t xml:space="preserve"> cw_map("BR","ED-&gt;20.52520.70000")</t>
  </si>
  <si>
    <t>$J$60</t>
  </si>
  <si>
    <t xml:space="preserve"> cw_map("BR","ED-&gt;20.52520.80000")</t>
  </si>
  <si>
    <t>$L$60</t>
  </si>
  <si>
    <t xml:space="preserve"> cw_map("BB","ED-&gt;20.52520*")</t>
  </si>
  <si>
    <t xml:space="preserve"> cw_map("BR","ED-&gt;20.52540.10000")</t>
  </si>
  <si>
    <t xml:space="preserve"> cw_map("BR","ED-&gt;20.52540.20000")-710</t>
  </si>
  <si>
    <t>$E$61</t>
  </si>
  <si>
    <t xml:space="preserve"> cw_map("BR","ED-&gt;20.52540.30000")</t>
  </si>
  <si>
    <t xml:space="preserve"> cw_map("BR","ED-&gt;20.52540.40000")</t>
  </si>
  <si>
    <t>$G$61</t>
  </si>
  <si>
    <t xml:space="preserve"> cw_map("BR","ED-&gt;20.52540.50000")</t>
  </si>
  <si>
    <t xml:space="preserve"> cw_map("BR","ED-&gt;20.52540.60000")</t>
  </si>
  <si>
    <t>$I$61</t>
  </si>
  <si>
    <t xml:space="preserve"> cw_map("BR","ED-&gt;20.52540.70000")</t>
  </si>
  <si>
    <t>$J$61</t>
  </si>
  <si>
    <t xml:space="preserve"> cw_map("BR","ED-&gt;20.52540.80000")</t>
  </si>
  <si>
    <t>$L$61</t>
  </si>
  <si>
    <t xml:space="preserve"> cw_map("BB","ED-&gt;20.52540*")</t>
  </si>
  <si>
    <t>$C$62</t>
  </si>
  <si>
    <t xml:space="preserve"> cw_map("BR","ED-&gt;20.52550.10000")</t>
  </si>
  <si>
    <t>$D$62</t>
  </si>
  <si>
    <t xml:space="preserve"> cw_map("BR","ED-&gt;20.52550.20000")</t>
  </si>
  <si>
    <t>$E$62</t>
  </si>
  <si>
    <t xml:space="preserve"> cw_map("BR","ED-&gt;20.52550.30000")</t>
  </si>
  <si>
    <t xml:space="preserve"> cw_map("BR","ED-&gt;20.52550.40000")</t>
  </si>
  <si>
    <t>$G$62</t>
  </si>
  <si>
    <t xml:space="preserve"> cw_map("BR","ED-&gt;20.52550.50000")</t>
  </si>
  <si>
    <t>$H$62</t>
  </si>
  <si>
    <t xml:space="preserve"> cw_map("BR","ED-&gt;20.52550.60000")</t>
  </si>
  <si>
    <t>$I$62</t>
  </si>
  <si>
    <t xml:space="preserve"> cw_map("BR","ED-&gt;20.52550.70000")</t>
  </si>
  <si>
    <t>$J$62</t>
  </si>
  <si>
    <t xml:space="preserve"> cw_map("BR","ED-&gt;20.52550.80000")</t>
  </si>
  <si>
    <t>$L$62</t>
  </si>
  <si>
    <t xml:space="preserve"> cw_map("BB","ED-&gt;20.52550*")</t>
  </si>
  <si>
    <t>$C$63</t>
  </si>
  <si>
    <t xml:space="preserve"> cw_map("BR","ED-&gt;20.52560.10000")</t>
  </si>
  <si>
    <t>$D$63</t>
  </si>
  <si>
    <t xml:space="preserve"> cw_map("BR","ED-&gt;20.52560.20000")-149035</t>
  </si>
  <si>
    <t>$E$63</t>
  </si>
  <si>
    <t xml:space="preserve"> cw_map("BR","ED-&gt;20.52560.30000")</t>
  </si>
  <si>
    <t>$F$63</t>
  </si>
  <si>
    <t xml:space="preserve"> cw_map("BR","ED-&gt;20.52560.40000")</t>
  </si>
  <si>
    <t>$G$63</t>
  </si>
  <si>
    <t xml:space="preserve"> cw_map("BR","ED-&gt;20.52560.50000")</t>
  </si>
  <si>
    <t>$H$63</t>
  </si>
  <si>
    <t xml:space="preserve"> cw_map("BR","ED-&gt;20.52560.60000")</t>
  </si>
  <si>
    <t>$I$63</t>
  </si>
  <si>
    <t xml:space="preserve"> cw_map("BR","ED-&gt;20.52560.70000")</t>
  </si>
  <si>
    <t>$J$63</t>
  </si>
  <si>
    <t xml:space="preserve"> cw_map("BR","ED-&gt;20.52560.80000")</t>
  </si>
  <si>
    <t>$L$63</t>
  </si>
  <si>
    <t xml:space="preserve"> cw_map("BB","ED-&gt;20.52560*")</t>
  </si>
  <si>
    <t>$C$64</t>
  </si>
  <si>
    <t xml:space="preserve"> cw_map("BR","ED-&gt;20.52570.10000")</t>
  </si>
  <si>
    <t>$D$64</t>
  </si>
  <si>
    <t xml:space="preserve"> cw_map("BR","ED-&gt;20.52570.20000")-15439</t>
  </si>
  <si>
    <t>$E$64</t>
  </si>
  <si>
    <t xml:space="preserve"> cw_map("BR","ED-&gt;20.52570.30000")</t>
  </si>
  <si>
    <t>$F$64</t>
  </si>
  <si>
    <t xml:space="preserve"> cw_map("BR","ED-&gt;20.52570.40000")</t>
  </si>
  <si>
    <t>$G$64</t>
  </si>
  <si>
    <t xml:space="preserve"> cw_map("BR","ED-&gt;20.52570.50000")</t>
  </si>
  <si>
    <t>$H$64</t>
  </si>
  <si>
    <t xml:space="preserve"> cw_map("BR","ED-&gt;20.52570.60000")</t>
  </si>
  <si>
    <t>$I$64</t>
  </si>
  <si>
    <t xml:space="preserve"> cw_map("BR","ED-&gt;20.52570.70000")</t>
  </si>
  <si>
    <t>$J$64</t>
  </si>
  <si>
    <t xml:space="preserve"> cw_map("BR","ED-&gt;20.52570.80000")</t>
  </si>
  <si>
    <t>$L$64</t>
  </si>
  <si>
    <t xml:space="preserve"> cw_map("BB","ED-&gt;20.52570*")</t>
  </si>
  <si>
    <t>$C$67</t>
  </si>
  <si>
    <t xml:space="preserve"> cw_map("BR","ED-&gt;20.52610.10000")</t>
  </si>
  <si>
    <t>$D$67</t>
  </si>
  <si>
    <t xml:space="preserve"> cw_map("BR","ED-&gt;20.52610.20000")-352</t>
  </si>
  <si>
    <t>$E$67</t>
  </si>
  <si>
    <t xml:space="preserve"> cw_map("BR","ED-&gt;20.52610.30000")</t>
  </si>
  <si>
    <t>$F$67</t>
  </si>
  <si>
    <t xml:space="preserve"> cw_map("BR","ED-&gt;20.52610.40000")</t>
  </si>
  <si>
    <t>$G$67</t>
  </si>
  <si>
    <t xml:space="preserve"> cw_map("BR","ED-&gt;20.52610.50000")</t>
  </si>
  <si>
    <t>$H$67</t>
  </si>
  <si>
    <t xml:space="preserve"> cw_map("BR","ED-&gt;20.52610.60000")</t>
  </si>
  <si>
    <t>$I$67</t>
  </si>
  <si>
    <t xml:space="preserve"> cw_map("BR","ED-&gt;20.52610.70000")</t>
  </si>
  <si>
    <t>$J$67</t>
  </si>
  <si>
    <t xml:space="preserve"> cw_map("BR","ED-&gt;20.52610.80000")</t>
  </si>
  <si>
    <t>$L$67</t>
  </si>
  <si>
    <t xml:space="preserve"> cw_map("BB","ED-&gt;20.52610*")</t>
  </si>
  <si>
    <t>$C$68</t>
  </si>
  <si>
    <t xml:space="preserve"> cw_map("BR","ED-&gt;20.52620.10000")</t>
  </si>
  <si>
    <t>$D$68</t>
  </si>
  <si>
    <t xml:space="preserve"> cw_map("BR","ED-&gt;20.52620.20000")-18545</t>
  </si>
  <si>
    <t>$E$68</t>
  </si>
  <si>
    <t xml:space="preserve"> cw_map("BR","ED-&gt;20.52620.30000")</t>
  </si>
  <si>
    <t>$F$68</t>
  </si>
  <si>
    <t xml:space="preserve"> cw_map("BR","ED-&gt;20.52620.40000")</t>
  </si>
  <si>
    <t>$G$68</t>
  </si>
  <si>
    <t xml:space="preserve"> cw_map("BR","ED-&gt;20.52620.50000")</t>
  </si>
  <si>
    <t>$H$68</t>
  </si>
  <si>
    <t xml:space="preserve"> cw_map("BR","ED-&gt;20.52620.60000")</t>
  </si>
  <si>
    <t>$I$68</t>
  </si>
  <si>
    <t xml:space="preserve"> cw_map("BR","ED-&gt;20.52620.70000")</t>
  </si>
  <si>
    <t>$J$68</t>
  </si>
  <si>
    <t xml:space="preserve"> cw_map("BR","ED-&gt;20.52620.80000")</t>
  </si>
  <si>
    <t>$L$68</t>
  </si>
  <si>
    <t xml:space="preserve"> cw_map("BB","ED-&gt;20.52620*")</t>
  </si>
  <si>
    <t xml:space="preserve"> cw_map("BR","ED-&gt;20.52630.10000")</t>
  </si>
  <si>
    <t xml:space="preserve"> cw_map("BR","ED-&gt;20.52630.20000")-11436</t>
  </si>
  <si>
    <t>$E$69</t>
  </si>
  <si>
    <t xml:space="preserve"> cw_map("BR","ED-&gt;20.52630.30000")</t>
  </si>
  <si>
    <t>$F$69</t>
  </si>
  <si>
    <t xml:space="preserve"> cw_map("BR","ED-&gt;20.52630.40000")</t>
  </si>
  <si>
    <t>$G$69</t>
  </si>
  <si>
    <t xml:space="preserve"> cw_map("BR","ED-&gt;20.52630.50000")</t>
  </si>
  <si>
    <t>$H$69</t>
  </si>
  <si>
    <t xml:space="preserve"> cw_map("BR","ED-&gt;20.52630.60000")</t>
  </si>
  <si>
    <t>$I$69</t>
  </si>
  <si>
    <t xml:space="preserve"> cw_map("BR","ED-&gt;20.52630.70000")</t>
  </si>
  <si>
    <t>$J$69</t>
  </si>
  <si>
    <t xml:space="preserve"> cw_map("BR","ED-&gt;20.52630.80000")</t>
  </si>
  <si>
    <t>$L$69</t>
  </si>
  <si>
    <t xml:space="preserve"> cw_map("BB","ED-&gt;20.52630*")</t>
  </si>
  <si>
    <t xml:space="preserve"> cw_map("BR","ED-&gt;20.52640.10000")</t>
  </si>
  <si>
    <t>$D$70</t>
  </si>
  <si>
    <t xml:space="preserve"> cw_map("BR","ED-&gt;20.52640.20000")-47416</t>
  </si>
  <si>
    <t>$E$70</t>
  </si>
  <si>
    <t xml:space="preserve"> cw_map("BR","ED-&gt;20.52640.30000")</t>
  </si>
  <si>
    <t>$F$70</t>
  </si>
  <si>
    <t xml:space="preserve"> cw_map("BR","ED-&gt;20.52640.40000")</t>
  </si>
  <si>
    <t>$G$70</t>
  </si>
  <si>
    <t xml:space="preserve"> cw_map("BR","ED-&gt;20.52640.50000")</t>
  </si>
  <si>
    <t>$H$70</t>
  </si>
  <si>
    <t xml:space="preserve"> cw_map("BR","ED-&gt;20.52640.60000")</t>
  </si>
  <si>
    <t>$I$70</t>
  </si>
  <si>
    <t xml:space="preserve"> cw_map("BR","ED-&gt;20.52640.70000")</t>
  </si>
  <si>
    <t>$J$70</t>
  </si>
  <si>
    <t xml:space="preserve"> cw_map("BR","ED-&gt;20.52640.80000")</t>
  </si>
  <si>
    <t>$L$70</t>
  </si>
  <si>
    <t xml:space="preserve"> cw_map("BB","ED-&gt;20.52640*")</t>
  </si>
  <si>
    <t xml:space="preserve"> cw_map("BR","ED-&gt;20.52660.10000")</t>
  </si>
  <si>
    <t>$D$71</t>
  </si>
  <si>
    <t xml:space="preserve"> cw_map("BR","ED-&gt;20.52660.20000")-65747</t>
  </si>
  <si>
    <t>$E$71</t>
  </si>
  <si>
    <t xml:space="preserve"> cw_map("BR","ED-&gt;20.52660.30000")</t>
  </si>
  <si>
    <t>$F$71</t>
  </si>
  <si>
    <t xml:space="preserve"> cw_map("BR","ED-&gt;20.52660.40000")</t>
  </si>
  <si>
    <t>$G$71</t>
  </si>
  <si>
    <t xml:space="preserve"> cw_map("BR","ED-&gt;20.52660.50000")</t>
  </si>
  <si>
    <t>$H$71</t>
  </si>
  <si>
    <t xml:space="preserve"> cw_map("BR","ED-&gt;20.52660.60000")</t>
  </si>
  <si>
    <t>$I$71</t>
  </si>
  <si>
    <t xml:space="preserve"> cw_map("BR","ED-&gt;20.52660.70000")</t>
  </si>
  <si>
    <t>$J$71</t>
  </si>
  <si>
    <t xml:space="preserve"> cw_map("BR","ED-&gt;20.52660.80000")</t>
  </si>
  <si>
    <t>$L$71</t>
  </si>
  <si>
    <t xml:space="preserve"> cw_map("BB","ED-&gt;20.52660*")</t>
  </si>
  <si>
    <t xml:space="preserve"> cw_map("BR","ED-&gt;20.52900.10000")</t>
  </si>
  <si>
    <t xml:space="preserve"> cw_map("BR","ED-&gt;20.52900.20000")-8670</t>
  </si>
  <si>
    <t>$E$73</t>
  </si>
  <si>
    <t xml:space="preserve"> cw_map("BR","ED-&gt;20.52900.30000")</t>
  </si>
  <si>
    <t>$F$73</t>
  </si>
  <si>
    <t xml:space="preserve"> cw_map("BR","ED-&gt;20.52900.40000")</t>
  </si>
  <si>
    <t>$G$73</t>
  </si>
  <si>
    <t xml:space="preserve"> cw_map("BR","ED-&gt;20.52900.50000")</t>
  </si>
  <si>
    <t>$H$73</t>
  </si>
  <si>
    <t xml:space="preserve"> cw_map("BR","ED-&gt;20.52900.60000")</t>
  </si>
  <si>
    <t>$I$73</t>
  </si>
  <si>
    <t xml:space="preserve"> cw_map("BR","ED-&gt;20.52900.70000")</t>
  </si>
  <si>
    <t>$J$73</t>
  </si>
  <si>
    <t xml:space="preserve"> cw_map("BR","ED-&gt;20.52900.80000")</t>
  </si>
  <si>
    <t>$L$73</t>
  </si>
  <si>
    <t xml:space="preserve"> cw_map("BB","ED-&gt;20.52900*")</t>
  </si>
  <si>
    <t xml:space="preserve"> cw_map("BR","ED-&gt;20.53000.10000")</t>
  </si>
  <si>
    <t xml:space="preserve"> cw_map("BR","ED-&gt;20.53000.20000")-100540</t>
  </si>
  <si>
    <t xml:space="preserve"> cw_map("BR","ED-&gt;20.53000.30000")</t>
  </si>
  <si>
    <t xml:space="preserve"> cw_map("BR","ED-&gt;20.53000.40000")</t>
  </si>
  <si>
    <t xml:space="preserve"> cw_map("BR","ED-&gt;20.53000.50000")</t>
  </si>
  <si>
    <t xml:space="preserve"> cw_map("BR","ED-&gt;20.53000.60000")</t>
  </si>
  <si>
    <t xml:space="preserve"> cw_map("BR","ED-&gt;20.53000.70000")</t>
  </si>
  <si>
    <t xml:space="preserve"> cw_map("BR","ED-&gt;20.53000.80000")</t>
  </si>
  <si>
    <t>$L$75</t>
  </si>
  <si>
    <t xml:space="preserve"> cw_map("BB","ED-&gt;20.53000*")</t>
  </si>
  <si>
    <t>$E$78</t>
  </si>
  <si>
    <t xml:space="preserve"> cw_map("BR","ED-&gt;20.54110.30000")</t>
  </si>
  <si>
    <t>$H$78</t>
  </si>
  <si>
    <t xml:space="preserve"> cw_map("BR","ED-&gt;20.54110.60000")</t>
  </si>
  <si>
    <t>$L$78</t>
  </si>
  <si>
    <t xml:space="preserve"> cw_map("BB","ED-&gt;20.54110*")</t>
  </si>
  <si>
    <t xml:space="preserve"> cw_map("BR","ED-&gt;20.54120.30000")</t>
  </si>
  <si>
    <t xml:space="preserve"> cw_map("BR","ED-&gt;20.54120.60000")</t>
  </si>
  <si>
    <t>$L$79</t>
  </si>
  <si>
    <t xml:space="preserve"> cw_map("BB","ED-&gt;20.54120*")</t>
  </si>
  <si>
    <t>$E$80</t>
  </si>
  <si>
    <t xml:space="preserve"> cw_map("BR","ED-&gt;20.54130.30000")</t>
  </si>
  <si>
    <t>$H$80</t>
  </si>
  <si>
    <t xml:space="preserve"> cw_map("BR","ED-&gt;20.54130.60000")</t>
  </si>
  <si>
    <t>$L$80</t>
  </si>
  <si>
    <t xml:space="preserve"> cw_map("BB","ED-&gt;20.54130*")</t>
  </si>
  <si>
    <t>$E$81</t>
  </si>
  <si>
    <t xml:space="preserve"> cw_map("BR","ED-&gt;20.54140.30000")</t>
  </si>
  <si>
    <t>$H$81</t>
  </si>
  <si>
    <t xml:space="preserve"> cw_map("BR","ED-&gt;20.54140.60000")</t>
  </si>
  <si>
    <t>$L$81</t>
  </si>
  <si>
    <t xml:space="preserve"> cw_map("BB","ED-&gt;20.54140*")</t>
  </si>
  <si>
    <t>$E$82</t>
  </si>
  <si>
    <t xml:space="preserve"> cw_map("BR","ED-&gt;20.54170.30000")</t>
  </si>
  <si>
    <t>$H$82</t>
  </si>
  <si>
    <t xml:space="preserve"> cw_map("BR","ED-&gt;20.54170.60000")</t>
  </si>
  <si>
    <t>$L$82</t>
  </si>
  <si>
    <t xml:space="preserve"> cw_map("BB","ED-&gt;20.54170*")</t>
  </si>
  <si>
    <t>$E$83</t>
  </si>
  <si>
    <t xml:space="preserve"> cw_map("BR","ED-&gt;20.54190.30000")</t>
  </si>
  <si>
    <t>$H$83</t>
  </si>
  <si>
    <t xml:space="preserve"> cw_map("BR","ED-&gt;20.54190.60000")</t>
  </si>
  <si>
    <t>$L$83</t>
  </si>
  <si>
    <t xml:space="preserve"> cw_map("BB","ED-&gt;20.54190*")</t>
  </si>
  <si>
    <t>$H$85</t>
  </si>
  <si>
    <t xml:space="preserve"> cw_map("BR","ED-&gt;20.54210.60000")</t>
  </si>
  <si>
    <t>$L$85</t>
  </si>
  <si>
    <t xml:space="preserve"> cw_map("BB","ED-&gt;20.54210*")</t>
  </si>
  <si>
    <t>$H$86</t>
  </si>
  <si>
    <t xml:space="preserve"> cw_map("BR","ED-&gt;20.54220.60000")</t>
  </si>
  <si>
    <t>$L$86</t>
  </si>
  <si>
    <t xml:space="preserve"> cw_map("BB","ED-&gt;20.54220*")</t>
  </si>
  <si>
    <t>$H$87</t>
  </si>
  <si>
    <t xml:space="preserve"> cw_map("BR","ED-&gt;20.54230.60000")</t>
  </si>
  <si>
    <t>$L$87</t>
  </si>
  <si>
    <t xml:space="preserve"> cw_map("BB","ED-&gt;20.54230*")</t>
  </si>
  <si>
    <t>$H$88</t>
  </si>
  <si>
    <t xml:space="preserve"> cw_map("BR","ED-&gt;20.54240.60000")</t>
  </si>
  <si>
    <t>$L$88</t>
  </si>
  <si>
    <t xml:space="preserve"> cw_map("BB","ED-&gt;20.54240*")</t>
  </si>
  <si>
    <t>$H$89</t>
  </si>
  <si>
    <t xml:space="preserve"> cw_map("BR","ED-&gt;20.54270.60000")</t>
  </si>
  <si>
    <t>$L$89</t>
  </si>
  <si>
    <t xml:space="preserve"> cw_map("BB","ED-&gt;20.54270*")</t>
  </si>
  <si>
    <t>$H$90</t>
  </si>
  <si>
    <t xml:space="preserve"> cw_map("BR","ED-&gt;20.54280.60000")</t>
  </si>
  <si>
    <t>$L$90</t>
  </si>
  <si>
    <t xml:space="preserve"> cw_map("BB","ED-&gt;20.54280*")</t>
  </si>
  <si>
    <t>$H$91</t>
  </si>
  <si>
    <t xml:space="preserve"> cw_map("BR","ED-&gt;20.54290.60000")</t>
  </si>
  <si>
    <t>$L$91</t>
  </si>
  <si>
    <t xml:space="preserve"> cw_map("BB","ED-&gt;20.54290*")</t>
  </si>
  <si>
    <t>$H$93</t>
  </si>
  <si>
    <t xml:space="preserve"> cw_map("BR","ED-&gt;20.54310.60000")</t>
  </si>
  <si>
    <t>$L$93</t>
  </si>
  <si>
    <t xml:space="preserve"> cw_map("BB","ED-&gt;20.54310*")</t>
  </si>
  <si>
    <t>$H$94</t>
  </si>
  <si>
    <t xml:space="preserve"> cw_map("BR","ED-&gt;20.54320.60000")</t>
  </si>
  <si>
    <t>$L$94</t>
  </si>
  <si>
    <t xml:space="preserve"> cw_map("BB","ED-&gt;20.54320*")</t>
  </si>
  <si>
    <t>$H$95</t>
  </si>
  <si>
    <t xml:space="preserve"> cw_map("BR","ED-&gt;20.54330.60000")</t>
  </si>
  <si>
    <t>$L$95</t>
  </si>
  <si>
    <t xml:space="preserve"> cw_map("BB","ED-&gt;20.54330*")</t>
  </si>
  <si>
    <t xml:space="preserve"> cw_map("BR","ED-&gt;20.54340.60000")</t>
  </si>
  <si>
    <t>$L$96</t>
  </si>
  <si>
    <t xml:space="preserve"> cw_map("BB","ED-&gt;20.54340*")</t>
  </si>
  <si>
    <t xml:space="preserve"> cw_map("BR","ED-&gt;20.54370.60000")</t>
  </si>
  <si>
    <t>$L$97</t>
  </si>
  <si>
    <t xml:space="preserve"> cw_map("BB","ED-&gt;20.54370*")</t>
  </si>
  <si>
    <t>$H$98</t>
  </si>
  <si>
    <t xml:space="preserve"> cw_map("BR","ED-&gt;20.54380.60000")</t>
  </si>
  <si>
    <t>$L$98</t>
  </si>
  <si>
    <t xml:space="preserve"> cw_map("BB","ED-&gt;20.54380*")</t>
  </si>
  <si>
    <t xml:space="preserve"> cw_map("BR","ED-&gt;20.54390.30000")</t>
  </si>
  <si>
    <t xml:space="preserve"> cw_map("BR","ED-&gt;20.54390.60000")</t>
  </si>
  <si>
    <t>$L$99</t>
  </si>
  <si>
    <t xml:space="preserve"> cw_map("BB","ED-&gt;20.54390*")</t>
  </si>
  <si>
    <t>$E$101</t>
  </si>
  <si>
    <t xml:space="preserve"> cw_map("BR","ED-&gt;20.54400.30000")</t>
  </si>
  <si>
    <t>$H$101</t>
  </si>
  <si>
    <t xml:space="preserve"> cw_map("BR","ED-&gt;20.54400.60000")</t>
  </si>
  <si>
    <t>$L$101</t>
  </si>
  <si>
    <t xml:space="preserve"> cw_map("BB","ED-&gt;20.54400*")</t>
  </si>
  <si>
    <t>$H$105</t>
  </si>
  <si>
    <t xml:space="preserve"> cw_map("BR","ED-&gt;20.55110")</t>
  </si>
  <si>
    <t>$L$105</t>
  </si>
  <si>
    <t xml:space="preserve"> cw_map("BB","ED-&gt;20.55110*")</t>
  </si>
  <si>
    <t xml:space="preserve"> cw_map("BR","ED-&gt;20.55120")</t>
  </si>
  <si>
    <t>$L$106</t>
  </si>
  <si>
    <t xml:space="preserve"> cw_map("BB","ED-&gt;20.55120*")</t>
  </si>
  <si>
    <t xml:space="preserve"> cw_map("BR","ED-&gt;20.55130")</t>
  </si>
  <si>
    <t>$L$107</t>
  </si>
  <si>
    <t xml:space="preserve"> cw_map("BB","ED-&gt;20.55130*")</t>
  </si>
  <si>
    <t>$H$108</t>
  </si>
  <si>
    <t xml:space="preserve"> cw_map("BR","ED-&gt;20.55140")</t>
  </si>
  <si>
    <t>$L$108</t>
  </si>
  <si>
    <t xml:space="preserve"> cw_map("BB","ED-&gt;20.55140*")</t>
  </si>
  <si>
    <t>$H$109</t>
  </si>
  <si>
    <t xml:space="preserve"> cw_map("BR","ED-&gt;20.55150")</t>
  </si>
  <si>
    <t>$L$109</t>
  </si>
  <si>
    <t xml:space="preserve"> cw_map("BB","ED-&gt;20.55150*")</t>
  </si>
  <si>
    <t>$H$111</t>
  </si>
  <si>
    <t xml:space="preserve"> cw_map("BR","ED-&gt;20.55200")</t>
  </si>
  <si>
    <t>$L$111</t>
  </si>
  <si>
    <t xml:space="preserve"> cw_map("BB","ED-&gt;20.55200*")</t>
  </si>
  <si>
    <t>$L$113</t>
  </si>
  <si>
    <t xml:space="preserve"> cw_map("BB","ED-&gt;20.56000*")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</si>
  <si>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</si>
  <si>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</si>
  <si>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</si>
  <si>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</si>
  <si>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</si>
  <si>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</si>
  <si>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</si>
  <si>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</si>
  <si>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</si>
  <si>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</si>
  <si>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</si>
  <si>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</si>
  <si>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</si>
  <si>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</si>
  <si>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</si>
  <si>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</si>
  <si>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</si>
  <si>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</si>
  <si>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</si>
  <si>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</si>
  <si>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</si>
  <si>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</si>
  <si>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</si>
  <si>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</si>
  <si>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</si>
  <si>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</si>
  <si>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</si>
  <si>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</si>
  <si>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</si>
  <si>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</si>
  <si>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</si>
  <si>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</si>
  <si>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</si>
  <si>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</si>
  <si>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</si>
  <si>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</si>
  <si>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</si>
  <si>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</si>
  <si>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</si>
  <si>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</si>
  <si>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</si>
  <si>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</si>
  <si>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</si>
  <si>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</si>
  <si>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</si>
  <si>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</si>
  <si>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</si>
  <si>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</si>
  <si>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</si>
  <si>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</si>
  <si>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</si>
  <si>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</si>
  <si>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</si>
  <si>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</si>
  <si>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</si>
  <si>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cw_map("BR","20-&gt;20.52540.20000")-92486</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</si>
  <si>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</si>
  <si>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</si>
  <si>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</si>
  <si>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</si>
  <si>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</si>
  <si>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</si>
  <si>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</si>
  <si>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</si>
  <si>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</si>
  <si>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</si>
  <si>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</si>
  <si>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</si>
  <si>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</si>
  <si>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</si>
  <si>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</si>
  <si>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</si>
  <si>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cw_map("BR","20-&gt;20.52550.20000")-2084</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</si>
  <si>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</si>
  <si>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</si>
  <si>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</si>
  <si>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</si>
  <si>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</si>
  <si>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</si>
  <si>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</si>
  <si>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</si>
  <si>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</si>
  <si>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</si>
  <si>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</si>
  <si>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</si>
  <si>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</si>
  <si>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</si>
  <si>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</si>
  <si>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</si>
  <si>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</si>
  <si>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</si>
  <si>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</si>
  <si>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</si>
  <si>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</si>
  <si>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cw_map("BR","20-&gt;20.52900.20000")-14222</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</si>
  <si>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</si>
  <si>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</si>
  <si>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</si>
  <si>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</si>
  <si>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</si>
  <si>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</si>
  <si>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</si>
  <si>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</si>
  <si>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</si>
  <si>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</si>
  <si>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</si>
  <si>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</si>
  <si>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</si>
  <si>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</si>
  <si>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</si>
  <si>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</si>
  <si>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</si>
  <si>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</si>
  <si>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</si>
  <si>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</si>
  <si>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</si>
  <si>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</si>
  <si>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</si>
  <si>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</si>
  <si>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</si>
  <si>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</si>
  <si>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</si>
  <si>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</si>
  <si>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</si>
  <si>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</si>
  <si>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</si>
  <si>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</si>
  <si>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</si>
  <si>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</si>
  <si>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</si>
  <si>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</si>
  <si>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</si>
  <si>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</si>
  <si>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</si>
  <si>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</si>
  <si>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</si>
  <si>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</si>
  <si>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</si>
  <si>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</si>
  <si>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</si>
  <si>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</si>
  <si>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</si>
  <si>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</si>
  <si>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</si>
  <si>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</si>
  <si>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</si>
  <si>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</si>
  <si>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</si>
  <si>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</si>
  <si>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</si>
  <si>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</si>
  <si>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</si>
  <si>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</si>
  <si>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</si>
  <si>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</si>
  <si>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</si>
  <si>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</si>
  <si>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</si>
  <si>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</si>
  <si>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</si>
  <si>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</si>
  <si>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</si>
  <si>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</si>
  <si>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</si>
  <si>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</si>
  <si>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</si>
  <si>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</si>
  <si>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</si>
  <si>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</si>
  <si>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</si>
  <si>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</si>
  <si>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</si>
  <si>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</si>
  <si>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</si>
  <si>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</si>
  <si>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</si>
  <si>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</si>
  <si>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</si>
  <si>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</si>
  <si>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</si>
  <si>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</si>
  <si>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</si>
  <si>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</si>
  <si>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</si>
  <si>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</si>
  <si>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</si>
  <si>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</si>
  <si>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</si>
  <si>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</si>
  <si>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</si>
  <si>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</si>
  <si>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</si>
  <si>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</si>
  <si>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</si>
  <si>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</si>
  <si>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</si>
  <si>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</si>
  <si>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</si>
  <si>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</si>
  <si>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</si>
  <si>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</si>
  <si>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</si>
  <si>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</si>
  <si>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</si>
  <si>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</si>
  <si>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</si>
  <si>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</si>
  <si>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</si>
  <si>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</si>
  <si>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</si>
  <si>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</si>
  <si>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</si>
  <si>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</si>
  <si>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</si>
  <si>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</si>
  <si>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</si>
  <si>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</si>
  <si>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</si>
  <si>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</si>
  <si>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</si>
  <si>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</si>
  <si>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</si>
  <si>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</si>
  <si>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</si>
  <si>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</si>
  <si>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</si>
  <si>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</si>
  <si>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</si>
  <si>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</si>
  <si>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</si>
  <si>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</si>
  <si>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</si>
  <si>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</si>
  <si>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</si>
  <si>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</si>
  <si>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</si>
  <si>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</si>
  <si>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</si>
  <si>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</si>
  <si>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cw_map("BR","40-&gt;20.52550.20000")-414291</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</si>
  <si>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</si>
  <si>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</si>
  <si>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</si>
  <si>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</si>
  <si>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</si>
  <si>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</si>
  <si>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</si>
  <si>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</si>
  <si>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</si>
  <si>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</si>
  <si>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</si>
  <si>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</si>
  <si>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</si>
  <si>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</si>
  <si>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</si>
  <si>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</si>
  <si>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</si>
  <si>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cw_map("BR","40-&gt;20.52900.20000")-20876</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</si>
  <si>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</si>
  <si>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</si>
  <si>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</si>
  <si>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</si>
  <si>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</si>
  <si>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</si>
  <si>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</si>
  <si>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</si>
  <si>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</si>
  <si>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</si>
  <si>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</si>
  <si>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</si>
  <si>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</si>
  <si>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</si>
  <si>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</si>
  <si>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</si>
  <si>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</si>
  <si>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</si>
  <si>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</si>
  <si>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</si>
  <si>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</si>
  <si>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</si>
  <si>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</si>
  <si>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</si>
  <si>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</si>
  <si>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</si>
  <si>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</si>
  <si>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</si>
  <si>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</si>
  <si>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</si>
  <si>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</si>
  <si>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</si>
  <si>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</si>
  <si>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</si>
  <si>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</si>
  <si>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</si>
  <si>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</si>
  <si>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</si>
  <si>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</si>
  <si>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</si>
  <si>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</si>
  <si>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</si>
  <si>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</si>
  <si>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</si>
  <si>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</si>
  <si>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</si>
  <si>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</si>
  <si>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</si>
  <si>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</si>
  <si>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</si>
  <si>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</si>
  <si>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</si>
  <si>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</si>
  <si>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</si>
  <si>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</si>
  <si>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</si>
  <si>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</si>
  <si>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</si>
  <si>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</si>
  <si>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</si>
  <si>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</si>
  <si>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</si>
  <si>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</si>
  <si>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</si>
  <si>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</si>
  <si>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</si>
  <si>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</si>
  <si>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</si>
  <si>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</si>
  <si>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</si>
  <si>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</si>
  <si>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</si>
  <si>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</si>
  <si>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</si>
  <si>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</si>
  <si>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</si>
  <si>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</si>
  <si>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</si>
  <si>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</si>
  <si>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</si>
  <si>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</si>
  <si>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</si>
  <si>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</si>
  <si>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</si>
  <si>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</si>
  <si>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</si>
  <si>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</si>
  <si>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</si>
  <si>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</si>
  <si>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</si>
  <si>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</si>
  <si>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</si>
  <si>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</si>
  <si>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</si>
  <si>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</si>
  <si>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</si>
  <si>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</si>
  <si>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</si>
  <si>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</si>
  <si>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</si>
  <si>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</si>
  <si>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</si>
  <si>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</si>
  <si>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</si>
  <si>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cw_map("BR","50-&gt;20.51100.20000")+cw_map("BR","51-&gt;20.51100.20000")</t>
  </si>
  <si>
    <t>$L$215</t>
  </si>
  <si>
    <t xml:space="preserve"> cw_map("BB","50-&gt;20.51100*")</t>
  </si>
  <si>
    <t xml:space="preserve"> cw_map("BR","50-&gt;20.51125.20000")+cw_map("BR","51-&gt;20.51125.20000")</t>
  </si>
  <si>
    <t>$L$216</t>
  </si>
  <si>
    <t xml:space="preserve"> cw_map("BB","50-&gt;20.51125*")</t>
  </si>
  <si>
    <t>$D$217</t>
  </si>
  <si>
    <t xml:space="preserve"> cw_map("BR","50-&gt;20.51200.20000")+cw_map("BR","51-&gt;20.51200.20000")</t>
  </si>
  <si>
    <t>$L$217</t>
  </si>
  <si>
    <t xml:space="preserve"> cw_map("BB","50-&gt;20.51200*")</t>
  </si>
  <si>
    <t>$D$218</t>
  </si>
  <si>
    <t xml:space="preserve"> cw_map("BR","50-&gt;20.51225.20000")+cw_map("BR","51-&gt;20.51225.20000")</t>
  </si>
  <si>
    <t>$L$218</t>
  </si>
  <si>
    <t xml:space="preserve"> cw_map("BB","50-&gt;20.51225*")</t>
  </si>
  <si>
    <t xml:space="preserve"> cw_map("BR","50-&gt;20.51250.20000")+cw_map("BR","51-&gt;20.51250.20000")</t>
  </si>
  <si>
    <t>$L$219</t>
  </si>
  <si>
    <t xml:space="preserve"> cw_map("BB","50-&gt;20.51250*")</t>
  </si>
  <si>
    <t xml:space="preserve"> cw_map("BR","50-&gt;20.51275.20000")+cw_map("BR","51-&gt;20.51275.20000")</t>
  </si>
  <si>
    <t>$L$220</t>
  </si>
  <si>
    <t xml:space="preserve"> cw_map("BB","50-&gt;20.51275*")</t>
  </si>
  <si>
    <t>$D$221</t>
  </si>
  <si>
    <t xml:space="preserve"> cw_map("BR","50-&gt;20.51300.20000")+cw_map("BR","51-&gt;20.51300.20000")</t>
  </si>
  <si>
    <t>$L$221</t>
  </si>
  <si>
    <t xml:space="preserve"> cw_map("BB","50-&gt;20.51300*")</t>
  </si>
  <si>
    <t xml:space="preserve"> cw_map("BR","50-&gt;20.51400.20000")+cw_map("BR","51-&gt;20.51400.20000")</t>
  </si>
  <si>
    <t>$L$222</t>
  </si>
  <si>
    <t xml:space="preserve"> cw_map("BB","50-&gt;20.51400*")</t>
  </si>
  <si>
    <t xml:space="preserve"> cw_map("BR","50-&gt;20.51500.20000")+cw_map("BR","51-&gt;20.51500.20000")</t>
  </si>
  <si>
    <t>$L$223</t>
  </si>
  <si>
    <t xml:space="preserve"> cw_map("BB","50-&gt;20.51500*")</t>
  </si>
  <si>
    <t xml:space="preserve"> cw_map("BR","50-&gt;20.51600.20000")+cw_map("BR","51-&gt;20.51600.20000")</t>
  </si>
  <si>
    <t>$L$224</t>
  </si>
  <si>
    <t xml:space="preserve"> cw_map("BB","50-&gt;20.51600*")</t>
  </si>
  <si>
    <t xml:space="preserve"> cw_map("BR","50-&gt;20.51650.20000")+cw_map("BR","51-&gt;20.51650.20000")</t>
  </si>
  <si>
    <t>$L$225</t>
  </si>
  <si>
    <t xml:space="preserve"> cw_map("BB","50-&gt;20.51650*")</t>
  </si>
  <si>
    <t xml:space="preserve"> cw_map("BR","50-&gt;20.51700.20000")+cw_map("BR","51-&gt;20.51700.20000")</t>
  </si>
  <si>
    <t>$L$226</t>
  </si>
  <si>
    <t xml:space="preserve"> cw_map("BB","50-&gt;20.51700*")</t>
  </si>
  <si>
    <t xml:space="preserve"> cw_map("BR","50-&gt;20.51800.20000")+cw_map("BR","51-&gt;20.51800.20000")</t>
  </si>
  <si>
    <t>$L$227</t>
  </si>
  <si>
    <t xml:space="preserve"> cw_map("BB","50-&gt;20.51800*")</t>
  </si>
  <si>
    <t xml:space="preserve"> cw_map("BR","50-&gt;20.51900.20000")+cw_map("BR","51-&gt;20.51900.20000")</t>
  </si>
  <si>
    <t>$L$228</t>
  </si>
  <si>
    <t xml:space="preserve"> cw_map("BB","50-&gt;20.51900*")</t>
  </si>
  <si>
    <t xml:space="preserve"> cw_map("BR","50-&gt;20.52110.20000")+cw_map("BR","51-&gt;20.52110.20000")</t>
  </si>
  <si>
    <t>$L$232</t>
  </si>
  <si>
    <t xml:space="preserve"> cw_map("BB","50-&gt;20.52110*")</t>
  </si>
  <si>
    <t xml:space="preserve"> cw_map("BR","50-&gt;20.52120.20000")+cw_map("BR","51-&gt;20.52120.20000")</t>
  </si>
  <si>
    <t>$L$233</t>
  </si>
  <si>
    <t xml:space="preserve"> cw_map("BB","50-&gt;20.52120*")</t>
  </si>
  <si>
    <t xml:space="preserve"> cw_map("BR","50-&gt;20.52130.20000")+cw_map("BR","51-&gt;20.52130.20000")</t>
  </si>
  <si>
    <t>$L$234</t>
  </si>
  <si>
    <t xml:space="preserve"> cw_map("BB","50-&gt;20.52130*")</t>
  </si>
  <si>
    <t xml:space="preserve"> cw_map("BR","50-&gt;20.52140.20000")+cw_map("BR","51-&gt;20.52140.20000")</t>
  </si>
  <si>
    <t>$L$235</t>
  </si>
  <si>
    <t xml:space="preserve"> cw_map("BB","50-&gt;20.52140*")</t>
  </si>
  <si>
    <t xml:space="preserve"> cw_map("BR","50-&gt;20.52150.20000")+cw_map("BR","51-&gt;20.52150.20000")</t>
  </si>
  <si>
    <t>$L$236</t>
  </si>
  <si>
    <t xml:space="preserve"> cw_map("BB","50-&gt;20.52150*")</t>
  </si>
  <si>
    <t xml:space="preserve"> cw_map("BR","50-&gt;20.52190.20000")+cw_map("BR","51-&gt;20.52190.20000")</t>
  </si>
  <si>
    <t>$L$237</t>
  </si>
  <si>
    <t xml:space="preserve"> cw_map("BB","50-&gt;20.52190*")</t>
  </si>
  <si>
    <t xml:space="preserve"> cw_map("BR","50-&gt;20.52210.20000")+cw_map("BR","51-&gt;20.52210.20000")</t>
  </si>
  <si>
    <t>$L$240</t>
  </si>
  <si>
    <t xml:space="preserve"> cw_map("BB","50-&gt;20.52210*")</t>
  </si>
  <si>
    <t xml:space="preserve"> cw_map("BR","50-&gt;20.52220.20000")+cw_map("BR","51-&gt;20.52220.20000")</t>
  </si>
  <si>
    <t>$L$241</t>
  </si>
  <si>
    <t xml:space="preserve"> cw_map("BB","50-&gt;20.52220*")</t>
  </si>
  <si>
    <t xml:space="preserve"> cw_map("BR","50-&gt;20.52230.20000")+cw_map("BR","51-&gt;20.52230.20000")</t>
  </si>
  <si>
    <t>$L$242</t>
  </si>
  <si>
    <t xml:space="preserve"> cw_map("BB","50-&gt;20.52230*")</t>
  </si>
  <si>
    <t xml:space="preserve"> cw_map("BR","50-&gt;20.52310.20000")+cw_map("BR","51-&gt;20.52310.20000")</t>
  </si>
  <si>
    <t>$L$245</t>
  </si>
  <si>
    <t xml:space="preserve"> cw_map("BB","50-&gt;20.52310*")</t>
  </si>
  <si>
    <t xml:space="preserve"> cw_map("BR","50-&gt;20.52320.20000")+cw_map("BR","51-&gt;20.52320.20000")</t>
  </si>
  <si>
    <t>$L$246</t>
  </si>
  <si>
    <t xml:space="preserve"> cw_map("BB","50-&gt;20.52320*")</t>
  </si>
  <si>
    <t xml:space="preserve"> cw_map("BR","50-&gt;20.52330.20000")+cw_map("BR","51-&gt;20.52330.20000")</t>
  </si>
  <si>
    <t>$L$247</t>
  </si>
  <si>
    <t xml:space="preserve"> cw_map("BB","50-&gt;20.52330*")</t>
  </si>
  <si>
    <t xml:space="preserve"> cw_map("BR","50-&gt;20.52361.20000")+cw_map("BR","51-&gt;20.52361.20000")</t>
  </si>
  <si>
    <t>$L$248</t>
  </si>
  <si>
    <t xml:space="preserve"> cw_map("BB","50-&gt;20.52361*")</t>
  </si>
  <si>
    <t xml:space="preserve"> cw_map("BR","50-&gt;20.52362.20000")+cw_map("BR","51-&gt;20.52362.20000")</t>
  </si>
  <si>
    <t>$L$249</t>
  </si>
  <si>
    <t xml:space="preserve"> cw_map("BB","50-&gt;20.52362*")</t>
  </si>
  <si>
    <t xml:space="preserve"> cw_map("BR","50-&gt;20.52363.20000")+cw_map("BR","51-&gt;20.52363.20000")</t>
  </si>
  <si>
    <t>$L$250</t>
  </si>
  <si>
    <t xml:space="preserve"> cw_map("BB","50-&gt;20.52363*")</t>
  </si>
  <si>
    <t xml:space="preserve"> cw_map("BR","50-&gt;20.52364.20000")+cw_map("BR","51-&gt;20.52364.20000")</t>
  </si>
  <si>
    <t>$L$251</t>
  </si>
  <si>
    <t xml:space="preserve"> cw_map("BB","50-&gt;20.52364*")</t>
  </si>
  <si>
    <t>$D$252</t>
  </si>
  <si>
    <t xml:space="preserve"> cw_map("BR","50-&gt;20.52365.20000")+cw_map("BR","51-&gt;20.52365.20000")</t>
  </si>
  <si>
    <t>$L$252</t>
  </si>
  <si>
    <t xml:space="preserve"> cw_map("BB","50-&gt;20.52365*")</t>
  </si>
  <si>
    <t>$D$253</t>
  </si>
  <si>
    <t xml:space="preserve"> cw_map("BR","50-&gt;20.52366.20000")+cw_map("BR","51-&gt;20.52366.20000")</t>
  </si>
  <si>
    <t>$L$253</t>
  </si>
  <si>
    <t xml:space="preserve"> cw_map("BB","50-&gt;20.52366*")</t>
  </si>
  <si>
    <t xml:space="preserve"> cw_map("BR","50-&gt;20.52367.20000")+cw_map("BR","51-&gt;20.52367.20000")</t>
  </si>
  <si>
    <t>$L$254</t>
  </si>
  <si>
    <t xml:space="preserve"> cw_map("BB","50-&gt;20.52367*")</t>
  </si>
  <si>
    <t>$D$255</t>
  </si>
  <si>
    <t xml:space="preserve"> cw_map("BR","50-&gt;20.52368.20000")+cw_map("BR","51-&gt;20.52368.20000")</t>
  </si>
  <si>
    <t>$L$255</t>
  </si>
  <si>
    <t xml:space="preserve"> cw_map("BB","50-&gt;20.52368*")</t>
  </si>
  <si>
    <t>$D$256</t>
  </si>
  <si>
    <t xml:space="preserve"> cw_map("BR","50-&gt;20.52369.20000")+cw_map("BR","51-&gt;20.52369.20000")</t>
  </si>
  <si>
    <t>$L$256</t>
  </si>
  <si>
    <t xml:space="preserve"> cw_map("BB","50-&gt;20.52369*")</t>
  </si>
  <si>
    <t xml:space="preserve"> cw_map("BR","50-&gt;20.52410.20000")+cw_map("BR","51-&gt;20.52410.20000")</t>
  </si>
  <si>
    <t>$L$259</t>
  </si>
  <si>
    <t xml:space="preserve"> cw_map("BB","50-&gt;20.52410*")</t>
  </si>
  <si>
    <t xml:space="preserve"> cw_map("BR","50-&gt;20.52490.20000")+cw_map("BR","51-&gt;20.52490.20000")</t>
  </si>
  <si>
    <t>$L$260</t>
  </si>
  <si>
    <t xml:space="preserve"> cw_map("BB","50-&gt;20.52490*")</t>
  </si>
  <si>
    <t xml:space="preserve"> cw_map("BR","50-&gt;20.52510.20000")+cw_map("BR","51-&gt;20.52510.20000")</t>
  </si>
  <si>
    <t>$L$263</t>
  </si>
  <si>
    <t xml:space="preserve"> cw_map("BB","50-&gt;20.52510*")</t>
  </si>
  <si>
    <t xml:space="preserve"> cw_map("BR","50-&gt;20.52520.20000")+cw_map("BR","51-&gt;20.52520.20000")</t>
  </si>
  <si>
    <t>$L$264</t>
  </si>
  <si>
    <t xml:space="preserve"> cw_map("BB","50-&gt;20.52520*")</t>
  </si>
  <si>
    <t xml:space="preserve"> cw_map("BR","50-&gt;20.52530.20000")+cw_map("BR","51-&gt;20.52530.20000")</t>
  </si>
  <si>
    <t>$L$265</t>
  </si>
  <si>
    <t xml:space="preserve"> cw_map("BB","50-&gt;20.52530*")</t>
  </si>
  <si>
    <t>$D$266</t>
  </si>
  <si>
    <t xml:space="preserve"> cw_map("BR","50-&gt;20.52540.20000")+cw_map("BR","51-&gt;20.52540.20000")</t>
  </si>
  <si>
    <t>$L$266</t>
  </si>
  <si>
    <t xml:space="preserve"> cw_map("BB","50-&gt;20.52540*")</t>
  </si>
  <si>
    <t>$D$267</t>
  </si>
  <si>
    <t xml:space="preserve"> cw_map("BR","50-&gt;20.52550.20000")+cw_map("BR","51-&gt;20.52550.20000")</t>
  </si>
  <si>
    <t>$L$267</t>
  </si>
  <si>
    <t xml:space="preserve"> cw_map("BB","50-&gt;20.52550*")</t>
  </si>
  <si>
    <t>$D$268</t>
  </si>
  <si>
    <t xml:space="preserve"> cw_map("BR","50-&gt;20.52560.20000")+cw_map("BR","51-&gt;20.52560.20000")</t>
  </si>
  <si>
    <t>$L$268</t>
  </si>
  <si>
    <t xml:space="preserve"> cw_map("BB","50-&gt;20.52560*")</t>
  </si>
  <si>
    <t>$D$269</t>
  </si>
  <si>
    <t xml:space="preserve"> cw_map("BR","50-&gt;20.52570.20000")+cw_map("BR","51-&gt;20.52570.20000")</t>
  </si>
  <si>
    <t>$L$269</t>
  </si>
  <si>
    <t xml:space="preserve"> cw_map("BB","50-&gt;20.52570*")</t>
  </si>
  <si>
    <t>$D$272</t>
  </si>
  <si>
    <t xml:space="preserve"> cw_map("BR","50-&gt;20.52610.20000")+cw_map("BR","51-&gt;20.52610.20000")</t>
  </si>
  <si>
    <t>$L$272</t>
  </si>
  <si>
    <t xml:space="preserve"> cw_map("BB","50-&gt;20.52610*")</t>
  </si>
  <si>
    <t>$D$273</t>
  </si>
  <si>
    <t xml:space="preserve"> cw_map("BR","50-&gt;20.52620.20000")+cw_map("BR","51-&gt;20.52620.20000")</t>
  </si>
  <si>
    <t>$L$273</t>
  </si>
  <si>
    <t xml:space="preserve"> cw_map("BB","50-&gt;20.52620*")</t>
  </si>
  <si>
    <t>$D$274</t>
  </si>
  <si>
    <t xml:space="preserve"> cw_map("BR","50-&gt;20.52630.20000")+cw_map("BR","51-&gt;20.52630.20000")</t>
  </si>
  <si>
    <t>$L$274</t>
  </si>
  <si>
    <t xml:space="preserve"> cw_map("BB","50-&gt;20.52630*")</t>
  </si>
  <si>
    <t>$D$275</t>
  </si>
  <si>
    <t xml:space="preserve"> cw_map("BR","50-&gt;20.52640.20000")+cw_map("BR","51-&gt;20.52640.20000")</t>
  </si>
  <si>
    <t>$L$275</t>
  </si>
  <si>
    <t xml:space="preserve"> cw_map("BB","50-&gt;20.52640*")</t>
  </si>
  <si>
    <t>$D$276</t>
  </si>
  <si>
    <t xml:space="preserve"> cw_map("BR","50-&gt;20.52660.20000")+cw_map("BR","51-&gt;20.52660.20000")</t>
  </si>
  <si>
    <t>$L$276</t>
  </si>
  <si>
    <t xml:space="preserve"> cw_map("BB","50-&gt;20.52660*")</t>
  </si>
  <si>
    <t>$D$278</t>
  </si>
  <si>
    <t xml:space="preserve"> cw_map("BR","50-&gt;20.52900.20000")+cw_map("BR","51-&gt;20.52900.20000")</t>
  </si>
  <si>
    <t>$L$278</t>
  </si>
  <si>
    <t xml:space="preserve"> cw_map("BB","50-&gt;20.52900*")</t>
  </si>
  <si>
    <t>$D$280</t>
  </si>
  <si>
    <t xml:space="preserve"> cw_map("BR","50-&gt;20.53000.20000")+cw_map("BR","51-&gt;20.53000.20000")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</si>
  <si>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</si>
  <si>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</si>
  <si>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</si>
  <si>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</si>
  <si>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</si>
  <si>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</si>
  <si>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</si>
  <si>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</si>
  <si>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</si>
  <si>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</si>
  <si>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</si>
  <si>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</si>
  <si>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</si>
  <si>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</si>
  <si>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</si>
  <si>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</si>
  <si>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</si>
  <si>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</si>
  <si>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</si>
  <si>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</si>
  <si>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</si>
  <si>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</si>
  <si>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</si>
  <si>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</si>
  <si>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</si>
  <si>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</si>
  <si>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</si>
  <si>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</si>
  <si>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</si>
  <si>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</si>
  <si>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</si>
  <si>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</si>
  <si>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</si>
  <si>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</si>
  <si>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</si>
  <si>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</si>
  <si>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</si>
  <si>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</si>
  <si>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</si>
  <si>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</si>
  <si>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</si>
  <si>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</si>
  <si>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</si>
  <si>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</si>
  <si>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</si>
  <si>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</si>
  <si>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</si>
  <si>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</si>
  <si>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</si>
  <si>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</si>
  <si>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</si>
  <si>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</si>
  <si>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</si>
  <si>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</si>
  <si>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</si>
  <si>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</si>
  <si>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</si>
  <si>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</si>
  <si>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</si>
  <si>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</si>
  <si>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</si>
  <si>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</si>
  <si>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</si>
  <si>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</si>
  <si>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</si>
  <si>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</si>
  <si>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</si>
  <si>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</si>
  <si>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</si>
  <si>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</si>
  <si>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</si>
  <si>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</si>
  <si>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</si>
  <si>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</si>
  <si>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</si>
  <si>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</si>
  <si>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</si>
  <si>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</si>
  <si>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</si>
  <si>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</si>
  <si>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</si>
  <si>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</si>
  <si>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</si>
  <si>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</si>
  <si>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</si>
  <si>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</si>
  <si>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</si>
  <si>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</si>
  <si>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</si>
  <si>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</si>
  <si>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</si>
  <si>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</si>
  <si>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</si>
  <si>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</si>
  <si>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</si>
  <si>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</si>
  <si>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</si>
  <si>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</si>
  <si>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</si>
  <si>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</si>
  <si>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</si>
  <si>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</si>
  <si>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</si>
  <si>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</si>
  <si>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</si>
  <si>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</si>
  <si>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</si>
  <si>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</si>
  <si>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</si>
  <si>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</si>
  <si>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</si>
  <si>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</si>
  <si>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</si>
  <si>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</si>
  <si>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</si>
  <si>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</si>
  <si>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</si>
  <si>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</si>
  <si>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</si>
  <si>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</si>
  <si>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</si>
  <si>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</si>
  <si>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</si>
  <si>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</si>
  <si>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</si>
  <si>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</si>
  <si>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</si>
  <si>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</si>
  <si>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</si>
  <si>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</si>
  <si>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</si>
  <si>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</si>
  <si>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</si>
  <si>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</si>
  <si>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</si>
  <si>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</si>
  <si>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</si>
  <si>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</si>
  <si>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</si>
  <si>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</si>
  <si>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</si>
  <si>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</si>
  <si>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</si>
  <si>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</si>
  <si>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</si>
  <si>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</si>
  <si>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</si>
  <si>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</si>
  <si>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</si>
  <si>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</si>
  <si>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</si>
  <si>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</si>
  <si>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</si>
  <si>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</si>
  <si>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</si>
  <si>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</si>
  <si>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</si>
  <si>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</si>
  <si>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</si>
  <si>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</si>
  <si>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</si>
  <si>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</si>
  <si>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</si>
  <si>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</si>
  <si>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</si>
  <si>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</si>
  <si>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</si>
  <si>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</si>
  <si>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</si>
  <si>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</si>
  <si>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</si>
  <si>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</si>
  <si>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</si>
  <si>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</si>
  <si>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</si>
  <si>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</si>
  <si>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</si>
  <si>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</si>
  <si>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</si>
  <si>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</si>
  <si>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</si>
  <si>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</si>
  <si>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</si>
  <si>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</si>
  <si>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</si>
  <si>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</si>
  <si>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</si>
  <si>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</si>
  <si>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</si>
  <si>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</si>
  <si>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</si>
  <si>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</si>
  <si>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</si>
  <si>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</si>
  <si>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</si>
  <si>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</si>
  <si>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</si>
  <si>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</si>
  <si>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</si>
  <si>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</si>
  <si>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</si>
  <si>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</si>
  <si>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</si>
  <si>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</si>
  <si>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</si>
  <si>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</si>
  <si>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</si>
  <si>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</si>
  <si>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</si>
  <si>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</si>
  <si>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</si>
  <si>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</si>
  <si>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</si>
  <si>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</si>
  <si>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</si>
  <si>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</si>
  <si>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</si>
  <si>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</si>
  <si>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</si>
  <si>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</si>
  <si>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</si>
  <si>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</si>
  <si>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</si>
  <si>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</si>
  <si>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</si>
  <si>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</si>
  <si>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</si>
  <si>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</si>
  <si>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</si>
  <si>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</si>
  <si>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</si>
  <si>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</si>
  <si>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</si>
  <si>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</si>
  <si>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</si>
  <si>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</si>
  <si>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</si>
  <si>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</si>
  <si>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</si>
  <si>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</si>
  <si>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</si>
  <si>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</si>
  <si>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</si>
  <si>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</si>
  <si>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</si>
  <si>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</si>
  <si>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</si>
  <si>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</si>
  <si>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</si>
  <si>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</si>
  <si>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</si>
  <si>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</si>
  <si>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</si>
  <si>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</si>
  <si>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</si>
  <si>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</si>
  <si>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</si>
  <si>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</si>
  <si>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</si>
  <si>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</si>
  <si>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</si>
  <si>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</si>
  <si>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</si>
  <si>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</si>
  <si>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</si>
  <si>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</si>
  <si>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</si>
  <si>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</si>
  <si>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</si>
  <si>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</si>
  <si>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</si>
  <si>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</si>
  <si>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</si>
  <si>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</si>
  <si>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</si>
  <si>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</si>
  <si>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</si>
  <si>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</si>
  <si>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</si>
  <si>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</si>
  <si>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</si>
  <si>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</si>
  <si>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</si>
  <si>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</si>
  <si>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</si>
  <si>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</si>
  <si>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</si>
  <si>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</si>
  <si>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</si>
  <si>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</si>
  <si>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</si>
  <si>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</si>
  <si>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</si>
  <si>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</si>
  <si>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</si>
  <si>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</si>
  <si>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</si>
  <si>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</si>
  <si>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</si>
  <si>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</si>
  <si>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</si>
  <si>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</si>
  <si>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</si>
  <si>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</si>
  <si>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</si>
  <si>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</si>
  <si>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</si>
  <si>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</si>
  <si>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</si>
  <si>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</si>
  <si>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</si>
  <si>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</si>
  <si>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</si>
  <si>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</si>
  <si>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</si>
  <si>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</si>
  <si>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</si>
  <si>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</si>
  <si>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</si>
  <si>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</si>
  <si>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</si>
  <si>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</si>
  <si>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</si>
  <si>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</si>
  <si>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</si>
  <si>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</si>
  <si>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</si>
  <si>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</si>
  <si>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</si>
  <si>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</si>
  <si>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</si>
  <si>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</si>
  <si>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</si>
  <si>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</si>
  <si>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</si>
  <si>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</si>
  <si>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</si>
  <si>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</si>
  <si>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</si>
  <si>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</si>
  <si>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</si>
  <si>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</si>
  <si>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</si>
  <si>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</si>
  <si>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</si>
  <si>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</si>
  <si>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</si>
  <si>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</si>
  <si>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</si>
  <si>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</si>
  <si>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</si>
  <si>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</si>
  <si>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</si>
  <si>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</si>
  <si>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</si>
  <si>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</si>
  <si>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</si>
  <si>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</si>
  <si>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</si>
  <si>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</si>
  <si>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</si>
  <si>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</si>
  <si>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</si>
  <si>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</si>
  <si>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</si>
  <si>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</si>
  <si>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</si>
  <si>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</si>
  <si>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</si>
  <si>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</si>
  <si>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</si>
  <si>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</si>
  <si>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</si>
  <si>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</si>
  <si>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</si>
  <si>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</si>
  <si>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</si>
  <si>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</si>
  <si>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</si>
  <si>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</si>
  <si>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</si>
  <si>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</si>
  <si>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</si>
  <si>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</si>
  <si>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</si>
  <si>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</si>
  <si>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</si>
  <si>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</si>
  <si>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</si>
  <si>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</si>
  <si>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</si>
  <si>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</si>
  <si>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</si>
  <si>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</si>
  <si>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</si>
  <si>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</si>
  <si>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</si>
  <si>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</si>
  <si>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</si>
  <si>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Rockford SD 205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</si>
</sst>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00_);_(* \(\ #,##0.00\ \);_(* &quot;-&quot;??_);_(\ @_ \)"/>
    <numFmt numFmtId="182" formatCode="&quot;$&quot;#,##0\ ;\(&quot;$&quot;#,##0\)"/>
  </numFmts>
  <fonts count="283">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0"/>
      <color indexed="8"/>
      <name val="Arial"/>
      <family val="2"/>
    </font>
    <font>
      <u/>
      <sz val="11"/>
      <color indexed="12"/>
      <name val="Times New Roman"/>
      <family val="1"/>
    </font>
    <font>
      <sz val="12"/>
      <name val="Times New Roman"/>
      <family val="1"/>
    </font>
    <font>
      <sz val="11"/>
      <color rgb="FF9C0006"/>
      <name val="Calibri"/>
      <family val="2"/>
      <scheme val="minor"/>
    </font>
    <font>
      <b/>
      <sz val="11"/>
      <color rgb="FFFA7D00"/>
      <name val="Calibri"/>
      <family val="2"/>
      <scheme val="minor"/>
    </font>
    <font>
      <b/>
      <sz val="11"/>
      <color theme="0"/>
      <name val="Calibri"/>
      <family val="2"/>
      <scheme val="minor"/>
    </font>
    <font>
      <i/>
      <sz val="11"/>
      <color rgb="FF7F7F7F"/>
      <name val="Calibri"/>
      <family val="2"/>
      <scheme val="minor"/>
    </font>
    <font>
      <sz val="11"/>
      <color rgb="FF006100"/>
      <name val="Calibri"/>
      <family val="2"/>
      <scheme val="minor"/>
    </font>
    <font>
      <b/>
      <sz val="15"/>
      <color theme="3"/>
      <name val="Calibri"/>
      <family val="2"/>
      <scheme val="minor"/>
    </font>
    <font>
      <b/>
      <sz val="13"/>
      <color theme="3"/>
      <name val="Calibri"/>
      <family val="2"/>
      <scheme val="minor"/>
    </font>
    <font>
      <b/>
      <sz val="11"/>
      <color theme="3"/>
      <name val="Calibri"/>
      <family val="2"/>
      <scheme val="minor"/>
    </font>
    <font>
      <sz val="11"/>
      <color rgb="FF3F3F76"/>
      <name val="Calibri"/>
      <family val="2"/>
      <scheme val="minor"/>
    </font>
    <font>
      <sz val="11"/>
      <color rgb="FFFA7D00"/>
      <name val="Calibri"/>
      <family val="2"/>
      <scheme val="minor"/>
    </font>
    <font>
      <sz val="11"/>
      <color rgb="FF9C6500"/>
      <name val="Calibri"/>
      <family val="2"/>
      <scheme val="minor"/>
    </font>
    <font>
      <sz val="11"/>
      <color rgb="FF000000"/>
      <name val="Calibri"/>
      <family val="2"/>
      <scheme val="minor"/>
    </font>
    <font>
      <b/>
      <sz val="11"/>
      <color rgb="FF3F3F3F"/>
      <name val="Calibri"/>
      <family val="2"/>
      <scheme val="minor"/>
    </font>
    <font>
      <sz val="11"/>
      <color rgb="FFFF0000"/>
      <name val="Calibri"/>
      <family val="2"/>
      <scheme val="minor"/>
    </font>
    <font>
      <sz val="11"/>
      <color indexed="8"/>
      <name val="Calibri"/>
      <family val="2"/>
    </font>
    <font>
      <sz val="12"/>
      <name val="Arial"/>
      <family val="2"/>
    </font>
    <font>
      <sz val="12"/>
      <name val="Helv"/>
    </font>
    <font>
      <b/>
      <sz val="18"/>
      <color theme="3"/>
      <name val="Cambria"/>
      <family val="2"/>
      <scheme val="major"/>
    </font>
    <font>
      <sz val="10"/>
      <color indexed="9"/>
      <name val="Calibri"/>
      <family val="2"/>
    </font>
    <font>
      <sz val="10"/>
      <color theme="1"/>
      <name val="Calibri"/>
      <family val="2"/>
    </font>
    <font>
      <sz val="11"/>
      <color indexed="9"/>
      <name val="Arial"/>
      <family val="2"/>
    </font>
    <font>
      <sz val="11"/>
      <color theme="1"/>
      <name val="Arial"/>
      <family val="2"/>
    </font>
    <font>
      <sz val="11"/>
      <color indexed="8"/>
      <name val="Arial"/>
      <family val="2"/>
    </font>
    <font>
      <sz val="11"/>
      <color indexed="9"/>
      <name val="Calibri"/>
      <family val="2"/>
    </font>
    <font>
      <sz val="11"/>
      <color indexed="9"/>
      <name val="Calibri"/>
      <family val="2"/>
      <scheme val="minor"/>
    </font>
    <font>
      <sz val="10"/>
      <color indexed="8"/>
      <name val="Calibri"/>
      <family val="2"/>
    </font>
    <font>
      <sz val="10"/>
      <color indexed="47"/>
      <name val="Arial"/>
      <family val="2"/>
    </font>
    <font>
      <sz val="10"/>
      <color theme="0"/>
      <name val="Calibri"/>
      <family val="2"/>
    </font>
    <font>
      <sz val="11"/>
      <color theme="0"/>
      <name val="Arial"/>
      <family val="2"/>
    </font>
    <font>
      <sz val="11"/>
      <color indexed="8"/>
      <name val="Calibri"/>
      <family val="2"/>
      <scheme val="minor"/>
    </font>
    <font>
      <sz val="11"/>
      <color indexed="20"/>
      <name val="Calibri"/>
      <family val="2"/>
    </font>
    <font>
      <sz val="10"/>
      <color rgb="FF9C0006"/>
      <name val="Calibri"/>
      <family val="2"/>
    </font>
    <font>
      <sz val="10"/>
      <color indexed="20"/>
      <name val="Arial"/>
      <family val="2"/>
    </font>
    <font>
      <sz val="11"/>
      <color rgb="FF9C0006"/>
      <name val="Arial"/>
      <family val="2"/>
    </font>
    <font>
      <sz val="11"/>
      <color indexed="20"/>
      <name val="Arial"/>
      <family val="2"/>
    </font>
    <font>
      <sz val="11"/>
      <name val="Calibri"/>
      <family val="2"/>
    </font>
    <font>
      <b/>
      <sz val="11"/>
      <name val="Calibri"/>
      <family val="2"/>
    </font>
    <font>
      <b/>
      <sz val="11"/>
      <color indexed="52"/>
      <name val="Calibri"/>
      <family val="2"/>
    </font>
    <font>
      <b/>
      <sz val="10"/>
      <color rgb="FFFA7D00"/>
      <name val="Calibri"/>
      <family val="2"/>
    </font>
    <font>
      <b/>
      <sz val="10"/>
      <color indexed="52"/>
      <name val="Arial"/>
      <family val="2"/>
    </font>
    <font>
      <b/>
      <sz val="11"/>
      <color indexed="52"/>
      <name val="Arial"/>
      <family val="2"/>
    </font>
    <font>
      <b/>
      <sz val="11"/>
      <color rgb="FFFA7D00"/>
      <name val="Arial"/>
      <family val="2"/>
    </font>
    <font>
      <b/>
      <sz val="11"/>
      <color indexed="9"/>
      <name val="Calibri"/>
      <family val="2"/>
    </font>
    <font>
      <b/>
      <sz val="10"/>
      <color indexed="8"/>
      <name val="Calibri"/>
      <family val="2"/>
    </font>
    <font>
      <b/>
      <sz val="10"/>
      <color indexed="47"/>
      <name val="Arial"/>
      <family val="2"/>
    </font>
    <font>
      <b/>
      <sz val="10"/>
      <color theme="0"/>
      <name val="Calibri"/>
      <family val="2"/>
    </font>
    <font>
      <b/>
      <sz val="11"/>
      <color indexed="8"/>
      <name val="Arial"/>
      <family val="2"/>
    </font>
    <font>
      <b/>
      <sz val="11"/>
      <color theme="0"/>
      <name val="Arial"/>
      <family val="2"/>
    </font>
    <font>
      <b/>
      <sz val="11"/>
      <color indexed="9"/>
      <name val="Arial"/>
      <family val="2"/>
    </font>
    <font>
      <b/>
      <sz val="11"/>
      <color indexed="8"/>
      <name val="Calibri"/>
      <family val="2"/>
      <scheme val="minor"/>
    </font>
    <font>
      <b/>
      <sz val="11"/>
      <color rgb="FFFFFFFF"/>
      <name val="Calibri"/>
      <family val="2"/>
    </font>
    <font>
      <b/>
      <sz val="11"/>
      <color rgb="FF000000"/>
      <name val="Calibri"/>
      <family val="2"/>
    </font>
    <font>
      <sz val="10"/>
      <name val="Microsoft Sans Serif"/>
      <family val="2"/>
    </font>
    <font>
      <sz val="10"/>
      <color indexed="24"/>
      <name val="Arial"/>
      <family val="2"/>
    </font>
    <font>
      <sz val="12"/>
      <color indexed="8"/>
      <name val="Arial MT"/>
    </font>
    <font>
      <b/>
      <i/>
      <sz val="10"/>
      <name val="Arial"/>
      <family val="2"/>
    </font>
    <font>
      <i/>
      <sz val="11"/>
      <color indexed="23"/>
      <name val="Calibri"/>
      <family val="2"/>
    </font>
    <font>
      <i/>
      <sz val="10"/>
      <color rgb="FF7F7F7F"/>
      <name val="Calibri"/>
      <family val="2"/>
    </font>
    <font>
      <i/>
      <sz val="10"/>
      <color indexed="23"/>
      <name val="Arial"/>
      <family val="2"/>
    </font>
    <font>
      <i/>
      <sz val="11"/>
      <color rgb="FF7F7F7F"/>
      <name val="Arial"/>
      <family val="2"/>
    </font>
    <font>
      <i/>
      <sz val="11"/>
      <color indexed="23"/>
      <name val="Arial"/>
      <family val="2"/>
    </font>
    <font>
      <sz val="11"/>
      <color indexed="17"/>
      <name val="Calibri"/>
      <family val="2"/>
    </font>
    <font>
      <sz val="10"/>
      <color rgb="FF006100"/>
      <name val="Calibri"/>
      <family val="2"/>
    </font>
    <font>
      <sz val="10"/>
      <color indexed="17"/>
      <name val="Arial"/>
      <family val="2"/>
    </font>
    <font>
      <sz val="11"/>
      <color rgb="FF006100"/>
      <name val="Arial"/>
      <family val="2"/>
    </font>
    <font>
      <sz val="11"/>
      <color indexed="17"/>
      <name val="Arial"/>
      <family val="2"/>
    </font>
    <font>
      <b/>
      <sz val="18"/>
      <color indexed="24"/>
      <name val="Arial"/>
      <family val="2"/>
    </font>
    <font>
      <b/>
      <sz val="15"/>
      <color indexed="56"/>
      <name val="Calibri"/>
      <family val="2"/>
    </font>
    <font>
      <b/>
      <sz val="15"/>
      <color indexed="62"/>
      <name val="Calibri"/>
      <family val="2"/>
    </font>
    <font>
      <b/>
      <sz val="15"/>
      <color theme="3"/>
      <name val="Calibri"/>
      <family val="2"/>
    </font>
    <font>
      <b/>
      <sz val="15"/>
      <color indexed="62"/>
      <name val="Arial"/>
      <family val="2"/>
    </font>
    <font>
      <b/>
      <sz val="15"/>
      <color indexed="56"/>
      <name val="Arial"/>
      <family val="2"/>
    </font>
    <font>
      <b/>
      <sz val="12"/>
      <color indexed="24"/>
      <name val="Arial"/>
      <family val="2"/>
    </font>
    <font>
      <b/>
      <sz val="13"/>
      <color indexed="56"/>
      <name val="Calibri"/>
      <family val="2"/>
    </font>
    <font>
      <b/>
      <sz val="13"/>
      <color indexed="62"/>
      <name val="Calibri"/>
      <family val="2"/>
    </font>
    <font>
      <b/>
      <sz val="13"/>
      <color theme="3"/>
      <name val="Calibri"/>
      <family val="2"/>
    </font>
    <font>
      <b/>
      <sz val="13"/>
      <color indexed="62"/>
      <name val="Arial"/>
      <family val="2"/>
    </font>
    <font>
      <b/>
      <sz val="13"/>
      <color indexed="56"/>
      <name val="Arial"/>
      <family val="2"/>
    </font>
    <font>
      <b/>
      <sz val="11"/>
      <color theme="3"/>
      <name val="Calibri"/>
      <family val="2"/>
    </font>
    <font>
      <b/>
      <sz val="11"/>
      <color indexed="62"/>
      <name val="Arial"/>
      <family val="2"/>
    </font>
    <font>
      <b/>
      <sz val="11"/>
      <color indexed="56"/>
      <name val="Calibri"/>
      <family val="2"/>
    </font>
    <font>
      <b/>
      <sz val="11"/>
      <color indexed="56"/>
      <name val="Arial"/>
      <family val="2"/>
    </font>
    <font>
      <u/>
      <sz val="10"/>
      <color indexed="12"/>
      <name val="Arial"/>
      <family val="2"/>
    </font>
    <font>
      <u/>
      <sz val="10"/>
      <color theme="10"/>
      <name val="Arial"/>
      <family val="2"/>
    </font>
    <font>
      <u/>
      <sz val="11"/>
      <color indexed="12"/>
      <name val="Arial"/>
      <family val="2"/>
    </font>
    <font>
      <u/>
      <sz val="11"/>
      <color theme="10"/>
      <name val="Arial"/>
      <family val="2"/>
    </font>
    <font>
      <u/>
      <sz val="11"/>
      <color rgb="FF0000FF"/>
      <name val="Calibri"/>
      <family val="2"/>
    </font>
    <font>
      <sz val="10"/>
      <color rgb="FF3F3F76"/>
      <name val="Calibri"/>
      <family val="2"/>
    </font>
    <font>
      <sz val="10"/>
      <color indexed="62"/>
      <name val="Arial"/>
      <family val="2"/>
    </font>
    <font>
      <sz val="11"/>
      <color rgb="FF3F3F76"/>
      <name val="Arial"/>
      <family val="2"/>
    </font>
    <font>
      <sz val="11"/>
      <color indexed="62"/>
      <name val="Calibri"/>
      <family val="2"/>
    </font>
    <font>
      <sz val="11"/>
      <color indexed="62"/>
      <name val="Arial"/>
      <family val="2"/>
    </font>
    <font>
      <sz val="10"/>
      <color rgb="FFFA7D00"/>
      <name val="Calibri"/>
      <family val="2"/>
    </font>
    <font>
      <sz val="10"/>
      <color indexed="52"/>
      <name val="Arial"/>
      <family val="2"/>
    </font>
    <font>
      <sz val="11"/>
      <color rgb="FFFA7D00"/>
      <name val="Arial"/>
      <family val="2"/>
    </font>
    <font>
      <sz val="11"/>
      <color indexed="52"/>
      <name val="Calibri"/>
      <family val="2"/>
    </font>
    <font>
      <sz val="11"/>
      <color indexed="52"/>
      <name val="Arial"/>
      <family val="2"/>
    </font>
    <font>
      <sz val="10"/>
      <color rgb="FF9C6500"/>
      <name val="Calibri"/>
      <family val="2"/>
    </font>
    <font>
      <sz val="10"/>
      <color indexed="60"/>
      <name val="Arial"/>
      <family val="2"/>
    </font>
    <font>
      <sz val="11"/>
      <color rgb="FF9C6500"/>
      <name val="Arial"/>
      <family val="2"/>
    </font>
    <font>
      <sz val="11"/>
      <color indexed="60"/>
      <name val="Calibri"/>
      <family val="2"/>
    </font>
    <font>
      <sz val="11"/>
      <color indexed="60"/>
      <name val="Arial"/>
      <family val="2"/>
    </font>
    <font>
      <sz val="10"/>
      <name val="Arial Unicode MS"/>
      <family val="2"/>
    </font>
    <font>
      <sz val="11"/>
      <name val="Arial"/>
      <family val="2"/>
    </font>
    <font>
      <sz val="10"/>
      <color indexed="8"/>
      <name val="匠牥晩††††††††††"/>
    </font>
    <font>
      <sz val="8"/>
      <color theme="1"/>
      <name val="Arial"/>
      <family val="2"/>
    </font>
    <font>
      <b/>
      <sz val="10"/>
      <color rgb="FF3F3F3F"/>
      <name val="Calibri"/>
      <family val="2"/>
    </font>
    <font>
      <b/>
      <sz val="10"/>
      <color indexed="63"/>
      <name val="Arial"/>
      <family val="2"/>
    </font>
    <font>
      <b/>
      <sz val="11"/>
      <color rgb="FF3F3F3F"/>
      <name val="Arial"/>
      <family val="2"/>
    </font>
    <font>
      <b/>
      <sz val="11"/>
      <color indexed="63"/>
      <name val="Calibri"/>
      <family val="2"/>
    </font>
    <font>
      <b/>
      <sz val="11"/>
      <color indexed="63"/>
      <name val="Arial"/>
      <family val="2"/>
    </font>
    <font>
      <b/>
      <sz val="18"/>
      <color indexed="62"/>
      <name val="Cambria"/>
      <family val="2"/>
    </font>
    <font>
      <b/>
      <sz val="18"/>
      <color indexed="56"/>
      <name val="Cambria"/>
      <family val="2"/>
    </font>
    <font>
      <b/>
      <sz val="12"/>
      <name val="Calibri"/>
      <family val="2"/>
    </font>
    <font>
      <b/>
      <sz val="10"/>
      <color theme="1"/>
      <name val="Calibri"/>
      <family val="2"/>
    </font>
    <font>
      <b/>
      <sz val="11"/>
      <color theme="1"/>
      <name val="Arial"/>
      <family val="2"/>
    </font>
    <font>
      <b/>
      <sz val="11"/>
      <color indexed="8"/>
      <name val="Calibri"/>
      <family val="2"/>
    </font>
    <font>
      <b/>
      <sz val="10"/>
      <color indexed="8"/>
      <name val="Arial"/>
      <family val="2"/>
    </font>
    <font>
      <sz val="10"/>
      <color rgb="FFFF0000"/>
      <name val="Calibri"/>
      <family val="2"/>
    </font>
    <font>
      <sz val="10"/>
      <color indexed="10"/>
      <name val="Arial"/>
      <family val="2"/>
    </font>
    <font>
      <sz val="11"/>
      <color rgb="FFFF0000"/>
      <name val="Arial"/>
      <family val="2"/>
    </font>
    <font>
      <sz val="11"/>
      <color indexed="10"/>
      <name val="Calibri"/>
      <family val="2"/>
    </font>
    <font>
      <sz val="11"/>
      <color indexed="10"/>
      <name val="Arial"/>
      <family val="2"/>
    </font>
    <font>
      <sz val="10"/>
      <color rgb="FF000000"/>
      <name val="Times New Roman"/>
      <family val="1"/>
    </font>
    <font>
      <sz val="9"/>
      <name val="Segoe UI"/>
      <family val="2"/>
    </font>
  </fonts>
  <fills count="8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31"/>
      </patternFill>
    </fill>
    <fill>
      <patternFill patternType="solid">
        <fgColor indexed="8"/>
      </patternFill>
    </fill>
    <fill>
      <patternFill patternType="solid">
        <fgColor indexed="47"/>
      </patternFill>
    </fill>
    <fill>
      <patternFill patternType="solid">
        <fgColor indexed="45"/>
      </patternFill>
    </fill>
    <fill>
      <patternFill patternType="solid">
        <fgColor indexed="29"/>
      </patternFill>
    </fill>
    <fill>
      <patternFill patternType="solid">
        <fgColor indexed="42"/>
      </patternFill>
    </fill>
    <fill>
      <patternFill patternType="solid">
        <fgColor indexed="26"/>
      </patternFill>
    </fill>
    <fill>
      <patternFill patternType="solid">
        <fgColor indexed="46"/>
      </patternFill>
    </fill>
    <fill>
      <patternFill patternType="solid">
        <fgColor indexed="27"/>
      </patternFill>
    </fill>
    <fill>
      <patternFill patternType="solid">
        <fgColor indexed="44"/>
      </patternFill>
    </fill>
    <fill>
      <patternFill patternType="solid">
        <fgColor indexed="10"/>
      </patternFill>
    </fill>
    <fill>
      <patternFill patternType="solid">
        <fgColor indexed="22"/>
      </patternFill>
    </fill>
    <fill>
      <patternFill patternType="solid">
        <fgColor indexed="11"/>
      </patternFill>
    </fill>
    <fill>
      <patternFill patternType="solid">
        <fgColor indexed="43"/>
      </patternFill>
    </fill>
    <fill>
      <patternFill patternType="solid">
        <fgColor indexed="51"/>
      </patternFill>
    </fill>
    <fill>
      <patternFill patternType="solid">
        <fgColor indexed="30"/>
      </patternFill>
    </fill>
    <fill>
      <patternFill patternType="solid">
        <fgColor indexed="49"/>
      </patternFill>
    </fill>
    <fill>
      <patternFill patternType="solid">
        <fgColor indexed="36"/>
      </patternFill>
    </fill>
    <fill>
      <patternFill patternType="solid">
        <fgColor indexed="52"/>
      </patternFill>
    </fill>
    <fill>
      <patternFill patternType="solid">
        <fgColor indexed="62"/>
      </patternFill>
    </fill>
    <fill>
      <patternFill patternType="solid">
        <fgColor indexed="53"/>
      </patternFill>
    </fill>
    <fill>
      <patternFill patternType="solid">
        <fgColor indexed="57"/>
      </patternFill>
    </fill>
    <fill>
      <patternFill patternType="solid">
        <fgColor indexed="54"/>
      </patternFill>
    </fill>
    <fill>
      <patternFill patternType="solid">
        <fgColor indexed="9"/>
      </patternFill>
    </fill>
    <fill>
      <patternFill patternType="solid">
        <fgColor indexed="55"/>
      </patternFill>
    </fill>
    <fill>
      <patternFill patternType="solid">
        <fgColor rgb="FF000000"/>
        <bgColor rgb="FFFFFFFF"/>
      </patternFill>
    </fill>
    <fill>
      <patternFill patternType="solid">
        <fgColor rgb="FF000000"/>
      </patternFill>
    </fill>
    <fill>
      <patternFill patternType="solid">
        <fgColor rgb="FF808080"/>
      </patternFill>
    </fill>
    <fill>
      <patternFill patternType="solid">
        <fgColor rgb="FFFFFF00"/>
      </patternFill>
    </fill>
  </fills>
  <borders count="18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49"/>
      </bottom>
      <diagonal/>
    </border>
    <border>
      <left/>
      <right/>
      <top/>
      <bottom style="thick">
        <color indexed="22"/>
      </bottom>
      <diagonal/>
    </border>
    <border>
      <left/>
      <right/>
      <top/>
      <bottom style="thick">
        <color indexed="10"/>
      </bottom>
      <diagonal/>
    </border>
    <border>
      <left/>
      <right/>
      <top/>
      <bottom style="medium">
        <color indexed="49"/>
      </bottom>
      <diagonal/>
    </border>
    <border>
      <left/>
      <right/>
      <top/>
      <bottom style="medium">
        <color indexed="30"/>
      </bottom>
      <diagonal/>
    </border>
    <border>
      <left/>
      <right/>
      <top/>
      <bottom style="double">
        <color indexed="52"/>
      </bottom>
      <diagonal/>
    </border>
    <border>
      <left style="thin">
        <color indexed="63"/>
      </left>
      <right style="thin">
        <color indexed="63"/>
      </right>
      <top style="thin">
        <color indexed="63"/>
      </top>
      <bottom style="thin">
        <color indexed="63"/>
      </bottom>
      <diagonal/>
    </border>
    <border>
      <left/>
      <right/>
      <top style="double">
        <color indexed="64"/>
      </top>
      <bottom/>
      <diagonal/>
    </border>
    <border>
      <left/>
      <right/>
      <top style="thin">
        <color indexed="62"/>
      </top>
      <bottom style="double">
        <color indexed="62"/>
      </bottom>
      <diagonal/>
    </border>
    <border>
      <left/>
      <right/>
      <top style="thin">
        <color indexed="49"/>
      </top>
      <bottom style="double">
        <color indexed="49"/>
      </bottom>
      <diagonal/>
    </border>
    <border>
      <left style="thin">
        <color indexed="64"/>
      </left>
      <right style="thin">
        <color indexed="64"/>
      </right>
      <top style="thin">
        <color indexed="64"/>
      </top>
      <bottom style="hair">
        <color indexed="64"/>
      </bottom>
      <diagonal/>
    </border>
  </borders>
  <cellStyleXfs count="32442">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0" fontId="3" fillId="0" borderId="0"/>
    <xf numFmtId="0" fontId="3" fillId="0" borderId="0"/>
    <xf numFmtId="0" fontId="3" fillId="0" borderId="0"/>
    <xf numFmtId="0" fontId="3" fillId="0" borderId="0"/>
    <xf numFmtId="0" fontId="3" fillId="0" borderId="0"/>
    <xf numFmtId="43" fontId="3" fillId="0" borderId="0" applyFont="0" applyFill="0" applyBorder="0" applyAlignment="0" applyProtection="0"/>
    <xf numFmtId="0" fontId="3" fillId="0" borderId="0"/>
    <xf numFmtId="0" fontId="2" fillId="0" borderId="0"/>
    <xf numFmtId="37" fontId="138" fillId="0" borderId="0"/>
    <xf numFmtId="0" fontId="1" fillId="0" borderId="0"/>
    <xf numFmtId="43" fontId="1" fillId="0" borderId="0" applyFont="0" applyFill="0" applyBorder="0" applyAlignment="0" applyProtection="0"/>
    <xf numFmtId="0" fontId="10" fillId="0" borderId="0"/>
    <xf numFmtId="9" fontId="1" fillId="0" borderId="0" applyFont="0" applyFill="0" applyBorder="0" applyAlignment="0" applyProtection="0"/>
    <xf numFmtId="0" fontId="3" fillId="35" borderId="0" applyNumberFormat="0" applyBorder="0" applyAlignment="0" applyProtection="0"/>
    <xf numFmtId="0" fontId="1"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9" borderId="0" applyNumberFormat="0" applyBorder="0" applyAlignment="0" applyProtection="0"/>
    <xf numFmtId="0" fontId="1"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43" borderId="0" applyNumberFormat="0" applyBorder="0" applyAlignment="0" applyProtection="0"/>
    <xf numFmtId="0" fontId="1"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7" borderId="0" applyNumberFormat="0" applyBorder="0" applyAlignment="0" applyProtection="0"/>
    <xf numFmtId="0" fontId="1"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51" borderId="0" applyNumberFormat="0" applyBorder="0" applyAlignment="0" applyProtection="0"/>
    <xf numFmtId="0" fontId="1"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5" borderId="0" applyNumberFormat="0" applyBorder="0" applyAlignment="0" applyProtection="0"/>
    <xf numFmtId="0" fontId="1"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36" borderId="0" applyNumberFormat="0" applyBorder="0" applyAlignment="0" applyProtection="0"/>
    <xf numFmtId="0" fontId="1" fillId="36" borderId="0" applyNumberFormat="0" applyBorder="0" applyAlignment="0" applyProtection="0"/>
    <xf numFmtId="0" fontId="3" fillId="36" borderId="0" applyNumberFormat="0" applyBorder="0" applyAlignment="0" applyProtection="0"/>
    <xf numFmtId="0" fontId="3" fillId="36" borderId="0" applyNumberFormat="0" applyBorder="0" applyAlignment="0" applyProtection="0"/>
    <xf numFmtId="0" fontId="3" fillId="40" borderId="0" applyNumberFormat="0" applyBorder="0" applyAlignment="0" applyProtection="0"/>
    <xf numFmtId="0" fontId="1" fillId="40" borderId="0" applyNumberFormat="0" applyBorder="0" applyAlignment="0" applyProtection="0"/>
    <xf numFmtId="0" fontId="3" fillId="40" borderId="0" applyNumberFormat="0" applyBorder="0" applyAlignment="0" applyProtection="0"/>
    <xf numFmtId="0" fontId="3" fillId="40" borderId="0" applyNumberFormat="0" applyBorder="0" applyAlignment="0" applyProtection="0"/>
    <xf numFmtId="0" fontId="3" fillId="44" borderId="0" applyNumberFormat="0" applyBorder="0" applyAlignment="0" applyProtection="0"/>
    <xf numFmtId="0" fontId="1" fillId="44" borderId="0" applyNumberFormat="0" applyBorder="0" applyAlignment="0" applyProtection="0"/>
    <xf numFmtId="0" fontId="3" fillId="44" borderId="0" applyNumberFormat="0" applyBorder="0" applyAlignment="0" applyProtection="0"/>
    <xf numFmtId="0" fontId="3" fillId="44" borderId="0" applyNumberFormat="0" applyBorder="0" applyAlignment="0" applyProtection="0"/>
    <xf numFmtId="0" fontId="3" fillId="48" borderId="0" applyNumberFormat="0" applyBorder="0" applyAlignment="0" applyProtection="0"/>
    <xf numFmtId="0" fontId="1" fillId="48" borderId="0" applyNumberFormat="0" applyBorder="0" applyAlignment="0" applyProtection="0"/>
    <xf numFmtId="0" fontId="3" fillId="48" borderId="0" applyNumberFormat="0" applyBorder="0" applyAlignment="0" applyProtection="0"/>
    <xf numFmtId="0" fontId="3" fillId="48" borderId="0" applyNumberFormat="0" applyBorder="0" applyAlignment="0" applyProtection="0"/>
    <xf numFmtId="0" fontId="3" fillId="52" borderId="0" applyNumberFormat="0" applyBorder="0" applyAlignment="0" applyProtection="0"/>
    <xf numFmtId="0" fontId="1" fillId="52" borderId="0" applyNumberFormat="0" applyBorder="0" applyAlignment="0" applyProtection="0"/>
    <xf numFmtId="0" fontId="3" fillId="52" borderId="0" applyNumberFormat="0" applyBorder="0" applyAlignment="0" applyProtection="0"/>
    <xf numFmtId="0" fontId="3" fillId="52" borderId="0" applyNumberFormat="0" applyBorder="0" applyAlignment="0" applyProtection="0"/>
    <xf numFmtId="0" fontId="3" fillId="56" borderId="0" applyNumberFormat="0" applyBorder="0" applyAlignment="0" applyProtection="0"/>
    <xf numFmtId="0" fontId="1" fillId="56" borderId="0" applyNumberFormat="0" applyBorder="0" applyAlignment="0" applyProtection="0"/>
    <xf numFmtId="0" fontId="3" fillId="56" borderId="0" applyNumberFormat="0" applyBorder="0" applyAlignment="0" applyProtection="0"/>
    <xf numFmtId="0" fontId="3" fillId="56" borderId="0" applyNumberFormat="0" applyBorder="0" applyAlignment="0" applyProtection="0"/>
    <xf numFmtId="0" fontId="134" fillId="37" borderId="0" applyNumberFormat="0" applyBorder="0" applyAlignment="0" applyProtection="0"/>
    <xf numFmtId="0" fontId="154" fillId="37" borderId="0" applyNumberFormat="0" applyBorder="0" applyAlignment="0" applyProtection="0"/>
    <xf numFmtId="0" fontId="134" fillId="37" borderId="0" applyNumberFormat="0" applyBorder="0" applyAlignment="0" applyProtection="0"/>
    <xf numFmtId="0" fontId="134" fillId="41" borderId="0" applyNumberFormat="0" applyBorder="0" applyAlignment="0" applyProtection="0"/>
    <xf numFmtId="0" fontId="154" fillId="41" borderId="0" applyNumberFormat="0" applyBorder="0" applyAlignment="0" applyProtection="0"/>
    <xf numFmtId="0" fontId="134" fillId="41" borderId="0" applyNumberFormat="0" applyBorder="0" applyAlignment="0" applyProtection="0"/>
    <xf numFmtId="0" fontId="134" fillId="45" borderId="0" applyNumberFormat="0" applyBorder="0" applyAlignment="0" applyProtection="0"/>
    <xf numFmtId="0" fontId="154" fillId="45" borderId="0" applyNumberFormat="0" applyBorder="0" applyAlignment="0" applyProtection="0"/>
    <xf numFmtId="0" fontId="134" fillId="45" borderId="0" applyNumberFormat="0" applyBorder="0" applyAlignment="0" applyProtection="0"/>
    <xf numFmtId="0" fontId="134" fillId="49" borderId="0" applyNumberFormat="0" applyBorder="0" applyAlignment="0" applyProtection="0"/>
    <xf numFmtId="0" fontId="154" fillId="49" borderId="0" applyNumberFormat="0" applyBorder="0" applyAlignment="0" applyProtection="0"/>
    <xf numFmtId="0" fontId="134" fillId="49" borderId="0" applyNumberFormat="0" applyBorder="0" applyAlignment="0" applyProtection="0"/>
    <xf numFmtId="0" fontId="134" fillId="53" borderId="0" applyNumberFormat="0" applyBorder="0" applyAlignment="0" applyProtection="0"/>
    <xf numFmtId="0" fontId="154" fillId="53" borderId="0" applyNumberFormat="0" applyBorder="0" applyAlignment="0" applyProtection="0"/>
    <xf numFmtId="0" fontId="134" fillId="53" borderId="0" applyNumberFormat="0" applyBorder="0" applyAlignment="0" applyProtection="0"/>
    <xf numFmtId="0" fontId="134" fillId="57" borderId="0" applyNumberFormat="0" applyBorder="0" applyAlignment="0" applyProtection="0"/>
    <xf numFmtId="0" fontId="154" fillId="57" borderId="0" applyNumberFormat="0" applyBorder="0" applyAlignment="0" applyProtection="0"/>
    <xf numFmtId="0" fontId="134" fillId="57" borderId="0" applyNumberFormat="0" applyBorder="0" applyAlignment="0" applyProtection="0"/>
    <xf numFmtId="0" fontId="134" fillId="34" borderId="0" applyNumberFormat="0" applyBorder="0" applyAlignment="0" applyProtection="0"/>
    <xf numFmtId="0" fontId="154" fillId="34" borderId="0" applyNumberFormat="0" applyBorder="0" applyAlignment="0" applyProtection="0"/>
    <xf numFmtId="0" fontId="134" fillId="34" borderId="0" applyNumberFormat="0" applyBorder="0" applyAlignment="0" applyProtection="0"/>
    <xf numFmtId="0" fontId="134" fillId="38" borderId="0" applyNumberFormat="0" applyBorder="0" applyAlignment="0" applyProtection="0"/>
    <xf numFmtId="0" fontId="154" fillId="38" borderId="0" applyNumberFormat="0" applyBorder="0" applyAlignment="0" applyProtection="0"/>
    <xf numFmtId="0" fontId="134" fillId="38" borderId="0" applyNumberFormat="0" applyBorder="0" applyAlignment="0" applyProtection="0"/>
    <xf numFmtId="0" fontId="134" fillId="42" borderId="0" applyNumberFormat="0" applyBorder="0" applyAlignment="0" applyProtection="0"/>
    <xf numFmtId="0" fontId="154" fillId="42" borderId="0" applyNumberFormat="0" applyBorder="0" applyAlignment="0" applyProtection="0"/>
    <xf numFmtId="0" fontId="134" fillId="42" borderId="0" applyNumberFormat="0" applyBorder="0" applyAlignment="0" applyProtection="0"/>
    <xf numFmtId="0" fontId="134" fillId="46" borderId="0" applyNumberFormat="0" applyBorder="0" applyAlignment="0" applyProtection="0"/>
    <xf numFmtId="0" fontId="154" fillId="46" borderId="0" applyNumberFormat="0" applyBorder="0" applyAlignment="0" applyProtection="0"/>
    <xf numFmtId="0" fontId="134" fillId="46" borderId="0" applyNumberFormat="0" applyBorder="0" applyAlignment="0" applyProtection="0"/>
    <xf numFmtId="0" fontId="134" fillId="50" borderId="0" applyNumberFormat="0" applyBorder="0" applyAlignment="0" applyProtection="0"/>
    <xf numFmtId="0" fontId="154" fillId="50" borderId="0" applyNumberFormat="0" applyBorder="0" applyAlignment="0" applyProtection="0"/>
    <xf numFmtId="0" fontId="134" fillId="50" borderId="0" applyNumberFormat="0" applyBorder="0" applyAlignment="0" applyProtection="0"/>
    <xf numFmtId="0" fontId="134" fillId="54" borderId="0" applyNumberFormat="0" applyBorder="0" applyAlignment="0" applyProtection="0"/>
    <xf numFmtId="0" fontId="154" fillId="54" borderId="0" applyNumberFormat="0" applyBorder="0" applyAlignment="0" applyProtection="0"/>
    <xf numFmtId="0" fontId="134" fillId="54" borderId="0" applyNumberFormat="0" applyBorder="0" applyAlignment="0" applyProtection="0"/>
    <xf numFmtId="0" fontId="158" fillId="28" borderId="0" applyNumberFormat="0" applyBorder="0" applyAlignment="0" applyProtection="0"/>
    <xf numFmtId="0" fontId="144" fillId="28" borderId="0" applyNumberFormat="0" applyBorder="0" applyAlignment="0" applyProtection="0"/>
    <xf numFmtId="0" fontId="158" fillId="28" borderId="0" applyNumberFormat="0" applyBorder="0" applyAlignment="0" applyProtection="0"/>
    <xf numFmtId="0" fontId="159" fillId="31" borderId="169" applyNumberFormat="0" applyAlignment="0" applyProtection="0"/>
    <xf numFmtId="0" fontId="148" fillId="31" borderId="169" applyNumberFormat="0" applyAlignment="0" applyProtection="0"/>
    <xf numFmtId="0" fontId="159" fillId="31" borderId="169" applyNumberFormat="0" applyAlignment="0" applyProtection="0"/>
    <xf numFmtId="0" fontId="160" fillId="32" borderId="172" applyNumberFormat="0" applyAlignment="0" applyProtection="0"/>
    <xf numFmtId="0" fontId="150" fillId="32" borderId="172" applyNumberFormat="0" applyAlignment="0" applyProtection="0"/>
    <xf numFmtId="0" fontId="160" fillId="32" borderId="172" applyNumberFormat="0" applyAlignment="0" applyProtection="0"/>
    <xf numFmtId="43" fontId="10" fillId="0" borderId="0" applyFont="0" applyFill="0" applyBorder="0" applyAlignment="0" applyProtection="0"/>
    <xf numFmtId="43" fontId="10" fillId="0" borderId="0" applyFont="0" applyFill="0" applyBorder="0" applyAlignment="0" applyProtection="0"/>
    <xf numFmtId="43" fontId="157" fillId="0" borderId="0" applyFont="0" applyFill="0" applyBorder="0" applyAlignment="0" applyProtection="0"/>
    <xf numFmtId="43" fontId="157"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157" fillId="0" borderId="0" applyFont="0" applyFill="0" applyBorder="0" applyAlignment="0" applyProtection="0"/>
    <xf numFmtId="43" fontId="3" fillId="0" borderId="0" applyFont="0" applyFill="0" applyBorder="0" applyAlignment="0" applyProtection="0"/>
    <xf numFmtId="43" fontId="1"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57"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3" fillId="0" borderId="0" applyFont="0" applyFill="0" applyBorder="0" applyAlignment="0" applyProtection="0"/>
    <xf numFmtId="44" fontId="3" fillId="0" borderId="0" applyFont="0" applyFill="0" applyBorder="0" applyAlignment="0" applyProtection="0"/>
    <xf numFmtId="44" fontId="10" fillId="0" borderId="0" applyFont="0" applyFill="0" applyBorder="0" applyAlignment="0" applyProtection="0"/>
    <xf numFmtId="44" fontId="3"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3" fillId="0" borderId="0" applyFont="0" applyFill="0" applyBorder="0" applyAlignment="0" applyProtection="0"/>
    <xf numFmtId="44" fontId="3" fillId="0" borderId="0" applyFont="0" applyFill="0" applyBorder="0" applyAlignment="0" applyProtection="0"/>
    <xf numFmtId="0" fontId="161" fillId="0" borderId="0" applyNumberFormat="0" applyFill="0" applyBorder="0" applyAlignment="0" applyProtection="0"/>
    <xf numFmtId="0" fontId="152" fillId="0" borderId="0" applyNumberFormat="0" applyFill="0" applyBorder="0" applyAlignment="0" applyProtection="0"/>
    <xf numFmtId="0" fontId="161" fillId="0" borderId="0" applyNumberFormat="0" applyFill="0" applyBorder="0" applyAlignment="0" applyProtection="0"/>
    <xf numFmtId="0" fontId="162" fillId="27" borderId="0" applyNumberFormat="0" applyBorder="0" applyAlignment="0" applyProtection="0"/>
    <xf numFmtId="0" fontId="143" fillId="27" borderId="0" applyNumberFormat="0" applyBorder="0" applyAlignment="0" applyProtection="0"/>
    <xf numFmtId="0" fontId="162" fillId="27" borderId="0" applyNumberFormat="0" applyBorder="0" applyAlignment="0" applyProtection="0"/>
    <xf numFmtId="0" fontId="163" fillId="0" borderId="166" applyNumberFormat="0" applyFill="0" applyAlignment="0" applyProtection="0"/>
    <xf numFmtId="0" fontId="140" fillId="0" borderId="166" applyNumberFormat="0" applyFill="0" applyAlignment="0" applyProtection="0"/>
    <xf numFmtId="0" fontId="163" fillId="0" borderId="166" applyNumberFormat="0" applyFill="0" applyAlignment="0" applyProtection="0"/>
    <xf numFmtId="0" fontId="164" fillId="0" borderId="167" applyNumberFormat="0" applyFill="0" applyAlignment="0" applyProtection="0"/>
    <xf numFmtId="0" fontId="141" fillId="0" borderId="167" applyNumberFormat="0" applyFill="0" applyAlignment="0" applyProtection="0"/>
    <xf numFmtId="0" fontId="164" fillId="0" borderId="167" applyNumberFormat="0" applyFill="0" applyAlignment="0" applyProtection="0"/>
    <xf numFmtId="0" fontId="165" fillId="0" borderId="168" applyNumberFormat="0" applyFill="0" applyAlignment="0" applyProtection="0"/>
    <xf numFmtId="0" fontId="142" fillId="0" borderId="168" applyNumberFormat="0" applyFill="0" applyAlignment="0" applyProtection="0"/>
    <xf numFmtId="0" fontId="165" fillId="0" borderId="168" applyNumberFormat="0" applyFill="0" applyAlignment="0" applyProtection="0"/>
    <xf numFmtId="0" fontId="165" fillId="0" borderId="0" applyNumberFormat="0" applyFill="0" applyBorder="0" applyAlignment="0" applyProtection="0"/>
    <xf numFmtId="0" fontId="142" fillId="0" borderId="0" applyNumberFormat="0" applyFill="0" applyBorder="0" applyAlignment="0" applyProtection="0"/>
    <xf numFmtId="0" fontId="165" fillId="0" borderId="0" applyNumberFormat="0" applyFill="0" applyBorder="0" applyAlignment="0" applyProtection="0"/>
    <xf numFmtId="0" fontId="33" fillId="0" borderId="0" applyNumberFormat="0" applyFill="0" applyBorder="0" applyAlignment="0" applyProtection="0">
      <alignment vertical="top"/>
      <protection locked="0"/>
    </xf>
    <xf numFmtId="0" fontId="156" fillId="0" borderId="0" applyNumberFormat="0" applyFill="0" applyBorder="0" applyAlignment="0" applyProtection="0">
      <alignment vertical="top"/>
      <protection locked="0"/>
    </xf>
    <xf numFmtId="0" fontId="52" fillId="0" borderId="0" applyNumberFormat="0" applyFill="0" applyBorder="0" applyAlignment="0" applyProtection="0"/>
    <xf numFmtId="0" fontId="156" fillId="0" borderId="0" applyNumberFormat="0" applyFill="0" applyBorder="0" applyAlignment="0" applyProtection="0">
      <alignment vertical="top"/>
      <protection locked="0"/>
    </xf>
    <xf numFmtId="0" fontId="166" fillId="30" borderId="169" applyNumberFormat="0" applyAlignment="0" applyProtection="0"/>
    <xf numFmtId="0" fontId="146" fillId="30" borderId="169" applyNumberFormat="0" applyAlignment="0" applyProtection="0"/>
    <xf numFmtId="0" fontId="166" fillId="30" borderId="169" applyNumberFormat="0" applyAlignment="0" applyProtection="0"/>
    <xf numFmtId="0" fontId="167" fillId="0" borderId="171" applyNumberFormat="0" applyFill="0" applyAlignment="0" applyProtection="0"/>
    <xf numFmtId="0" fontId="149" fillId="0" borderId="171" applyNumberFormat="0" applyFill="0" applyAlignment="0" applyProtection="0"/>
    <xf numFmtId="0" fontId="167" fillId="0" borderId="171" applyNumberFormat="0" applyFill="0" applyAlignment="0" applyProtection="0"/>
    <xf numFmtId="0" fontId="168" fillId="29" borderId="0" applyNumberFormat="0" applyBorder="0" applyAlignment="0" applyProtection="0"/>
    <xf numFmtId="0" fontId="145" fillId="29" borderId="0" applyNumberFormat="0" applyBorder="0" applyAlignment="0" applyProtection="0"/>
    <xf numFmtId="0" fontId="168" fillId="29" borderId="0" applyNumberFormat="0" applyBorder="0" applyAlignment="0" applyProtection="0"/>
    <xf numFmtId="0" fontId="155" fillId="0" borderId="0"/>
    <xf numFmtId="0" fontId="155" fillId="0" borderId="0"/>
    <xf numFmtId="0" fontId="10"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0" fillId="0" borderId="0"/>
    <xf numFmtId="0" fontId="10" fillId="0" borderId="0"/>
    <xf numFmtId="0" fontId="10" fillId="0" borderId="0"/>
    <xf numFmtId="0" fontId="3" fillId="0" borderId="0"/>
    <xf numFmtId="0" fontId="3" fillId="0" borderId="0"/>
    <xf numFmtId="0" fontId="3" fillId="0" borderId="0"/>
    <xf numFmtId="0" fontId="3" fillId="0" borderId="0"/>
    <xf numFmtId="0" fontId="157" fillId="0" borderId="0"/>
    <xf numFmtId="0" fontId="10"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0" fillId="0" borderId="0"/>
    <xf numFmtId="0" fontId="3" fillId="0" borderId="0"/>
    <xf numFmtId="0" fontId="3" fillId="0" borderId="0"/>
    <xf numFmtId="0" fontId="10" fillId="0" borderId="0"/>
    <xf numFmtId="0" fontId="10" fillId="0" borderId="0"/>
    <xf numFmtId="0" fontId="157" fillId="0" borderId="0"/>
    <xf numFmtId="0" fontId="10" fillId="0" borderId="0"/>
    <xf numFmtId="0" fontId="3" fillId="0" borderId="0"/>
    <xf numFmtId="0" fontId="10" fillId="0" borderId="0"/>
    <xf numFmtId="0" fontId="155" fillId="0" borderId="0"/>
    <xf numFmtId="0" fontId="3" fillId="0" borderId="0"/>
    <xf numFmtId="0" fontId="10" fillId="0" borderId="0"/>
    <xf numFmtId="0" fontId="139" fillId="0" borderId="0"/>
    <xf numFmtId="0" fontId="10" fillId="0" borderId="0"/>
    <xf numFmtId="0" fontId="157" fillId="0" borderId="0"/>
    <xf numFmtId="0" fontId="10" fillId="0" borderId="0"/>
    <xf numFmtId="0" fontId="155" fillId="0" borderId="0"/>
    <xf numFmtId="0" fontId="1" fillId="0" borderId="0"/>
    <xf numFmtId="0" fontId="10" fillId="0" borderId="0"/>
    <xf numFmtId="0" fontId="10" fillId="0" borderId="0"/>
    <xf numFmtId="0" fontId="155" fillId="0" borderId="0"/>
    <xf numFmtId="37" fontId="138" fillId="0" borderId="0"/>
    <xf numFmtId="0" fontId="10" fillId="0" borderId="0"/>
    <xf numFmtId="0" fontId="169" fillId="0" borderId="0"/>
    <xf numFmtId="0" fontId="10" fillId="0" borderId="0"/>
    <xf numFmtId="0" fontId="10" fillId="0" borderId="0"/>
    <xf numFmtId="0" fontId="155" fillId="0" borderId="0"/>
    <xf numFmtId="0" fontId="10" fillId="0" borderId="0"/>
    <xf numFmtId="0" fontId="3" fillId="0" borderId="0"/>
    <xf numFmtId="0" fontId="3" fillId="0" borderId="0"/>
    <xf numFmtId="0" fontId="139" fillId="0" borderId="0"/>
    <xf numFmtId="0" fontId="157" fillId="0" borderId="0"/>
    <xf numFmtId="0" fontId="10" fillId="0" borderId="0"/>
    <xf numFmtId="0" fontId="155" fillId="0" borderId="0"/>
    <xf numFmtId="0" fontId="1" fillId="0" borderId="0"/>
    <xf numFmtId="0" fontId="1" fillId="0" borderId="0"/>
    <xf numFmtId="0" fontId="10" fillId="0" borderId="0"/>
    <xf numFmtId="0" fontId="1" fillId="0" borderId="0"/>
    <xf numFmtId="0" fontId="1" fillId="0" borderId="0"/>
    <xf numFmtId="0" fontId="155" fillId="0" borderId="0"/>
    <xf numFmtId="0" fontId="3" fillId="0" borderId="0"/>
    <xf numFmtId="0" fontId="155" fillId="0" borderId="0"/>
    <xf numFmtId="0" fontId="1" fillId="0" borderId="0"/>
    <xf numFmtId="0" fontId="1" fillId="33" borderId="173" applyNumberFormat="0" applyFont="0" applyAlignment="0" applyProtection="0"/>
    <xf numFmtId="0" fontId="3" fillId="33" borderId="173" applyNumberFormat="0" applyFont="0" applyAlignment="0" applyProtection="0"/>
    <xf numFmtId="0" fontId="3" fillId="33" borderId="173" applyNumberFormat="0" applyFont="0" applyAlignment="0" applyProtection="0"/>
    <xf numFmtId="0" fontId="3" fillId="33" borderId="173" applyNumberFormat="0" applyFont="0" applyAlignment="0" applyProtection="0"/>
    <xf numFmtId="0" fontId="3" fillId="33" borderId="173" applyNumberFormat="0" applyFont="0" applyAlignment="0" applyProtection="0"/>
    <xf numFmtId="0" fontId="170" fillId="31" borderId="170" applyNumberFormat="0" applyAlignment="0" applyProtection="0"/>
    <xf numFmtId="0" fontId="147" fillId="31" borderId="170" applyNumberFormat="0" applyAlignment="0" applyProtection="0"/>
    <xf numFmtId="0" fontId="170" fillId="31" borderId="170" applyNumberFormat="0" applyAlignment="0" applyProtection="0"/>
    <xf numFmtId="9" fontId="10" fillId="0" borderId="0" applyFont="0" applyFill="0" applyBorder="0" applyAlignment="0" applyProtection="0"/>
    <xf numFmtId="9" fontId="10"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1" fillId="0" borderId="0" applyFont="0" applyFill="0" applyBorder="0" applyAlignment="0" applyProtection="0"/>
    <xf numFmtId="9" fontId="157" fillId="0" borderId="0" applyFont="0" applyFill="0" applyBorder="0" applyAlignment="0" applyProtection="0"/>
    <xf numFmtId="9" fontId="10" fillId="0" borderId="0" applyFont="0" applyFill="0" applyBorder="0" applyAlignment="0" applyProtection="0"/>
    <xf numFmtId="9" fontId="3" fillId="0" borderId="0" applyFont="0" applyFill="0" applyBorder="0" applyAlignment="0" applyProtection="0"/>
    <xf numFmtId="9" fontId="1" fillId="0" borderId="0" applyFont="0" applyFill="0" applyBorder="0" applyAlignment="0" applyProtection="0"/>
    <xf numFmtId="9" fontId="3" fillId="0" borderId="0" applyFont="0" applyFill="0" applyBorder="0" applyAlignment="0" applyProtection="0"/>
    <xf numFmtId="0" fontId="125" fillId="0" borderId="174" applyNumberFormat="0" applyFill="0" applyAlignment="0" applyProtection="0"/>
    <xf numFmtId="0" fontId="153" fillId="0" borderId="174" applyNumberFormat="0" applyFill="0" applyAlignment="0" applyProtection="0"/>
    <xf numFmtId="0" fontId="125" fillId="0" borderId="174" applyNumberFormat="0" applyFill="0" applyAlignment="0" applyProtection="0"/>
    <xf numFmtId="0" fontId="171" fillId="0" borderId="0" applyNumberFormat="0" applyFill="0" applyBorder="0" applyAlignment="0" applyProtection="0"/>
    <xf numFmtId="0" fontId="151" fillId="0" borderId="0" applyNumberFormat="0" applyFill="0" applyBorder="0" applyAlignment="0" applyProtection="0"/>
    <xf numFmtId="0" fontId="171" fillId="0" borderId="0" applyNumberFormat="0" applyFill="0" applyBorder="0" applyAlignment="0" applyProtection="0"/>
    <xf numFmtId="43" fontId="155" fillId="0" borderId="0" applyFont="0" applyFill="0" applyBorder="0" applyAlignment="0" applyProtection="0"/>
    <xf numFmtId="43" fontId="155" fillId="0" borderId="0" applyFont="0" applyFill="0" applyBorder="0" applyAlignment="0" applyProtection="0"/>
    <xf numFmtId="43" fontId="1"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0" fontId="1" fillId="0" borderId="0"/>
    <xf numFmtId="0" fontId="173" fillId="0" borderId="0"/>
    <xf numFmtId="0" fontId="173" fillId="0" borderId="0"/>
    <xf numFmtId="0" fontId="1" fillId="0" borderId="0"/>
    <xf numFmtId="9" fontId="1" fillId="0" borderId="0" applyFont="0" applyFill="0" applyBorder="0" applyAlignment="0" applyProtection="0"/>
    <xf numFmtId="0" fontId="174" fillId="0" borderId="0"/>
    <xf numFmtId="0" fontId="3" fillId="0" borderId="0"/>
    <xf numFmtId="0" fontId="3" fillId="35" borderId="0" applyNumberFormat="0" applyBorder="0" applyAlignment="0" applyProtection="0"/>
    <xf numFmtId="0" fontId="172" fillId="58" borderId="0" applyNumberFormat="0" applyBorder="0" applyAlignment="0" applyProtection="0"/>
    <xf numFmtId="0" fontId="176" fillId="59" borderId="0" applyNumberFormat="0" applyBorder="0" applyAlignment="0" applyProtection="0"/>
    <xf numFmtId="0" fontId="155" fillId="60" borderId="0" applyNumberFormat="0" applyBorder="0" applyAlignment="0" applyProtection="0"/>
    <xf numFmtId="0" fontId="177" fillId="35" borderId="0" applyNumberFormat="0" applyBorder="0" applyAlignment="0" applyProtection="0"/>
    <xf numFmtId="0" fontId="172" fillId="58" borderId="0" applyNumberFormat="0" applyBorder="0" applyAlignment="0" applyProtection="0"/>
    <xf numFmtId="0" fontId="178" fillId="59" borderId="0" applyNumberFormat="0" applyBorder="0" applyAlignment="0" applyProtection="0"/>
    <xf numFmtId="0" fontId="178" fillId="59" borderId="0" applyNumberFormat="0" applyBorder="0" applyAlignment="0" applyProtection="0"/>
    <xf numFmtId="0" fontId="179" fillId="35" borderId="0" applyNumberFormat="0" applyBorder="0" applyAlignment="0" applyProtection="0"/>
    <xf numFmtId="0" fontId="172" fillId="58" borderId="0" applyNumberFormat="0" applyBorder="0" applyAlignment="0" applyProtection="0"/>
    <xf numFmtId="0" fontId="172" fillId="58" borderId="0" applyNumberFormat="0" applyBorder="0" applyAlignment="0" applyProtection="0"/>
    <xf numFmtId="0" fontId="179" fillId="35" borderId="0" applyNumberFormat="0" applyBorder="0" applyAlignment="0" applyProtection="0"/>
    <xf numFmtId="0" fontId="172" fillId="58" borderId="0" applyNumberFormat="0" applyBorder="0" applyAlignment="0" applyProtection="0"/>
    <xf numFmtId="0" fontId="172" fillId="58" borderId="0" applyNumberFormat="0" applyBorder="0" applyAlignment="0" applyProtection="0"/>
    <xf numFmtId="0" fontId="178" fillId="59" borderId="0" applyNumberFormat="0" applyBorder="0" applyAlignment="0" applyProtection="0"/>
    <xf numFmtId="0" fontId="179" fillId="35" borderId="0" applyNumberFormat="0" applyBorder="0" applyAlignment="0" applyProtection="0"/>
    <xf numFmtId="0" fontId="180" fillId="58" borderId="0" applyNumberFormat="0" applyBorder="0" applyAlignment="0" applyProtection="0"/>
    <xf numFmtId="0" fontId="172" fillId="58" borderId="0" applyNumberFormat="0" applyBorder="0" applyAlignment="0" applyProtection="0"/>
    <xf numFmtId="0" fontId="176" fillId="59" borderId="0" applyNumberFormat="0" applyBorder="0" applyAlignment="0" applyProtection="0"/>
    <xf numFmtId="0" fontId="172" fillId="58" borderId="0" applyNumberFormat="0" applyBorder="0" applyAlignment="0" applyProtection="0"/>
    <xf numFmtId="0" fontId="172" fillId="58" borderId="0" applyNumberFormat="0" applyBorder="0" applyAlignment="0" applyProtection="0"/>
    <xf numFmtId="0" fontId="155" fillId="60" borderId="0" applyNumberFormat="0" applyBorder="0" applyAlignment="0" applyProtection="0"/>
    <xf numFmtId="0" fontId="172" fillId="58" borderId="0" applyNumberFormat="0" applyBorder="0" applyAlignment="0" applyProtection="0"/>
    <xf numFmtId="0" fontId="155" fillId="60" borderId="0" applyNumberFormat="0" applyBorder="0" applyAlignment="0" applyProtection="0"/>
    <xf numFmtId="0" fontId="177" fillId="35" borderId="0" applyNumberFormat="0" applyBorder="0" applyAlignment="0" applyProtection="0"/>
    <xf numFmtId="0" fontId="172" fillId="58" borderId="0" applyNumberFormat="0" applyBorder="0" applyAlignment="0" applyProtection="0"/>
    <xf numFmtId="0" fontId="176" fillId="59" borderId="0" applyNumberFormat="0" applyBorder="0" applyAlignment="0" applyProtection="0"/>
    <xf numFmtId="0" fontId="172" fillId="58" borderId="0" applyNumberFormat="0" applyBorder="0" applyAlignment="0" applyProtection="0"/>
    <xf numFmtId="0" fontId="172" fillId="58" borderId="0" applyNumberFormat="0" applyBorder="0" applyAlignment="0" applyProtection="0"/>
    <xf numFmtId="0" fontId="180" fillId="58" borderId="0" applyNumberFormat="0" applyBorder="0" applyAlignment="0" applyProtection="0"/>
    <xf numFmtId="0" fontId="172" fillId="58" borderId="0" applyNumberFormat="0" applyBorder="0" applyAlignment="0" applyProtection="0"/>
    <xf numFmtId="0" fontId="180" fillId="58" borderId="0" applyNumberFormat="0" applyBorder="0" applyAlignment="0" applyProtection="0"/>
    <xf numFmtId="0" fontId="177" fillId="35" borderId="0" applyNumberFormat="0" applyBorder="0" applyAlignment="0" applyProtection="0"/>
    <xf numFmtId="0" fontId="172" fillId="58" borderId="0" applyNumberFormat="0" applyBorder="0" applyAlignment="0" applyProtection="0"/>
    <xf numFmtId="0" fontId="172" fillId="58" borderId="0" applyNumberFormat="0" applyBorder="0" applyAlignment="0" applyProtection="0"/>
    <xf numFmtId="0" fontId="176" fillId="59" borderId="0" applyNumberFormat="0" applyBorder="0" applyAlignment="0" applyProtection="0"/>
    <xf numFmtId="0" fontId="177" fillId="35" borderId="0" applyNumberFormat="0" applyBorder="0" applyAlignment="0" applyProtection="0"/>
    <xf numFmtId="0" fontId="172" fillId="58" borderId="0" applyNumberFormat="0" applyBorder="0" applyAlignment="0" applyProtection="0"/>
    <xf numFmtId="0" fontId="178" fillId="59" borderId="0" applyNumberFormat="0" applyBorder="0" applyAlignment="0" applyProtection="0"/>
    <xf numFmtId="0" fontId="179" fillId="35" borderId="0" applyNumberFormat="0" applyBorder="0" applyAlignment="0" applyProtection="0"/>
    <xf numFmtId="0" fontId="181" fillId="59" borderId="0" applyNumberFormat="0" applyBorder="0" applyAlignment="0" applyProtection="0"/>
    <xf numFmtId="0" fontId="181" fillId="59"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178" fillId="59" borderId="0" applyNumberFormat="0" applyBorder="0" applyAlignment="0" applyProtection="0"/>
    <xf numFmtId="0" fontId="179" fillId="35" borderId="0" applyNumberFormat="0" applyBorder="0" applyAlignment="0" applyProtection="0"/>
    <xf numFmtId="0" fontId="178" fillId="59" borderId="0" applyNumberFormat="0" applyBorder="0" applyAlignment="0" applyProtection="0"/>
    <xf numFmtId="0" fontId="179" fillId="35" borderId="0" applyNumberFormat="0" applyBorder="0" applyAlignment="0" applyProtection="0"/>
    <xf numFmtId="0" fontId="181" fillId="59" borderId="0" applyNumberFormat="0" applyBorder="0" applyAlignment="0" applyProtection="0"/>
    <xf numFmtId="0" fontId="181" fillId="59" borderId="0" applyNumberFormat="0" applyBorder="0" applyAlignment="0" applyProtection="0"/>
    <xf numFmtId="0" fontId="3" fillId="35" borderId="0" applyNumberFormat="0" applyBorder="0" applyAlignment="0" applyProtection="0"/>
    <xf numFmtId="0" fontId="3" fillId="39" borderId="0" applyNumberFormat="0" applyBorder="0" applyAlignment="0" applyProtection="0"/>
    <xf numFmtId="0" fontId="172" fillId="61" borderId="0" applyNumberFormat="0" applyBorder="0" applyAlignment="0" applyProtection="0"/>
    <xf numFmtId="0" fontId="176" fillId="60" borderId="0" applyNumberFormat="0" applyBorder="0" applyAlignment="0" applyProtection="0"/>
    <xf numFmtId="0" fontId="155" fillId="62" borderId="0" applyNumberFormat="0" applyBorder="0" applyAlignment="0" applyProtection="0"/>
    <xf numFmtId="0" fontId="177" fillId="39" borderId="0" applyNumberFormat="0" applyBorder="0" applyAlignment="0" applyProtection="0"/>
    <xf numFmtId="0" fontId="172" fillId="61" borderId="0" applyNumberFormat="0" applyBorder="0" applyAlignment="0" applyProtection="0"/>
    <xf numFmtId="0" fontId="178" fillId="60" borderId="0" applyNumberFormat="0" applyBorder="0" applyAlignment="0" applyProtection="0"/>
    <xf numFmtId="0" fontId="178" fillId="60" borderId="0" applyNumberFormat="0" applyBorder="0" applyAlignment="0" applyProtection="0"/>
    <xf numFmtId="0" fontId="179" fillId="39" borderId="0" applyNumberFormat="0" applyBorder="0" applyAlignment="0" applyProtection="0"/>
    <xf numFmtId="0" fontId="172" fillId="61" borderId="0" applyNumberFormat="0" applyBorder="0" applyAlignment="0" applyProtection="0"/>
    <xf numFmtId="0" fontId="172" fillId="61" borderId="0" applyNumberFormat="0" applyBorder="0" applyAlignment="0" applyProtection="0"/>
    <xf numFmtId="0" fontId="179" fillId="39" borderId="0" applyNumberFormat="0" applyBorder="0" applyAlignment="0" applyProtection="0"/>
    <xf numFmtId="0" fontId="172" fillId="61" borderId="0" applyNumberFormat="0" applyBorder="0" applyAlignment="0" applyProtection="0"/>
    <xf numFmtId="0" fontId="172" fillId="61" borderId="0" applyNumberFormat="0" applyBorder="0" applyAlignment="0" applyProtection="0"/>
    <xf numFmtId="0" fontId="178" fillId="60" borderId="0" applyNumberFormat="0" applyBorder="0" applyAlignment="0" applyProtection="0"/>
    <xf numFmtId="0" fontId="179" fillId="39" borderId="0" applyNumberFormat="0" applyBorder="0" applyAlignment="0" applyProtection="0"/>
    <xf numFmtId="0" fontId="180" fillId="61" borderId="0" applyNumberFormat="0" applyBorder="0" applyAlignment="0" applyProtection="0"/>
    <xf numFmtId="0" fontId="172" fillId="61" borderId="0" applyNumberFormat="0" applyBorder="0" applyAlignment="0" applyProtection="0"/>
    <xf numFmtId="0" fontId="176" fillId="60" borderId="0" applyNumberFormat="0" applyBorder="0" applyAlignment="0" applyProtection="0"/>
    <xf numFmtId="0" fontId="172" fillId="61" borderId="0" applyNumberFormat="0" applyBorder="0" applyAlignment="0" applyProtection="0"/>
    <xf numFmtId="0" fontId="172" fillId="61" borderId="0" applyNumberFormat="0" applyBorder="0" applyAlignment="0" applyProtection="0"/>
    <xf numFmtId="0" fontId="155" fillId="62" borderId="0" applyNumberFormat="0" applyBorder="0" applyAlignment="0" applyProtection="0"/>
    <xf numFmtId="0" fontId="172" fillId="61" borderId="0" applyNumberFormat="0" applyBorder="0" applyAlignment="0" applyProtection="0"/>
    <xf numFmtId="0" fontId="155" fillId="62" borderId="0" applyNumberFormat="0" applyBorder="0" applyAlignment="0" applyProtection="0"/>
    <xf numFmtId="0" fontId="177" fillId="39" borderId="0" applyNumberFormat="0" applyBorder="0" applyAlignment="0" applyProtection="0"/>
    <xf numFmtId="0" fontId="172" fillId="61" borderId="0" applyNumberFormat="0" applyBorder="0" applyAlignment="0" applyProtection="0"/>
    <xf numFmtId="0" fontId="176" fillId="60" borderId="0" applyNumberFormat="0" applyBorder="0" applyAlignment="0" applyProtection="0"/>
    <xf numFmtId="0" fontId="172" fillId="61" borderId="0" applyNumberFormat="0" applyBorder="0" applyAlignment="0" applyProtection="0"/>
    <xf numFmtId="0" fontId="172" fillId="61" borderId="0" applyNumberFormat="0" applyBorder="0" applyAlignment="0" applyProtection="0"/>
    <xf numFmtId="0" fontId="180" fillId="61" borderId="0" applyNumberFormat="0" applyBorder="0" applyAlignment="0" applyProtection="0"/>
    <xf numFmtId="0" fontId="172" fillId="61" borderId="0" applyNumberFormat="0" applyBorder="0" applyAlignment="0" applyProtection="0"/>
    <xf numFmtId="0" fontId="180" fillId="61" borderId="0" applyNumberFormat="0" applyBorder="0" applyAlignment="0" applyProtection="0"/>
    <xf numFmtId="0" fontId="177" fillId="39" borderId="0" applyNumberFormat="0" applyBorder="0" applyAlignment="0" applyProtection="0"/>
    <xf numFmtId="0" fontId="172" fillId="61" borderId="0" applyNumberFormat="0" applyBorder="0" applyAlignment="0" applyProtection="0"/>
    <xf numFmtId="0" fontId="172" fillId="61" borderId="0" applyNumberFormat="0" applyBorder="0" applyAlignment="0" applyProtection="0"/>
    <xf numFmtId="0" fontId="176" fillId="60" borderId="0" applyNumberFormat="0" applyBorder="0" applyAlignment="0" applyProtection="0"/>
    <xf numFmtId="0" fontId="177" fillId="39" borderId="0" applyNumberFormat="0" applyBorder="0" applyAlignment="0" applyProtection="0"/>
    <xf numFmtId="0" fontId="172" fillId="61" borderId="0" applyNumberFormat="0" applyBorder="0" applyAlignment="0" applyProtection="0"/>
    <xf numFmtId="0" fontId="178" fillId="60" borderId="0" applyNumberFormat="0" applyBorder="0" applyAlignment="0" applyProtection="0"/>
    <xf numFmtId="0" fontId="179" fillId="39" borderId="0" applyNumberFormat="0" applyBorder="0" applyAlignment="0" applyProtection="0"/>
    <xf numFmtId="0" fontId="181" fillId="60" borderId="0" applyNumberFormat="0" applyBorder="0" applyAlignment="0" applyProtection="0"/>
    <xf numFmtId="0" fontId="181" fillId="60"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178" fillId="60" borderId="0" applyNumberFormat="0" applyBorder="0" applyAlignment="0" applyProtection="0"/>
    <xf numFmtId="0" fontId="179" fillId="39" borderId="0" applyNumberFormat="0" applyBorder="0" applyAlignment="0" applyProtection="0"/>
    <xf numFmtId="0" fontId="178" fillId="60" borderId="0" applyNumberFormat="0" applyBorder="0" applyAlignment="0" applyProtection="0"/>
    <xf numFmtId="0" fontId="179" fillId="39" borderId="0" applyNumberFormat="0" applyBorder="0" applyAlignment="0" applyProtection="0"/>
    <xf numFmtId="0" fontId="181" fillId="60" borderId="0" applyNumberFormat="0" applyBorder="0" applyAlignment="0" applyProtection="0"/>
    <xf numFmtId="0" fontId="181" fillId="60" borderId="0" applyNumberFormat="0" applyBorder="0" applyAlignment="0" applyProtection="0"/>
    <xf numFmtId="0" fontId="3" fillId="39" borderId="0" applyNumberFormat="0" applyBorder="0" applyAlignment="0" applyProtection="0"/>
    <xf numFmtId="0" fontId="3" fillId="43" borderId="0" applyNumberFormat="0" applyBorder="0" applyAlignment="0" applyProtection="0"/>
    <xf numFmtId="0" fontId="172" fillId="63" borderId="0" applyNumberFormat="0" applyBorder="0" applyAlignment="0" applyProtection="0"/>
    <xf numFmtId="0" fontId="176" fillId="64" borderId="0" applyNumberFormat="0" applyBorder="0" applyAlignment="0" applyProtection="0"/>
    <xf numFmtId="0" fontId="155" fillId="64" borderId="0" applyNumberFormat="0" applyBorder="0" applyAlignment="0" applyProtection="0"/>
    <xf numFmtId="0" fontId="177" fillId="43" borderId="0" applyNumberFormat="0" applyBorder="0" applyAlignment="0" applyProtection="0"/>
    <xf numFmtId="0" fontId="172" fillId="63" borderId="0" applyNumberFormat="0" applyBorder="0" applyAlignment="0" applyProtection="0"/>
    <xf numFmtId="0" fontId="178" fillId="64" borderId="0" applyNumberFormat="0" applyBorder="0" applyAlignment="0" applyProtection="0"/>
    <xf numFmtId="0" fontId="178" fillId="64" borderId="0" applyNumberFormat="0" applyBorder="0" applyAlignment="0" applyProtection="0"/>
    <xf numFmtId="0" fontId="179" fillId="43" borderId="0" applyNumberFormat="0" applyBorder="0" applyAlignment="0" applyProtection="0"/>
    <xf numFmtId="0" fontId="172" fillId="63" borderId="0" applyNumberFormat="0" applyBorder="0" applyAlignment="0" applyProtection="0"/>
    <xf numFmtId="0" fontId="172" fillId="63" borderId="0" applyNumberFormat="0" applyBorder="0" applyAlignment="0" applyProtection="0"/>
    <xf numFmtId="0" fontId="179" fillId="43" borderId="0" applyNumberFormat="0" applyBorder="0" applyAlignment="0" applyProtection="0"/>
    <xf numFmtId="0" fontId="172" fillId="63" borderId="0" applyNumberFormat="0" applyBorder="0" applyAlignment="0" applyProtection="0"/>
    <xf numFmtId="0" fontId="172" fillId="63" borderId="0" applyNumberFormat="0" applyBorder="0" applyAlignment="0" applyProtection="0"/>
    <xf numFmtId="0" fontId="178" fillId="64" borderId="0" applyNumberFormat="0" applyBorder="0" applyAlignment="0" applyProtection="0"/>
    <xf numFmtId="0" fontId="179" fillId="43" borderId="0" applyNumberFormat="0" applyBorder="0" applyAlignment="0" applyProtection="0"/>
    <xf numFmtId="0" fontId="180" fillId="63" borderId="0" applyNumberFormat="0" applyBorder="0" applyAlignment="0" applyProtection="0"/>
    <xf numFmtId="0" fontId="172" fillId="63" borderId="0" applyNumberFormat="0" applyBorder="0" applyAlignment="0" applyProtection="0"/>
    <xf numFmtId="0" fontId="176" fillId="64" borderId="0" applyNumberFormat="0" applyBorder="0" applyAlignment="0" applyProtection="0"/>
    <xf numFmtId="0" fontId="172" fillId="63" borderId="0" applyNumberFormat="0" applyBorder="0" applyAlignment="0" applyProtection="0"/>
    <xf numFmtId="0" fontId="172" fillId="63" borderId="0" applyNumberFormat="0" applyBorder="0" applyAlignment="0" applyProtection="0"/>
    <xf numFmtId="0" fontId="155" fillId="64" borderId="0" applyNumberFormat="0" applyBorder="0" applyAlignment="0" applyProtection="0"/>
    <xf numFmtId="0" fontId="172" fillId="63" borderId="0" applyNumberFormat="0" applyBorder="0" applyAlignment="0" applyProtection="0"/>
    <xf numFmtId="0" fontId="155" fillId="64" borderId="0" applyNumberFormat="0" applyBorder="0" applyAlignment="0" applyProtection="0"/>
    <xf numFmtId="0" fontId="177" fillId="43" borderId="0" applyNumberFormat="0" applyBorder="0" applyAlignment="0" applyProtection="0"/>
    <xf numFmtId="0" fontId="172" fillId="63" borderId="0" applyNumberFormat="0" applyBorder="0" applyAlignment="0" applyProtection="0"/>
    <xf numFmtId="0" fontId="176" fillId="64" borderId="0" applyNumberFormat="0" applyBorder="0" applyAlignment="0" applyProtection="0"/>
    <xf numFmtId="0" fontId="172" fillId="63" borderId="0" applyNumberFormat="0" applyBorder="0" applyAlignment="0" applyProtection="0"/>
    <xf numFmtId="0" fontId="172" fillId="63" borderId="0" applyNumberFormat="0" applyBorder="0" applyAlignment="0" applyProtection="0"/>
    <xf numFmtId="0" fontId="180" fillId="63" borderId="0" applyNumberFormat="0" applyBorder="0" applyAlignment="0" applyProtection="0"/>
    <xf numFmtId="0" fontId="172" fillId="63" borderId="0" applyNumberFormat="0" applyBorder="0" applyAlignment="0" applyProtection="0"/>
    <xf numFmtId="0" fontId="180" fillId="63" borderId="0" applyNumberFormat="0" applyBorder="0" applyAlignment="0" applyProtection="0"/>
    <xf numFmtId="0" fontId="177" fillId="43" borderId="0" applyNumberFormat="0" applyBorder="0" applyAlignment="0" applyProtection="0"/>
    <xf numFmtId="0" fontId="172" fillId="63" borderId="0" applyNumberFormat="0" applyBorder="0" applyAlignment="0" applyProtection="0"/>
    <xf numFmtId="0" fontId="172" fillId="63" borderId="0" applyNumberFormat="0" applyBorder="0" applyAlignment="0" applyProtection="0"/>
    <xf numFmtId="0" fontId="176" fillId="64" borderId="0" applyNumberFormat="0" applyBorder="0" applyAlignment="0" applyProtection="0"/>
    <xf numFmtId="0" fontId="177" fillId="43" borderId="0" applyNumberFormat="0" applyBorder="0" applyAlignment="0" applyProtection="0"/>
    <xf numFmtId="0" fontId="172" fillId="63" borderId="0" applyNumberFormat="0" applyBorder="0" applyAlignment="0" applyProtection="0"/>
    <xf numFmtId="0" fontId="178" fillId="64" borderId="0" applyNumberFormat="0" applyBorder="0" applyAlignment="0" applyProtection="0"/>
    <xf numFmtId="0" fontId="179" fillId="43" borderId="0" applyNumberFormat="0" applyBorder="0" applyAlignment="0" applyProtection="0"/>
    <xf numFmtId="0" fontId="181" fillId="64" borderId="0" applyNumberFormat="0" applyBorder="0" applyAlignment="0" applyProtection="0"/>
    <xf numFmtId="0" fontId="181" fillId="64"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178" fillId="64" borderId="0" applyNumberFormat="0" applyBorder="0" applyAlignment="0" applyProtection="0"/>
    <xf numFmtId="0" fontId="179" fillId="43" borderId="0" applyNumberFormat="0" applyBorder="0" applyAlignment="0" applyProtection="0"/>
    <xf numFmtId="0" fontId="178" fillId="64" borderId="0" applyNumberFormat="0" applyBorder="0" applyAlignment="0" applyProtection="0"/>
    <xf numFmtId="0" fontId="179" fillId="43" borderId="0" applyNumberFormat="0" applyBorder="0" applyAlignment="0" applyProtection="0"/>
    <xf numFmtId="0" fontId="181" fillId="64" borderId="0" applyNumberFormat="0" applyBorder="0" applyAlignment="0" applyProtection="0"/>
    <xf numFmtId="0" fontId="181" fillId="64" borderId="0" applyNumberFormat="0" applyBorder="0" applyAlignment="0" applyProtection="0"/>
    <xf numFmtId="0" fontId="3" fillId="43" borderId="0" applyNumberFormat="0" applyBorder="0" applyAlignment="0" applyProtection="0"/>
    <xf numFmtId="0" fontId="3" fillId="47" borderId="0" applyNumberFormat="0" applyBorder="0" applyAlignment="0" applyProtection="0"/>
    <xf numFmtId="0" fontId="172" fillId="65" borderId="0" applyNumberFormat="0" applyBorder="0" applyAlignment="0" applyProtection="0"/>
    <xf numFmtId="0" fontId="176" fillId="59" borderId="0" applyNumberFormat="0" applyBorder="0" applyAlignment="0" applyProtection="0"/>
    <xf numFmtId="0" fontId="155" fillId="60" borderId="0" applyNumberFormat="0" applyBorder="0" applyAlignment="0" applyProtection="0"/>
    <xf numFmtId="0" fontId="177" fillId="47" borderId="0" applyNumberFormat="0" applyBorder="0" applyAlignment="0" applyProtection="0"/>
    <xf numFmtId="0" fontId="172" fillId="65" borderId="0" applyNumberFormat="0" applyBorder="0" applyAlignment="0" applyProtection="0"/>
    <xf numFmtId="0" fontId="178" fillId="59" borderId="0" applyNumberFormat="0" applyBorder="0" applyAlignment="0" applyProtection="0"/>
    <xf numFmtId="0" fontId="178" fillId="59" borderId="0" applyNumberFormat="0" applyBorder="0" applyAlignment="0" applyProtection="0"/>
    <xf numFmtId="0" fontId="179" fillId="47"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9" fillId="47"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8" fillId="59" borderId="0" applyNumberFormat="0" applyBorder="0" applyAlignment="0" applyProtection="0"/>
    <xf numFmtId="0" fontId="179" fillId="47" borderId="0" applyNumberFormat="0" applyBorder="0" applyAlignment="0" applyProtection="0"/>
    <xf numFmtId="0" fontId="180" fillId="65" borderId="0" applyNumberFormat="0" applyBorder="0" applyAlignment="0" applyProtection="0"/>
    <xf numFmtId="0" fontId="172" fillId="65" borderId="0" applyNumberFormat="0" applyBorder="0" applyAlignment="0" applyProtection="0"/>
    <xf numFmtId="0" fontId="176" fillId="59"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55" fillId="60" borderId="0" applyNumberFormat="0" applyBorder="0" applyAlignment="0" applyProtection="0"/>
    <xf numFmtId="0" fontId="172" fillId="65" borderId="0" applyNumberFormat="0" applyBorder="0" applyAlignment="0" applyProtection="0"/>
    <xf numFmtId="0" fontId="155" fillId="60" borderId="0" applyNumberFormat="0" applyBorder="0" applyAlignment="0" applyProtection="0"/>
    <xf numFmtId="0" fontId="177" fillId="47" borderId="0" applyNumberFormat="0" applyBorder="0" applyAlignment="0" applyProtection="0"/>
    <xf numFmtId="0" fontId="172" fillId="65" borderId="0" applyNumberFormat="0" applyBorder="0" applyAlignment="0" applyProtection="0"/>
    <xf numFmtId="0" fontId="176" fillId="59"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80" fillId="65" borderId="0" applyNumberFormat="0" applyBorder="0" applyAlignment="0" applyProtection="0"/>
    <xf numFmtId="0" fontId="172" fillId="65" borderId="0" applyNumberFormat="0" applyBorder="0" applyAlignment="0" applyProtection="0"/>
    <xf numFmtId="0" fontId="180" fillId="65" borderId="0" applyNumberFormat="0" applyBorder="0" applyAlignment="0" applyProtection="0"/>
    <xf numFmtId="0" fontId="177" fillId="47"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6" fillId="59" borderId="0" applyNumberFormat="0" applyBorder="0" applyAlignment="0" applyProtection="0"/>
    <xf numFmtId="0" fontId="177" fillId="47" borderId="0" applyNumberFormat="0" applyBorder="0" applyAlignment="0" applyProtection="0"/>
    <xf numFmtId="0" fontId="172" fillId="65" borderId="0" applyNumberFormat="0" applyBorder="0" applyAlignment="0" applyProtection="0"/>
    <xf numFmtId="0" fontId="178" fillId="59" borderId="0" applyNumberFormat="0" applyBorder="0" applyAlignment="0" applyProtection="0"/>
    <xf numFmtId="0" fontId="179" fillId="47" borderId="0" applyNumberFormat="0" applyBorder="0" applyAlignment="0" applyProtection="0"/>
    <xf numFmtId="0" fontId="181" fillId="59" borderId="0" applyNumberFormat="0" applyBorder="0" applyAlignment="0" applyProtection="0"/>
    <xf numFmtId="0" fontId="181" fillId="59"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178" fillId="59" borderId="0" applyNumberFormat="0" applyBorder="0" applyAlignment="0" applyProtection="0"/>
    <xf numFmtId="0" fontId="179" fillId="47" borderId="0" applyNumberFormat="0" applyBorder="0" applyAlignment="0" applyProtection="0"/>
    <xf numFmtId="0" fontId="178" fillId="59" borderId="0" applyNumberFormat="0" applyBorder="0" applyAlignment="0" applyProtection="0"/>
    <xf numFmtId="0" fontId="179" fillId="47" borderId="0" applyNumberFormat="0" applyBorder="0" applyAlignment="0" applyProtection="0"/>
    <xf numFmtId="0" fontId="181" fillId="59" borderId="0" applyNumberFormat="0" applyBorder="0" applyAlignment="0" applyProtection="0"/>
    <xf numFmtId="0" fontId="181" fillId="59" borderId="0" applyNumberFormat="0" applyBorder="0" applyAlignment="0" applyProtection="0"/>
    <xf numFmtId="0" fontId="3" fillId="47" borderId="0" applyNumberFormat="0" applyBorder="0" applyAlignment="0" applyProtection="0"/>
    <xf numFmtId="0" fontId="3" fillId="51" borderId="0" applyNumberFormat="0" applyBorder="0" applyAlignment="0" applyProtection="0"/>
    <xf numFmtId="0" fontId="172" fillId="66" borderId="0" applyNumberFormat="0" applyBorder="0" applyAlignment="0" applyProtection="0"/>
    <xf numFmtId="0" fontId="176" fillId="51" borderId="0" applyNumberFormat="0" applyBorder="0" applyAlignment="0" applyProtection="0"/>
    <xf numFmtId="0" fontId="155" fillId="66" borderId="0" applyNumberFormat="0" applyBorder="0" applyAlignment="0" applyProtection="0"/>
    <xf numFmtId="0" fontId="177" fillId="51" borderId="0" applyNumberFormat="0" applyBorder="0" applyAlignment="0" applyProtection="0"/>
    <xf numFmtId="0" fontId="172" fillId="66" borderId="0" applyNumberFormat="0" applyBorder="0" applyAlignment="0" applyProtection="0"/>
    <xf numFmtId="0" fontId="178" fillId="51" borderId="0" applyNumberFormat="0" applyBorder="0" applyAlignment="0" applyProtection="0"/>
    <xf numFmtId="0" fontId="178" fillId="51" borderId="0" applyNumberFormat="0" applyBorder="0" applyAlignment="0" applyProtection="0"/>
    <xf numFmtId="0" fontId="179" fillId="51" borderId="0" applyNumberFormat="0" applyBorder="0" applyAlignment="0" applyProtection="0"/>
    <xf numFmtId="0" fontId="172" fillId="66" borderId="0" applyNumberFormat="0" applyBorder="0" applyAlignment="0" applyProtection="0"/>
    <xf numFmtId="0" fontId="172" fillId="66" borderId="0" applyNumberFormat="0" applyBorder="0" applyAlignment="0" applyProtection="0"/>
    <xf numFmtId="0" fontId="179" fillId="51" borderId="0" applyNumberFormat="0" applyBorder="0" applyAlignment="0" applyProtection="0"/>
    <xf numFmtId="0" fontId="172" fillId="66" borderId="0" applyNumberFormat="0" applyBorder="0" applyAlignment="0" applyProtection="0"/>
    <xf numFmtId="0" fontId="172" fillId="66" borderId="0" applyNumberFormat="0" applyBorder="0" applyAlignment="0" applyProtection="0"/>
    <xf numFmtId="0" fontId="178" fillId="51" borderId="0" applyNumberFormat="0" applyBorder="0" applyAlignment="0" applyProtection="0"/>
    <xf numFmtId="0" fontId="179" fillId="51" borderId="0" applyNumberFormat="0" applyBorder="0" applyAlignment="0" applyProtection="0"/>
    <xf numFmtId="0" fontId="180" fillId="66" borderId="0" applyNumberFormat="0" applyBorder="0" applyAlignment="0" applyProtection="0"/>
    <xf numFmtId="0" fontId="172" fillId="66" borderId="0" applyNumberFormat="0" applyBorder="0" applyAlignment="0" applyProtection="0"/>
    <xf numFmtId="0" fontId="176" fillId="51" borderId="0" applyNumberFormat="0" applyBorder="0" applyAlignment="0" applyProtection="0"/>
    <xf numFmtId="0" fontId="172" fillId="66" borderId="0" applyNumberFormat="0" applyBorder="0" applyAlignment="0" applyProtection="0"/>
    <xf numFmtId="0" fontId="172" fillId="66" borderId="0" applyNumberFormat="0" applyBorder="0" applyAlignment="0" applyProtection="0"/>
    <xf numFmtId="0" fontId="155" fillId="66" borderId="0" applyNumberFormat="0" applyBorder="0" applyAlignment="0" applyProtection="0"/>
    <xf numFmtId="0" fontId="172" fillId="66" borderId="0" applyNumberFormat="0" applyBorder="0" applyAlignment="0" applyProtection="0"/>
    <xf numFmtId="0" fontId="155" fillId="66" borderId="0" applyNumberFormat="0" applyBorder="0" applyAlignment="0" applyProtection="0"/>
    <xf numFmtId="0" fontId="177" fillId="51" borderId="0" applyNumberFormat="0" applyBorder="0" applyAlignment="0" applyProtection="0"/>
    <xf numFmtId="0" fontId="172" fillId="66" borderId="0" applyNumberFormat="0" applyBorder="0" applyAlignment="0" applyProtection="0"/>
    <xf numFmtId="0" fontId="176" fillId="51" borderId="0" applyNumberFormat="0" applyBorder="0" applyAlignment="0" applyProtection="0"/>
    <xf numFmtId="0" fontId="172" fillId="66" borderId="0" applyNumberFormat="0" applyBorder="0" applyAlignment="0" applyProtection="0"/>
    <xf numFmtId="0" fontId="172" fillId="66" borderId="0" applyNumberFormat="0" applyBorder="0" applyAlignment="0" applyProtection="0"/>
    <xf numFmtId="0" fontId="180" fillId="66" borderId="0" applyNumberFormat="0" applyBorder="0" applyAlignment="0" applyProtection="0"/>
    <xf numFmtId="0" fontId="172" fillId="66" borderId="0" applyNumberFormat="0" applyBorder="0" applyAlignment="0" applyProtection="0"/>
    <xf numFmtId="0" fontId="180" fillId="66" borderId="0" applyNumberFormat="0" applyBorder="0" applyAlignment="0" applyProtection="0"/>
    <xf numFmtId="0" fontId="177" fillId="51" borderId="0" applyNumberFormat="0" applyBorder="0" applyAlignment="0" applyProtection="0"/>
    <xf numFmtId="0" fontId="172" fillId="66" borderId="0" applyNumberFormat="0" applyBorder="0" applyAlignment="0" applyProtection="0"/>
    <xf numFmtId="0" fontId="172" fillId="66" borderId="0" applyNumberFormat="0" applyBorder="0" applyAlignment="0" applyProtection="0"/>
    <xf numFmtId="0" fontId="176" fillId="51" borderId="0" applyNumberFormat="0" applyBorder="0" applyAlignment="0" applyProtection="0"/>
    <xf numFmtId="0" fontId="177" fillId="51" borderId="0" applyNumberFormat="0" applyBorder="0" applyAlignment="0" applyProtection="0"/>
    <xf numFmtId="0" fontId="172" fillId="66" borderId="0" applyNumberFormat="0" applyBorder="0" applyAlignment="0" applyProtection="0"/>
    <xf numFmtId="0" fontId="178" fillId="51" borderId="0" applyNumberFormat="0" applyBorder="0" applyAlignment="0" applyProtection="0"/>
    <xf numFmtId="0" fontId="179" fillId="51" borderId="0" applyNumberFormat="0" applyBorder="0" applyAlignment="0" applyProtection="0"/>
    <xf numFmtId="0" fontId="182"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178" fillId="51" borderId="0" applyNumberFormat="0" applyBorder="0" applyAlignment="0" applyProtection="0"/>
    <xf numFmtId="0" fontId="179" fillId="51" borderId="0" applyNumberFormat="0" applyBorder="0" applyAlignment="0" applyProtection="0"/>
    <xf numFmtId="0" fontId="178" fillId="51" borderId="0" applyNumberFormat="0" applyBorder="0" applyAlignment="0" applyProtection="0"/>
    <xf numFmtId="0" fontId="179" fillId="51" borderId="0" applyNumberFormat="0" applyBorder="0" applyAlignment="0" applyProtection="0"/>
    <xf numFmtId="0" fontId="182" fillId="51" borderId="0" applyNumberFormat="0" applyBorder="0" applyAlignment="0" applyProtection="0"/>
    <xf numFmtId="0" fontId="3" fillId="51" borderId="0" applyNumberFormat="0" applyBorder="0" applyAlignment="0" applyProtection="0"/>
    <xf numFmtId="0" fontId="3" fillId="55" borderId="0" applyNumberFormat="0" applyBorder="0" applyAlignment="0" applyProtection="0"/>
    <xf numFmtId="0" fontId="172" fillId="60" borderId="0" applyNumberFormat="0" applyBorder="0" applyAlignment="0" applyProtection="0"/>
    <xf numFmtId="0" fontId="176" fillId="55" borderId="0" applyNumberFormat="0" applyBorder="0" applyAlignment="0" applyProtection="0"/>
    <xf numFmtId="0" fontId="155" fillId="64" borderId="0" applyNumberFormat="0" applyBorder="0" applyAlignment="0" applyProtection="0"/>
    <xf numFmtId="0" fontId="177" fillId="55" borderId="0" applyNumberFormat="0" applyBorder="0" applyAlignment="0" applyProtection="0"/>
    <xf numFmtId="0" fontId="172" fillId="60" borderId="0" applyNumberFormat="0" applyBorder="0" applyAlignment="0" applyProtection="0"/>
    <xf numFmtId="0" fontId="178" fillId="55" borderId="0" applyNumberFormat="0" applyBorder="0" applyAlignment="0" applyProtection="0"/>
    <xf numFmtId="0" fontId="178" fillId="55" borderId="0" applyNumberFormat="0" applyBorder="0" applyAlignment="0" applyProtection="0"/>
    <xf numFmtId="0" fontId="179" fillId="55"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79" fillId="55"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78" fillId="55" borderId="0" applyNumberFormat="0" applyBorder="0" applyAlignment="0" applyProtection="0"/>
    <xf numFmtId="0" fontId="179" fillId="55" borderId="0" applyNumberFormat="0" applyBorder="0" applyAlignment="0" applyProtection="0"/>
    <xf numFmtId="0" fontId="180" fillId="60" borderId="0" applyNumberFormat="0" applyBorder="0" applyAlignment="0" applyProtection="0"/>
    <xf numFmtId="0" fontId="172" fillId="60" borderId="0" applyNumberFormat="0" applyBorder="0" applyAlignment="0" applyProtection="0"/>
    <xf numFmtId="0" fontId="176" fillId="55"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55" fillId="64" borderId="0" applyNumberFormat="0" applyBorder="0" applyAlignment="0" applyProtection="0"/>
    <xf numFmtId="0" fontId="172" fillId="60" borderId="0" applyNumberFormat="0" applyBorder="0" applyAlignment="0" applyProtection="0"/>
    <xf numFmtId="0" fontId="155" fillId="64" borderId="0" applyNumberFormat="0" applyBorder="0" applyAlignment="0" applyProtection="0"/>
    <xf numFmtId="0" fontId="177" fillId="55" borderId="0" applyNumberFormat="0" applyBorder="0" applyAlignment="0" applyProtection="0"/>
    <xf numFmtId="0" fontId="172" fillId="60" borderId="0" applyNumberFormat="0" applyBorder="0" applyAlignment="0" applyProtection="0"/>
    <xf numFmtId="0" fontId="176" fillId="55"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80" fillId="60" borderId="0" applyNumberFormat="0" applyBorder="0" applyAlignment="0" applyProtection="0"/>
    <xf numFmtId="0" fontId="172" fillId="60" borderId="0" applyNumberFormat="0" applyBorder="0" applyAlignment="0" applyProtection="0"/>
    <xf numFmtId="0" fontId="180" fillId="60" borderId="0" applyNumberFormat="0" applyBorder="0" applyAlignment="0" applyProtection="0"/>
    <xf numFmtId="0" fontId="177" fillId="55"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76" fillId="55" borderId="0" applyNumberFormat="0" applyBorder="0" applyAlignment="0" applyProtection="0"/>
    <xf numFmtId="0" fontId="177" fillId="55" borderId="0" applyNumberFormat="0" applyBorder="0" applyAlignment="0" applyProtection="0"/>
    <xf numFmtId="0" fontId="172" fillId="60" borderId="0" applyNumberFormat="0" applyBorder="0" applyAlignment="0" applyProtection="0"/>
    <xf numFmtId="0" fontId="178" fillId="55" borderId="0" applyNumberFormat="0" applyBorder="0" applyAlignment="0" applyProtection="0"/>
    <xf numFmtId="0" fontId="179" fillId="55" borderId="0" applyNumberFormat="0" applyBorder="0" applyAlignment="0" applyProtection="0"/>
    <xf numFmtId="0" fontId="182"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178" fillId="55" borderId="0" applyNumberFormat="0" applyBorder="0" applyAlignment="0" applyProtection="0"/>
    <xf numFmtId="0" fontId="179" fillId="55" borderId="0" applyNumberFormat="0" applyBorder="0" applyAlignment="0" applyProtection="0"/>
    <xf numFmtId="0" fontId="178" fillId="55" borderId="0" applyNumberFormat="0" applyBorder="0" applyAlignment="0" applyProtection="0"/>
    <xf numFmtId="0" fontId="179" fillId="55" borderId="0" applyNumberFormat="0" applyBorder="0" applyAlignment="0" applyProtection="0"/>
    <xf numFmtId="0" fontId="182" fillId="55" borderId="0" applyNumberFormat="0" applyBorder="0" applyAlignment="0" applyProtection="0"/>
    <xf numFmtId="0" fontId="3" fillId="55" borderId="0" applyNumberFormat="0" applyBorder="0" applyAlignment="0" applyProtection="0"/>
    <xf numFmtId="0" fontId="3" fillId="36" borderId="0" applyNumberFormat="0" applyBorder="0" applyAlignment="0" applyProtection="0"/>
    <xf numFmtId="0" fontId="172" fillId="67" borderId="0" applyNumberFormat="0" applyBorder="0" applyAlignment="0" applyProtection="0"/>
    <xf numFmtId="0" fontId="176" fillId="68" borderId="0" applyNumberFormat="0" applyBorder="0" applyAlignment="0" applyProtection="0"/>
    <xf numFmtId="0" fontId="155" fillId="69" borderId="0" applyNumberFormat="0" applyBorder="0" applyAlignment="0" applyProtection="0"/>
    <xf numFmtId="0" fontId="177" fillId="36" borderId="0" applyNumberFormat="0" applyBorder="0" applyAlignment="0" applyProtection="0"/>
    <xf numFmtId="0" fontId="172" fillId="67" borderId="0" applyNumberFormat="0" applyBorder="0" applyAlignment="0" applyProtection="0"/>
    <xf numFmtId="0" fontId="178" fillId="68" borderId="0" applyNumberFormat="0" applyBorder="0" applyAlignment="0" applyProtection="0"/>
    <xf numFmtId="0" fontId="178" fillId="68" borderId="0" applyNumberFormat="0" applyBorder="0" applyAlignment="0" applyProtection="0"/>
    <xf numFmtId="0" fontId="179" fillId="36"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9" fillId="36"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8" fillId="68" borderId="0" applyNumberFormat="0" applyBorder="0" applyAlignment="0" applyProtection="0"/>
    <xf numFmtId="0" fontId="179" fillId="36" borderId="0" applyNumberFormat="0" applyBorder="0" applyAlignment="0" applyProtection="0"/>
    <xf numFmtId="0" fontId="180" fillId="67" borderId="0" applyNumberFormat="0" applyBorder="0" applyAlignment="0" applyProtection="0"/>
    <xf numFmtId="0" fontId="172" fillId="67" borderId="0" applyNumberFormat="0" applyBorder="0" applyAlignment="0" applyProtection="0"/>
    <xf numFmtId="0" fontId="176" fillId="68"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55" fillId="69" borderId="0" applyNumberFormat="0" applyBorder="0" applyAlignment="0" applyProtection="0"/>
    <xf numFmtId="0" fontId="172" fillId="67" borderId="0" applyNumberFormat="0" applyBorder="0" applyAlignment="0" applyProtection="0"/>
    <xf numFmtId="0" fontId="155" fillId="69" borderId="0" applyNumberFormat="0" applyBorder="0" applyAlignment="0" applyProtection="0"/>
    <xf numFmtId="0" fontId="177" fillId="36" borderId="0" applyNumberFormat="0" applyBorder="0" applyAlignment="0" applyProtection="0"/>
    <xf numFmtId="0" fontId="172" fillId="67" borderId="0" applyNumberFormat="0" applyBorder="0" applyAlignment="0" applyProtection="0"/>
    <xf numFmtId="0" fontId="176" fillId="68"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80" fillId="67" borderId="0" applyNumberFormat="0" applyBorder="0" applyAlignment="0" applyProtection="0"/>
    <xf numFmtId="0" fontId="172" fillId="67" borderId="0" applyNumberFormat="0" applyBorder="0" applyAlignment="0" applyProtection="0"/>
    <xf numFmtId="0" fontId="180" fillId="67" borderId="0" applyNumberFormat="0" applyBorder="0" applyAlignment="0" applyProtection="0"/>
    <xf numFmtId="0" fontId="177" fillId="36"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6" fillId="68" borderId="0" applyNumberFormat="0" applyBorder="0" applyAlignment="0" applyProtection="0"/>
    <xf numFmtId="0" fontId="177" fillId="36" borderId="0" applyNumberFormat="0" applyBorder="0" applyAlignment="0" applyProtection="0"/>
    <xf numFmtId="0" fontId="172" fillId="67" borderId="0" applyNumberFormat="0" applyBorder="0" applyAlignment="0" applyProtection="0"/>
    <xf numFmtId="0" fontId="178" fillId="68" borderId="0" applyNumberFormat="0" applyBorder="0" applyAlignment="0" applyProtection="0"/>
    <xf numFmtId="0" fontId="179" fillId="36" borderId="0" applyNumberFormat="0" applyBorder="0" applyAlignment="0" applyProtection="0"/>
    <xf numFmtId="0" fontId="181" fillId="68" borderId="0" applyNumberFormat="0" applyBorder="0" applyAlignment="0" applyProtection="0"/>
    <xf numFmtId="0" fontId="181" fillId="68" borderId="0" applyNumberFormat="0" applyBorder="0" applyAlignment="0" applyProtection="0"/>
    <xf numFmtId="0" fontId="3" fillId="36" borderId="0" applyNumberFormat="0" applyBorder="0" applyAlignment="0" applyProtection="0"/>
    <xf numFmtId="0" fontId="3" fillId="36" borderId="0" applyNumberFormat="0" applyBorder="0" applyAlignment="0" applyProtection="0"/>
    <xf numFmtId="0" fontId="178" fillId="68" borderId="0" applyNumberFormat="0" applyBorder="0" applyAlignment="0" applyProtection="0"/>
    <xf numFmtId="0" fontId="179" fillId="36" borderId="0" applyNumberFormat="0" applyBorder="0" applyAlignment="0" applyProtection="0"/>
    <xf numFmtId="0" fontId="178" fillId="68" borderId="0" applyNumberFormat="0" applyBorder="0" applyAlignment="0" applyProtection="0"/>
    <xf numFmtId="0" fontId="179" fillId="36" borderId="0" applyNumberFormat="0" applyBorder="0" applyAlignment="0" applyProtection="0"/>
    <xf numFmtId="0" fontId="181" fillId="68" borderId="0" applyNumberFormat="0" applyBorder="0" applyAlignment="0" applyProtection="0"/>
    <xf numFmtId="0" fontId="181" fillId="68" borderId="0" applyNumberFormat="0" applyBorder="0" applyAlignment="0" applyProtection="0"/>
    <xf numFmtId="0" fontId="3" fillId="36" borderId="0" applyNumberFormat="0" applyBorder="0" applyAlignment="0" applyProtection="0"/>
    <xf numFmtId="0" fontId="3" fillId="40" borderId="0" applyNumberFormat="0" applyBorder="0" applyAlignment="0" applyProtection="0"/>
    <xf numFmtId="0" fontId="172" fillId="62" borderId="0" applyNumberFormat="0" applyBorder="0" applyAlignment="0" applyProtection="0"/>
    <xf numFmtId="0" fontId="176" fillId="40" borderId="0" applyNumberFormat="0" applyBorder="0" applyAlignment="0" applyProtection="0"/>
    <xf numFmtId="0" fontId="155" fillId="62" borderId="0" applyNumberFormat="0" applyBorder="0" applyAlignment="0" applyProtection="0"/>
    <xf numFmtId="0" fontId="177" fillId="40" borderId="0" applyNumberFormat="0" applyBorder="0" applyAlignment="0" applyProtection="0"/>
    <xf numFmtId="0" fontId="172" fillId="62" borderId="0" applyNumberFormat="0" applyBorder="0" applyAlignment="0" applyProtection="0"/>
    <xf numFmtId="0" fontId="178" fillId="40" borderId="0" applyNumberFormat="0" applyBorder="0" applyAlignment="0" applyProtection="0"/>
    <xf numFmtId="0" fontId="178" fillId="40" borderId="0" applyNumberFormat="0" applyBorder="0" applyAlignment="0" applyProtection="0"/>
    <xf numFmtId="0" fontId="179" fillId="40" borderId="0" applyNumberFormat="0" applyBorder="0" applyAlignment="0" applyProtection="0"/>
    <xf numFmtId="0" fontId="172" fillId="62" borderId="0" applyNumberFormat="0" applyBorder="0" applyAlignment="0" applyProtection="0"/>
    <xf numFmtId="0" fontId="172" fillId="62" borderId="0" applyNumberFormat="0" applyBorder="0" applyAlignment="0" applyProtection="0"/>
    <xf numFmtId="0" fontId="179" fillId="40" borderId="0" applyNumberFormat="0" applyBorder="0" applyAlignment="0" applyProtection="0"/>
    <xf numFmtId="0" fontId="172" fillId="62" borderId="0" applyNumberFormat="0" applyBorder="0" applyAlignment="0" applyProtection="0"/>
    <xf numFmtId="0" fontId="172" fillId="62" borderId="0" applyNumberFormat="0" applyBorder="0" applyAlignment="0" applyProtection="0"/>
    <xf numFmtId="0" fontId="178" fillId="40" borderId="0" applyNumberFormat="0" applyBorder="0" applyAlignment="0" applyProtection="0"/>
    <xf numFmtId="0" fontId="179" fillId="40" borderId="0" applyNumberFormat="0" applyBorder="0" applyAlignment="0" applyProtection="0"/>
    <xf numFmtId="0" fontId="180" fillId="62" borderId="0" applyNumberFormat="0" applyBorder="0" applyAlignment="0" applyProtection="0"/>
    <xf numFmtId="0" fontId="172" fillId="62" borderId="0" applyNumberFormat="0" applyBorder="0" applyAlignment="0" applyProtection="0"/>
    <xf numFmtId="0" fontId="176" fillId="40" borderId="0" applyNumberFormat="0" applyBorder="0" applyAlignment="0" applyProtection="0"/>
    <xf numFmtId="0" fontId="172" fillId="62" borderId="0" applyNumberFormat="0" applyBorder="0" applyAlignment="0" applyProtection="0"/>
    <xf numFmtId="0" fontId="172" fillId="62" borderId="0" applyNumberFormat="0" applyBorder="0" applyAlignment="0" applyProtection="0"/>
    <xf numFmtId="0" fontId="155" fillId="62" borderId="0" applyNumberFormat="0" applyBorder="0" applyAlignment="0" applyProtection="0"/>
    <xf numFmtId="0" fontId="172" fillId="62" borderId="0" applyNumberFormat="0" applyBorder="0" applyAlignment="0" applyProtection="0"/>
    <xf numFmtId="0" fontId="155" fillId="62" borderId="0" applyNumberFormat="0" applyBorder="0" applyAlignment="0" applyProtection="0"/>
    <xf numFmtId="0" fontId="177" fillId="40" borderId="0" applyNumberFormat="0" applyBorder="0" applyAlignment="0" applyProtection="0"/>
    <xf numFmtId="0" fontId="172" fillId="62" borderId="0" applyNumberFormat="0" applyBorder="0" applyAlignment="0" applyProtection="0"/>
    <xf numFmtId="0" fontId="176" fillId="40" borderId="0" applyNumberFormat="0" applyBorder="0" applyAlignment="0" applyProtection="0"/>
    <xf numFmtId="0" fontId="172" fillId="62" borderId="0" applyNumberFormat="0" applyBorder="0" applyAlignment="0" applyProtection="0"/>
    <xf numFmtId="0" fontId="172" fillId="62" borderId="0" applyNumberFormat="0" applyBorder="0" applyAlignment="0" applyProtection="0"/>
    <xf numFmtId="0" fontId="180" fillId="62" borderId="0" applyNumberFormat="0" applyBorder="0" applyAlignment="0" applyProtection="0"/>
    <xf numFmtId="0" fontId="172" fillId="62" borderId="0" applyNumberFormat="0" applyBorder="0" applyAlignment="0" applyProtection="0"/>
    <xf numFmtId="0" fontId="180" fillId="62" borderId="0" applyNumberFormat="0" applyBorder="0" applyAlignment="0" applyProtection="0"/>
    <xf numFmtId="0" fontId="177" fillId="40" borderId="0" applyNumberFormat="0" applyBorder="0" applyAlignment="0" applyProtection="0"/>
    <xf numFmtId="0" fontId="172" fillId="62" borderId="0" applyNumberFormat="0" applyBorder="0" applyAlignment="0" applyProtection="0"/>
    <xf numFmtId="0" fontId="172" fillId="62" borderId="0" applyNumberFormat="0" applyBorder="0" applyAlignment="0" applyProtection="0"/>
    <xf numFmtId="0" fontId="176" fillId="40" borderId="0" applyNumberFormat="0" applyBorder="0" applyAlignment="0" applyProtection="0"/>
    <xf numFmtId="0" fontId="177" fillId="40" borderId="0" applyNumberFormat="0" applyBorder="0" applyAlignment="0" applyProtection="0"/>
    <xf numFmtId="0" fontId="172" fillId="62" borderId="0" applyNumberFormat="0" applyBorder="0" applyAlignment="0" applyProtection="0"/>
    <xf numFmtId="0" fontId="178" fillId="40" borderId="0" applyNumberFormat="0" applyBorder="0" applyAlignment="0" applyProtection="0"/>
    <xf numFmtId="0" fontId="179" fillId="40" borderId="0" applyNumberFormat="0" applyBorder="0" applyAlignment="0" applyProtection="0"/>
    <xf numFmtId="0" fontId="182" fillId="40" borderId="0" applyNumberFormat="0" applyBorder="0" applyAlignment="0" applyProtection="0"/>
    <xf numFmtId="0" fontId="3" fillId="40" borderId="0" applyNumberFormat="0" applyBorder="0" applyAlignment="0" applyProtection="0"/>
    <xf numFmtId="0" fontId="3" fillId="40" borderId="0" applyNumberFormat="0" applyBorder="0" applyAlignment="0" applyProtection="0"/>
    <xf numFmtId="0" fontId="178" fillId="40" borderId="0" applyNumberFormat="0" applyBorder="0" applyAlignment="0" applyProtection="0"/>
    <xf numFmtId="0" fontId="179" fillId="40" borderId="0" applyNumberFormat="0" applyBorder="0" applyAlignment="0" applyProtection="0"/>
    <xf numFmtId="0" fontId="178" fillId="40" borderId="0" applyNumberFormat="0" applyBorder="0" applyAlignment="0" applyProtection="0"/>
    <xf numFmtId="0" fontId="179" fillId="40" borderId="0" applyNumberFormat="0" applyBorder="0" applyAlignment="0" applyProtection="0"/>
    <xf numFmtId="0" fontId="182" fillId="40" borderId="0" applyNumberFormat="0" applyBorder="0" applyAlignment="0" applyProtection="0"/>
    <xf numFmtId="0" fontId="3" fillId="40" borderId="0" applyNumberFormat="0" applyBorder="0" applyAlignment="0" applyProtection="0"/>
    <xf numFmtId="0" fontId="3" fillId="44" borderId="0" applyNumberFormat="0" applyBorder="0" applyAlignment="0" applyProtection="0"/>
    <xf numFmtId="0" fontId="172" fillId="70" borderId="0" applyNumberFormat="0" applyBorder="0" applyAlignment="0" applyProtection="0"/>
    <xf numFmtId="0" fontId="176" fillId="71" borderId="0" applyNumberFormat="0" applyBorder="0" applyAlignment="0" applyProtection="0"/>
    <xf numFmtId="0" fontId="155" fillId="71" borderId="0" applyNumberFormat="0" applyBorder="0" applyAlignment="0" applyProtection="0"/>
    <xf numFmtId="0" fontId="177" fillId="44" borderId="0" applyNumberFormat="0" applyBorder="0" applyAlignment="0" applyProtection="0"/>
    <xf numFmtId="0" fontId="172" fillId="70" borderId="0" applyNumberFormat="0" applyBorder="0" applyAlignment="0" applyProtection="0"/>
    <xf numFmtId="0" fontId="178" fillId="71" borderId="0" applyNumberFormat="0" applyBorder="0" applyAlignment="0" applyProtection="0"/>
    <xf numFmtId="0" fontId="178" fillId="71" borderId="0" applyNumberFormat="0" applyBorder="0" applyAlignment="0" applyProtection="0"/>
    <xf numFmtId="0" fontId="179" fillId="44" borderId="0" applyNumberFormat="0" applyBorder="0" applyAlignment="0" applyProtection="0"/>
    <xf numFmtId="0" fontId="172" fillId="70" borderId="0" applyNumberFormat="0" applyBorder="0" applyAlignment="0" applyProtection="0"/>
    <xf numFmtId="0" fontId="172" fillId="70" borderId="0" applyNumberFormat="0" applyBorder="0" applyAlignment="0" applyProtection="0"/>
    <xf numFmtId="0" fontId="179" fillId="44" borderId="0" applyNumberFormat="0" applyBorder="0" applyAlignment="0" applyProtection="0"/>
    <xf numFmtId="0" fontId="172" fillId="70" borderId="0" applyNumberFormat="0" applyBorder="0" applyAlignment="0" applyProtection="0"/>
    <xf numFmtId="0" fontId="172" fillId="70" borderId="0" applyNumberFormat="0" applyBorder="0" applyAlignment="0" applyProtection="0"/>
    <xf numFmtId="0" fontId="178" fillId="71" borderId="0" applyNumberFormat="0" applyBorder="0" applyAlignment="0" applyProtection="0"/>
    <xf numFmtId="0" fontId="179" fillId="44" borderId="0" applyNumberFormat="0" applyBorder="0" applyAlignment="0" applyProtection="0"/>
    <xf numFmtId="0" fontId="180" fillId="70" borderId="0" applyNumberFormat="0" applyBorder="0" applyAlignment="0" applyProtection="0"/>
    <xf numFmtId="0" fontId="172" fillId="70" borderId="0" applyNumberFormat="0" applyBorder="0" applyAlignment="0" applyProtection="0"/>
    <xf numFmtId="0" fontId="176" fillId="71" borderId="0" applyNumberFormat="0" applyBorder="0" applyAlignment="0" applyProtection="0"/>
    <xf numFmtId="0" fontId="172" fillId="70" borderId="0" applyNumberFormat="0" applyBorder="0" applyAlignment="0" applyProtection="0"/>
    <xf numFmtId="0" fontId="172" fillId="70" borderId="0" applyNumberFormat="0" applyBorder="0" applyAlignment="0" applyProtection="0"/>
    <xf numFmtId="0" fontId="155" fillId="71" borderId="0" applyNumberFormat="0" applyBorder="0" applyAlignment="0" applyProtection="0"/>
    <xf numFmtId="0" fontId="172" fillId="70" borderId="0" applyNumberFormat="0" applyBorder="0" applyAlignment="0" applyProtection="0"/>
    <xf numFmtId="0" fontId="155" fillId="71" borderId="0" applyNumberFormat="0" applyBorder="0" applyAlignment="0" applyProtection="0"/>
    <xf numFmtId="0" fontId="177" fillId="44" borderId="0" applyNumberFormat="0" applyBorder="0" applyAlignment="0" applyProtection="0"/>
    <xf numFmtId="0" fontId="172" fillId="70" borderId="0" applyNumberFormat="0" applyBorder="0" applyAlignment="0" applyProtection="0"/>
    <xf numFmtId="0" fontId="176" fillId="71" borderId="0" applyNumberFormat="0" applyBorder="0" applyAlignment="0" applyProtection="0"/>
    <xf numFmtId="0" fontId="172" fillId="70" borderId="0" applyNumberFormat="0" applyBorder="0" applyAlignment="0" applyProtection="0"/>
    <xf numFmtId="0" fontId="172" fillId="70" borderId="0" applyNumberFormat="0" applyBorder="0" applyAlignment="0" applyProtection="0"/>
    <xf numFmtId="0" fontId="180" fillId="70" borderId="0" applyNumberFormat="0" applyBorder="0" applyAlignment="0" applyProtection="0"/>
    <xf numFmtId="0" fontId="172" fillId="70" borderId="0" applyNumberFormat="0" applyBorder="0" applyAlignment="0" applyProtection="0"/>
    <xf numFmtId="0" fontId="180" fillId="70" borderId="0" applyNumberFormat="0" applyBorder="0" applyAlignment="0" applyProtection="0"/>
    <xf numFmtId="0" fontId="177" fillId="44" borderId="0" applyNumberFormat="0" applyBorder="0" applyAlignment="0" applyProtection="0"/>
    <xf numFmtId="0" fontId="172" fillId="70" borderId="0" applyNumberFormat="0" applyBorder="0" applyAlignment="0" applyProtection="0"/>
    <xf numFmtId="0" fontId="172" fillId="70" borderId="0" applyNumberFormat="0" applyBorder="0" applyAlignment="0" applyProtection="0"/>
    <xf numFmtId="0" fontId="176" fillId="71" borderId="0" applyNumberFormat="0" applyBorder="0" applyAlignment="0" applyProtection="0"/>
    <xf numFmtId="0" fontId="177" fillId="44" borderId="0" applyNumberFormat="0" applyBorder="0" applyAlignment="0" applyProtection="0"/>
    <xf numFmtId="0" fontId="172" fillId="70" borderId="0" applyNumberFormat="0" applyBorder="0" applyAlignment="0" applyProtection="0"/>
    <xf numFmtId="0" fontId="178" fillId="71" borderId="0" applyNumberFormat="0" applyBorder="0" applyAlignment="0" applyProtection="0"/>
    <xf numFmtId="0" fontId="179" fillId="44" borderId="0" applyNumberFormat="0" applyBorder="0" applyAlignment="0" applyProtection="0"/>
    <xf numFmtId="0" fontId="181" fillId="71" borderId="0" applyNumberFormat="0" applyBorder="0" applyAlignment="0" applyProtection="0"/>
    <xf numFmtId="0" fontId="181" fillId="71" borderId="0" applyNumberFormat="0" applyBorder="0" applyAlignment="0" applyProtection="0"/>
    <xf numFmtId="0" fontId="3" fillId="44" borderId="0" applyNumberFormat="0" applyBorder="0" applyAlignment="0" applyProtection="0"/>
    <xf numFmtId="0" fontId="3" fillId="44" borderId="0" applyNumberFormat="0" applyBorder="0" applyAlignment="0" applyProtection="0"/>
    <xf numFmtId="0" fontId="178" fillId="71" borderId="0" applyNumberFormat="0" applyBorder="0" applyAlignment="0" applyProtection="0"/>
    <xf numFmtId="0" fontId="179" fillId="44" borderId="0" applyNumberFormat="0" applyBorder="0" applyAlignment="0" applyProtection="0"/>
    <xf numFmtId="0" fontId="178" fillId="71" borderId="0" applyNumberFormat="0" applyBorder="0" applyAlignment="0" applyProtection="0"/>
    <xf numFmtId="0" fontId="179" fillId="44" borderId="0" applyNumberFormat="0" applyBorder="0" applyAlignment="0" applyProtection="0"/>
    <xf numFmtId="0" fontId="181" fillId="71" borderId="0" applyNumberFormat="0" applyBorder="0" applyAlignment="0" applyProtection="0"/>
    <xf numFmtId="0" fontId="181" fillId="71" borderId="0" applyNumberFormat="0" applyBorder="0" applyAlignment="0" applyProtection="0"/>
    <xf numFmtId="0" fontId="3" fillId="44" borderId="0" applyNumberFormat="0" applyBorder="0" applyAlignment="0" applyProtection="0"/>
    <xf numFmtId="0" fontId="3" fillId="48" borderId="0" applyNumberFormat="0" applyBorder="0" applyAlignment="0" applyProtection="0"/>
    <xf numFmtId="0" fontId="172" fillId="65" borderId="0" applyNumberFormat="0" applyBorder="0" applyAlignment="0" applyProtection="0"/>
    <xf numFmtId="0" fontId="176" fillId="68" borderId="0" applyNumberFormat="0" applyBorder="0" applyAlignment="0" applyProtection="0"/>
    <xf numFmtId="0" fontId="155" fillId="69" borderId="0" applyNumberFormat="0" applyBorder="0" applyAlignment="0" applyProtection="0"/>
    <xf numFmtId="0" fontId="177" fillId="48" borderId="0" applyNumberFormat="0" applyBorder="0" applyAlignment="0" applyProtection="0"/>
    <xf numFmtId="0" fontId="172" fillId="65" borderId="0" applyNumberFormat="0" applyBorder="0" applyAlignment="0" applyProtection="0"/>
    <xf numFmtId="0" fontId="178" fillId="68" borderId="0" applyNumberFormat="0" applyBorder="0" applyAlignment="0" applyProtection="0"/>
    <xf numFmtId="0" fontId="178" fillId="68" borderId="0" applyNumberFormat="0" applyBorder="0" applyAlignment="0" applyProtection="0"/>
    <xf numFmtId="0" fontId="179" fillId="48"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9" fillId="48"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8" fillId="68" borderId="0" applyNumberFormat="0" applyBorder="0" applyAlignment="0" applyProtection="0"/>
    <xf numFmtId="0" fontId="179" fillId="48" borderId="0" applyNumberFormat="0" applyBorder="0" applyAlignment="0" applyProtection="0"/>
    <xf numFmtId="0" fontId="180" fillId="65" borderId="0" applyNumberFormat="0" applyBorder="0" applyAlignment="0" applyProtection="0"/>
    <xf numFmtId="0" fontId="172" fillId="65" borderId="0" applyNumberFormat="0" applyBorder="0" applyAlignment="0" applyProtection="0"/>
    <xf numFmtId="0" fontId="176" fillId="68"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55" fillId="69" borderId="0" applyNumberFormat="0" applyBorder="0" applyAlignment="0" applyProtection="0"/>
    <xf numFmtId="0" fontId="172" fillId="65" borderId="0" applyNumberFormat="0" applyBorder="0" applyAlignment="0" applyProtection="0"/>
    <xf numFmtId="0" fontId="155" fillId="69" borderId="0" applyNumberFormat="0" applyBorder="0" applyAlignment="0" applyProtection="0"/>
    <xf numFmtId="0" fontId="177" fillId="48" borderId="0" applyNumberFormat="0" applyBorder="0" applyAlignment="0" applyProtection="0"/>
    <xf numFmtId="0" fontId="172" fillId="65" borderId="0" applyNumberFormat="0" applyBorder="0" applyAlignment="0" applyProtection="0"/>
    <xf numFmtId="0" fontId="176" fillId="68"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80" fillId="65" borderId="0" applyNumberFormat="0" applyBorder="0" applyAlignment="0" applyProtection="0"/>
    <xf numFmtId="0" fontId="172" fillId="65" borderId="0" applyNumberFormat="0" applyBorder="0" applyAlignment="0" applyProtection="0"/>
    <xf numFmtId="0" fontId="180" fillId="65" borderId="0" applyNumberFormat="0" applyBorder="0" applyAlignment="0" applyProtection="0"/>
    <xf numFmtId="0" fontId="177" fillId="48"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6" fillId="68" borderId="0" applyNumberFormat="0" applyBorder="0" applyAlignment="0" applyProtection="0"/>
    <xf numFmtId="0" fontId="177" fillId="48" borderId="0" applyNumberFormat="0" applyBorder="0" applyAlignment="0" applyProtection="0"/>
    <xf numFmtId="0" fontId="172" fillId="65" borderId="0" applyNumberFormat="0" applyBorder="0" applyAlignment="0" applyProtection="0"/>
    <xf numFmtId="0" fontId="178" fillId="68" borderId="0" applyNumberFormat="0" applyBorder="0" applyAlignment="0" applyProtection="0"/>
    <xf numFmtId="0" fontId="179" fillId="48" borderId="0" applyNumberFormat="0" applyBorder="0" applyAlignment="0" applyProtection="0"/>
    <xf numFmtId="0" fontId="181" fillId="68" borderId="0" applyNumberFormat="0" applyBorder="0" applyAlignment="0" applyProtection="0"/>
    <xf numFmtId="0" fontId="181" fillId="68" borderId="0" applyNumberFormat="0" applyBorder="0" applyAlignment="0" applyProtection="0"/>
    <xf numFmtId="0" fontId="3" fillId="48" borderId="0" applyNumberFormat="0" applyBorder="0" applyAlignment="0" applyProtection="0"/>
    <xf numFmtId="0" fontId="3" fillId="48" borderId="0" applyNumberFormat="0" applyBorder="0" applyAlignment="0" applyProtection="0"/>
    <xf numFmtId="0" fontId="178" fillId="68" borderId="0" applyNumberFormat="0" applyBorder="0" applyAlignment="0" applyProtection="0"/>
    <xf numFmtId="0" fontId="179" fillId="48" borderId="0" applyNumberFormat="0" applyBorder="0" applyAlignment="0" applyProtection="0"/>
    <xf numFmtId="0" fontId="178" fillId="68" borderId="0" applyNumberFormat="0" applyBorder="0" applyAlignment="0" applyProtection="0"/>
    <xf numFmtId="0" fontId="179" fillId="48" borderId="0" applyNumberFormat="0" applyBorder="0" applyAlignment="0" applyProtection="0"/>
    <xf numFmtId="0" fontId="181" fillId="68" borderId="0" applyNumberFormat="0" applyBorder="0" applyAlignment="0" applyProtection="0"/>
    <xf numFmtId="0" fontId="181" fillId="68" borderId="0" applyNumberFormat="0" applyBorder="0" applyAlignment="0" applyProtection="0"/>
    <xf numFmtId="0" fontId="3" fillId="48" borderId="0" applyNumberFormat="0" applyBorder="0" applyAlignment="0" applyProtection="0"/>
    <xf numFmtId="0" fontId="3" fillId="52" borderId="0" applyNumberFormat="0" applyBorder="0" applyAlignment="0" applyProtection="0"/>
    <xf numFmtId="0" fontId="172" fillId="67" borderId="0" applyNumberFormat="0" applyBorder="0" applyAlignment="0" applyProtection="0"/>
    <xf numFmtId="0" fontId="176" fillId="52" borderId="0" applyNumberFormat="0" applyBorder="0" applyAlignment="0" applyProtection="0"/>
    <xf numFmtId="0" fontId="155" fillId="67" borderId="0" applyNumberFormat="0" applyBorder="0" applyAlignment="0" applyProtection="0"/>
    <xf numFmtId="0" fontId="177" fillId="52" borderId="0" applyNumberFormat="0" applyBorder="0" applyAlignment="0" applyProtection="0"/>
    <xf numFmtId="0" fontId="172" fillId="67" borderId="0" applyNumberFormat="0" applyBorder="0" applyAlignment="0" applyProtection="0"/>
    <xf numFmtId="0" fontId="178" fillId="52" borderId="0" applyNumberFormat="0" applyBorder="0" applyAlignment="0" applyProtection="0"/>
    <xf numFmtId="0" fontId="178" fillId="52" borderId="0" applyNumberFormat="0" applyBorder="0" applyAlignment="0" applyProtection="0"/>
    <xf numFmtId="0" fontId="179" fillId="52"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9" fillId="52"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8" fillId="52" borderId="0" applyNumberFormat="0" applyBorder="0" applyAlignment="0" applyProtection="0"/>
    <xf numFmtId="0" fontId="179" fillId="52" borderId="0" applyNumberFormat="0" applyBorder="0" applyAlignment="0" applyProtection="0"/>
    <xf numFmtId="0" fontId="180" fillId="67" borderId="0" applyNumberFormat="0" applyBorder="0" applyAlignment="0" applyProtection="0"/>
    <xf numFmtId="0" fontId="172" fillId="67" borderId="0" applyNumberFormat="0" applyBorder="0" applyAlignment="0" applyProtection="0"/>
    <xf numFmtId="0" fontId="176" fillId="52"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55" fillId="67" borderId="0" applyNumberFormat="0" applyBorder="0" applyAlignment="0" applyProtection="0"/>
    <xf numFmtId="0" fontId="172" fillId="67" borderId="0" applyNumberFormat="0" applyBorder="0" applyAlignment="0" applyProtection="0"/>
    <xf numFmtId="0" fontId="155" fillId="67" borderId="0" applyNumberFormat="0" applyBorder="0" applyAlignment="0" applyProtection="0"/>
    <xf numFmtId="0" fontId="177" fillId="52" borderId="0" applyNumberFormat="0" applyBorder="0" applyAlignment="0" applyProtection="0"/>
    <xf numFmtId="0" fontId="172" fillId="67" borderId="0" applyNumberFormat="0" applyBorder="0" applyAlignment="0" applyProtection="0"/>
    <xf numFmtId="0" fontId="176" fillId="52"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80" fillId="67" borderId="0" applyNumberFormat="0" applyBorder="0" applyAlignment="0" applyProtection="0"/>
    <xf numFmtId="0" fontId="172" fillId="67" borderId="0" applyNumberFormat="0" applyBorder="0" applyAlignment="0" applyProtection="0"/>
    <xf numFmtId="0" fontId="180" fillId="67" borderId="0" applyNumberFormat="0" applyBorder="0" applyAlignment="0" applyProtection="0"/>
    <xf numFmtId="0" fontId="177" fillId="52"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6" fillId="52" borderId="0" applyNumberFormat="0" applyBorder="0" applyAlignment="0" applyProtection="0"/>
    <xf numFmtId="0" fontId="177" fillId="52" borderId="0" applyNumberFormat="0" applyBorder="0" applyAlignment="0" applyProtection="0"/>
    <xf numFmtId="0" fontId="172" fillId="67" borderId="0" applyNumberFormat="0" applyBorder="0" applyAlignment="0" applyProtection="0"/>
    <xf numFmtId="0" fontId="178" fillId="52" borderId="0" applyNumberFormat="0" applyBorder="0" applyAlignment="0" applyProtection="0"/>
    <xf numFmtId="0" fontId="179" fillId="52" borderId="0" applyNumberFormat="0" applyBorder="0" applyAlignment="0" applyProtection="0"/>
    <xf numFmtId="0" fontId="182" fillId="52" borderId="0" applyNumberFormat="0" applyBorder="0" applyAlignment="0" applyProtection="0"/>
    <xf numFmtId="0" fontId="3" fillId="52" borderId="0" applyNumberFormat="0" applyBorder="0" applyAlignment="0" applyProtection="0"/>
    <xf numFmtId="0" fontId="3" fillId="52" borderId="0" applyNumberFormat="0" applyBorder="0" applyAlignment="0" applyProtection="0"/>
    <xf numFmtId="0" fontId="178" fillId="52" borderId="0" applyNumberFormat="0" applyBorder="0" applyAlignment="0" applyProtection="0"/>
    <xf numFmtId="0" fontId="179" fillId="52" borderId="0" applyNumberFormat="0" applyBorder="0" applyAlignment="0" applyProtection="0"/>
    <xf numFmtId="0" fontId="178" fillId="52" borderId="0" applyNumberFormat="0" applyBorder="0" applyAlignment="0" applyProtection="0"/>
    <xf numFmtId="0" fontId="179" fillId="52" borderId="0" applyNumberFormat="0" applyBorder="0" applyAlignment="0" applyProtection="0"/>
    <xf numFmtId="0" fontId="182" fillId="52" borderId="0" applyNumberFormat="0" applyBorder="0" applyAlignment="0" applyProtection="0"/>
    <xf numFmtId="0" fontId="3" fillId="52" borderId="0" applyNumberFormat="0" applyBorder="0" applyAlignment="0" applyProtection="0"/>
    <xf numFmtId="0" fontId="3" fillId="56" borderId="0" applyNumberFormat="0" applyBorder="0" applyAlignment="0" applyProtection="0"/>
    <xf numFmtId="0" fontId="172" fillId="72" borderId="0" applyNumberFormat="0" applyBorder="0" applyAlignment="0" applyProtection="0"/>
    <xf numFmtId="0" fontId="176" fillId="60" borderId="0" applyNumberFormat="0" applyBorder="0" applyAlignment="0" applyProtection="0"/>
    <xf numFmtId="0" fontId="155" fillId="71" borderId="0" applyNumberFormat="0" applyBorder="0" applyAlignment="0" applyProtection="0"/>
    <xf numFmtId="0" fontId="177" fillId="56" borderId="0" applyNumberFormat="0" applyBorder="0" applyAlignment="0" applyProtection="0"/>
    <xf numFmtId="0" fontId="172" fillId="72" borderId="0" applyNumberFormat="0" applyBorder="0" applyAlignment="0" applyProtection="0"/>
    <xf numFmtId="0" fontId="178" fillId="60" borderId="0" applyNumberFormat="0" applyBorder="0" applyAlignment="0" applyProtection="0"/>
    <xf numFmtId="0" fontId="178" fillId="60" borderId="0" applyNumberFormat="0" applyBorder="0" applyAlignment="0" applyProtection="0"/>
    <xf numFmtId="0" fontId="179" fillId="56" borderId="0" applyNumberFormat="0" applyBorder="0" applyAlignment="0" applyProtection="0"/>
    <xf numFmtId="0" fontId="172" fillId="72" borderId="0" applyNumberFormat="0" applyBorder="0" applyAlignment="0" applyProtection="0"/>
    <xf numFmtId="0" fontId="172" fillId="72" borderId="0" applyNumberFormat="0" applyBorder="0" applyAlignment="0" applyProtection="0"/>
    <xf numFmtId="0" fontId="179" fillId="56" borderId="0" applyNumberFormat="0" applyBorder="0" applyAlignment="0" applyProtection="0"/>
    <xf numFmtId="0" fontId="172" fillId="72" borderId="0" applyNumberFormat="0" applyBorder="0" applyAlignment="0" applyProtection="0"/>
    <xf numFmtId="0" fontId="172" fillId="72" borderId="0" applyNumberFormat="0" applyBorder="0" applyAlignment="0" applyProtection="0"/>
    <xf numFmtId="0" fontId="178" fillId="60" borderId="0" applyNumberFormat="0" applyBorder="0" applyAlignment="0" applyProtection="0"/>
    <xf numFmtId="0" fontId="179" fillId="56" borderId="0" applyNumberFormat="0" applyBorder="0" applyAlignment="0" applyProtection="0"/>
    <xf numFmtId="0" fontId="180" fillId="72" borderId="0" applyNumberFormat="0" applyBorder="0" applyAlignment="0" applyProtection="0"/>
    <xf numFmtId="0" fontId="172" fillId="72" borderId="0" applyNumberFormat="0" applyBorder="0" applyAlignment="0" applyProtection="0"/>
    <xf numFmtId="0" fontId="176" fillId="60" borderId="0" applyNumberFormat="0" applyBorder="0" applyAlignment="0" applyProtection="0"/>
    <xf numFmtId="0" fontId="172" fillId="72" borderId="0" applyNumberFormat="0" applyBorder="0" applyAlignment="0" applyProtection="0"/>
    <xf numFmtId="0" fontId="172" fillId="72" borderId="0" applyNumberFormat="0" applyBorder="0" applyAlignment="0" applyProtection="0"/>
    <xf numFmtId="0" fontId="155" fillId="71" borderId="0" applyNumberFormat="0" applyBorder="0" applyAlignment="0" applyProtection="0"/>
    <xf numFmtId="0" fontId="172" fillId="72" borderId="0" applyNumberFormat="0" applyBorder="0" applyAlignment="0" applyProtection="0"/>
    <xf numFmtId="0" fontId="155" fillId="71" borderId="0" applyNumberFormat="0" applyBorder="0" applyAlignment="0" applyProtection="0"/>
    <xf numFmtId="0" fontId="177" fillId="56" borderId="0" applyNumberFormat="0" applyBorder="0" applyAlignment="0" applyProtection="0"/>
    <xf numFmtId="0" fontId="172" fillId="72" borderId="0" applyNumberFormat="0" applyBorder="0" applyAlignment="0" applyProtection="0"/>
    <xf numFmtId="0" fontId="176" fillId="60" borderId="0" applyNumberFormat="0" applyBorder="0" applyAlignment="0" applyProtection="0"/>
    <xf numFmtId="0" fontId="172" fillId="72" borderId="0" applyNumberFormat="0" applyBorder="0" applyAlignment="0" applyProtection="0"/>
    <xf numFmtId="0" fontId="172" fillId="72" borderId="0" applyNumberFormat="0" applyBorder="0" applyAlignment="0" applyProtection="0"/>
    <xf numFmtId="0" fontId="180" fillId="72" borderId="0" applyNumberFormat="0" applyBorder="0" applyAlignment="0" applyProtection="0"/>
    <xf numFmtId="0" fontId="172" fillId="72" borderId="0" applyNumberFormat="0" applyBorder="0" applyAlignment="0" applyProtection="0"/>
    <xf numFmtId="0" fontId="180" fillId="72" borderId="0" applyNumberFormat="0" applyBorder="0" applyAlignment="0" applyProtection="0"/>
    <xf numFmtId="0" fontId="177" fillId="56" borderId="0" applyNumberFormat="0" applyBorder="0" applyAlignment="0" applyProtection="0"/>
    <xf numFmtId="0" fontId="172" fillId="72" borderId="0" applyNumberFormat="0" applyBorder="0" applyAlignment="0" applyProtection="0"/>
    <xf numFmtId="0" fontId="172" fillId="72" borderId="0" applyNumberFormat="0" applyBorder="0" applyAlignment="0" applyProtection="0"/>
    <xf numFmtId="0" fontId="176" fillId="60" borderId="0" applyNumberFormat="0" applyBorder="0" applyAlignment="0" applyProtection="0"/>
    <xf numFmtId="0" fontId="177" fillId="56" borderId="0" applyNumberFormat="0" applyBorder="0" applyAlignment="0" applyProtection="0"/>
    <xf numFmtId="0" fontId="172" fillId="72" borderId="0" applyNumberFormat="0" applyBorder="0" applyAlignment="0" applyProtection="0"/>
    <xf numFmtId="0" fontId="178" fillId="60" borderId="0" applyNumberFormat="0" applyBorder="0" applyAlignment="0" applyProtection="0"/>
    <xf numFmtId="0" fontId="179" fillId="56" borderId="0" applyNumberFormat="0" applyBorder="0" applyAlignment="0" applyProtection="0"/>
    <xf numFmtId="0" fontId="181" fillId="60" borderId="0" applyNumberFormat="0" applyBorder="0" applyAlignment="0" applyProtection="0"/>
    <xf numFmtId="0" fontId="181" fillId="60" borderId="0" applyNumberFormat="0" applyBorder="0" applyAlignment="0" applyProtection="0"/>
    <xf numFmtId="0" fontId="3" fillId="56" borderId="0" applyNumberFormat="0" applyBorder="0" applyAlignment="0" applyProtection="0"/>
    <xf numFmtId="0" fontId="3" fillId="56" borderId="0" applyNumberFormat="0" applyBorder="0" applyAlignment="0" applyProtection="0"/>
    <xf numFmtId="0" fontId="178" fillId="60" borderId="0" applyNumberFormat="0" applyBorder="0" applyAlignment="0" applyProtection="0"/>
    <xf numFmtId="0" fontId="179" fillId="56" borderId="0" applyNumberFormat="0" applyBorder="0" applyAlignment="0" applyProtection="0"/>
    <xf numFmtId="0" fontId="178" fillId="60" borderId="0" applyNumberFormat="0" applyBorder="0" applyAlignment="0" applyProtection="0"/>
    <xf numFmtId="0" fontId="179" fillId="56" borderId="0" applyNumberFormat="0" applyBorder="0" applyAlignment="0" applyProtection="0"/>
    <xf numFmtId="0" fontId="181" fillId="60" borderId="0" applyNumberFormat="0" applyBorder="0" applyAlignment="0" applyProtection="0"/>
    <xf numFmtId="0" fontId="181" fillId="60" borderId="0" applyNumberFormat="0" applyBorder="0" applyAlignment="0" applyProtection="0"/>
    <xf numFmtId="0" fontId="3" fillId="56" borderId="0" applyNumberFormat="0" applyBorder="0" applyAlignment="0" applyProtection="0"/>
    <xf numFmtId="0" fontId="181" fillId="73" borderId="0" applyNumberFormat="0" applyBorder="0" applyAlignment="0" applyProtection="0"/>
    <xf numFmtId="0" fontId="183" fillId="74" borderId="0" applyNumberFormat="0" applyBorder="0" applyAlignment="0" applyProtection="0"/>
    <xf numFmtId="0" fontId="184" fillId="74" borderId="0" applyNumberFormat="0" applyBorder="0" applyAlignment="0" applyProtection="0"/>
    <xf numFmtId="0" fontId="185" fillId="37" borderId="0" applyNumberFormat="0" applyBorder="0" applyAlignment="0" applyProtection="0"/>
    <xf numFmtId="0" fontId="181" fillId="73" borderId="0" applyNumberFormat="0" applyBorder="0" applyAlignment="0" applyProtection="0"/>
    <xf numFmtId="0" fontId="180" fillId="74" borderId="0" applyNumberFormat="0" applyBorder="0" applyAlignment="0" applyProtection="0"/>
    <xf numFmtId="0" fontId="180" fillId="74" borderId="0" applyNumberFormat="0" applyBorder="0" applyAlignment="0" applyProtection="0"/>
    <xf numFmtId="0" fontId="186" fillId="37" borderId="0" applyNumberFormat="0" applyBorder="0" applyAlignment="0" applyProtection="0"/>
    <xf numFmtId="0" fontId="181" fillId="73" borderId="0" applyNumberFormat="0" applyBorder="0" applyAlignment="0" applyProtection="0"/>
    <xf numFmtId="0" fontId="186" fillId="37" borderId="0" applyNumberFormat="0" applyBorder="0" applyAlignment="0" applyProtection="0"/>
    <xf numFmtId="0" fontId="181" fillId="73" borderId="0" applyNumberFormat="0" applyBorder="0" applyAlignment="0" applyProtection="0"/>
    <xf numFmtId="0" fontId="180" fillId="74" borderId="0" applyNumberFormat="0" applyBorder="0" applyAlignment="0" applyProtection="0"/>
    <xf numFmtId="0" fontId="186" fillId="37" borderId="0" applyNumberFormat="0" applyBorder="0" applyAlignment="0" applyProtection="0"/>
    <xf numFmtId="0" fontId="178" fillId="73" borderId="0" applyNumberFormat="0" applyBorder="0" applyAlignment="0" applyProtection="0"/>
    <xf numFmtId="0" fontId="183" fillId="74" borderId="0" applyNumberFormat="0" applyBorder="0" applyAlignment="0" applyProtection="0"/>
    <xf numFmtId="0" fontId="181" fillId="73" borderId="0" applyNumberFormat="0" applyBorder="0" applyAlignment="0" applyProtection="0"/>
    <xf numFmtId="0" fontId="184" fillId="74" borderId="0" applyNumberFormat="0" applyBorder="0" applyAlignment="0" applyProtection="0"/>
    <xf numFmtId="0" fontId="181" fillId="73" borderId="0" applyNumberFormat="0" applyBorder="0" applyAlignment="0" applyProtection="0"/>
    <xf numFmtId="0" fontId="184" fillId="74" borderId="0" applyNumberFormat="0" applyBorder="0" applyAlignment="0" applyProtection="0"/>
    <xf numFmtId="0" fontId="185" fillId="37" borderId="0" applyNumberFormat="0" applyBorder="0" applyAlignment="0" applyProtection="0"/>
    <xf numFmtId="0" fontId="181" fillId="73" borderId="0" applyNumberFormat="0" applyBorder="0" applyAlignment="0" applyProtection="0"/>
    <xf numFmtId="0" fontId="180" fillId="74" borderId="0" applyNumberFormat="0" applyBorder="0" applyAlignment="0" applyProtection="0"/>
    <xf numFmtId="0" fontId="181" fillId="73" borderId="0" applyNumberFormat="0" applyBorder="0" applyAlignment="0" applyProtection="0"/>
    <xf numFmtId="0" fontId="178" fillId="73" borderId="0" applyNumberFormat="0" applyBorder="0" applyAlignment="0" applyProtection="0"/>
    <xf numFmtId="0" fontId="181" fillId="73" borderId="0" applyNumberFormat="0" applyBorder="0" applyAlignment="0" applyProtection="0"/>
    <xf numFmtId="0" fontId="178" fillId="73" borderId="0" applyNumberFormat="0" applyBorder="0" applyAlignment="0" applyProtection="0"/>
    <xf numFmtId="0" fontId="186" fillId="37" borderId="0" applyNumberFormat="0" applyBorder="0" applyAlignment="0" applyProtection="0"/>
    <xf numFmtId="0" fontId="181" fillId="73" borderId="0" applyNumberFormat="0" applyBorder="0" applyAlignment="0" applyProtection="0"/>
    <xf numFmtId="0" fontId="172" fillId="74" borderId="0" applyNumberFormat="0" applyBorder="0" applyAlignment="0" applyProtection="0"/>
    <xf numFmtId="0" fontId="172" fillId="74" borderId="0" applyNumberFormat="0" applyBorder="0" applyAlignment="0" applyProtection="0"/>
    <xf numFmtId="0" fontId="134" fillId="37" borderId="0" applyNumberFormat="0" applyBorder="0" applyAlignment="0" applyProtection="0"/>
    <xf numFmtId="0" fontId="180" fillId="74" borderId="0" applyNumberFormat="0" applyBorder="0" applyAlignment="0" applyProtection="0"/>
    <xf numFmtId="0" fontId="186" fillId="37" borderId="0" applyNumberFormat="0" applyBorder="0" applyAlignment="0" applyProtection="0"/>
    <xf numFmtId="0" fontId="180" fillId="74" borderId="0" applyNumberFormat="0" applyBorder="0" applyAlignment="0" applyProtection="0"/>
    <xf numFmtId="0" fontId="186" fillId="37" borderId="0" applyNumberFormat="0" applyBorder="0" applyAlignment="0" applyProtection="0"/>
    <xf numFmtId="0" fontId="172" fillId="74" borderId="0" applyNumberFormat="0" applyBorder="0" applyAlignment="0" applyProtection="0"/>
    <xf numFmtId="0" fontId="172" fillId="74" borderId="0" applyNumberFormat="0" applyBorder="0" applyAlignment="0" applyProtection="0"/>
    <xf numFmtId="0" fontId="134" fillId="37" borderId="0" applyNumberFormat="0" applyBorder="0" applyAlignment="0" applyProtection="0"/>
    <xf numFmtId="0" fontId="134" fillId="37" borderId="0" applyNumberFormat="0" applyBorder="0" applyAlignment="0" applyProtection="0"/>
    <xf numFmtId="0" fontId="181" fillId="62" borderId="0" applyNumberFormat="0" applyBorder="0" applyAlignment="0" applyProtection="0"/>
    <xf numFmtId="0" fontId="183" fillId="41" borderId="0" applyNumberFormat="0" applyBorder="0" applyAlignment="0" applyProtection="0"/>
    <xf numFmtId="0" fontId="184" fillId="62" borderId="0" applyNumberFormat="0" applyBorder="0" applyAlignment="0" applyProtection="0"/>
    <xf numFmtId="0" fontId="185" fillId="41" borderId="0" applyNumberFormat="0" applyBorder="0" applyAlignment="0" applyProtection="0"/>
    <xf numFmtId="0" fontId="181" fillId="62" borderId="0" applyNumberFormat="0" applyBorder="0" applyAlignment="0" applyProtection="0"/>
    <xf numFmtId="0" fontId="180" fillId="41" borderId="0" applyNumberFormat="0" applyBorder="0" applyAlignment="0" applyProtection="0"/>
    <xf numFmtId="0" fontId="180" fillId="41" borderId="0" applyNumberFormat="0" applyBorder="0" applyAlignment="0" applyProtection="0"/>
    <xf numFmtId="0" fontId="186" fillId="41" borderId="0" applyNumberFormat="0" applyBorder="0" applyAlignment="0" applyProtection="0"/>
    <xf numFmtId="0" fontId="181" fillId="62" borderId="0" applyNumberFormat="0" applyBorder="0" applyAlignment="0" applyProtection="0"/>
    <xf numFmtId="0" fontId="186" fillId="41" borderId="0" applyNumberFormat="0" applyBorder="0" applyAlignment="0" applyProtection="0"/>
    <xf numFmtId="0" fontId="181" fillId="62" borderId="0" applyNumberFormat="0" applyBorder="0" applyAlignment="0" applyProtection="0"/>
    <xf numFmtId="0" fontId="180" fillId="41" borderId="0" applyNumberFormat="0" applyBorder="0" applyAlignment="0" applyProtection="0"/>
    <xf numFmtId="0" fontId="186" fillId="41" borderId="0" applyNumberFormat="0" applyBorder="0" applyAlignment="0" applyProtection="0"/>
    <xf numFmtId="0" fontId="178" fillId="62" borderId="0" applyNumberFormat="0" applyBorder="0" applyAlignment="0" applyProtection="0"/>
    <xf numFmtId="0" fontId="183" fillId="41" borderId="0" applyNumberFormat="0" applyBorder="0" applyAlignment="0" applyProtection="0"/>
    <xf numFmtId="0" fontId="181" fillId="62" borderId="0" applyNumberFormat="0" applyBorder="0" applyAlignment="0" applyProtection="0"/>
    <xf numFmtId="0" fontId="184" fillId="62" borderId="0" applyNumberFormat="0" applyBorder="0" applyAlignment="0" applyProtection="0"/>
    <xf numFmtId="0" fontId="181" fillId="62" borderId="0" applyNumberFormat="0" applyBorder="0" applyAlignment="0" applyProtection="0"/>
    <xf numFmtId="0" fontId="184" fillId="62" borderId="0" applyNumberFormat="0" applyBorder="0" applyAlignment="0" applyProtection="0"/>
    <xf numFmtId="0" fontId="185" fillId="41" borderId="0" applyNumberFormat="0" applyBorder="0" applyAlignment="0" applyProtection="0"/>
    <xf numFmtId="0" fontId="181" fillId="62" borderId="0" applyNumberFormat="0" applyBorder="0" applyAlignment="0" applyProtection="0"/>
    <xf numFmtId="0" fontId="180" fillId="41" borderId="0" applyNumberFormat="0" applyBorder="0" applyAlignment="0" applyProtection="0"/>
    <xf numFmtId="0" fontId="181" fillId="62" borderId="0" applyNumberFormat="0" applyBorder="0" applyAlignment="0" applyProtection="0"/>
    <xf numFmtId="0" fontId="178" fillId="62" borderId="0" applyNumberFormat="0" applyBorder="0" applyAlignment="0" applyProtection="0"/>
    <xf numFmtId="0" fontId="181" fillId="62" borderId="0" applyNumberFormat="0" applyBorder="0" applyAlignment="0" applyProtection="0"/>
    <xf numFmtId="0" fontId="178" fillId="62" borderId="0" applyNumberFormat="0" applyBorder="0" applyAlignment="0" applyProtection="0"/>
    <xf numFmtId="0" fontId="186" fillId="41" borderId="0" applyNumberFormat="0" applyBorder="0" applyAlignment="0" applyProtection="0"/>
    <xf numFmtId="0" fontId="181" fillId="62" borderId="0" applyNumberFormat="0" applyBorder="0" applyAlignment="0" applyProtection="0"/>
    <xf numFmtId="0" fontId="187" fillId="41" borderId="0" applyNumberFormat="0" applyBorder="0" applyAlignment="0" applyProtection="0"/>
    <xf numFmtId="0" fontId="134" fillId="41" borderId="0" applyNumberFormat="0" applyBorder="0" applyAlignment="0" applyProtection="0"/>
    <xf numFmtId="0" fontId="180" fillId="41" borderId="0" applyNumberFormat="0" applyBorder="0" applyAlignment="0" applyProtection="0"/>
    <xf numFmtId="0" fontId="186" fillId="41" borderId="0" applyNumberFormat="0" applyBorder="0" applyAlignment="0" applyProtection="0"/>
    <xf numFmtId="0" fontId="180" fillId="41" borderId="0" applyNumberFormat="0" applyBorder="0" applyAlignment="0" applyProtection="0"/>
    <xf numFmtId="0" fontId="186" fillId="41" borderId="0" applyNumberFormat="0" applyBorder="0" applyAlignment="0" applyProtection="0"/>
    <xf numFmtId="0" fontId="187" fillId="41" borderId="0" applyNumberFormat="0" applyBorder="0" applyAlignment="0" applyProtection="0"/>
    <xf numFmtId="0" fontId="134" fillId="41" borderId="0" applyNumberFormat="0" applyBorder="0" applyAlignment="0" applyProtection="0"/>
    <xf numFmtId="0" fontId="134" fillId="41" borderId="0" applyNumberFormat="0" applyBorder="0" applyAlignment="0" applyProtection="0"/>
    <xf numFmtId="0" fontId="181" fillId="70" borderId="0" applyNumberFormat="0" applyBorder="0" applyAlignment="0" applyProtection="0"/>
    <xf numFmtId="0" fontId="183" fillId="71" borderId="0" applyNumberFormat="0" applyBorder="0" applyAlignment="0" applyProtection="0"/>
    <xf numFmtId="0" fontId="184" fillId="71" borderId="0" applyNumberFormat="0" applyBorder="0" applyAlignment="0" applyProtection="0"/>
    <xf numFmtId="0" fontId="185" fillId="45" borderId="0" applyNumberFormat="0" applyBorder="0" applyAlignment="0" applyProtection="0"/>
    <xf numFmtId="0" fontId="181" fillId="70" borderId="0" applyNumberFormat="0" applyBorder="0" applyAlignment="0" applyProtection="0"/>
    <xf numFmtId="0" fontId="180" fillId="71" borderId="0" applyNumberFormat="0" applyBorder="0" applyAlignment="0" applyProtection="0"/>
    <xf numFmtId="0" fontId="180" fillId="71" borderId="0" applyNumberFormat="0" applyBorder="0" applyAlignment="0" applyProtection="0"/>
    <xf numFmtId="0" fontId="186" fillId="45" borderId="0" applyNumberFormat="0" applyBorder="0" applyAlignment="0" applyProtection="0"/>
    <xf numFmtId="0" fontId="181" fillId="70" borderId="0" applyNumberFormat="0" applyBorder="0" applyAlignment="0" applyProtection="0"/>
    <xf numFmtId="0" fontId="186" fillId="45" borderId="0" applyNumberFormat="0" applyBorder="0" applyAlignment="0" applyProtection="0"/>
    <xf numFmtId="0" fontId="181" fillId="70" borderId="0" applyNumberFormat="0" applyBorder="0" applyAlignment="0" applyProtection="0"/>
    <xf numFmtId="0" fontId="180" fillId="71" borderId="0" applyNumberFormat="0" applyBorder="0" applyAlignment="0" applyProtection="0"/>
    <xf numFmtId="0" fontId="186" fillId="45" borderId="0" applyNumberFormat="0" applyBorder="0" applyAlignment="0" applyProtection="0"/>
    <xf numFmtId="0" fontId="178" fillId="70" borderId="0" applyNumberFormat="0" applyBorder="0" applyAlignment="0" applyProtection="0"/>
    <xf numFmtId="0" fontId="183" fillId="71" borderId="0" applyNumberFormat="0" applyBorder="0" applyAlignment="0" applyProtection="0"/>
    <xf numFmtId="0" fontId="181" fillId="70" borderId="0" applyNumberFormat="0" applyBorder="0" applyAlignment="0" applyProtection="0"/>
    <xf numFmtId="0" fontId="184" fillId="71" borderId="0" applyNumberFormat="0" applyBorder="0" applyAlignment="0" applyProtection="0"/>
    <xf numFmtId="0" fontId="181" fillId="70" borderId="0" applyNumberFormat="0" applyBorder="0" applyAlignment="0" applyProtection="0"/>
    <xf numFmtId="0" fontId="184" fillId="71" borderId="0" applyNumberFormat="0" applyBorder="0" applyAlignment="0" applyProtection="0"/>
    <xf numFmtId="0" fontId="185" fillId="45" borderId="0" applyNumberFormat="0" applyBorder="0" applyAlignment="0" applyProtection="0"/>
    <xf numFmtId="0" fontId="181" fillId="70" borderId="0" applyNumberFormat="0" applyBorder="0" applyAlignment="0" applyProtection="0"/>
    <xf numFmtId="0" fontId="180" fillId="71" borderId="0" applyNumberFormat="0" applyBorder="0" applyAlignment="0" applyProtection="0"/>
    <xf numFmtId="0" fontId="181" fillId="70" borderId="0" applyNumberFormat="0" applyBorder="0" applyAlignment="0" applyProtection="0"/>
    <xf numFmtId="0" fontId="178" fillId="70" borderId="0" applyNumberFormat="0" applyBorder="0" applyAlignment="0" applyProtection="0"/>
    <xf numFmtId="0" fontId="181" fillId="70" borderId="0" applyNumberFormat="0" applyBorder="0" applyAlignment="0" applyProtection="0"/>
    <xf numFmtId="0" fontId="178" fillId="70" borderId="0" applyNumberFormat="0" applyBorder="0" applyAlignment="0" applyProtection="0"/>
    <xf numFmtId="0" fontId="186" fillId="45" borderId="0" applyNumberFormat="0" applyBorder="0" applyAlignment="0" applyProtection="0"/>
    <xf numFmtId="0" fontId="181" fillId="70" borderId="0" applyNumberFormat="0" applyBorder="0" applyAlignment="0" applyProtection="0"/>
    <xf numFmtId="0" fontId="172" fillId="71" borderId="0" applyNumberFormat="0" applyBorder="0" applyAlignment="0" applyProtection="0"/>
    <xf numFmtId="0" fontId="172" fillId="71" borderId="0" applyNumberFormat="0" applyBorder="0" applyAlignment="0" applyProtection="0"/>
    <xf numFmtId="0" fontId="134" fillId="45" borderId="0" applyNumberFormat="0" applyBorder="0" applyAlignment="0" applyProtection="0"/>
    <xf numFmtId="0" fontId="180" fillId="71" borderId="0" applyNumberFormat="0" applyBorder="0" applyAlignment="0" applyProtection="0"/>
    <xf numFmtId="0" fontId="186" fillId="45" borderId="0" applyNumberFormat="0" applyBorder="0" applyAlignment="0" applyProtection="0"/>
    <xf numFmtId="0" fontId="180" fillId="71" borderId="0" applyNumberFormat="0" applyBorder="0" applyAlignment="0" applyProtection="0"/>
    <xf numFmtId="0" fontId="186" fillId="45" borderId="0" applyNumberFormat="0" applyBorder="0" applyAlignment="0" applyProtection="0"/>
    <xf numFmtId="0" fontId="172" fillId="71" borderId="0" applyNumberFormat="0" applyBorder="0" applyAlignment="0" applyProtection="0"/>
    <xf numFmtId="0" fontId="172" fillId="71" borderId="0" applyNumberFormat="0" applyBorder="0" applyAlignment="0" applyProtection="0"/>
    <xf numFmtId="0" fontId="134" fillId="45" borderId="0" applyNumberFormat="0" applyBorder="0" applyAlignment="0" applyProtection="0"/>
    <xf numFmtId="0" fontId="134" fillId="45" borderId="0" applyNumberFormat="0" applyBorder="0" applyAlignment="0" applyProtection="0"/>
    <xf numFmtId="0" fontId="181" fillId="75" borderId="0" applyNumberFormat="0" applyBorder="0" applyAlignment="0" applyProtection="0"/>
    <xf numFmtId="0" fontId="183" fillId="68" borderId="0" applyNumberFormat="0" applyBorder="0" applyAlignment="0" applyProtection="0"/>
    <xf numFmtId="0" fontId="184" fillId="69" borderId="0" applyNumberFormat="0" applyBorder="0" applyAlignment="0" applyProtection="0"/>
    <xf numFmtId="0" fontId="185" fillId="49" borderId="0" applyNumberFormat="0" applyBorder="0" applyAlignment="0" applyProtection="0"/>
    <xf numFmtId="0" fontId="181" fillId="75" borderId="0" applyNumberFormat="0" applyBorder="0" applyAlignment="0" applyProtection="0"/>
    <xf numFmtId="0" fontId="180" fillId="68" borderId="0" applyNumberFormat="0" applyBorder="0" applyAlignment="0" applyProtection="0"/>
    <xf numFmtId="0" fontId="180" fillId="68" borderId="0" applyNumberFormat="0" applyBorder="0" applyAlignment="0" applyProtection="0"/>
    <xf numFmtId="0" fontId="186" fillId="49" borderId="0" applyNumberFormat="0" applyBorder="0" applyAlignment="0" applyProtection="0"/>
    <xf numFmtId="0" fontId="181" fillId="75" borderId="0" applyNumberFormat="0" applyBorder="0" applyAlignment="0" applyProtection="0"/>
    <xf numFmtId="0" fontId="186" fillId="49" borderId="0" applyNumberFormat="0" applyBorder="0" applyAlignment="0" applyProtection="0"/>
    <xf numFmtId="0" fontId="181" fillId="75" borderId="0" applyNumberFormat="0" applyBorder="0" applyAlignment="0" applyProtection="0"/>
    <xf numFmtId="0" fontId="180" fillId="68" borderId="0" applyNumberFormat="0" applyBorder="0" applyAlignment="0" applyProtection="0"/>
    <xf numFmtId="0" fontId="186" fillId="49" borderId="0" applyNumberFormat="0" applyBorder="0" applyAlignment="0" applyProtection="0"/>
    <xf numFmtId="0" fontId="178" fillId="75" borderId="0" applyNumberFormat="0" applyBorder="0" applyAlignment="0" applyProtection="0"/>
    <xf numFmtId="0" fontId="183" fillId="68" borderId="0" applyNumberFormat="0" applyBorder="0" applyAlignment="0" applyProtection="0"/>
    <xf numFmtId="0" fontId="181" fillId="75" borderId="0" applyNumberFormat="0" applyBorder="0" applyAlignment="0" applyProtection="0"/>
    <xf numFmtId="0" fontId="184" fillId="69" borderId="0" applyNumberFormat="0" applyBorder="0" applyAlignment="0" applyProtection="0"/>
    <xf numFmtId="0" fontId="181" fillId="75" borderId="0" applyNumberFormat="0" applyBorder="0" applyAlignment="0" applyProtection="0"/>
    <xf numFmtId="0" fontId="184" fillId="69" borderId="0" applyNumberFormat="0" applyBorder="0" applyAlignment="0" applyProtection="0"/>
    <xf numFmtId="0" fontId="185" fillId="49" borderId="0" applyNumberFormat="0" applyBorder="0" applyAlignment="0" applyProtection="0"/>
    <xf numFmtId="0" fontId="181" fillId="75" borderId="0" applyNumberFormat="0" applyBorder="0" applyAlignment="0" applyProtection="0"/>
    <xf numFmtId="0" fontId="180" fillId="68" borderId="0" applyNumberFormat="0" applyBorder="0" applyAlignment="0" applyProtection="0"/>
    <xf numFmtId="0" fontId="181" fillId="75" borderId="0" applyNumberFormat="0" applyBorder="0" applyAlignment="0" applyProtection="0"/>
    <xf numFmtId="0" fontId="178" fillId="75" borderId="0" applyNumberFormat="0" applyBorder="0" applyAlignment="0" applyProtection="0"/>
    <xf numFmtId="0" fontId="181" fillId="75" borderId="0" applyNumberFormat="0" applyBorder="0" applyAlignment="0" applyProtection="0"/>
    <xf numFmtId="0" fontId="178" fillId="75" borderId="0" applyNumberFormat="0" applyBorder="0" applyAlignment="0" applyProtection="0"/>
    <xf numFmtId="0" fontId="186" fillId="49" borderId="0" applyNumberFormat="0" applyBorder="0" applyAlignment="0" applyProtection="0"/>
    <xf numFmtId="0" fontId="181" fillId="75" borderId="0" applyNumberFormat="0" applyBorder="0" applyAlignment="0" applyProtection="0"/>
    <xf numFmtId="0" fontId="172" fillId="68" borderId="0" applyNumberFormat="0" applyBorder="0" applyAlignment="0" applyProtection="0"/>
    <xf numFmtId="0" fontId="172" fillId="68" borderId="0" applyNumberFormat="0" applyBorder="0" applyAlignment="0" applyProtection="0"/>
    <xf numFmtId="0" fontId="134" fillId="49" borderId="0" applyNumberFormat="0" applyBorder="0" applyAlignment="0" applyProtection="0"/>
    <xf numFmtId="0" fontId="180" fillId="68" borderId="0" applyNumberFormat="0" applyBorder="0" applyAlignment="0" applyProtection="0"/>
    <xf numFmtId="0" fontId="186" fillId="49" borderId="0" applyNumberFormat="0" applyBorder="0" applyAlignment="0" applyProtection="0"/>
    <xf numFmtId="0" fontId="180" fillId="68" borderId="0" applyNumberFormat="0" applyBorder="0" applyAlignment="0" applyProtection="0"/>
    <xf numFmtId="0" fontId="186" fillId="49" borderId="0" applyNumberFormat="0" applyBorder="0" applyAlignment="0" applyProtection="0"/>
    <xf numFmtId="0" fontId="172" fillId="68" borderId="0" applyNumberFormat="0" applyBorder="0" applyAlignment="0" applyProtection="0"/>
    <xf numFmtId="0" fontId="172" fillId="68" borderId="0" applyNumberFormat="0" applyBorder="0" applyAlignment="0" applyProtection="0"/>
    <xf numFmtId="0" fontId="134" fillId="49" borderId="0" applyNumberFormat="0" applyBorder="0" applyAlignment="0" applyProtection="0"/>
    <xf numFmtId="0" fontId="134" fillId="49" borderId="0" applyNumberFormat="0" applyBorder="0" applyAlignment="0" applyProtection="0"/>
    <xf numFmtId="0" fontId="181" fillId="74" borderId="0" applyNumberFormat="0" applyBorder="0" applyAlignment="0" applyProtection="0"/>
    <xf numFmtId="0" fontId="183" fillId="53" borderId="0" applyNumberFormat="0" applyBorder="0" applyAlignment="0" applyProtection="0"/>
    <xf numFmtId="0" fontId="184" fillId="74" borderId="0" applyNumberFormat="0" applyBorder="0" applyAlignment="0" applyProtection="0"/>
    <xf numFmtId="0" fontId="185" fillId="53" borderId="0" applyNumberFormat="0" applyBorder="0" applyAlignment="0" applyProtection="0"/>
    <xf numFmtId="0" fontId="181" fillId="74" borderId="0" applyNumberFormat="0" applyBorder="0" applyAlignment="0" applyProtection="0"/>
    <xf numFmtId="0" fontId="180" fillId="53" borderId="0" applyNumberFormat="0" applyBorder="0" applyAlignment="0" applyProtection="0"/>
    <xf numFmtId="0" fontId="180" fillId="53" borderId="0" applyNumberFormat="0" applyBorder="0" applyAlignment="0" applyProtection="0"/>
    <xf numFmtId="0" fontId="186" fillId="53" borderId="0" applyNumberFormat="0" applyBorder="0" applyAlignment="0" applyProtection="0"/>
    <xf numFmtId="0" fontId="181" fillId="74" borderId="0" applyNumberFormat="0" applyBorder="0" applyAlignment="0" applyProtection="0"/>
    <xf numFmtId="0" fontId="186" fillId="53" borderId="0" applyNumberFormat="0" applyBorder="0" applyAlignment="0" applyProtection="0"/>
    <xf numFmtId="0" fontId="181" fillId="74" borderId="0" applyNumberFormat="0" applyBorder="0" applyAlignment="0" applyProtection="0"/>
    <xf numFmtId="0" fontId="180" fillId="53" borderId="0" applyNumberFormat="0" applyBorder="0" applyAlignment="0" applyProtection="0"/>
    <xf numFmtId="0" fontId="186" fillId="53" borderId="0" applyNumberFormat="0" applyBorder="0" applyAlignment="0" applyProtection="0"/>
    <xf numFmtId="0" fontId="178" fillId="74" borderId="0" applyNumberFormat="0" applyBorder="0" applyAlignment="0" applyProtection="0"/>
    <xf numFmtId="0" fontId="183" fillId="53" borderId="0" applyNumberFormat="0" applyBorder="0" applyAlignment="0" applyProtection="0"/>
    <xf numFmtId="0" fontId="181" fillId="74" borderId="0" applyNumberFormat="0" applyBorder="0" applyAlignment="0" applyProtection="0"/>
    <xf numFmtId="0" fontId="184" fillId="74" borderId="0" applyNumberFormat="0" applyBorder="0" applyAlignment="0" applyProtection="0"/>
    <xf numFmtId="0" fontId="181" fillId="74" borderId="0" applyNumberFormat="0" applyBorder="0" applyAlignment="0" applyProtection="0"/>
    <xf numFmtId="0" fontId="184" fillId="74" borderId="0" applyNumberFormat="0" applyBorder="0" applyAlignment="0" applyProtection="0"/>
    <xf numFmtId="0" fontId="185" fillId="53" borderId="0" applyNumberFormat="0" applyBorder="0" applyAlignment="0" applyProtection="0"/>
    <xf numFmtId="0" fontId="181" fillId="74" borderId="0" applyNumberFormat="0" applyBorder="0" applyAlignment="0" applyProtection="0"/>
    <xf numFmtId="0" fontId="180" fillId="53" borderId="0" applyNumberFormat="0" applyBorder="0" applyAlignment="0" applyProtection="0"/>
    <xf numFmtId="0" fontId="181" fillId="74" borderId="0" applyNumberFormat="0" applyBorder="0" applyAlignment="0" applyProtection="0"/>
    <xf numFmtId="0" fontId="178" fillId="74" borderId="0" applyNumberFormat="0" applyBorder="0" applyAlignment="0" applyProtection="0"/>
    <xf numFmtId="0" fontId="181" fillId="74" borderId="0" applyNumberFormat="0" applyBorder="0" applyAlignment="0" applyProtection="0"/>
    <xf numFmtId="0" fontId="178" fillId="74" borderId="0" applyNumberFormat="0" applyBorder="0" applyAlignment="0" applyProtection="0"/>
    <xf numFmtId="0" fontId="186" fillId="53" borderId="0" applyNumberFormat="0" applyBorder="0" applyAlignment="0" applyProtection="0"/>
    <xf numFmtId="0" fontId="181" fillId="74" borderId="0" applyNumberFormat="0" applyBorder="0" applyAlignment="0" applyProtection="0"/>
    <xf numFmtId="0" fontId="187" fillId="53" borderId="0" applyNumberFormat="0" applyBorder="0" applyAlignment="0" applyProtection="0"/>
    <xf numFmtId="0" fontId="134" fillId="53" borderId="0" applyNumberFormat="0" applyBorder="0" applyAlignment="0" applyProtection="0"/>
    <xf numFmtId="0" fontId="180" fillId="53" borderId="0" applyNumberFormat="0" applyBorder="0" applyAlignment="0" applyProtection="0"/>
    <xf numFmtId="0" fontId="186" fillId="53" borderId="0" applyNumberFormat="0" applyBorder="0" applyAlignment="0" applyProtection="0"/>
    <xf numFmtId="0" fontId="180" fillId="53" borderId="0" applyNumberFormat="0" applyBorder="0" applyAlignment="0" applyProtection="0"/>
    <xf numFmtId="0" fontId="186" fillId="53" borderId="0" applyNumberFormat="0" applyBorder="0" applyAlignment="0" applyProtection="0"/>
    <xf numFmtId="0" fontId="187" fillId="53" borderId="0" applyNumberFormat="0" applyBorder="0" applyAlignment="0" applyProtection="0"/>
    <xf numFmtId="0" fontId="134" fillId="53" borderId="0" applyNumberFormat="0" applyBorder="0" applyAlignment="0" applyProtection="0"/>
    <xf numFmtId="0" fontId="134" fillId="53" borderId="0" applyNumberFormat="0" applyBorder="0" applyAlignment="0" applyProtection="0"/>
    <xf numFmtId="0" fontId="181" fillId="76" borderId="0" applyNumberFormat="0" applyBorder="0" applyAlignment="0" applyProtection="0"/>
    <xf numFmtId="0" fontId="183" fillId="60" borderId="0" applyNumberFormat="0" applyBorder="0" applyAlignment="0" applyProtection="0"/>
    <xf numFmtId="0" fontId="184" fillId="62" borderId="0" applyNumberFormat="0" applyBorder="0" applyAlignment="0" applyProtection="0"/>
    <xf numFmtId="0" fontId="185" fillId="57" borderId="0" applyNumberFormat="0" applyBorder="0" applyAlignment="0" applyProtection="0"/>
    <xf numFmtId="0" fontId="181" fillId="76" borderId="0" applyNumberFormat="0" applyBorder="0" applyAlignment="0" applyProtection="0"/>
    <xf numFmtId="0" fontId="180" fillId="60" borderId="0" applyNumberFormat="0" applyBorder="0" applyAlignment="0" applyProtection="0"/>
    <xf numFmtId="0" fontId="180" fillId="60" borderId="0" applyNumberFormat="0" applyBorder="0" applyAlignment="0" applyProtection="0"/>
    <xf numFmtId="0" fontId="186" fillId="57" borderId="0" applyNumberFormat="0" applyBorder="0" applyAlignment="0" applyProtection="0"/>
    <xf numFmtId="0" fontId="181" fillId="76" borderId="0" applyNumberFormat="0" applyBorder="0" applyAlignment="0" applyProtection="0"/>
    <xf numFmtId="0" fontId="186" fillId="57" borderId="0" applyNumberFormat="0" applyBorder="0" applyAlignment="0" applyProtection="0"/>
    <xf numFmtId="0" fontId="181" fillId="76" borderId="0" applyNumberFormat="0" applyBorder="0" applyAlignment="0" applyProtection="0"/>
    <xf numFmtId="0" fontId="180" fillId="60" borderId="0" applyNumberFormat="0" applyBorder="0" applyAlignment="0" applyProtection="0"/>
    <xf numFmtId="0" fontId="186" fillId="57" borderId="0" applyNumberFormat="0" applyBorder="0" applyAlignment="0" applyProtection="0"/>
    <xf numFmtId="0" fontId="178" fillId="76" borderId="0" applyNumberFormat="0" applyBorder="0" applyAlignment="0" applyProtection="0"/>
    <xf numFmtId="0" fontId="183" fillId="60" borderId="0" applyNumberFormat="0" applyBorder="0" applyAlignment="0" applyProtection="0"/>
    <xf numFmtId="0" fontId="181" fillId="76" borderId="0" applyNumberFormat="0" applyBorder="0" applyAlignment="0" applyProtection="0"/>
    <xf numFmtId="0" fontId="184" fillId="62" borderId="0" applyNumberFormat="0" applyBorder="0" applyAlignment="0" applyProtection="0"/>
    <xf numFmtId="0" fontId="181" fillId="76" borderId="0" applyNumberFormat="0" applyBorder="0" applyAlignment="0" applyProtection="0"/>
    <xf numFmtId="0" fontId="184" fillId="62" borderId="0" applyNumberFormat="0" applyBorder="0" applyAlignment="0" applyProtection="0"/>
    <xf numFmtId="0" fontId="185" fillId="57" borderId="0" applyNumberFormat="0" applyBorder="0" applyAlignment="0" applyProtection="0"/>
    <xf numFmtId="0" fontId="181" fillId="76" borderId="0" applyNumberFormat="0" applyBorder="0" applyAlignment="0" applyProtection="0"/>
    <xf numFmtId="0" fontId="180" fillId="60" borderId="0" applyNumberFormat="0" applyBorder="0" applyAlignment="0" applyProtection="0"/>
    <xf numFmtId="0" fontId="181" fillId="76" borderId="0" applyNumberFormat="0" applyBorder="0" applyAlignment="0" applyProtection="0"/>
    <xf numFmtId="0" fontId="178" fillId="76" borderId="0" applyNumberFormat="0" applyBorder="0" applyAlignment="0" applyProtection="0"/>
    <xf numFmtId="0" fontId="181" fillId="76" borderId="0" applyNumberFormat="0" applyBorder="0" applyAlignment="0" applyProtection="0"/>
    <xf numFmtId="0" fontId="178" fillId="76" borderId="0" applyNumberFormat="0" applyBorder="0" applyAlignment="0" applyProtection="0"/>
    <xf numFmtId="0" fontId="186" fillId="57" borderId="0" applyNumberFormat="0" applyBorder="0" applyAlignment="0" applyProtection="0"/>
    <xf numFmtId="0" fontId="181" fillId="76"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34" fillId="57" borderId="0" applyNumberFormat="0" applyBorder="0" applyAlignment="0" applyProtection="0"/>
    <xf numFmtId="0" fontId="180" fillId="60" borderId="0" applyNumberFormat="0" applyBorder="0" applyAlignment="0" applyProtection="0"/>
    <xf numFmtId="0" fontId="186" fillId="57" borderId="0" applyNumberFormat="0" applyBorder="0" applyAlignment="0" applyProtection="0"/>
    <xf numFmtId="0" fontId="180" fillId="60" borderId="0" applyNumberFormat="0" applyBorder="0" applyAlignment="0" applyProtection="0"/>
    <xf numFmtId="0" fontId="186" fillId="57"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34" fillId="57" borderId="0" applyNumberFormat="0" applyBorder="0" applyAlignment="0" applyProtection="0"/>
    <xf numFmtId="0" fontId="134" fillId="57" borderId="0" applyNumberFormat="0" applyBorder="0" applyAlignment="0" applyProtection="0"/>
    <xf numFmtId="0" fontId="181" fillId="77" borderId="0" applyNumberFormat="0" applyBorder="0" applyAlignment="0" applyProtection="0"/>
    <xf numFmtId="0" fontId="183" fillId="74" borderId="0" applyNumberFormat="0" applyBorder="0" applyAlignment="0" applyProtection="0"/>
    <xf numFmtId="0" fontId="184" fillId="74" borderId="0" applyNumberFormat="0" applyBorder="0" applyAlignment="0" applyProtection="0"/>
    <xf numFmtId="0" fontId="185" fillId="34" borderId="0" applyNumberFormat="0" applyBorder="0" applyAlignment="0" applyProtection="0"/>
    <xf numFmtId="0" fontId="181" fillId="77" borderId="0" applyNumberFormat="0" applyBorder="0" applyAlignment="0" applyProtection="0"/>
    <xf numFmtId="0" fontId="180" fillId="74" borderId="0" applyNumberFormat="0" applyBorder="0" applyAlignment="0" applyProtection="0"/>
    <xf numFmtId="0" fontId="180" fillId="74" borderId="0" applyNumberFormat="0" applyBorder="0" applyAlignment="0" applyProtection="0"/>
    <xf numFmtId="0" fontId="186" fillId="34" borderId="0" applyNumberFormat="0" applyBorder="0" applyAlignment="0" applyProtection="0"/>
    <xf numFmtId="0" fontId="181" fillId="77" borderId="0" applyNumberFormat="0" applyBorder="0" applyAlignment="0" applyProtection="0"/>
    <xf numFmtId="0" fontId="186" fillId="34" borderId="0" applyNumberFormat="0" applyBorder="0" applyAlignment="0" applyProtection="0"/>
    <xf numFmtId="0" fontId="181" fillId="77" borderId="0" applyNumberFormat="0" applyBorder="0" applyAlignment="0" applyProtection="0"/>
    <xf numFmtId="0" fontId="180" fillId="74" borderId="0" applyNumberFormat="0" applyBorder="0" applyAlignment="0" applyProtection="0"/>
    <xf numFmtId="0" fontId="186" fillId="34" borderId="0" applyNumberFormat="0" applyBorder="0" applyAlignment="0" applyProtection="0"/>
    <xf numFmtId="0" fontId="178" fillId="77" borderId="0" applyNumberFormat="0" applyBorder="0" applyAlignment="0" applyProtection="0"/>
    <xf numFmtId="0" fontId="183" fillId="74" borderId="0" applyNumberFormat="0" applyBorder="0" applyAlignment="0" applyProtection="0"/>
    <xf numFmtId="0" fontId="181" fillId="77" borderId="0" applyNumberFormat="0" applyBorder="0" applyAlignment="0" applyProtection="0"/>
    <xf numFmtId="0" fontId="184" fillId="74" borderId="0" applyNumberFormat="0" applyBorder="0" applyAlignment="0" applyProtection="0"/>
    <xf numFmtId="0" fontId="181" fillId="77" borderId="0" applyNumberFormat="0" applyBorder="0" applyAlignment="0" applyProtection="0"/>
    <xf numFmtId="0" fontId="184" fillId="74" borderId="0" applyNumberFormat="0" applyBorder="0" applyAlignment="0" applyProtection="0"/>
    <xf numFmtId="0" fontId="185" fillId="34" borderId="0" applyNumberFormat="0" applyBorder="0" applyAlignment="0" applyProtection="0"/>
    <xf numFmtId="0" fontId="181" fillId="77" borderId="0" applyNumberFormat="0" applyBorder="0" applyAlignment="0" applyProtection="0"/>
    <xf numFmtId="0" fontId="180" fillId="74" borderId="0" applyNumberFormat="0" applyBorder="0" applyAlignment="0" applyProtection="0"/>
    <xf numFmtId="0" fontId="181" fillId="77" borderId="0" applyNumberFormat="0" applyBorder="0" applyAlignment="0" applyProtection="0"/>
    <xf numFmtId="0" fontId="178" fillId="77" borderId="0" applyNumberFormat="0" applyBorder="0" applyAlignment="0" applyProtection="0"/>
    <xf numFmtId="0" fontId="181" fillId="77" borderId="0" applyNumberFormat="0" applyBorder="0" applyAlignment="0" applyProtection="0"/>
    <xf numFmtId="0" fontId="178" fillId="77" borderId="0" applyNumberFormat="0" applyBorder="0" applyAlignment="0" applyProtection="0"/>
    <xf numFmtId="0" fontId="186" fillId="34" borderId="0" applyNumberFormat="0" applyBorder="0" applyAlignment="0" applyProtection="0"/>
    <xf numFmtId="0" fontId="181" fillId="77" borderId="0" applyNumberFormat="0" applyBorder="0" applyAlignment="0" applyProtection="0"/>
    <xf numFmtId="0" fontId="172" fillId="74" borderId="0" applyNumberFormat="0" applyBorder="0" applyAlignment="0" applyProtection="0"/>
    <xf numFmtId="0" fontId="172" fillId="74" borderId="0" applyNumberFormat="0" applyBorder="0" applyAlignment="0" applyProtection="0"/>
    <xf numFmtId="0" fontId="134" fillId="34" borderId="0" applyNumberFormat="0" applyBorder="0" applyAlignment="0" applyProtection="0"/>
    <xf numFmtId="0" fontId="180" fillId="74" borderId="0" applyNumberFormat="0" applyBorder="0" applyAlignment="0" applyProtection="0"/>
    <xf numFmtId="0" fontId="186" fillId="34" borderId="0" applyNumberFormat="0" applyBorder="0" applyAlignment="0" applyProtection="0"/>
    <xf numFmtId="0" fontId="180" fillId="74" borderId="0" applyNumberFormat="0" applyBorder="0" applyAlignment="0" applyProtection="0"/>
    <xf numFmtId="0" fontId="186" fillId="34" borderId="0" applyNumberFormat="0" applyBorder="0" applyAlignment="0" applyProtection="0"/>
    <xf numFmtId="0" fontId="172" fillId="74" borderId="0" applyNumberFormat="0" applyBorder="0" applyAlignment="0" applyProtection="0"/>
    <xf numFmtId="0" fontId="172" fillId="74" borderId="0" applyNumberFormat="0" applyBorder="0" applyAlignment="0" applyProtection="0"/>
    <xf numFmtId="0" fontId="134" fillId="34" borderId="0" applyNumberFormat="0" applyBorder="0" applyAlignment="0" applyProtection="0"/>
    <xf numFmtId="0" fontId="134" fillId="34" borderId="0" applyNumberFormat="0" applyBorder="0" applyAlignment="0" applyProtection="0"/>
    <xf numFmtId="0" fontId="181" fillId="68" borderId="0" applyNumberFormat="0" applyBorder="0" applyAlignment="0" applyProtection="0"/>
    <xf numFmtId="0" fontId="183" fillId="78" borderId="0" applyNumberFormat="0" applyBorder="0" applyAlignment="0" applyProtection="0"/>
    <xf numFmtId="0" fontId="184" fillId="68" borderId="0" applyNumberFormat="0" applyBorder="0" applyAlignment="0" applyProtection="0"/>
    <xf numFmtId="0" fontId="185" fillId="38" borderId="0" applyNumberFormat="0" applyBorder="0" applyAlignment="0" applyProtection="0"/>
    <xf numFmtId="0" fontId="181" fillId="68" borderId="0" applyNumberFormat="0" applyBorder="0" applyAlignment="0" applyProtection="0"/>
    <xf numFmtId="0" fontId="180" fillId="78" borderId="0" applyNumberFormat="0" applyBorder="0" applyAlignment="0" applyProtection="0"/>
    <xf numFmtId="0" fontId="180" fillId="78" borderId="0" applyNumberFormat="0" applyBorder="0" applyAlignment="0" applyProtection="0"/>
    <xf numFmtId="0" fontId="186" fillId="38" borderId="0" applyNumberFormat="0" applyBorder="0" applyAlignment="0" applyProtection="0"/>
    <xf numFmtId="0" fontId="181" fillId="68" borderId="0" applyNumberFormat="0" applyBorder="0" applyAlignment="0" applyProtection="0"/>
    <xf numFmtId="0" fontId="186" fillId="38" borderId="0" applyNumberFormat="0" applyBorder="0" applyAlignment="0" applyProtection="0"/>
    <xf numFmtId="0" fontId="181" fillId="68" borderId="0" applyNumberFormat="0" applyBorder="0" applyAlignment="0" applyProtection="0"/>
    <xf numFmtId="0" fontId="180" fillId="78" borderId="0" applyNumberFormat="0" applyBorder="0" applyAlignment="0" applyProtection="0"/>
    <xf numFmtId="0" fontId="186" fillId="38" borderId="0" applyNumberFormat="0" applyBorder="0" applyAlignment="0" applyProtection="0"/>
    <xf numFmtId="0" fontId="178" fillId="68" borderId="0" applyNumberFormat="0" applyBorder="0" applyAlignment="0" applyProtection="0"/>
    <xf numFmtId="0" fontId="183" fillId="78" borderId="0" applyNumberFormat="0" applyBorder="0" applyAlignment="0" applyProtection="0"/>
    <xf numFmtId="0" fontId="181" fillId="68" borderId="0" applyNumberFormat="0" applyBorder="0" applyAlignment="0" applyProtection="0"/>
    <xf numFmtId="0" fontId="184" fillId="68" borderId="0" applyNumberFormat="0" applyBorder="0" applyAlignment="0" applyProtection="0"/>
    <xf numFmtId="0" fontId="181" fillId="68" borderId="0" applyNumberFormat="0" applyBorder="0" applyAlignment="0" applyProtection="0"/>
    <xf numFmtId="0" fontId="184" fillId="68" borderId="0" applyNumberFormat="0" applyBorder="0" applyAlignment="0" applyProtection="0"/>
    <xf numFmtId="0" fontId="185" fillId="38" borderId="0" applyNumberFormat="0" applyBorder="0" applyAlignment="0" applyProtection="0"/>
    <xf numFmtId="0" fontId="181" fillId="68" borderId="0" applyNumberFormat="0" applyBorder="0" applyAlignment="0" applyProtection="0"/>
    <xf numFmtId="0" fontId="180" fillId="78" borderId="0" applyNumberFormat="0" applyBorder="0" applyAlignment="0" applyProtection="0"/>
    <xf numFmtId="0" fontId="181" fillId="68" borderId="0" applyNumberFormat="0" applyBorder="0" applyAlignment="0" applyProtection="0"/>
    <xf numFmtId="0" fontId="178" fillId="68" borderId="0" applyNumberFormat="0" applyBorder="0" applyAlignment="0" applyProtection="0"/>
    <xf numFmtId="0" fontId="181" fillId="68" borderId="0" applyNumberFormat="0" applyBorder="0" applyAlignment="0" applyProtection="0"/>
    <xf numFmtId="0" fontId="178" fillId="68" borderId="0" applyNumberFormat="0" applyBorder="0" applyAlignment="0" applyProtection="0"/>
    <xf numFmtId="0" fontId="186" fillId="38" borderId="0" applyNumberFormat="0" applyBorder="0" applyAlignment="0" applyProtection="0"/>
    <xf numFmtId="0" fontId="181" fillId="68" borderId="0" applyNumberFormat="0" applyBorder="0" applyAlignment="0" applyProtection="0"/>
    <xf numFmtId="0" fontId="172" fillId="78" borderId="0" applyNumberFormat="0" applyBorder="0" applyAlignment="0" applyProtection="0"/>
    <xf numFmtId="0" fontId="172" fillId="78" borderId="0" applyNumberFormat="0" applyBorder="0" applyAlignment="0" applyProtection="0"/>
    <xf numFmtId="0" fontId="134" fillId="38" borderId="0" applyNumberFormat="0" applyBorder="0" applyAlignment="0" applyProtection="0"/>
    <xf numFmtId="0" fontId="180" fillId="78" borderId="0" applyNumberFormat="0" applyBorder="0" applyAlignment="0" applyProtection="0"/>
    <xf numFmtId="0" fontId="186" fillId="38" borderId="0" applyNumberFormat="0" applyBorder="0" applyAlignment="0" applyProtection="0"/>
    <xf numFmtId="0" fontId="180" fillId="78" borderId="0" applyNumberFormat="0" applyBorder="0" applyAlignment="0" applyProtection="0"/>
    <xf numFmtId="0" fontId="186" fillId="38" borderId="0" applyNumberFormat="0" applyBorder="0" applyAlignment="0" applyProtection="0"/>
    <xf numFmtId="0" fontId="172" fillId="78" borderId="0" applyNumberFormat="0" applyBorder="0" applyAlignment="0" applyProtection="0"/>
    <xf numFmtId="0" fontId="172" fillId="78" borderId="0" applyNumberFormat="0" applyBorder="0" applyAlignment="0" applyProtection="0"/>
    <xf numFmtId="0" fontId="134" fillId="38" borderId="0" applyNumberFormat="0" applyBorder="0" applyAlignment="0" applyProtection="0"/>
    <xf numFmtId="0" fontId="134" fillId="38" borderId="0" applyNumberFormat="0" applyBorder="0" applyAlignment="0" applyProtection="0"/>
    <xf numFmtId="0" fontId="181" fillId="79" borderId="0" applyNumberFormat="0" applyBorder="0" applyAlignment="0" applyProtection="0"/>
    <xf numFmtId="0" fontId="183" fillId="42" borderId="0" applyNumberFormat="0" applyBorder="0" applyAlignment="0" applyProtection="0"/>
    <xf numFmtId="0" fontId="184" fillId="79" borderId="0" applyNumberFormat="0" applyBorder="0" applyAlignment="0" applyProtection="0"/>
    <xf numFmtId="0" fontId="185" fillId="42" borderId="0" applyNumberFormat="0" applyBorder="0" applyAlignment="0" applyProtection="0"/>
    <xf numFmtId="0" fontId="181" fillId="79" borderId="0" applyNumberFormat="0" applyBorder="0" applyAlignment="0" applyProtection="0"/>
    <xf numFmtId="0" fontId="180" fillId="42" borderId="0" applyNumberFormat="0" applyBorder="0" applyAlignment="0" applyProtection="0"/>
    <xf numFmtId="0" fontId="180" fillId="42" borderId="0" applyNumberFormat="0" applyBorder="0" applyAlignment="0" applyProtection="0"/>
    <xf numFmtId="0" fontId="186" fillId="42" borderId="0" applyNumberFormat="0" applyBorder="0" applyAlignment="0" applyProtection="0"/>
    <xf numFmtId="0" fontId="181" fillId="79" borderId="0" applyNumberFormat="0" applyBorder="0" applyAlignment="0" applyProtection="0"/>
    <xf numFmtId="0" fontId="186" fillId="42" borderId="0" applyNumberFormat="0" applyBorder="0" applyAlignment="0" applyProtection="0"/>
    <xf numFmtId="0" fontId="181" fillId="79" borderId="0" applyNumberFormat="0" applyBorder="0" applyAlignment="0" applyProtection="0"/>
    <xf numFmtId="0" fontId="180" fillId="42" borderId="0" applyNumberFormat="0" applyBorder="0" applyAlignment="0" applyProtection="0"/>
    <xf numFmtId="0" fontId="186" fillId="42" borderId="0" applyNumberFormat="0" applyBorder="0" applyAlignment="0" applyProtection="0"/>
    <xf numFmtId="0" fontId="178" fillId="79" borderId="0" applyNumberFormat="0" applyBorder="0" applyAlignment="0" applyProtection="0"/>
    <xf numFmtId="0" fontId="183" fillId="42" borderId="0" applyNumberFormat="0" applyBorder="0" applyAlignment="0" applyProtection="0"/>
    <xf numFmtId="0" fontId="181" fillId="79" borderId="0" applyNumberFormat="0" applyBorder="0" applyAlignment="0" applyProtection="0"/>
    <xf numFmtId="0" fontId="184" fillId="79" borderId="0" applyNumberFormat="0" applyBorder="0" applyAlignment="0" applyProtection="0"/>
    <xf numFmtId="0" fontId="181" fillId="79" borderId="0" applyNumberFormat="0" applyBorder="0" applyAlignment="0" applyProtection="0"/>
    <xf numFmtId="0" fontId="184" fillId="79" borderId="0" applyNumberFormat="0" applyBorder="0" applyAlignment="0" applyProtection="0"/>
    <xf numFmtId="0" fontId="185" fillId="42" borderId="0" applyNumberFormat="0" applyBorder="0" applyAlignment="0" applyProtection="0"/>
    <xf numFmtId="0" fontId="181" fillId="79" borderId="0" applyNumberFormat="0" applyBorder="0" applyAlignment="0" applyProtection="0"/>
    <xf numFmtId="0" fontId="180" fillId="42" borderId="0" applyNumberFormat="0" applyBorder="0" applyAlignment="0" applyProtection="0"/>
    <xf numFmtId="0" fontId="181" fillId="79" borderId="0" applyNumberFormat="0" applyBorder="0" applyAlignment="0" applyProtection="0"/>
    <xf numFmtId="0" fontId="178" fillId="79" borderId="0" applyNumberFormat="0" applyBorder="0" applyAlignment="0" applyProtection="0"/>
    <xf numFmtId="0" fontId="181" fillId="79" borderId="0" applyNumberFormat="0" applyBorder="0" applyAlignment="0" applyProtection="0"/>
    <xf numFmtId="0" fontId="178" fillId="79" borderId="0" applyNumberFormat="0" applyBorder="0" applyAlignment="0" applyProtection="0"/>
    <xf numFmtId="0" fontId="186" fillId="42" borderId="0" applyNumberFormat="0" applyBorder="0" applyAlignment="0" applyProtection="0"/>
    <xf numFmtId="0" fontId="181" fillId="79" borderId="0" applyNumberFormat="0" applyBorder="0" applyAlignment="0" applyProtection="0"/>
    <xf numFmtId="0" fontId="187" fillId="42" borderId="0" applyNumberFormat="0" applyBorder="0" applyAlignment="0" applyProtection="0"/>
    <xf numFmtId="0" fontId="134" fillId="42" borderId="0" applyNumberFormat="0" applyBorder="0" applyAlignment="0" applyProtection="0"/>
    <xf numFmtId="0" fontId="180" fillId="42" borderId="0" applyNumberFormat="0" applyBorder="0" applyAlignment="0" applyProtection="0"/>
    <xf numFmtId="0" fontId="186" fillId="42" borderId="0" applyNumberFormat="0" applyBorder="0" applyAlignment="0" applyProtection="0"/>
    <xf numFmtId="0" fontId="180" fillId="42" borderId="0" applyNumberFormat="0" applyBorder="0" applyAlignment="0" applyProtection="0"/>
    <xf numFmtId="0" fontId="186" fillId="42" borderId="0" applyNumberFormat="0" applyBorder="0" applyAlignment="0" applyProtection="0"/>
    <xf numFmtId="0" fontId="187" fillId="42" borderId="0" applyNumberFormat="0" applyBorder="0" applyAlignment="0" applyProtection="0"/>
    <xf numFmtId="0" fontId="134" fillId="42" borderId="0" applyNumberFormat="0" applyBorder="0" applyAlignment="0" applyProtection="0"/>
    <xf numFmtId="0" fontId="134" fillId="42" borderId="0" applyNumberFormat="0" applyBorder="0" applyAlignment="0" applyProtection="0"/>
    <xf numFmtId="0" fontId="181" fillId="75" borderId="0" applyNumberFormat="0" applyBorder="0" applyAlignment="0" applyProtection="0"/>
    <xf numFmtId="0" fontId="183" fillId="80" borderId="0" applyNumberFormat="0" applyBorder="0" applyAlignment="0" applyProtection="0"/>
    <xf numFmtId="0" fontId="184" fillId="80" borderId="0" applyNumberFormat="0" applyBorder="0" applyAlignment="0" applyProtection="0"/>
    <xf numFmtId="0" fontId="185" fillId="46" borderId="0" applyNumberFormat="0" applyBorder="0" applyAlignment="0" applyProtection="0"/>
    <xf numFmtId="0" fontId="181" fillId="75" borderId="0" applyNumberFormat="0" applyBorder="0" applyAlignment="0" applyProtection="0"/>
    <xf numFmtId="0" fontId="180" fillId="80" borderId="0" applyNumberFormat="0" applyBorder="0" applyAlignment="0" applyProtection="0"/>
    <xf numFmtId="0" fontId="180" fillId="80" borderId="0" applyNumberFormat="0" applyBorder="0" applyAlignment="0" applyProtection="0"/>
    <xf numFmtId="0" fontId="186" fillId="46" borderId="0" applyNumberFormat="0" applyBorder="0" applyAlignment="0" applyProtection="0"/>
    <xf numFmtId="0" fontId="181" fillId="75" borderId="0" applyNumberFormat="0" applyBorder="0" applyAlignment="0" applyProtection="0"/>
    <xf numFmtId="0" fontId="186" fillId="46" borderId="0" applyNumberFormat="0" applyBorder="0" applyAlignment="0" applyProtection="0"/>
    <xf numFmtId="0" fontId="181" fillId="75" borderId="0" applyNumberFormat="0" applyBorder="0" applyAlignment="0" applyProtection="0"/>
    <xf numFmtId="0" fontId="180" fillId="80" borderId="0" applyNumberFormat="0" applyBorder="0" applyAlignment="0" applyProtection="0"/>
    <xf numFmtId="0" fontId="186" fillId="46" borderId="0" applyNumberFormat="0" applyBorder="0" applyAlignment="0" applyProtection="0"/>
    <xf numFmtId="0" fontId="178" fillId="75" borderId="0" applyNumberFormat="0" applyBorder="0" applyAlignment="0" applyProtection="0"/>
    <xf numFmtId="0" fontId="183" fillId="80" borderId="0" applyNumberFormat="0" applyBorder="0" applyAlignment="0" applyProtection="0"/>
    <xf numFmtId="0" fontId="181" fillId="75" borderId="0" applyNumberFormat="0" applyBorder="0" applyAlignment="0" applyProtection="0"/>
    <xf numFmtId="0" fontId="184" fillId="80" borderId="0" applyNumberFormat="0" applyBorder="0" applyAlignment="0" applyProtection="0"/>
    <xf numFmtId="0" fontId="181" fillId="75" borderId="0" applyNumberFormat="0" applyBorder="0" applyAlignment="0" applyProtection="0"/>
    <xf numFmtId="0" fontId="184" fillId="80" borderId="0" applyNumberFormat="0" applyBorder="0" applyAlignment="0" applyProtection="0"/>
    <xf numFmtId="0" fontId="185" fillId="46" borderId="0" applyNumberFormat="0" applyBorder="0" applyAlignment="0" applyProtection="0"/>
    <xf numFmtId="0" fontId="181" fillId="75" borderId="0" applyNumberFormat="0" applyBorder="0" applyAlignment="0" applyProtection="0"/>
    <xf numFmtId="0" fontId="180" fillId="80" borderId="0" applyNumberFormat="0" applyBorder="0" applyAlignment="0" applyProtection="0"/>
    <xf numFmtId="0" fontId="181" fillId="75" borderId="0" applyNumberFormat="0" applyBorder="0" applyAlignment="0" applyProtection="0"/>
    <xf numFmtId="0" fontId="178" fillId="75" borderId="0" applyNumberFormat="0" applyBorder="0" applyAlignment="0" applyProtection="0"/>
    <xf numFmtId="0" fontId="181" fillId="75" borderId="0" applyNumberFormat="0" applyBorder="0" applyAlignment="0" applyProtection="0"/>
    <xf numFmtId="0" fontId="178" fillId="75" borderId="0" applyNumberFormat="0" applyBorder="0" applyAlignment="0" applyProtection="0"/>
    <xf numFmtId="0" fontId="186" fillId="46" borderId="0" applyNumberFormat="0" applyBorder="0" applyAlignment="0" applyProtection="0"/>
    <xf numFmtId="0" fontId="181" fillId="75" borderId="0" applyNumberFormat="0" applyBorder="0" applyAlignment="0" applyProtection="0"/>
    <xf numFmtId="0" fontId="172" fillId="80" borderId="0" applyNumberFormat="0" applyBorder="0" applyAlignment="0" applyProtection="0"/>
    <xf numFmtId="0" fontId="172" fillId="80" borderId="0" applyNumberFormat="0" applyBorder="0" applyAlignment="0" applyProtection="0"/>
    <xf numFmtId="0" fontId="134" fillId="46" borderId="0" applyNumberFormat="0" applyBorder="0" applyAlignment="0" applyProtection="0"/>
    <xf numFmtId="0" fontId="180" fillId="80" borderId="0" applyNumberFormat="0" applyBorder="0" applyAlignment="0" applyProtection="0"/>
    <xf numFmtId="0" fontId="186" fillId="46" borderId="0" applyNumberFormat="0" applyBorder="0" applyAlignment="0" applyProtection="0"/>
    <xf numFmtId="0" fontId="180" fillId="80" borderId="0" applyNumberFormat="0" applyBorder="0" applyAlignment="0" applyProtection="0"/>
    <xf numFmtId="0" fontId="186" fillId="46" borderId="0" applyNumberFormat="0" applyBorder="0" applyAlignment="0" applyProtection="0"/>
    <xf numFmtId="0" fontId="172" fillId="80" borderId="0" applyNumberFormat="0" applyBorder="0" applyAlignment="0" applyProtection="0"/>
    <xf numFmtId="0" fontId="172" fillId="80" borderId="0" applyNumberFormat="0" applyBorder="0" applyAlignment="0" applyProtection="0"/>
    <xf numFmtId="0" fontId="134" fillId="46" borderId="0" applyNumberFormat="0" applyBorder="0" applyAlignment="0" applyProtection="0"/>
    <xf numFmtId="0" fontId="134" fillId="46" borderId="0" applyNumberFormat="0" applyBorder="0" applyAlignment="0" applyProtection="0"/>
    <xf numFmtId="0" fontId="181" fillId="74" borderId="0" applyNumberFormat="0" applyBorder="0" applyAlignment="0" applyProtection="0"/>
    <xf numFmtId="0" fontId="183" fillId="50" borderId="0" applyNumberFormat="0" applyBorder="0" applyAlignment="0" applyProtection="0"/>
    <xf numFmtId="0" fontId="184" fillId="74" borderId="0" applyNumberFormat="0" applyBorder="0" applyAlignment="0" applyProtection="0"/>
    <xf numFmtId="0" fontId="185" fillId="50" borderId="0" applyNumberFormat="0" applyBorder="0" applyAlignment="0" applyProtection="0"/>
    <xf numFmtId="0" fontId="181" fillId="74" borderId="0" applyNumberFormat="0" applyBorder="0" applyAlignment="0" applyProtection="0"/>
    <xf numFmtId="0" fontId="180" fillId="50" borderId="0" applyNumberFormat="0" applyBorder="0" applyAlignment="0" applyProtection="0"/>
    <xf numFmtId="0" fontId="180" fillId="50" borderId="0" applyNumberFormat="0" applyBorder="0" applyAlignment="0" applyProtection="0"/>
    <xf numFmtId="0" fontId="186" fillId="50" borderId="0" applyNumberFormat="0" applyBorder="0" applyAlignment="0" applyProtection="0"/>
    <xf numFmtId="0" fontId="181" fillId="74" borderId="0" applyNumberFormat="0" applyBorder="0" applyAlignment="0" applyProtection="0"/>
    <xf numFmtId="0" fontId="186" fillId="50" borderId="0" applyNumberFormat="0" applyBorder="0" applyAlignment="0" applyProtection="0"/>
    <xf numFmtId="0" fontId="181" fillId="74" borderId="0" applyNumberFormat="0" applyBorder="0" applyAlignment="0" applyProtection="0"/>
    <xf numFmtId="0" fontId="180" fillId="50" borderId="0" applyNumberFormat="0" applyBorder="0" applyAlignment="0" applyProtection="0"/>
    <xf numFmtId="0" fontId="186" fillId="50" borderId="0" applyNumberFormat="0" applyBorder="0" applyAlignment="0" applyProtection="0"/>
    <xf numFmtId="0" fontId="178" fillId="74" borderId="0" applyNumberFormat="0" applyBorder="0" applyAlignment="0" applyProtection="0"/>
    <xf numFmtId="0" fontId="183" fillId="50" borderId="0" applyNumberFormat="0" applyBorder="0" applyAlignment="0" applyProtection="0"/>
    <xf numFmtId="0" fontId="181" fillId="74" borderId="0" applyNumberFormat="0" applyBorder="0" applyAlignment="0" applyProtection="0"/>
    <xf numFmtId="0" fontId="184" fillId="74" borderId="0" applyNumberFormat="0" applyBorder="0" applyAlignment="0" applyProtection="0"/>
    <xf numFmtId="0" fontId="181" fillId="74" borderId="0" applyNumberFormat="0" applyBorder="0" applyAlignment="0" applyProtection="0"/>
    <xf numFmtId="0" fontId="184" fillId="74" borderId="0" applyNumberFormat="0" applyBorder="0" applyAlignment="0" applyProtection="0"/>
    <xf numFmtId="0" fontId="185" fillId="50" borderId="0" applyNumberFormat="0" applyBorder="0" applyAlignment="0" applyProtection="0"/>
    <xf numFmtId="0" fontId="181" fillId="74" borderId="0" applyNumberFormat="0" applyBorder="0" applyAlignment="0" applyProtection="0"/>
    <xf numFmtId="0" fontId="180" fillId="50" borderId="0" applyNumberFormat="0" applyBorder="0" applyAlignment="0" applyProtection="0"/>
    <xf numFmtId="0" fontId="181" fillId="74" borderId="0" applyNumberFormat="0" applyBorder="0" applyAlignment="0" applyProtection="0"/>
    <xf numFmtId="0" fontId="178" fillId="74" borderId="0" applyNumberFormat="0" applyBorder="0" applyAlignment="0" applyProtection="0"/>
    <xf numFmtId="0" fontId="181" fillId="74" borderId="0" applyNumberFormat="0" applyBorder="0" applyAlignment="0" applyProtection="0"/>
    <xf numFmtId="0" fontId="178" fillId="74" borderId="0" applyNumberFormat="0" applyBorder="0" applyAlignment="0" applyProtection="0"/>
    <xf numFmtId="0" fontId="186" fillId="50" borderId="0" applyNumberFormat="0" applyBorder="0" applyAlignment="0" applyProtection="0"/>
    <xf numFmtId="0" fontId="181" fillId="74" borderId="0" applyNumberFormat="0" applyBorder="0" applyAlignment="0" applyProtection="0"/>
    <xf numFmtId="0" fontId="187" fillId="50" borderId="0" applyNumberFormat="0" applyBorder="0" applyAlignment="0" applyProtection="0"/>
    <xf numFmtId="0" fontId="134" fillId="50" borderId="0" applyNumberFormat="0" applyBorder="0" applyAlignment="0" applyProtection="0"/>
    <xf numFmtId="0" fontId="180" fillId="50" borderId="0" applyNumberFormat="0" applyBorder="0" applyAlignment="0" applyProtection="0"/>
    <xf numFmtId="0" fontId="186" fillId="50" borderId="0" applyNumberFormat="0" applyBorder="0" applyAlignment="0" applyProtection="0"/>
    <xf numFmtId="0" fontId="180" fillId="50" borderId="0" applyNumberFormat="0" applyBorder="0" applyAlignment="0" applyProtection="0"/>
    <xf numFmtId="0" fontId="186" fillId="50" borderId="0" applyNumberFormat="0" applyBorder="0" applyAlignment="0" applyProtection="0"/>
    <xf numFmtId="0" fontId="187" fillId="50" borderId="0" applyNumberFormat="0" applyBorder="0" applyAlignment="0" applyProtection="0"/>
    <xf numFmtId="0" fontId="134" fillId="50" borderId="0" applyNumberFormat="0" applyBorder="0" applyAlignment="0" applyProtection="0"/>
    <xf numFmtId="0" fontId="134" fillId="50" borderId="0" applyNumberFormat="0" applyBorder="0" applyAlignment="0" applyProtection="0"/>
    <xf numFmtId="0" fontId="181" fillId="78" borderId="0" applyNumberFormat="0" applyBorder="0" applyAlignment="0" applyProtection="0"/>
    <xf numFmtId="0" fontId="183" fillId="54" borderId="0" applyNumberFormat="0" applyBorder="0" applyAlignment="0" applyProtection="0"/>
    <xf numFmtId="0" fontId="184" fillId="76" borderId="0" applyNumberFormat="0" applyBorder="0" applyAlignment="0" applyProtection="0"/>
    <xf numFmtId="0" fontId="185" fillId="54" borderId="0" applyNumberFormat="0" applyBorder="0" applyAlignment="0" applyProtection="0"/>
    <xf numFmtId="0" fontId="181" fillId="78" borderId="0" applyNumberFormat="0" applyBorder="0" applyAlignment="0" applyProtection="0"/>
    <xf numFmtId="0" fontId="180" fillId="54" borderId="0" applyNumberFormat="0" applyBorder="0" applyAlignment="0" applyProtection="0"/>
    <xf numFmtId="0" fontId="180" fillId="54" borderId="0" applyNumberFormat="0" applyBorder="0" applyAlignment="0" applyProtection="0"/>
    <xf numFmtId="0" fontId="186" fillId="54" borderId="0" applyNumberFormat="0" applyBorder="0" applyAlignment="0" applyProtection="0"/>
    <xf numFmtId="0" fontId="181" fillId="78" borderId="0" applyNumberFormat="0" applyBorder="0" applyAlignment="0" applyProtection="0"/>
    <xf numFmtId="0" fontId="186" fillId="54" borderId="0" applyNumberFormat="0" applyBorder="0" applyAlignment="0" applyProtection="0"/>
    <xf numFmtId="0" fontId="181" fillId="78" borderId="0" applyNumberFormat="0" applyBorder="0" applyAlignment="0" applyProtection="0"/>
    <xf numFmtId="0" fontId="180" fillId="54" borderId="0" applyNumberFormat="0" applyBorder="0" applyAlignment="0" applyProtection="0"/>
    <xf numFmtId="0" fontId="186" fillId="54" borderId="0" applyNumberFormat="0" applyBorder="0" applyAlignment="0" applyProtection="0"/>
    <xf numFmtId="0" fontId="178" fillId="78" borderId="0" applyNumberFormat="0" applyBorder="0" applyAlignment="0" applyProtection="0"/>
    <xf numFmtId="0" fontId="183" fillId="54" borderId="0" applyNumberFormat="0" applyBorder="0" applyAlignment="0" applyProtection="0"/>
    <xf numFmtId="0" fontId="181" fillId="78" borderId="0" applyNumberFormat="0" applyBorder="0" applyAlignment="0" applyProtection="0"/>
    <xf numFmtId="0" fontId="184" fillId="76" borderId="0" applyNumberFormat="0" applyBorder="0" applyAlignment="0" applyProtection="0"/>
    <xf numFmtId="0" fontId="181" fillId="78" borderId="0" applyNumberFormat="0" applyBorder="0" applyAlignment="0" applyProtection="0"/>
    <xf numFmtId="0" fontId="184" fillId="76" borderId="0" applyNumberFormat="0" applyBorder="0" applyAlignment="0" applyProtection="0"/>
    <xf numFmtId="0" fontId="185" fillId="54" borderId="0" applyNumberFormat="0" applyBorder="0" applyAlignment="0" applyProtection="0"/>
    <xf numFmtId="0" fontId="181" fillId="78" borderId="0" applyNumberFormat="0" applyBorder="0" applyAlignment="0" applyProtection="0"/>
    <xf numFmtId="0" fontId="180" fillId="54" borderId="0" applyNumberFormat="0" applyBorder="0" applyAlignment="0" applyProtection="0"/>
    <xf numFmtId="0" fontId="181" fillId="78" borderId="0" applyNumberFormat="0" applyBorder="0" applyAlignment="0" applyProtection="0"/>
    <xf numFmtId="0" fontId="178" fillId="78" borderId="0" applyNumberFormat="0" applyBorder="0" applyAlignment="0" applyProtection="0"/>
    <xf numFmtId="0" fontId="181" fillId="78" borderId="0" applyNumberFormat="0" applyBorder="0" applyAlignment="0" applyProtection="0"/>
    <xf numFmtId="0" fontId="178" fillId="78" borderId="0" applyNumberFormat="0" applyBorder="0" applyAlignment="0" applyProtection="0"/>
    <xf numFmtId="0" fontId="186" fillId="54" borderId="0" applyNumberFormat="0" applyBorder="0" applyAlignment="0" applyProtection="0"/>
    <xf numFmtId="0" fontId="181" fillId="78" borderId="0" applyNumberFormat="0" applyBorder="0" applyAlignment="0" applyProtection="0"/>
    <xf numFmtId="0" fontId="187" fillId="54" borderId="0" applyNumberFormat="0" applyBorder="0" applyAlignment="0" applyProtection="0"/>
    <xf numFmtId="0" fontId="134" fillId="54" borderId="0" applyNumberFormat="0" applyBorder="0" applyAlignment="0" applyProtection="0"/>
    <xf numFmtId="0" fontId="180" fillId="54" borderId="0" applyNumberFormat="0" applyBorder="0" applyAlignment="0" applyProtection="0"/>
    <xf numFmtId="0" fontId="186" fillId="54" borderId="0" applyNumberFormat="0" applyBorder="0" applyAlignment="0" applyProtection="0"/>
    <xf numFmtId="0" fontId="180" fillId="54" borderId="0" applyNumberFormat="0" applyBorder="0" applyAlignment="0" applyProtection="0"/>
    <xf numFmtId="0" fontId="186" fillId="54" borderId="0" applyNumberFormat="0" applyBorder="0" applyAlignment="0" applyProtection="0"/>
    <xf numFmtId="0" fontId="187" fillId="54" borderId="0" applyNumberFormat="0" applyBorder="0" applyAlignment="0" applyProtection="0"/>
    <xf numFmtId="0" fontId="134" fillId="54" borderId="0" applyNumberFormat="0" applyBorder="0" applyAlignment="0" applyProtection="0"/>
    <xf numFmtId="0" fontId="134" fillId="54" borderId="0" applyNumberFormat="0" applyBorder="0" applyAlignment="0" applyProtection="0"/>
    <xf numFmtId="0" fontId="188" fillId="61" borderId="0" applyNumberFormat="0" applyBorder="0" applyAlignment="0" applyProtection="0"/>
    <xf numFmtId="0" fontId="189" fillId="28" borderId="0" applyNumberFormat="0" applyBorder="0" applyAlignment="0" applyProtection="0"/>
    <xf numFmtId="0" fontId="190" fillId="61" borderId="0" applyNumberFormat="0" applyBorder="0" applyAlignment="0" applyProtection="0"/>
    <xf numFmtId="0" fontId="188" fillId="61" borderId="0" applyNumberFormat="0" applyBorder="0" applyAlignment="0" applyProtection="0"/>
    <xf numFmtId="0" fontId="191" fillId="28" borderId="0" applyNumberFormat="0" applyBorder="0" applyAlignment="0" applyProtection="0"/>
    <xf numFmtId="0" fontId="191" fillId="28" borderId="0" applyNumberFormat="0" applyBorder="0" applyAlignment="0" applyProtection="0"/>
    <xf numFmtId="0" fontId="188" fillId="61" borderId="0" applyNumberFormat="0" applyBorder="0" applyAlignment="0" applyProtection="0"/>
    <xf numFmtId="0" fontId="188" fillId="61" borderId="0" applyNumberFormat="0" applyBorder="0" applyAlignment="0" applyProtection="0"/>
    <xf numFmtId="0" fontId="191" fillId="28" borderId="0" applyNumberFormat="0" applyBorder="0" applyAlignment="0" applyProtection="0"/>
    <xf numFmtId="0" fontId="192" fillId="61" borderId="0" applyNumberFormat="0" applyBorder="0" applyAlignment="0" applyProtection="0"/>
    <xf numFmtId="0" fontId="189" fillId="28" borderId="0" applyNumberFormat="0" applyBorder="0" applyAlignment="0" applyProtection="0"/>
    <xf numFmtId="0" fontId="188" fillId="61" borderId="0" applyNumberFormat="0" applyBorder="0" applyAlignment="0" applyProtection="0"/>
    <xf numFmtId="0" fontId="190" fillId="61" borderId="0" applyNumberFormat="0" applyBorder="0" applyAlignment="0" applyProtection="0"/>
    <xf numFmtId="0" fontId="188" fillId="61" borderId="0" applyNumberFormat="0" applyBorder="0" applyAlignment="0" applyProtection="0"/>
    <xf numFmtId="0" fontId="190" fillId="61" borderId="0" applyNumberFormat="0" applyBorder="0" applyAlignment="0" applyProtection="0"/>
    <xf numFmtId="0" fontId="188" fillId="61" borderId="0" applyNumberFormat="0" applyBorder="0" applyAlignment="0" applyProtection="0"/>
    <xf numFmtId="0" fontId="191" fillId="28" borderId="0" applyNumberFormat="0" applyBorder="0" applyAlignment="0" applyProtection="0"/>
    <xf numFmtId="0" fontId="188" fillId="61" borderId="0" applyNumberFormat="0" applyBorder="0" applyAlignment="0" applyProtection="0"/>
    <xf numFmtId="0" fontId="192" fillId="61" borderId="0" applyNumberFormat="0" applyBorder="0" applyAlignment="0" applyProtection="0"/>
    <xf numFmtId="0" fontId="188" fillId="61" borderId="0" applyNumberFormat="0" applyBorder="0" applyAlignment="0" applyProtection="0"/>
    <xf numFmtId="0" fontId="192" fillId="61" borderId="0" applyNumberFormat="0" applyBorder="0" applyAlignment="0" applyProtection="0"/>
    <xf numFmtId="0" fontId="188" fillId="61" borderId="0" applyNumberFormat="0" applyBorder="0" applyAlignment="0" applyProtection="0"/>
    <xf numFmtId="0" fontId="158" fillId="28" borderId="0" applyNumberFormat="0" applyBorder="0" applyAlignment="0" applyProtection="0"/>
    <xf numFmtId="0" fontId="191" fillId="28" borderId="0" applyNumberFormat="0" applyBorder="0" applyAlignment="0" applyProtection="0"/>
    <xf numFmtId="0" fontId="191" fillId="28" borderId="0" applyNumberFormat="0" applyBorder="0" applyAlignment="0" applyProtection="0"/>
    <xf numFmtId="0" fontId="158" fillId="28" borderId="0" applyNumberFormat="0" applyBorder="0" applyAlignment="0" applyProtection="0"/>
    <xf numFmtId="0" fontId="193" fillId="0" borderId="0">
      <alignment horizontal="left"/>
    </xf>
    <xf numFmtId="0" fontId="193" fillId="0" borderId="0">
      <alignment horizontal="left"/>
    </xf>
    <xf numFmtId="0" fontId="193" fillId="0" borderId="0">
      <alignment horizontal="left"/>
    </xf>
    <xf numFmtId="0" fontId="193" fillId="0" borderId="0">
      <alignment horizontal="left"/>
    </xf>
    <xf numFmtId="0" fontId="193" fillId="0" borderId="0">
      <alignment horizontal="left"/>
    </xf>
    <xf numFmtId="0" fontId="194" fillId="0" borderId="0">
      <alignment horizontal="left"/>
    </xf>
    <xf numFmtId="0" fontId="194" fillId="0" borderId="0">
      <alignment horizontal="left"/>
    </xf>
    <xf numFmtId="0" fontId="194" fillId="0" borderId="0">
      <alignment horizontal="left"/>
    </xf>
    <xf numFmtId="0" fontId="194" fillId="0" borderId="0">
      <alignment horizontal="left"/>
    </xf>
    <xf numFmtId="0" fontId="195" fillId="69" borderId="1" applyNumberFormat="0" applyAlignment="0" applyProtection="0"/>
    <xf numFmtId="0" fontId="196" fillId="59" borderId="169" applyNumberFormat="0" applyAlignment="0" applyProtection="0"/>
    <xf numFmtId="0" fontId="197" fillId="81" borderId="1" applyNumberFormat="0" applyAlignment="0" applyProtection="0"/>
    <xf numFmtId="0" fontId="196" fillId="31" borderId="169"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8" fillId="69" borderId="1" applyNumberFormat="0" applyAlignment="0" applyProtection="0"/>
    <xf numFmtId="0" fontId="199" fillId="59" borderId="169" applyNumberFormat="0" applyAlignment="0" applyProtection="0"/>
    <xf numFmtId="0" fontId="199" fillId="59" borderId="169" applyNumberFormat="0" applyAlignment="0" applyProtection="0"/>
    <xf numFmtId="0" fontId="199" fillId="31" borderId="169"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9" fillId="31" borderId="169"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9" fillId="59" borderId="169" applyNumberFormat="0" applyAlignment="0" applyProtection="0"/>
    <xf numFmtId="0" fontId="199" fillId="31" borderId="169"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6" fillId="59" borderId="169" applyNumberFormat="0" applyAlignment="0" applyProtection="0"/>
    <xf numFmtId="0" fontId="195" fillId="69" borderId="1" applyNumberFormat="0" applyAlignment="0" applyProtection="0"/>
    <xf numFmtId="0" fontId="197" fillId="81" borderId="1" applyNumberFormat="0" applyAlignment="0" applyProtection="0"/>
    <xf numFmtId="0" fontId="195" fillId="69" borderId="1" applyNumberFormat="0" applyAlignment="0" applyProtection="0"/>
    <xf numFmtId="0" fontId="197" fillId="81" borderId="1" applyNumberFormat="0" applyAlignment="0" applyProtection="0"/>
    <xf numFmtId="0" fontId="196" fillId="31" borderId="169" applyNumberFormat="0" applyAlignment="0" applyProtection="0"/>
    <xf numFmtId="0" fontId="195" fillId="69" borderId="1" applyNumberFormat="0" applyAlignment="0" applyProtection="0"/>
    <xf numFmtId="0" fontId="199" fillId="59" borderId="169" applyNumberFormat="0" applyAlignment="0" applyProtection="0"/>
    <xf numFmtId="0" fontId="195" fillId="69" borderId="1" applyNumberFormat="0" applyAlignment="0" applyProtection="0"/>
    <xf numFmtId="0" fontId="198" fillId="69" borderId="1" applyNumberFormat="0" applyAlignment="0" applyProtection="0"/>
    <xf numFmtId="0" fontId="195" fillId="69" borderId="1" applyNumberFormat="0" applyAlignment="0" applyProtection="0"/>
    <xf numFmtId="0" fontId="198" fillId="69" borderId="1" applyNumberFormat="0" applyAlignment="0" applyProtection="0"/>
    <xf numFmtId="0" fontId="199" fillId="31" borderId="169" applyNumberFormat="0" applyAlignment="0" applyProtection="0"/>
    <xf numFmtId="0" fontId="195" fillId="69" borderId="1" applyNumberFormat="0" applyAlignment="0" applyProtection="0"/>
    <xf numFmtId="0" fontId="159" fillId="59" borderId="169" applyNumberFormat="0" applyAlignment="0" applyProtection="0"/>
    <xf numFmtId="0" fontId="159" fillId="31" borderId="169" applyNumberFormat="0" applyAlignment="0" applyProtection="0"/>
    <xf numFmtId="0" fontId="199" fillId="59" borderId="169" applyNumberFormat="0" applyAlignment="0" applyProtection="0"/>
    <xf numFmtId="0" fontId="199" fillId="31" borderId="169" applyNumberFormat="0" applyAlignment="0" applyProtection="0"/>
    <xf numFmtId="0" fontId="199" fillId="59" borderId="169" applyNumberFormat="0" applyAlignment="0" applyProtection="0"/>
    <xf numFmtId="0" fontId="199" fillId="31" borderId="169" applyNumberFormat="0" applyAlignment="0" applyProtection="0"/>
    <xf numFmtId="0" fontId="159" fillId="59" borderId="169" applyNumberFormat="0" applyAlignment="0" applyProtection="0"/>
    <xf numFmtId="0" fontId="159" fillId="31" borderId="169" applyNumberFormat="0" applyAlignment="0" applyProtection="0"/>
    <xf numFmtId="0" fontId="159" fillId="31" borderId="169" applyNumberFormat="0" applyAlignment="0" applyProtection="0"/>
    <xf numFmtId="0" fontId="200" fillId="82" borderId="175" applyNumberFormat="0" applyAlignment="0" applyProtection="0"/>
    <xf numFmtId="0" fontId="201" fillId="32" borderId="172"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3" fillId="32" borderId="172" applyNumberFormat="0" applyAlignment="0" applyProtection="0"/>
    <xf numFmtId="0" fontId="200" fillId="82" borderId="175" applyNumberFormat="0" applyAlignment="0" applyProtection="0"/>
    <xf numFmtId="0" fontId="204" fillId="32" borderId="172" applyNumberFormat="0" applyAlignment="0" applyProtection="0"/>
    <xf numFmtId="0" fontId="204" fillId="32" borderId="172" applyNumberFormat="0" applyAlignment="0" applyProtection="0"/>
    <xf numFmtId="0" fontId="205" fillId="32" borderId="172" applyNumberFormat="0" applyAlignment="0" applyProtection="0"/>
    <xf numFmtId="0" fontId="200" fillId="82" borderId="175" applyNumberFormat="0" applyAlignment="0" applyProtection="0"/>
    <xf numFmtId="0" fontId="205" fillId="32" borderId="172" applyNumberFormat="0" applyAlignment="0" applyProtection="0"/>
    <xf numFmtId="0" fontId="200" fillId="82" borderId="175" applyNumberFormat="0" applyAlignment="0" applyProtection="0"/>
    <xf numFmtId="0" fontId="204" fillId="32" borderId="172" applyNumberFormat="0" applyAlignment="0" applyProtection="0"/>
    <xf numFmtId="0" fontId="205" fillId="32" borderId="172"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1" fillId="32" borderId="172"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3" fillId="32" borderId="172" applyNumberFormat="0" applyAlignment="0" applyProtection="0"/>
    <xf numFmtId="0" fontId="200" fillId="82" borderId="175" applyNumberFormat="0" applyAlignment="0" applyProtection="0"/>
    <xf numFmtId="0" fontId="204" fillId="32" borderId="172"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5" fillId="32" borderId="172" applyNumberFormat="0" applyAlignment="0" applyProtection="0"/>
    <xf numFmtId="0" fontId="200" fillId="82" borderId="175" applyNumberFormat="0" applyAlignment="0" applyProtection="0"/>
    <xf numFmtId="0" fontId="207" fillId="32" borderId="172"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160" fillId="32" borderId="172" applyNumberFormat="0" applyAlignment="0" applyProtection="0"/>
    <xf numFmtId="0" fontId="204" fillId="32" borderId="172" applyNumberFormat="0" applyAlignment="0" applyProtection="0"/>
    <xf numFmtId="0" fontId="205" fillId="32" borderId="172" applyNumberFormat="0" applyAlignment="0" applyProtection="0"/>
    <xf numFmtId="0" fontId="204" fillId="32" borderId="172" applyNumberFormat="0" applyAlignment="0" applyProtection="0"/>
    <xf numFmtId="0" fontId="205" fillId="32" borderId="172" applyNumberFormat="0" applyAlignment="0" applyProtection="0"/>
    <xf numFmtId="0" fontId="207" fillId="32" borderId="172" applyNumberFormat="0" applyAlignment="0" applyProtection="0"/>
    <xf numFmtId="0" fontId="160" fillId="32" borderId="172" applyNumberFormat="0" applyAlignment="0" applyProtection="0"/>
    <xf numFmtId="0" fontId="160" fillId="32" borderId="172" applyNumberFormat="0" applyAlignment="0" applyProtection="0"/>
    <xf numFmtId="0" fontId="208" fillId="83" borderId="0"/>
    <xf numFmtId="0" fontId="208" fillId="84" borderId="0"/>
    <xf numFmtId="0" fontId="208" fillId="84" borderId="0"/>
    <xf numFmtId="0" fontId="208" fillId="84" borderId="0"/>
    <xf numFmtId="0" fontId="208" fillId="83" borderId="0"/>
    <xf numFmtId="0" fontId="209" fillId="85" borderId="0"/>
    <xf numFmtId="0" fontId="209" fillId="85" borderId="0"/>
    <xf numFmtId="0" fontId="209" fillId="85" borderId="0"/>
    <xf numFmtId="0" fontId="209" fillId="85" borderId="0"/>
    <xf numFmtId="181" fontId="2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181" fontId="2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55" fillId="0" borderId="0" applyFont="0" applyFill="0" applyBorder="0" applyAlignment="0" applyProtection="0"/>
    <xf numFmtId="43" fontId="10" fillId="0" borderId="0" applyFont="0" applyFill="0" applyBorder="0" applyAlignment="0" applyProtection="0"/>
    <xf numFmtId="43" fontId="155"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181" fontId="2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181" fontId="2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181" fontId="2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181" fontId="2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3" fillId="0" borderId="0" applyFont="0" applyFill="0" applyBorder="0" applyAlignment="0" applyProtection="0"/>
    <xf numFmtId="43" fontId="181"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3" fillId="0" borderId="0" applyFont="0" applyFill="0" applyBorder="0" applyAlignment="0" applyProtection="0"/>
    <xf numFmtId="43" fontId="172" fillId="0" borderId="0" applyFont="0" applyFill="0" applyBorder="0" applyAlignment="0" applyProtection="0"/>
    <xf numFmtId="43" fontId="181"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212"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212"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80"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3"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213" fillId="0" borderId="0" applyFont="0" applyFill="0" applyBorder="0" applyAlignment="0" applyProtection="0"/>
    <xf numFmtId="44" fontId="10" fillId="0" borderId="0" applyFont="0" applyFill="0" applyBorder="0" applyAlignment="0" applyProtection="0"/>
    <xf numFmtId="44" fontId="213" fillId="0" borderId="0" applyFont="0" applyFill="0" applyBorder="0" applyAlignment="0" applyProtection="0"/>
    <xf numFmtId="44" fontId="213"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3"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3"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4" fillId="0" borderId="0" applyNumberFormat="0" applyFill="0" applyBorder="0" applyAlignment="0" applyProtection="0"/>
    <xf numFmtId="0" fontId="215" fillId="0" borderId="0" applyNumberFormat="0" applyFill="0" applyBorder="0" applyAlignment="0" applyProtection="0"/>
    <xf numFmtId="0" fontId="216" fillId="0" borderId="0" applyNumberFormat="0" applyFill="0" applyBorder="0" applyAlignment="0" applyProtection="0"/>
    <xf numFmtId="0" fontId="214" fillId="0" borderId="0" applyNumberFormat="0" applyFill="0" applyBorder="0" applyAlignment="0" applyProtection="0"/>
    <xf numFmtId="0" fontId="217" fillId="0" borderId="0" applyNumberFormat="0" applyFill="0" applyBorder="0" applyAlignment="0" applyProtection="0"/>
    <xf numFmtId="0" fontId="217" fillId="0" borderId="0" applyNumberFormat="0" applyFill="0" applyBorder="0" applyAlignment="0" applyProtection="0"/>
    <xf numFmtId="0" fontId="214" fillId="0" borderId="0" applyNumberFormat="0" applyFill="0" applyBorder="0" applyAlignment="0" applyProtection="0"/>
    <xf numFmtId="0" fontId="214" fillId="0" borderId="0" applyNumberFormat="0" applyFill="0" applyBorder="0" applyAlignment="0" applyProtection="0"/>
    <xf numFmtId="0" fontId="217" fillId="0" borderId="0" applyNumberFormat="0" applyFill="0" applyBorder="0" applyAlignment="0" applyProtection="0"/>
    <xf numFmtId="0" fontId="218" fillId="0" borderId="0" applyNumberFormat="0" applyFill="0" applyBorder="0" applyAlignment="0" applyProtection="0"/>
    <xf numFmtId="0" fontId="215" fillId="0" borderId="0" applyNumberFormat="0" applyFill="0" applyBorder="0" applyAlignment="0" applyProtection="0"/>
    <xf numFmtId="0" fontId="214" fillId="0" borderId="0" applyNumberFormat="0" applyFill="0" applyBorder="0" applyAlignment="0" applyProtection="0"/>
    <xf numFmtId="0" fontId="216" fillId="0" borderId="0" applyNumberFormat="0" applyFill="0" applyBorder="0" applyAlignment="0" applyProtection="0"/>
    <xf numFmtId="0" fontId="214" fillId="0" borderId="0" applyNumberFormat="0" applyFill="0" applyBorder="0" applyAlignment="0" applyProtection="0"/>
    <xf numFmtId="0" fontId="216" fillId="0" borderId="0" applyNumberFormat="0" applyFill="0" applyBorder="0" applyAlignment="0" applyProtection="0"/>
    <xf numFmtId="0" fontId="214" fillId="0" borderId="0" applyNumberFormat="0" applyFill="0" applyBorder="0" applyAlignment="0" applyProtection="0"/>
    <xf numFmtId="0" fontId="161" fillId="0" borderId="0" applyNumberFormat="0" applyFill="0" applyBorder="0" applyAlignment="0" applyProtection="0"/>
    <xf numFmtId="0" fontId="214" fillId="0" borderId="0" applyNumberFormat="0" applyFill="0" applyBorder="0" applyAlignment="0" applyProtection="0"/>
    <xf numFmtId="0" fontId="218" fillId="0" borderId="0" applyNumberFormat="0" applyFill="0" applyBorder="0" applyAlignment="0" applyProtection="0"/>
    <xf numFmtId="0" fontId="214" fillId="0" borderId="0" applyNumberFormat="0" applyFill="0" applyBorder="0" applyAlignment="0" applyProtection="0"/>
    <xf numFmtId="0" fontId="218" fillId="0" borderId="0" applyNumberFormat="0" applyFill="0" applyBorder="0" applyAlignment="0" applyProtection="0"/>
    <xf numFmtId="0" fontId="214" fillId="0" borderId="0" applyNumberFormat="0" applyFill="0" applyBorder="0" applyAlignment="0" applyProtection="0"/>
    <xf numFmtId="0" fontId="217" fillId="0" borderId="0" applyNumberFormat="0" applyFill="0" applyBorder="0" applyAlignment="0" applyProtection="0"/>
    <xf numFmtId="0" fontId="161" fillId="0" borderId="0" applyNumberFormat="0" applyFill="0" applyBorder="0" applyAlignment="0" applyProtection="0"/>
    <xf numFmtId="0" fontId="217" fillId="0" borderId="0" applyNumberFormat="0" applyFill="0" applyBorder="0" applyAlignment="0" applyProtection="0"/>
    <xf numFmtId="0" fontId="217" fillId="0" borderId="0" applyNumberFormat="0" applyFill="0" applyBorder="0" applyAlignment="0" applyProtection="0"/>
    <xf numFmtId="0" fontId="161" fillId="0" borderId="0" applyNumberForma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0" fontId="219" fillId="63" borderId="0" applyNumberFormat="0" applyBorder="0" applyAlignment="0" applyProtection="0"/>
    <xf numFmtId="0" fontId="220" fillId="27" borderId="0" applyNumberFormat="0" applyBorder="0" applyAlignment="0" applyProtection="0"/>
    <xf numFmtId="0" fontId="221" fillId="63" borderId="0" applyNumberFormat="0" applyBorder="0" applyAlignment="0" applyProtection="0"/>
    <xf numFmtId="0" fontId="219" fillId="63" borderId="0" applyNumberFormat="0" applyBorder="0" applyAlignment="0" applyProtection="0"/>
    <xf numFmtId="0" fontId="222" fillId="27" borderId="0" applyNumberFormat="0" applyBorder="0" applyAlignment="0" applyProtection="0"/>
    <xf numFmtId="0" fontId="222" fillId="27" borderId="0" applyNumberFormat="0" applyBorder="0" applyAlignment="0" applyProtection="0"/>
    <xf numFmtId="0" fontId="219" fillId="63" borderId="0" applyNumberFormat="0" applyBorder="0" applyAlignment="0" applyProtection="0"/>
    <xf numFmtId="0" fontId="219" fillId="63" borderId="0" applyNumberFormat="0" applyBorder="0" applyAlignment="0" applyProtection="0"/>
    <xf numFmtId="0" fontId="222" fillId="27" borderId="0" applyNumberFormat="0" applyBorder="0" applyAlignment="0" applyProtection="0"/>
    <xf numFmtId="0" fontId="223" fillId="63" borderId="0" applyNumberFormat="0" applyBorder="0" applyAlignment="0" applyProtection="0"/>
    <xf numFmtId="0" fontId="220" fillId="27" borderId="0" applyNumberFormat="0" applyBorder="0" applyAlignment="0" applyProtection="0"/>
    <xf numFmtId="0" fontId="219" fillId="63" borderId="0" applyNumberFormat="0" applyBorder="0" applyAlignment="0" applyProtection="0"/>
    <xf numFmtId="0" fontId="221" fillId="63" borderId="0" applyNumberFormat="0" applyBorder="0" applyAlignment="0" applyProtection="0"/>
    <xf numFmtId="0" fontId="219" fillId="63" borderId="0" applyNumberFormat="0" applyBorder="0" applyAlignment="0" applyProtection="0"/>
    <xf numFmtId="0" fontId="221" fillId="63" borderId="0" applyNumberFormat="0" applyBorder="0" applyAlignment="0" applyProtection="0"/>
    <xf numFmtId="0" fontId="219" fillId="63" borderId="0" applyNumberFormat="0" applyBorder="0" applyAlignment="0" applyProtection="0"/>
    <xf numFmtId="0" fontId="222" fillId="27" borderId="0" applyNumberFormat="0" applyBorder="0" applyAlignment="0" applyProtection="0"/>
    <xf numFmtId="0" fontId="219" fillId="63" borderId="0" applyNumberFormat="0" applyBorder="0" applyAlignment="0" applyProtection="0"/>
    <xf numFmtId="0" fontId="223" fillId="63" borderId="0" applyNumberFormat="0" applyBorder="0" applyAlignment="0" applyProtection="0"/>
    <xf numFmtId="0" fontId="219" fillId="63" borderId="0" applyNumberFormat="0" applyBorder="0" applyAlignment="0" applyProtection="0"/>
    <xf numFmtId="0" fontId="223" fillId="63" borderId="0" applyNumberFormat="0" applyBorder="0" applyAlignment="0" applyProtection="0"/>
    <xf numFmtId="0" fontId="219" fillId="63" borderId="0" applyNumberFormat="0" applyBorder="0" applyAlignment="0" applyProtection="0"/>
    <xf numFmtId="0" fontId="162" fillId="27" borderId="0" applyNumberFormat="0" applyBorder="0" applyAlignment="0" applyProtection="0"/>
    <xf numFmtId="0" fontId="222" fillId="27" borderId="0" applyNumberFormat="0" applyBorder="0" applyAlignment="0" applyProtection="0"/>
    <xf numFmtId="0" fontId="222" fillId="27" borderId="0" applyNumberFormat="0" applyBorder="0" applyAlignment="0" applyProtection="0"/>
    <xf numFmtId="0" fontId="162" fillId="27" borderId="0" applyNumberFormat="0" applyBorder="0" applyAlignment="0" applyProtection="0"/>
    <xf numFmtId="0" fontId="194" fillId="0" borderId="0"/>
    <xf numFmtId="0" fontId="194" fillId="0" borderId="0"/>
    <xf numFmtId="0" fontId="194" fillId="0" borderId="0"/>
    <xf numFmtId="0" fontId="194" fillId="0" borderId="0"/>
    <xf numFmtId="0" fontId="224" fillId="0" borderId="0" applyNumberFormat="0" applyFill="0" applyBorder="0" applyAlignment="0" applyProtection="0"/>
    <xf numFmtId="0" fontId="225" fillId="0" borderId="176" applyNumberFormat="0" applyFill="0" applyAlignment="0" applyProtection="0"/>
    <xf numFmtId="0" fontId="226" fillId="0" borderId="177"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7" fillId="0" borderId="166" applyNumberFormat="0" applyFill="0" applyAlignment="0" applyProtection="0"/>
    <xf numFmtId="0" fontId="225" fillId="0" borderId="176" applyNumberFormat="0" applyFill="0" applyAlignment="0" applyProtection="0"/>
    <xf numFmtId="0" fontId="228" fillId="0" borderId="177" applyNumberFormat="0" applyFill="0" applyAlignment="0" applyProtection="0"/>
    <xf numFmtId="0" fontId="228" fillId="0" borderId="177" applyNumberFormat="0" applyFill="0" applyAlignment="0" applyProtection="0"/>
    <xf numFmtId="0" fontId="224" fillId="0" borderId="0" applyNumberFormat="0" applyFill="0" applyBorder="0" applyAlignment="0" applyProtection="0"/>
    <xf numFmtId="0" fontId="140" fillId="0" borderId="166" applyNumberFormat="0" applyFill="0" applyAlignment="0" applyProtection="0"/>
    <xf numFmtId="0" fontId="225" fillId="0" borderId="176" applyNumberFormat="0" applyFill="0" applyAlignment="0" applyProtection="0"/>
    <xf numFmtId="0" fontId="224" fillId="0" borderId="0" applyNumberFormat="0" applyFill="0" applyBorder="0" applyAlignment="0" applyProtection="0"/>
    <xf numFmtId="0" fontId="140" fillId="0" borderId="166" applyNumberFormat="0" applyFill="0" applyAlignment="0" applyProtection="0"/>
    <xf numFmtId="0" fontId="225" fillId="0" borderId="176" applyNumberFormat="0" applyFill="0" applyAlignment="0" applyProtection="0"/>
    <xf numFmtId="0" fontId="224" fillId="0" borderId="0" applyNumberFormat="0" applyFill="0" applyBorder="0" applyAlignment="0" applyProtection="0"/>
    <xf numFmtId="0" fontId="228" fillId="0" borderId="177" applyNumberFormat="0" applyFill="0" applyAlignment="0" applyProtection="0"/>
    <xf numFmtId="0" fontId="225" fillId="0" borderId="176" applyNumberFormat="0" applyFill="0" applyAlignment="0" applyProtection="0"/>
    <xf numFmtId="0" fontId="140" fillId="0" borderId="166" applyNumberFormat="0" applyFill="0" applyAlignment="0" applyProtection="0"/>
    <xf numFmtId="0" fontId="224" fillId="0" borderId="0" applyNumberFormat="0" applyFill="0" applyBorder="0" applyAlignment="0" applyProtection="0"/>
    <xf numFmtId="0" fontId="225" fillId="0" borderId="176" applyNumberFormat="0" applyFill="0" applyAlignment="0" applyProtection="0"/>
    <xf numFmtId="0" fontId="226" fillId="0" borderId="177"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5" fillId="0" borderId="176" applyNumberFormat="0" applyFill="0" applyAlignment="0" applyProtection="0"/>
    <xf numFmtId="0" fontId="227" fillId="0" borderId="166" applyNumberFormat="0" applyFill="0" applyAlignment="0" applyProtection="0"/>
    <xf numFmtId="0" fontId="225" fillId="0" borderId="176" applyNumberFormat="0" applyFill="0" applyAlignment="0" applyProtection="0"/>
    <xf numFmtId="0" fontId="226" fillId="0" borderId="177" applyNumberFormat="0" applyFill="0" applyAlignment="0" applyProtection="0"/>
    <xf numFmtId="0" fontId="226" fillId="0" borderId="177"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5" fillId="0" borderId="176" applyNumberFormat="0" applyFill="0" applyAlignment="0" applyProtection="0"/>
    <xf numFmtId="0" fontId="224" fillId="0" borderId="0" applyNumberFormat="0" applyFill="0" applyBorder="0" applyAlignment="0" applyProtection="0"/>
    <xf numFmtId="0" fontId="225" fillId="0" borderId="176"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5" fillId="0" borderId="176" applyNumberFormat="0" applyFill="0" applyAlignment="0" applyProtection="0"/>
    <xf numFmtId="0" fontId="163" fillId="0" borderId="166" applyNumberFormat="0" applyFill="0" applyAlignment="0" applyProtection="0"/>
    <xf numFmtId="0" fontId="225" fillId="0" borderId="176" applyNumberFormat="0" applyFill="0" applyAlignment="0" applyProtection="0"/>
    <xf numFmtId="0" fontId="228" fillId="0" borderId="177" applyNumberFormat="0" applyFill="0" applyAlignment="0" applyProtection="0"/>
    <xf numFmtId="0" fontId="228" fillId="0" borderId="177"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9" fillId="0" borderId="176" applyNumberFormat="0" applyFill="0" applyAlignment="0" applyProtection="0"/>
    <xf numFmtId="0" fontId="225" fillId="0" borderId="176" applyNumberFormat="0" applyFill="0" applyAlignment="0" applyProtection="0"/>
    <xf numFmtId="0" fontId="228" fillId="0" borderId="177" applyNumberFormat="0" applyFill="0" applyAlignment="0" applyProtection="0"/>
    <xf numFmtId="0" fontId="225" fillId="0" borderId="176" applyNumberFormat="0" applyFill="0" applyAlignment="0" applyProtection="0"/>
    <xf numFmtId="0" fontId="140" fillId="0" borderId="166" applyNumberFormat="0" applyFill="0" applyAlignment="0" applyProtection="0"/>
    <xf numFmtId="0" fontId="226" fillId="0" borderId="177" applyNumberFormat="0" applyFill="0" applyAlignment="0" applyProtection="0"/>
    <xf numFmtId="0" fontId="226" fillId="0" borderId="177" applyNumberFormat="0" applyFill="0" applyAlignment="0" applyProtection="0"/>
    <xf numFmtId="0" fontId="229" fillId="0" borderId="176"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9" fillId="0" borderId="176" applyNumberFormat="0" applyFill="0" applyAlignment="0" applyProtection="0"/>
    <xf numFmtId="0" fontId="163" fillId="0" borderId="166" applyNumberFormat="0" applyFill="0" applyAlignment="0" applyProtection="0"/>
    <xf numFmtId="0" fontId="228" fillId="0" borderId="177" applyNumberFormat="0" applyFill="0" applyAlignment="0" applyProtection="0"/>
    <xf numFmtId="0" fontId="224" fillId="0" borderId="0" applyNumberFormat="0" applyFill="0" applyBorder="0" applyAlignment="0" applyProtection="0"/>
    <xf numFmtId="0" fontId="140" fillId="0" borderId="166" applyNumberFormat="0" applyFill="0" applyAlignment="0" applyProtection="0"/>
    <xf numFmtId="0" fontId="228" fillId="0" borderId="177" applyNumberFormat="0" applyFill="0" applyAlignment="0" applyProtection="0"/>
    <xf numFmtId="0" fontId="140" fillId="0" borderId="166" applyNumberFormat="0" applyFill="0" applyAlignment="0" applyProtection="0"/>
    <xf numFmtId="0" fontId="226" fillId="0" borderId="177" applyNumberFormat="0" applyFill="0" applyAlignment="0" applyProtection="0"/>
    <xf numFmtId="0" fontId="226" fillId="0" borderId="177" applyNumberFormat="0" applyFill="0" applyAlignment="0" applyProtection="0"/>
    <xf numFmtId="0" fontId="163" fillId="0" borderId="166" applyNumberFormat="0" applyFill="0" applyAlignment="0" applyProtection="0"/>
    <xf numFmtId="0" fontId="163" fillId="0" borderId="166" applyNumberFormat="0" applyFill="0" applyAlignment="0" applyProtection="0"/>
    <xf numFmtId="0" fontId="230" fillId="0" borderId="0" applyNumberFormat="0" applyFill="0" applyBorder="0" applyAlignment="0" applyProtection="0"/>
    <xf numFmtId="0" fontId="231" fillId="0" borderId="178" applyNumberFormat="0" applyFill="0" applyAlignment="0" applyProtection="0"/>
    <xf numFmtId="0" fontId="232" fillId="0" borderId="179" applyNumberFormat="0" applyFill="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3" fillId="0" borderId="167" applyNumberFormat="0" applyFill="0" applyAlignment="0" applyProtection="0"/>
    <xf numFmtId="0" fontId="231" fillId="0" borderId="178" applyNumberFormat="0" applyFill="0" applyAlignment="0" applyProtection="0"/>
    <xf numFmtId="0" fontId="234" fillId="0" borderId="179" applyNumberFormat="0" applyFill="0" applyAlignment="0" applyProtection="0"/>
    <xf numFmtId="0" fontId="234" fillId="0" borderId="179" applyNumberFormat="0" applyFill="0" applyAlignment="0" applyProtection="0"/>
    <xf numFmtId="0" fontId="230" fillId="0" borderId="0" applyNumberFormat="0" applyFill="0" applyBorder="0" applyAlignment="0" applyProtection="0"/>
    <xf numFmtId="0" fontId="141" fillId="0" borderId="167" applyNumberFormat="0" applyFill="0" applyAlignment="0" applyProtection="0"/>
    <xf numFmtId="0" fontId="231" fillId="0" borderId="178" applyNumberFormat="0" applyFill="0" applyAlignment="0" applyProtection="0"/>
    <xf numFmtId="0" fontId="230" fillId="0" borderId="0" applyNumberFormat="0" applyFill="0" applyBorder="0" applyAlignment="0" applyProtection="0"/>
    <xf numFmtId="0" fontId="141" fillId="0" borderId="167" applyNumberFormat="0" applyFill="0" applyAlignment="0" applyProtection="0"/>
    <xf numFmtId="0" fontId="231" fillId="0" borderId="178" applyNumberFormat="0" applyFill="0" applyAlignment="0" applyProtection="0"/>
    <xf numFmtId="0" fontId="230" fillId="0" borderId="0" applyNumberFormat="0" applyFill="0" applyBorder="0" applyAlignment="0" applyProtection="0"/>
    <xf numFmtId="0" fontId="234" fillId="0" borderId="179" applyNumberFormat="0" applyFill="0" applyAlignment="0" applyProtection="0"/>
    <xf numFmtId="0" fontId="231" fillId="0" borderId="178" applyNumberFormat="0" applyFill="0" applyAlignment="0" applyProtection="0"/>
    <xf numFmtId="0" fontId="141" fillId="0" borderId="167" applyNumberFormat="0" applyFill="0" applyAlignment="0" applyProtection="0"/>
    <xf numFmtId="0" fontId="230" fillId="0" borderId="0" applyNumberFormat="0" applyFill="0" applyBorder="0" applyAlignment="0" applyProtection="0"/>
    <xf numFmtId="0" fontId="231" fillId="0" borderId="178" applyNumberFormat="0" applyFill="0" applyAlignment="0" applyProtection="0"/>
    <xf numFmtId="0" fontId="232" fillId="0" borderId="179" applyNumberFormat="0" applyFill="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1" fillId="0" borderId="178" applyNumberFormat="0" applyFill="0" applyAlignment="0" applyProtection="0"/>
    <xf numFmtId="0" fontId="233" fillId="0" borderId="167" applyNumberFormat="0" applyFill="0" applyAlignment="0" applyProtection="0"/>
    <xf numFmtId="0" fontId="231" fillId="0" borderId="178" applyNumberFormat="0" applyFill="0" applyAlignment="0" applyProtection="0"/>
    <xf numFmtId="0" fontId="232" fillId="0" borderId="179" applyNumberFormat="0" applyFill="0" applyAlignment="0" applyProtection="0"/>
    <xf numFmtId="0" fontId="232" fillId="0" borderId="179" applyNumberFormat="0" applyFill="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1" fillId="0" borderId="178" applyNumberFormat="0" applyFill="0" applyAlignment="0" applyProtection="0"/>
    <xf numFmtId="0" fontId="172" fillId="0" borderId="0"/>
    <xf numFmtId="0" fontId="230" fillId="0" borderId="0" applyNumberFormat="0" applyFill="0" applyBorder="0" applyAlignment="0" applyProtection="0"/>
    <xf numFmtId="0" fontId="172" fillId="0" borderId="0"/>
    <xf numFmtId="0" fontId="172" fillId="0" borderId="0"/>
    <xf numFmtId="0" fontId="172" fillId="0" borderId="0"/>
    <xf numFmtId="0" fontId="230" fillId="0" borderId="0" applyNumberFormat="0" applyFill="0" applyBorder="0" applyAlignment="0" applyProtection="0"/>
    <xf numFmtId="0" fontId="230" fillId="0" borderId="0" applyNumberFormat="0" applyFill="0" applyBorder="0" applyAlignment="0" applyProtection="0"/>
    <xf numFmtId="0" fontId="172" fillId="0" borderId="0"/>
    <xf numFmtId="0" fontId="172" fillId="0" borderId="0"/>
    <xf numFmtId="0" fontId="230" fillId="0" borderId="0" applyNumberFormat="0" applyFill="0" applyBorder="0" applyAlignment="0" applyProtection="0"/>
    <xf numFmtId="0" fontId="230" fillId="0" borderId="0" applyNumberFormat="0" applyFill="0" applyBorder="0" applyAlignment="0" applyProtection="0"/>
    <xf numFmtId="0" fontId="172" fillId="0" borderId="0"/>
    <xf numFmtId="0" fontId="172" fillId="0" borderId="0"/>
    <xf numFmtId="0" fontId="164" fillId="0" borderId="167" applyNumberFormat="0" applyFill="0" applyAlignment="0" applyProtection="0"/>
    <xf numFmtId="0" fontId="172" fillId="0" borderId="0"/>
    <xf numFmtId="0" fontId="172" fillId="0" borderId="0"/>
    <xf numFmtId="0" fontId="172" fillId="0" borderId="0"/>
    <xf numFmtId="0" fontId="172" fillId="0" borderId="0"/>
    <xf numFmtId="0" fontId="172" fillId="0" borderId="0"/>
    <xf numFmtId="0" fontId="234" fillId="0" borderId="178" applyNumberFormat="0" applyFill="0" applyAlignment="0" applyProtection="0"/>
    <xf numFmtId="0" fontId="172" fillId="0" borderId="0"/>
    <xf numFmtId="0" fontId="172" fillId="0" borderId="0"/>
    <xf numFmtId="0" fontId="235" fillId="0" borderId="178" applyNumberFormat="0" applyFill="0" applyAlignment="0" applyProtection="0"/>
    <xf numFmtId="0" fontId="172" fillId="0" borderId="0"/>
    <xf numFmtId="0" fontId="231" fillId="0" borderId="178" applyNumberFormat="0" applyFill="0" applyAlignment="0" applyProtection="0"/>
    <xf numFmtId="0" fontId="172" fillId="0" borderId="0"/>
    <xf numFmtId="0" fontId="234" fillId="0" borderId="178" applyNumberFormat="0" applyFill="0" applyAlignment="0" applyProtection="0"/>
    <xf numFmtId="0" fontId="172" fillId="0" borderId="0"/>
    <xf numFmtId="0" fontId="172" fillId="0" borderId="0"/>
    <xf numFmtId="0" fontId="141" fillId="0" borderId="167" applyNumberFormat="0" applyFill="0" applyAlignment="0" applyProtection="0"/>
    <xf numFmtId="0" fontId="231" fillId="0" borderId="178" applyNumberFormat="0" applyFill="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64" fillId="0" borderId="167" applyNumberFormat="0" applyFill="0" applyAlignment="0" applyProtection="0"/>
    <xf numFmtId="0" fontId="235" fillId="0" borderId="178" applyNumberFormat="0" applyFill="0" applyAlignment="0" applyProtection="0"/>
    <xf numFmtId="0" fontId="172" fillId="0" borderId="0"/>
    <xf numFmtId="0" fontId="172" fillId="0" borderId="0"/>
    <xf numFmtId="0" fontId="141" fillId="0" borderId="167" applyNumberFormat="0" applyFill="0" applyAlignment="0" applyProtection="0"/>
    <xf numFmtId="0" fontId="172" fillId="0" borderId="0"/>
    <xf numFmtId="0" fontId="141" fillId="0" borderId="167" applyNumberFormat="0" applyFill="0" applyAlignment="0" applyProtection="0"/>
    <xf numFmtId="0" fontId="172" fillId="0" borderId="0"/>
    <xf numFmtId="0" fontId="172" fillId="0" borderId="0"/>
    <xf numFmtId="0" fontId="164" fillId="0" borderId="167" applyNumberFormat="0" applyFill="0" applyAlignment="0" applyProtection="0"/>
    <xf numFmtId="0" fontId="172" fillId="0" borderId="0"/>
    <xf numFmtId="0" fontId="165" fillId="0" borderId="168" applyNumberFormat="0" applyFill="0" applyAlignment="0" applyProtection="0"/>
    <xf numFmtId="0" fontId="172" fillId="0" borderId="0"/>
    <xf numFmtId="0" fontId="172" fillId="0" borderId="0"/>
    <xf numFmtId="0" fontId="172" fillId="0" borderId="0"/>
    <xf numFmtId="0" fontId="236" fillId="0" borderId="168" applyNumberFormat="0" applyFill="0" applyAlignment="0" applyProtection="0"/>
    <xf numFmtId="0" fontId="237" fillId="0" borderId="180" applyNumberFormat="0" applyFill="0" applyAlignment="0" applyProtection="0"/>
    <xf numFmtId="0" fontId="172" fillId="0" borderId="0"/>
    <xf numFmtId="0" fontId="172" fillId="0" borderId="0"/>
    <xf numFmtId="0" fontId="172" fillId="0" borderId="0"/>
    <xf numFmtId="0" fontId="142" fillId="0" borderId="168" applyNumberFormat="0" applyFill="0" applyAlignment="0" applyProtection="0"/>
    <xf numFmtId="0" fontId="172" fillId="0" borderId="0"/>
    <xf numFmtId="0" fontId="238" fillId="0" borderId="181" applyNumberFormat="0" applyFill="0" applyAlignment="0" applyProtection="0"/>
    <xf numFmtId="0" fontId="142" fillId="0" borderId="168" applyNumberFormat="0" applyFill="0" applyAlignment="0" applyProtection="0"/>
    <xf numFmtId="0" fontId="172" fillId="0" borderId="0"/>
    <xf numFmtId="0" fontId="238" fillId="0" borderId="181" applyNumberFormat="0" applyFill="0" applyAlignment="0" applyProtection="0"/>
    <xf numFmtId="0" fontId="172" fillId="0" borderId="0"/>
    <xf numFmtId="0" fontId="142" fillId="0" borderId="168" applyNumberFormat="0" applyFill="0" applyAlignment="0" applyProtection="0"/>
    <xf numFmtId="0" fontId="172" fillId="0" borderId="0"/>
    <xf numFmtId="0" fontId="238" fillId="0" borderId="181" applyNumberFormat="0" applyFill="0" applyAlignment="0" applyProtection="0"/>
    <xf numFmtId="0" fontId="239" fillId="0" borderId="181" applyNumberFormat="0" applyFill="0" applyAlignment="0" applyProtection="0"/>
    <xf numFmtId="0" fontId="172" fillId="0" borderId="0"/>
    <xf numFmtId="0" fontId="172" fillId="0" borderId="0"/>
    <xf numFmtId="0" fontId="238" fillId="0" borderId="181" applyNumberFormat="0" applyFill="0" applyAlignment="0" applyProtection="0"/>
    <xf numFmtId="0" fontId="172" fillId="0" borderId="0"/>
    <xf numFmtId="0" fontId="237" fillId="0" borderId="180" applyNumberFormat="0" applyFill="0" applyAlignment="0" applyProtection="0"/>
    <xf numFmtId="0" fontId="172" fillId="0" borderId="0"/>
    <xf numFmtId="0" fontId="236" fillId="0" borderId="168" applyNumberFormat="0" applyFill="0" applyAlignment="0" applyProtection="0"/>
    <xf numFmtId="0" fontId="172" fillId="0" borderId="0"/>
    <xf numFmtId="0" fontId="172" fillId="0" borderId="0"/>
    <xf numFmtId="0" fontId="172" fillId="0" borderId="0"/>
    <xf numFmtId="0" fontId="172" fillId="0" borderId="0"/>
    <xf numFmtId="0" fontId="238" fillId="0" borderId="181" applyNumberFormat="0" applyFill="0" applyAlignment="0" applyProtection="0"/>
    <xf numFmtId="0" fontId="172" fillId="0" borderId="0"/>
    <xf numFmtId="0" fontId="239" fillId="0" borderId="181" applyNumberFormat="0" applyFill="0" applyAlignment="0" applyProtection="0"/>
    <xf numFmtId="0" fontId="172" fillId="0" borderId="0"/>
    <xf numFmtId="0" fontId="172" fillId="0" borderId="0"/>
    <xf numFmtId="0" fontId="165" fillId="0" borderId="168" applyNumberFormat="0" applyFill="0" applyAlignment="0" applyProtection="0"/>
    <xf numFmtId="0" fontId="238" fillId="0" borderId="181" applyNumberFormat="0" applyFill="0" applyAlignment="0" applyProtection="0"/>
    <xf numFmtId="0" fontId="172" fillId="0" borderId="0"/>
    <xf numFmtId="0" fontId="172" fillId="0" borderId="0"/>
    <xf numFmtId="0" fontId="142" fillId="0" borderId="168" applyNumberFormat="0" applyFill="0" applyAlignment="0" applyProtection="0"/>
    <xf numFmtId="0" fontId="238" fillId="0" borderId="181" applyNumberFormat="0" applyFill="0" applyAlignment="0" applyProtection="0"/>
    <xf numFmtId="0" fontId="172" fillId="0" borderId="0"/>
    <xf numFmtId="0" fontId="172" fillId="0" borderId="0"/>
    <xf numFmtId="0" fontId="165" fillId="0" borderId="168" applyNumberFormat="0" applyFill="0" applyAlignment="0" applyProtection="0"/>
    <xf numFmtId="0" fontId="172" fillId="0" borderId="0"/>
    <xf numFmtId="0" fontId="142" fillId="0" borderId="168" applyNumberFormat="0" applyFill="0" applyAlignment="0" applyProtection="0"/>
    <xf numFmtId="0" fontId="172" fillId="0" borderId="0"/>
    <xf numFmtId="0" fontId="142" fillId="0" borderId="168" applyNumberFormat="0" applyFill="0" applyAlignment="0" applyProtection="0"/>
    <xf numFmtId="0" fontId="172" fillId="0" borderId="0"/>
    <xf numFmtId="0" fontId="172" fillId="0" borderId="0"/>
    <xf numFmtId="0" fontId="165" fillId="0" borderId="168" applyNumberFormat="0" applyFill="0" applyAlignment="0" applyProtection="0"/>
    <xf numFmtId="0" fontId="172" fillId="0" borderId="0"/>
    <xf numFmtId="0" fontId="165" fillId="0" borderId="0" applyNumberFormat="0" applyFill="0" applyBorder="0" applyAlignment="0" applyProtection="0"/>
    <xf numFmtId="0" fontId="172" fillId="0" borderId="0"/>
    <xf numFmtId="0" fontId="172" fillId="0" borderId="0"/>
    <xf numFmtId="0" fontId="172" fillId="0" borderId="0"/>
    <xf numFmtId="0" fontId="236" fillId="0" borderId="0" applyNumberFormat="0" applyFill="0" applyBorder="0" applyAlignment="0" applyProtection="0"/>
    <xf numFmtId="0" fontId="237" fillId="0" borderId="0" applyNumberFormat="0" applyFill="0" applyBorder="0" applyAlignment="0" applyProtection="0"/>
    <xf numFmtId="0" fontId="172" fillId="0" borderId="0"/>
    <xf numFmtId="0" fontId="172" fillId="0" borderId="0"/>
    <xf numFmtId="0" fontId="172" fillId="0" borderId="0"/>
    <xf numFmtId="0" fontId="142" fillId="0" borderId="0" applyNumberFormat="0" applyFill="0" applyBorder="0" applyAlignment="0" applyProtection="0"/>
    <xf numFmtId="0" fontId="172" fillId="0" borderId="0"/>
    <xf numFmtId="0" fontId="238" fillId="0" borderId="0" applyNumberFormat="0" applyFill="0" applyBorder="0" applyAlignment="0" applyProtection="0"/>
    <xf numFmtId="0" fontId="142" fillId="0" borderId="0" applyNumberFormat="0" applyFill="0" applyBorder="0" applyAlignment="0" applyProtection="0"/>
    <xf numFmtId="0" fontId="172" fillId="0" borderId="0"/>
    <xf numFmtId="0" fontId="238" fillId="0" borderId="0" applyNumberFormat="0" applyFill="0" applyBorder="0" applyAlignment="0" applyProtection="0"/>
    <xf numFmtId="0" fontId="172" fillId="0" borderId="0"/>
    <xf numFmtId="0" fontId="142" fillId="0" borderId="0" applyNumberFormat="0" applyFill="0" applyBorder="0" applyAlignment="0" applyProtection="0"/>
    <xf numFmtId="0" fontId="172" fillId="0" borderId="0"/>
    <xf numFmtId="0" fontId="238" fillId="0" borderId="0" applyNumberFormat="0" applyFill="0" applyBorder="0" applyAlignment="0" applyProtection="0"/>
    <xf numFmtId="0" fontId="239" fillId="0" borderId="0" applyNumberFormat="0" applyFill="0" applyBorder="0" applyAlignment="0" applyProtection="0"/>
    <xf numFmtId="0" fontId="172" fillId="0" borderId="0"/>
    <xf numFmtId="0" fontId="172" fillId="0" borderId="0"/>
    <xf numFmtId="0" fontId="238" fillId="0" borderId="0" applyNumberFormat="0" applyFill="0" applyBorder="0" applyAlignment="0" applyProtection="0"/>
    <xf numFmtId="0" fontId="172" fillId="0" borderId="0"/>
    <xf numFmtId="0" fontId="237" fillId="0" borderId="0" applyNumberFormat="0" applyFill="0" applyBorder="0" applyAlignment="0" applyProtection="0"/>
    <xf numFmtId="0" fontId="172" fillId="0" borderId="0"/>
    <xf numFmtId="0" fontId="236" fillId="0" borderId="0" applyNumberFormat="0" applyFill="0" applyBorder="0" applyAlignment="0" applyProtection="0"/>
    <xf numFmtId="0" fontId="172" fillId="0" borderId="0"/>
    <xf numFmtId="0" fontId="172" fillId="0" borderId="0"/>
    <xf numFmtId="0" fontId="172" fillId="0" borderId="0"/>
    <xf numFmtId="0" fontId="172" fillId="0" borderId="0"/>
    <xf numFmtId="0" fontId="238" fillId="0" borderId="0" applyNumberFormat="0" applyFill="0" applyBorder="0" applyAlignment="0" applyProtection="0"/>
    <xf numFmtId="0" fontId="172" fillId="0" borderId="0"/>
    <xf numFmtId="0" fontId="239" fillId="0" borderId="0" applyNumberFormat="0" applyFill="0" applyBorder="0" applyAlignment="0" applyProtection="0"/>
    <xf numFmtId="0" fontId="172" fillId="0" borderId="0"/>
    <xf numFmtId="0" fontId="172" fillId="0" borderId="0"/>
    <xf numFmtId="0" fontId="165" fillId="0" borderId="0" applyNumberFormat="0" applyFill="0" applyBorder="0" applyAlignment="0" applyProtection="0"/>
    <xf numFmtId="0" fontId="238" fillId="0" borderId="0" applyNumberFormat="0" applyFill="0" applyBorder="0" applyAlignment="0" applyProtection="0"/>
    <xf numFmtId="0" fontId="172" fillId="0" borderId="0"/>
    <xf numFmtId="0" fontId="172" fillId="0" borderId="0"/>
    <xf numFmtId="0" fontId="142" fillId="0" borderId="0" applyNumberFormat="0" applyFill="0" applyBorder="0" applyAlignment="0" applyProtection="0"/>
    <xf numFmtId="0" fontId="238" fillId="0" borderId="0" applyNumberFormat="0" applyFill="0" applyBorder="0" applyAlignment="0" applyProtection="0"/>
    <xf numFmtId="0" fontId="172" fillId="0" borderId="0"/>
    <xf numFmtId="0" fontId="172" fillId="0" borderId="0"/>
    <xf numFmtId="0" fontId="165" fillId="0" borderId="0" applyNumberFormat="0" applyFill="0" applyBorder="0" applyAlignment="0" applyProtection="0"/>
    <xf numFmtId="0" fontId="172" fillId="0" borderId="0"/>
    <xf numFmtId="0" fontId="142" fillId="0" borderId="0" applyNumberFormat="0" applyFill="0" applyBorder="0" applyAlignment="0" applyProtection="0"/>
    <xf numFmtId="0" fontId="172" fillId="0" borderId="0"/>
    <xf numFmtId="0" fontId="142" fillId="0" borderId="0" applyNumberFormat="0" applyFill="0" applyBorder="0" applyAlignment="0" applyProtection="0"/>
    <xf numFmtId="0" fontId="172" fillId="0" borderId="0"/>
    <xf numFmtId="0" fontId="172" fillId="0" borderId="0"/>
    <xf numFmtId="0" fontId="165" fillId="0" borderId="0" applyNumberFormat="0" applyFill="0" applyBorder="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240" fillId="0" borderId="0" applyNumberFormat="0" applyFill="0" applyBorder="0" applyAlignment="0" applyProtection="0">
      <alignment vertical="top"/>
      <protection locked="0"/>
    </xf>
    <xf numFmtId="0" fontId="241"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240" fillId="0" borderId="0" applyNumberFormat="0" applyFill="0" applyBorder="0" applyAlignment="0" applyProtection="0">
      <alignment vertical="top"/>
      <protection locked="0"/>
    </xf>
    <xf numFmtId="0" fontId="172" fillId="0" borderId="0"/>
    <xf numFmtId="0" fontId="242"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172" fillId="0" borderId="0"/>
    <xf numFmtId="0" fontId="172" fillId="0" borderId="0"/>
    <xf numFmtId="0" fontId="172" fillId="0" borderId="0"/>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241"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172" fillId="0" borderId="0"/>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172" fillId="0" borderId="0"/>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172" fillId="0" borderId="0"/>
    <xf numFmtId="0" fontId="172" fillId="0" borderId="0"/>
    <xf numFmtId="0" fontId="172" fillId="0" borderId="0"/>
    <xf numFmtId="0" fontId="243" fillId="0" borderId="0" applyNumberFormat="0" applyFill="0" applyBorder="0" applyAlignment="0" applyProtection="0"/>
    <xf numFmtId="0" fontId="240" fillId="0" borderId="0" applyNumberFormat="0" applyFill="0" applyBorder="0" applyAlignment="0" applyProtection="0">
      <alignment vertical="top"/>
      <protection locked="0"/>
    </xf>
    <xf numFmtId="0" fontId="172" fillId="0" borderId="0"/>
    <xf numFmtId="0" fontId="52" fillId="0" borderId="0" applyNumberFormat="0" applyFill="0" applyBorder="0" applyAlignment="0" applyProtection="0"/>
    <xf numFmtId="0" fontId="172" fillId="0" borderId="0"/>
    <xf numFmtId="0" fontId="243" fillId="0" borderId="0" applyNumberFormat="0" applyFill="0" applyBorder="0" applyAlignment="0" applyProtection="0"/>
    <xf numFmtId="0" fontId="240" fillId="0" borderId="0" applyNumberFormat="0" applyFill="0" applyBorder="0" applyAlignment="0" applyProtection="0">
      <alignment vertical="top"/>
      <protection locked="0"/>
    </xf>
    <xf numFmtId="0" fontId="172" fillId="0" borderId="0"/>
    <xf numFmtId="0" fontId="172" fillId="0" borderId="0"/>
    <xf numFmtId="0" fontId="52" fillId="0" borderId="0" applyNumberFormat="0" applyFill="0" applyBorder="0" applyAlignment="0" applyProtection="0"/>
    <xf numFmtId="0" fontId="240" fillId="0" borderId="0" applyNumberFormat="0" applyFill="0" applyBorder="0" applyAlignment="0" applyProtection="0">
      <alignment vertical="top"/>
      <protection locked="0"/>
    </xf>
    <xf numFmtId="0" fontId="172" fillId="0" borderId="0"/>
    <xf numFmtId="0" fontId="243" fillId="0" borderId="0" applyNumberFormat="0" applyFill="0" applyBorder="0" applyAlignment="0" applyProtection="0"/>
    <xf numFmtId="0" fontId="172" fillId="0" borderId="0"/>
    <xf numFmtId="0" fontId="52" fillId="0" borderId="0" applyNumberFormat="0" applyFill="0" applyBorder="0" applyAlignment="0" applyProtection="0"/>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172" fillId="0" borderId="0"/>
    <xf numFmtId="0" fontId="172" fillId="0" borderId="0"/>
    <xf numFmtId="0" fontId="172" fillId="0" borderId="0"/>
    <xf numFmtId="0" fontId="244" fillId="0" borderId="0">
      <alignment horizontal="left"/>
    </xf>
    <xf numFmtId="0" fontId="172" fillId="0" borderId="0"/>
    <xf numFmtId="0" fontId="172" fillId="0" borderId="0"/>
    <xf numFmtId="0" fontId="172" fillId="0" borderId="0"/>
    <xf numFmtId="0" fontId="245" fillId="30" borderId="169" applyNumberFormat="0" applyAlignment="0" applyProtection="0"/>
    <xf numFmtId="0" fontId="246" fillId="71" borderId="1"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7" fillId="30" borderId="169"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8" fillId="60" borderId="1"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7" fillId="30" borderId="169" applyNumberFormat="0" applyAlignment="0" applyProtection="0"/>
    <xf numFmtId="0" fontId="248" fillId="60" borderId="1" applyNumberFormat="0" applyAlignment="0" applyProtection="0"/>
    <xf numFmtId="0" fontId="249" fillId="60" borderId="1"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8" fillId="60" borderId="1"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7" fillId="30" borderId="169"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8" fillId="60" borderId="1" applyNumberFormat="0" applyAlignment="0" applyProtection="0"/>
    <xf numFmtId="0" fontId="172" fillId="0" borderId="0"/>
    <xf numFmtId="0" fontId="246" fillId="71" borderId="1" applyNumberFormat="0" applyAlignment="0" applyProtection="0"/>
    <xf numFmtId="0" fontId="172" fillId="0" borderId="0"/>
    <xf numFmtId="0" fontId="172" fillId="0" borderId="0"/>
    <xf numFmtId="0" fontId="245" fillId="30" borderId="169" applyNumberFormat="0" applyAlignment="0" applyProtection="0"/>
    <xf numFmtId="0" fontId="172" fillId="0" borderId="0"/>
    <xf numFmtId="0" fontId="172" fillId="0" borderId="0"/>
    <xf numFmtId="0" fontId="172" fillId="0" borderId="0"/>
    <xf numFmtId="0" fontId="172" fillId="0" borderId="0"/>
    <xf numFmtId="0" fontId="248" fillId="60" borderId="1" applyNumberFormat="0" applyAlignment="0" applyProtection="0"/>
    <xf numFmtId="0" fontId="172" fillId="0" borderId="0"/>
    <xf numFmtId="0" fontId="172" fillId="0" borderId="0"/>
    <xf numFmtId="0" fontId="249" fillId="60" borderId="1" applyNumberFormat="0" applyAlignment="0" applyProtection="0"/>
    <xf numFmtId="0" fontId="172" fillId="0" borderId="0"/>
    <xf numFmtId="0" fontId="172" fillId="0" borderId="0"/>
    <xf numFmtId="0" fontId="172" fillId="0" borderId="0"/>
    <xf numFmtId="0" fontId="247" fillId="30" borderId="169" applyNumberFormat="0" applyAlignment="0" applyProtection="0"/>
    <xf numFmtId="0" fontId="248" fillId="60" borderId="1" applyNumberFormat="0" applyAlignment="0" applyProtection="0"/>
    <xf numFmtId="0" fontId="172" fillId="0" borderId="0"/>
    <xf numFmtId="0" fontId="172" fillId="0" borderId="0"/>
    <xf numFmtId="0" fontId="172" fillId="0" borderId="0"/>
    <xf numFmtId="0" fontId="166" fillId="30" borderId="169" applyNumberFormat="0" applyAlignment="0" applyProtection="0"/>
    <xf numFmtId="0" fontId="248" fillId="60" borderId="1" applyNumberFormat="0" applyAlignment="0" applyProtection="0"/>
    <xf numFmtId="0" fontId="172" fillId="0" borderId="0"/>
    <xf numFmtId="0" fontId="172" fillId="0" borderId="0"/>
    <xf numFmtId="0" fontId="247" fillId="30" borderId="169" applyNumberFormat="0" applyAlignment="0" applyProtection="0"/>
    <xf numFmtId="0" fontId="172" fillId="0" borderId="0"/>
    <xf numFmtId="0" fontId="172" fillId="0" borderId="0"/>
    <xf numFmtId="0" fontId="247" fillId="30" borderId="169" applyNumberFormat="0" applyAlignment="0" applyProtection="0"/>
    <xf numFmtId="0" fontId="172" fillId="0" borderId="0"/>
    <xf numFmtId="0" fontId="172" fillId="0" borderId="0"/>
    <xf numFmtId="0" fontId="166" fillId="30" borderId="169" applyNumberFormat="0" applyAlignment="0" applyProtection="0"/>
    <xf numFmtId="0" fontId="172" fillId="0" borderId="0"/>
    <xf numFmtId="0" fontId="166" fillId="30" borderId="169" applyNumberFormat="0" applyAlignment="0" applyProtection="0"/>
    <xf numFmtId="0" fontId="172" fillId="0" borderId="0"/>
    <xf numFmtId="0" fontId="172" fillId="0" borderId="0"/>
    <xf numFmtId="0" fontId="167" fillId="0" borderId="171" applyNumberFormat="0" applyFill="0" applyAlignment="0" applyProtection="0"/>
    <xf numFmtId="0" fontId="172" fillId="0" borderId="0"/>
    <xf numFmtId="0" fontId="172" fillId="0" borderId="0"/>
    <xf numFmtId="0" fontId="172" fillId="0" borderId="0"/>
    <xf numFmtId="0" fontId="172" fillId="0" borderId="0"/>
    <xf numFmtId="0" fontId="250" fillId="0" borderId="171" applyNumberFormat="0" applyFill="0" applyAlignment="0" applyProtection="0"/>
    <xf numFmtId="0" fontId="251" fillId="0" borderId="182" applyNumberFormat="0" applyFill="0" applyAlignment="0" applyProtection="0"/>
    <xf numFmtId="0" fontId="172" fillId="0" borderId="0"/>
    <xf numFmtId="0" fontId="172" fillId="0" borderId="0"/>
    <xf numFmtId="0" fontId="172" fillId="0" borderId="0"/>
    <xf numFmtId="0" fontId="172" fillId="0" borderId="0"/>
    <xf numFmtId="0" fontId="252" fillId="0" borderId="171" applyNumberFormat="0" applyFill="0" applyAlignment="0" applyProtection="0"/>
    <xf numFmtId="0" fontId="172" fillId="0" borderId="0"/>
    <xf numFmtId="0" fontId="172" fillId="0" borderId="0"/>
    <xf numFmtId="0" fontId="253" fillId="0" borderId="182" applyNumberFormat="0" applyFill="0" applyAlignment="0" applyProtection="0"/>
    <xf numFmtId="0" fontId="172" fillId="0" borderId="0"/>
    <xf numFmtId="0" fontId="252" fillId="0" borderId="171" applyNumberFormat="0" applyFill="0" applyAlignment="0" applyProtection="0"/>
    <xf numFmtId="0" fontId="172" fillId="0" borderId="0"/>
    <xf numFmtId="0" fontId="172" fillId="0" borderId="0"/>
    <xf numFmtId="0" fontId="253" fillId="0" borderId="182" applyNumberFormat="0" applyFill="0" applyAlignment="0" applyProtection="0"/>
    <xf numFmtId="0" fontId="172" fillId="0" borderId="0"/>
    <xf numFmtId="0" fontId="172" fillId="0" borderId="0"/>
    <xf numFmtId="0" fontId="252" fillId="0" borderId="171" applyNumberFormat="0" applyFill="0" applyAlignment="0" applyProtection="0"/>
    <xf numFmtId="0" fontId="172" fillId="0" borderId="0"/>
    <xf numFmtId="0" fontId="172" fillId="0" borderId="0"/>
    <xf numFmtId="0" fontId="253" fillId="0" borderId="182" applyNumberFormat="0" applyFill="0" applyAlignment="0" applyProtection="0"/>
    <xf numFmtId="0" fontId="254" fillId="0" borderId="182" applyNumberFormat="0" applyFill="0" applyAlignment="0" applyProtection="0"/>
    <xf numFmtId="0" fontId="172" fillId="0" borderId="0"/>
    <xf numFmtId="0" fontId="172" fillId="0" borderId="0"/>
    <xf numFmtId="0" fontId="172" fillId="0" borderId="0"/>
    <xf numFmtId="0" fontId="253" fillId="0" borderId="182" applyNumberFormat="0" applyFill="0" applyAlignment="0" applyProtection="0"/>
    <xf numFmtId="0" fontId="172" fillId="0" borderId="0"/>
    <xf numFmtId="0" fontId="172" fillId="0" borderId="0"/>
    <xf numFmtId="0" fontId="251" fillId="0" borderId="182" applyNumberFormat="0" applyFill="0" applyAlignment="0" applyProtection="0"/>
    <xf numFmtId="0" fontId="172" fillId="0" borderId="0"/>
    <xf numFmtId="0" fontId="172" fillId="0" borderId="0"/>
    <xf numFmtId="0" fontId="172" fillId="0" borderId="0"/>
    <xf numFmtId="0" fontId="250" fillId="0" borderId="171" applyNumberFormat="0" applyFill="0" applyAlignment="0" applyProtection="0"/>
    <xf numFmtId="0" fontId="172" fillId="0" borderId="0"/>
    <xf numFmtId="0" fontId="172" fillId="0" borderId="0"/>
    <xf numFmtId="0" fontId="172" fillId="0" borderId="0"/>
    <xf numFmtId="0" fontId="172" fillId="0" borderId="0"/>
    <xf numFmtId="0" fontId="253" fillId="0" borderId="182" applyNumberFormat="0" applyFill="0" applyAlignment="0" applyProtection="0"/>
    <xf numFmtId="0" fontId="172" fillId="0" borderId="0"/>
    <xf numFmtId="0" fontId="172" fillId="0" borderId="0"/>
    <xf numFmtId="0" fontId="254" fillId="0" borderId="182" applyNumberFormat="0" applyFill="0" applyAlignment="0" applyProtection="0"/>
    <xf numFmtId="0" fontId="172" fillId="0" borderId="0"/>
    <xf numFmtId="0" fontId="172" fillId="0" borderId="0"/>
    <xf numFmtId="0" fontId="172" fillId="0" borderId="0"/>
    <xf numFmtId="0" fontId="167" fillId="0" borderId="171" applyNumberFormat="0" applyFill="0" applyAlignment="0" applyProtection="0"/>
    <xf numFmtId="0" fontId="253" fillId="0" borderId="182" applyNumberFormat="0" applyFill="0" applyAlignment="0" applyProtection="0"/>
    <xf numFmtId="0" fontId="172" fillId="0" borderId="0"/>
    <xf numFmtId="0" fontId="172" fillId="0" borderId="0"/>
    <xf numFmtId="0" fontId="172" fillId="0" borderId="0"/>
    <xf numFmtId="0" fontId="252" fillId="0" borderId="171" applyNumberFormat="0" applyFill="0" applyAlignment="0" applyProtection="0"/>
    <xf numFmtId="0" fontId="253" fillId="0" borderId="182" applyNumberFormat="0" applyFill="0" applyAlignment="0" applyProtection="0"/>
    <xf numFmtId="0" fontId="172" fillId="0" borderId="0"/>
    <xf numFmtId="0" fontId="172" fillId="0" borderId="0"/>
    <xf numFmtId="0" fontId="167" fillId="0" borderId="171" applyNumberFormat="0" applyFill="0" applyAlignment="0" applyProtection="0"/>
    <xf numFmtId="0" fontId="172" fillId="0" borderId="0"/>
    <xf numFmtId="0" fontId="172" fillId="0" borderId="0"/>
    <xf numFmtId="0" fontId="252" fillId="0" borderId="171" applyNumberFormat="0" applyFill="0" applyAlignment="0" applyProtection="0"/>
    <xf numFmtId="0" fontId="172" fillId="0" borderId="0"/>
    <xf numFmtId="0" fontId="172" fillId="0" borderId="0"/>
    <xf numFmtId="0" fontId="252" fillId="0" borderId="171" applyNumberFormat="0" applyFill="0" applyAlignment="0" applyProtection="0"/>
    <xf numFmtId="0" fontId="172" fillId="0" borderId="0"/>
    <xf numFmtId="0" fontId="172" fillId="0" borderId="0"/>
    <xf numFmtId="0" fontId="167" fillId="0" borderId="171" applyNumberFormat="0" applyFill="0" applyAlignment="0" applyProtection="0"/>
    <xf numFmtId="0" fontId="172" fillId="0" borderId="0"/>
    <xf numFmtId="0" fontId="172" fillId="0" borderId="0"/>
    <xf numFmtId="0" fontId="168" fillId="29" borderId="0" applyNumberFormat="0" applyBorder="0" applyAlignment="0" applyProtection="0"/>
    <xf numFmtId="0" fontId="172" fillId="0" borderId="0"/>
    <xf numFmtId="0" fontId="172" fillId="0" borderId="0"/>
    <xf numFmtId="0" fontId="172" fillId="0" borderId="0"/>
    <xf numFmtId="0" fontId="172" fillId="0" borderId="0"/>
    <xf numFmtId="0" fontId="255" fillId="29" borderId="0" applyNumberFormat="0" applyBorder="0" applyAlignment="0" applyProtection="0"/>
    <xf numFmtId="0" fontId="256" fillId="71" borderId="0" applyNumberFormat="0" applyBorder="0" applyAlignment="0" applyProtection="0"/>
    <xf numFmtId="0" fontId="172" fillId="0" borderId="0"/>
    <xf numFmtId="0" fontId="172" fillId="0" borderId="0"/>
    <xf numFmtId="0" fontId="172" fillId="0" borderId="0"/>
    <xf numFmtId="0" fontId="172" fillId="0" borderId="0"/>
    <xf numFmtId="0" fontId="257" fillId="29" borderId="0" applyNumberFormat="0" applyBorder="0" applyAlignment="0" applyProtection="0"/>
    <xf numFmtId="0" fontId="172" fillId="0" borderId="0"/>
    <xf numFmtId="0" fontId="172" fillId="0" borderId="0"/>
    <xf numFmtId="0" fontId="258" fillId="71" borderId="0" applyNumberFormat="0" applyBorder="0" applyAlignment="0" applyProtection="0"/>
    <xf numFmtId="0" fontId="172" fillId="0" borderId="0"/>
    <xf numFmtId="0" fontId="257" fillId="29" borderId="0" applyNumberFormat="0" applyBorder="0" applyAlignment="0" applyProtection="0"/>
    <xf numFmtId="0" fontId="172" fillId="0" borderId="0"/>
    <xf numFmtId="0" fontId="172" fillId="0" borderId="0"/>
    <xf numFmtId="0" fontId="258" fillId="71" borderId="0" applyNumberFormat="0" applyBorder="0" applyAlignment="0" applyProtection="0"/>
    <xf numFmtId="0" fontId="172" fillId="0" borderId="0"/>
    <xf numFmtId="0" fontId="172" fillId="0" borderId="0"/>
    <xf numFmtId="0" fontId="257" fillId="29" borderId="0" applyNumberFormat="0" applyBorder="0" applyAlignment="0" applyProtection="0"/>
    <xf numFmtId="0" fontId="172" fillId="0" borderId="0"/>
    <xf numFmtId="0" fontId="172" fillId="0" borderId="0"/>
    <xf numFmtId="0" fontId="258" fillId="71" borderId="0" applyNumberFormat="0" applyBorder="0" applyAlignment="0" applyProtection="0"/>
    <xf numFmtId="0" fontId="259" fillId="71" borderId="0" applyNumberFormat="0" applyBorder="0" applyAlignment="0" applyProtection="0"/>
    <xf numFmtId="0" fontId="172" fillId="0" borderId="0"/>
    <xf numFmtId="0" fontId="172" fillId="0" borderId="0"/>
    <xf numFmtId="0" fontId="172" fillId="0" borderId="0"/>
    <xf numFmtId="0" fontId="258" fillId="71" borderId="0" applyNumberFormat="0" applyBorder="0" applyAlignment="0" applyProtection="0"/>
    <xf numFmtId="0" fontId="172" fillId="0" borderId="0"/>
    <xf numFmtId="0" fontId="172" fillId="0" borderId="0"/>
    <xf numFmtId="0" fontId="256" fillId="71" borderId="0" applyNumberFormat="0" applyBorder="0" applyAlignment="0" applyProtection="0"/>
    <xf numFmtId="0" fontId="172" fillId="0" borderId="0"/>
    <xf numFmtId="0" fontId="172" fillId="0" borderId="0"/>
    <xf numFmtId="0" fontId="172" fillId="0" borderId="0"/>
    <xf numFmtId="0" fontId="255" fillId="29" borderId="0" applyNumberFormat="0" applyBorder="0" applyAlignment="0" applyProtection="0"/>
    <xf numFmtId="0" fontId="172" fillId="0" borderId="0"/>
    <xf numFmtId="0" fontId="172" fillId="0" borderId="0"/>
    <xf numFmtId="0" fontId="172" fillId="0" borderId="0"/>
    <xf numFmtId="0" fontId="172" fillId="0" borderId="0"/>
    <xf numFmtId="0" fontId="258" fillId="71" borderId="0" applyNumberFormat="0" applyBorder="0" applyAlignment="0" applyProtection="0"/>
    <xf numFmtId="0" fontId="172" fillId="0" borderId="0"/>
    <xf numFmtId="0" fontId="172" fillId="0" borderId="0"/>
    <xf numFmtId="0" fontId="259" fillId="71" borderId="0" applyNumberFormat="0" applyBorder="0" applyAlignment="0" applyProtection="0"/>
    <xf numFmtId="0" fontId="172" fillId="0" borderId="0"/>
    <xf numFmtId="0" fontId="172" fillId="0" borderId="0"/>
    <xf numFmtId="0" fontId="172" fillId="0" borderId="0"/>
    <xf numFmtId="0" fontId="257" fillId="29" borderId="0" applyNumberFormat="0" applyBorder="0" applyAlignment="0" applyProtection="0"/>
    <xf numFmtId="0" fontId="258" fillId="71" borderId="0" applyNumberFormat="0" applyBorder="0" applyAlignment="0" applyProtection="0"/>
    <xf numFmtId="0" fontId="172" fillId="0" borderId="0"/>
    <xf numFmtId="0" fontId="172" fillId="0" borderId="0"/>
    <xf numFmtId="0" fontId="172" fillId="0" borderId="0"/>
    <xf numFmtId="0" fontId="168" fillId="29" borderId="0" applyNumberFormat="0" applyBorder="0" applyAlignment="0" applyProtection="0"/>
    <xf numFmtId="0" fontId="258" fillId="71" borderId="0" applyNumberFormat="0" applyBorder="0" applyAlignment="0" applyProtection="0"/>
    <xf numFmtId="0" fontId="172" fillId="0" borderId="0"/>
    <xf numFmtId="0" fontId="172" fillId="0" borderId="0"/>
    <xf numFmtId="0" fontId="257" fillId="29" borderId="0" applyNumberFormat="0" applyBorder="0" applyAlignment="0" applyProtection="0"/>
    <xf numFmtId="0" fontId="172" fillId="0" borderId="0"/>
    <xf numFmtId="0" fontId="172" fillId="0" borderId="0"/>
    <xf numFmtId="0" fontId="257" fillId="29" borderId="0" applyNumberFormat="0" applyBorder="0" applyAlignment="0" applyProtection="0"/>
    <xf numFmtId="0" fontId="172" fillId="0" borderId="0"/>
    <xf numFmtId="0" fontId="172" fillId="0" borderId="0"/>
    <xf numFmtId="0" fontId="168" fillId="29" borderId="0" applyNumberFormat="0" applyBorder="0" applyAlignment="0" applyProtection="0"/>
    <xf numFmtId="0" fontId="172" fillId="0" borderId="0"/>
    <xf numFmtId="0" fontId="172"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79"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26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79"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100" fillId="0" borderId="0"/>
    <xf numFmtId="0" fontId="3" fillId="0" borderId="0"/>
    <xf numFmtId="0" fontId="10" fillId="0" borderId="0"/>
    <xf numFmtId="0" fontId="10" fillId="0" borderId="0"/>
    <xf numFmtId="0" fontId="3" fillId="0" borderId="0"/>
    <xf numFmtId="0" fontId="3" fillId="0" borderId="0"/>
    <xf numFmtId="0" fontId="100" fillId="0" borderId="0"/>
    <xf numFmtId="0" fontId="3" fillId="0" borderId="0"/>
    <xf numFmtId="0" fontId="10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26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261"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55"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55"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10"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179"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10" fillId="0" borderId="0"/>
    <xf numFmtId="0" fontId="155"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1"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alignment wrapText="1"/>
    </xf>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93" fillId="0" borderId="0"/>
    <xf numFmtId="0" fontId="3" fillId="0" borderId="0"/>
    <xf numFmtId="0" fontId="3" fillId="0" borderId="0"/>
    <xf numFmtId="0" fontId="3" fillId="0" borderId="0"/>
    <xf numFmtId="0" fontId="3" fillId="0" borderId="0"/>
    <xf numFmtId="0" fontId="179"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alignment wrapText="1"/>
    </xf>
    <xf numFmtId="0" fontId="3" fillId="0" borderId="0"/>
    <xf numFmtId="0" fontId="3" fillId="0" borderId="0"/>
    <xf numFmtId="0" fontId="10" fillId="0" borderId="0"/>
    <xf numFmtId="0" fontId="3" fillId="0" borderId="0"/>
    <xf numFmtId="0" fontId="10" fillId="0" borderId="0"/>
    <xf numFmtId="0" fontId="10" fillId="0" borderId="0">
      <alignment wrapText="1"/>
    </xf>
    <xf numFmtId="0" fontId="3" fillId="0" borderId="0"/>
    <xf numFmtId="0" fontId="3" fillId="0" borderId="0"/>
    <xf numFmtId="0" fontId="10" fillId="0" borderId="0"/>
    <xf numFmtId="0" fontId="3" fillId="0" borderId="0"/>
    <xf numFmtId="0" fontId="10" fillId="0" borderId="0"/>
    <xf numFmtId="0" fontId="180" fillId="0" borderId="0"/>
    <xf numFmtId="0" fontId="3" fillId="0" borderId="0"/>
    <xf numFmtId="0" fontId="3" fillId="0" borderId="0"/>
    <xf numFmtId="0" fontId="3" fillId="0" borderId="0"/>
    <xf numFmtId="0" fontId="210" fillId="0" borderId="0"/>
    <xf numFmtId="0" fontId="3" fillId="0" borderId="0"/>
    <xf numFmtId="0" fontId="3" fillId="0" borderId="0"/>
    <xf numFmtId="0" fontId="3" fillId="0" borderId="0"/>
    <xf numFmtId="0" fontId="3" fillId="0" borderId="0"/>
    <xf numFmtId="0" fontId="210" fillId="0" borderId="0"/>
    <xf numFmtId="0" fontId="3" fillId="0" borderId="0"/>
    <xf numFmtId="0" fontId="3" fillId="0" borderId="0"/>
    <xf numFmtId="0" fontId="3" fillId="0" borderId="0"/>
    <xf numFmtId="0" fontId="10" fillId="0" borderId="0"/>
    <xf numFmtId="0" fontId="3" fillId="0" borderId="0"/>
    <xf numFmtId="0" fontId="10" fillId="0" borderId="0"/>
    <xf numFmtId="0" fontId="10" fillId="0" borderId="0">
      <alignment wrapText="1"/>
    </xf>
    <xf numFmtId="0" fontId="3" fillId="0" borderId="0"/>
    <xf numFmtId="0" fontId="3" fillId="0" borderId="0"/>
    <xf numFmtId="0" fontId="10" fillId="0" borderId="0"/>
    <xf numFmtId="0" fontId="3" fillId="0" borderId="0"/>
    <xf numFmtId="0" fontId="10" fillId="0" borderId="0"/>
    <xf numFmtId="0" fontId="179" fillId="0" borderId="0"/>
    <xf numFmtId="0" fontId="3" fillId="0" borderId="0"/>
    <xf numFmtId="0" fontId="3" fillId="0" borderId="0"/>
    <xf numFmtId="0" fontId="3" fillId="0" borderId="0"/>
    <xf numFmtId="0" fontId="210" fillId="0" borderId="0"/>
    <xf numFmtId="0" fontId="3" fillId="0" borderId="0"/>
    <xf numFmtId="0" fontId="3" fillId="0" borderId="0"/>
    <xf numFmtId="0" fontId="3" fillId="0" borderId="0"/>
    <xf numFmtId="0" fontId="210" fillId="0" borderId="0"/>
    <xf numFmtId="0" fontId="10" fillId="0" borderId="0">
      <alignment wrapText="1"/>
    </xf>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8" fillId="0" borderId="0"/>
    <xf numFmtId="0" fontId="10" fillId="0" borderId="0">
      <alignment wrapText="1"/>
    </xf>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8" fillId="0" borderId="0"/>
    <xf numFmtId="0" fontId="10" fillId="0" borderId="0">
      <alignment wrapText="1"/>
    </xf>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79" fillId="0" borderId="0"/>
    <xf numFmtId="0" fontId="3" fillId="0" borderId="0"/>
    <xf numFmtId="0" fontId="3" fillId="0" borderId="0"/>
    <xf numFmtId="0" fontId="3" fillId="0" borderId="0"/>
    <xf numFmtId="0" fontId="179" fillId="0" borderId="0"/>
    <xf numFmtId="0" fontId="3" fillId="0" borderId="0"/>
    <xf numFmtId="0" fontId="3" fillId="0" borderId="0"/>
    <xf numFmtId="0" fontId="3" fillId="0" borderId="0"/>
    <xf numFmtId="0" fontId="3" fillId="0" borderId="0"/>
    <xf numFmtId="0" fontId="179" fillId="0" borderId="0"/>
    <xf numFmtId="0" fontId="3" fillId="0" borderId="0"/>
    <xf numFmtId="0" fontId="3" fillId="0" borderId="0"/>
    <xf numFmtId="0" fontId="10" fillId="0" borderId="0">
      <alignment wrapText="1"/>
    </xf>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179"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262"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179"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210" fillId="0" borderId="0"/>
    <xf numFmtId="0" fontId="10" fillId="0" borderId="0">
      <alignment wrapText="1"/>
    </xf>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8" fillId="0" borderId="0"/>
    <xf numFmtId="0" fontId="3" fillId="0" borderId="0"/>
    <xf numFmtId="0" fontId="3" fillId="0" borderId="0"/>
    <xf numFmtId="0" fontId="10" fillId="0" borderId="0"/>
    <xf numFmtId="0" fontId="10" fillId="0" borderId="0"/>
    <xf numFmtId="0" fontId="3" fillId="0" borderId="0"/>
    <xf numFmtId="0" fontId="3" fillId="0" borderId="0"/>
    <xf numFmtId="0" fontId="18" fillId="0" borderId="0"/>
    <xf numFmtId="0" fontId="10" fillId="0" borderId="0">
      <alignment wrapText="1"/>
    </xf>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79"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37" fontId="17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8" fillId="0" borderId="0"/>
    <xf numFmtId="0" fontId="3" fillId="0" borderId="0"/>
    <xf numFmtId="0" fontId="3" fillId="0" borderId="0"/>
    <xf numFmtId="0" fontId="3" fillId="0" borderId="0"/>
    <xf numFmtId="0" fontId="3" fillId="0" borderId="0"/>
    <xf numFmtId="0" fontId="18" fillId="0" borderId="0"/>
    <xf numFmtId="0" fontId="3" fillId="0" borderId="0"/>
    <xf numFmtId="0" fontId="18" fillId="0" borderId="0"/>
    <xf numFmtId="0" fontId="3" fillId="0" borderId="0"/>
    <xf numFmtId="0" fontId="3" fillId="0" borderId="0"/>
    <xf numFmtId="0" fontId="18" fillId="0" borderId="0"/>
    <xf numFmtId="0" fontId="3" fillId="0" borderId="0"/>
    <xf numFmtId="0" fontId="3" fillId="0" borderId="0"/>
    <xf numFmtId="0" fontId="18" fillId="0" borderId="0"/>
    <xf numFmtId="0" fontId="3" fillId="0" borderId="0"/>
    <xf numFmtId="0" fontId="3" fillId="0" borderId="0"/>
    <xf numFmtId="0" fontId="18" fillId="0" borderId="0"/>
    <xf numFmtId="0" fontId="3" fillId="0" borderId="0"/>
    <xf numFmtId="0" fontId="3" fillId="0" borderId="0"/>
    <xf numFmtId="0" fontId="3" fillId="0" borderId="0"/>
    <xf numFmtId="0" fontId="3" fillId="0" borderId="0"/>
    <xf numFmtId="0" fontId="3" fillId="0" borderId="0"/>
    <xf numFmtId="0" fontId="177" fillId="0" borderId="0"/>
    <xf numFmtId="0" fontId="3" fillId="0" borderId="0"/>
    <xf numFmtId="0" fontId="3" fillId="0" borderId="0"/>
    <xf numFmtId="0" fontId="179" fillId="0" borderId="0"/>
    <xf numFmtId="0" fontId="3" fillId="0" borderId="0"/>
    <xf numFmtId="0" fontId="3" fillId="0" borderId="0"/>
    <xf numFmtId="0" fontId="3" fillId="0" borderId="0"/>
    <xf numFmtId="0" fontId="177" fillId="0" borderId="0"/>
    <xf numFmtId="0" fontId="3" fillId="0" borderId="0"/>
    <xf numFmtId="0" fontId="3" fillId="0" borderId="0"/>
    <xf numFmtId="0" fontId="3" fillId="0" borderId="0"/>
    <xf numFmtId="0" fontId="3" fillId="0" borderId="0"/>
    <xf numFmtId="0" fontId="179" fillId="0" borderId="0"/>
    <xf numFmtId="0" fontId="3" fillId="0" borderId="0"/>
    <xf numFmtId="0" fontId="3" fillId="0" borderId="0"/>
    <xf numFmtId="0" fontId="179" fillId="0" borderId="0"/>
    <xf numFmtId="0" fontId="3" fillId="0" borderId="0"/>
    <xf numFmtId="0" fontId="3" fillId="0" borderId="0"/>
    <xf numFmtId="0" fontId="3" fillId="0" borderId="0"/>
    <xf numFmtId="0" fontId="3" fillId="0" borderId="0"/>
    <xf numFmtId="0" fontId="3" fillId="0" borderId="0"/>
    <xf numFmtId="0" fontId="177"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77" fillId="0" borderId="0"/>
    <xf numFmtId="0" fontId="3" fillId="0" borderId="0"/>
    <xf numFmtId="0" fontId="3" fillId="0" borderId="0"/>
    <xf numFmtId="0" fontId="3" fillId="0" borderId="0"/>
    <xf numFmtId="0" fontId="3" fillId="0" borderId="0"/>
    <xf numFmtId="0" fontId="3" fillId="0" borderId="0"/>
    <xf numFmtId="0" fontId="177"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263" fillId="0" borderId="0"/>
    <xf numFmtId="0" fontId="3" fillId="0" borderId="0"/>
    <xf numFmtId="0" fontId="3" fillId="0" borderId="0"/>
    <xf numFmtId="0" fontId="263" fillId="0" borderId="0"/>
    <xf numFmtId="0" fontId="3" fillId="0" borderId="0"/>
    <xf numFmtId="0" fontId="10" fillId="0" borderId="0"/>
    <xf numFmtId="0" fontId="3" fillId="0" borderId="0"/>
    <xf numFmtId="0" fontId="10" fillId="0" borderId="0"/>
    <xf numFmtId="0" fontId="3" fillId="0" borderId="0"/>
    <xf numFmtId="0" fontId="3" fillId="0" borderId="0"/>
    <xf numFmtId="0" fontId="18"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77"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3" fillId="0" borderId="0"/>
    <xf numFmtId="0" fontId="3" fillId="0" borderId="0"/>
    <xf numFmtId="0" fontId="3" fillId="0" borderId="0"/>
    <xf numFmtId="0" fontId="3" fillId="0" borderId="0"/>
    <xf numFmtId="0" fontId="26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33" borderId="173" applyNumberFormat="0" applyFont="0" applyAlignment="0" applyProtection="0"/>
    <xf numFmtId="0" fontId="10" fillId="64" borderId="2" applyNumberFormat="0" applyFont="0" applyAlignment="0" applyProtection="0"/>
    <xf numFmtId="0" fontId="3" fillId="0" borderId="0"/>
    <xf numFmtId="0" fontId="3"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55" fillId="64" borderId="2"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10" fillId="64" borderId="2" applyNumberFormat="0" applyFont="0" applyAlignment="0" applyProtection="0"/>
    <xf numFmtId="0" fontId="3" fillId="0" borderId="0"/>
    <xf numFmtId="0" fontId="155" fillId="64" borderId="2"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55" fillId="64" borderId="2"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33" borderId="173" applyNumberFormat="0" applyFont="0" applyAlignment="0" applyProtection="0"/>
    <xf numFmtId="0" fontId="172" fillId="64" borderId="2" applyNumberFormat="0" applyFont="0" applyAlignment="0" applyProtection="0"/>
    <xf numFmtId="0" fontId="3" fillId="0" borderId="0"/>
    <xf numFmtId="0" fontId="3" fillId="0" borderId="0"/>
    <xf numFmtId="0" fontId="10" fillId="64" borderId="2" applyNumberFormat="0" applyFont="0" applyAlignment="0" applyProtection="0"/>
    <xf numFmtId="0" fontId="3" fillId="0" borderId="0"/>
    <xf numFmtId="0" fontId="3" fillId="0" borderId="0"/>
    <xf numFmtId="0" fontId="3" fillId="0" borderId="0"/>
    <xf numFmtId="0" fontId="3" fillId="33" borderId="173" applyNumberFormat="0" applyFont="0" applyAlignment="0" applyProtection="0"/>
    <xf numFmtId="0" fontId="172" fillId="64" borderId="2" applyNumberFormat="0" applyFont="0" applyAlignment="0" applyProtection="0"/>
    <xf numFmtId="0" fontId="3" fillId="0" borderId="0"/>
    <xf numFmtId="0" fontId="3" fillId="0" borderId="0"/>
    <xf numFmtId="0" fontId="3" fillId="0" borderId="0"/>
    <xf numFmtId="0" fontId="3" fillId="0" borderId="0"/>
    <xf numFmtId="0" fontId="177"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10" fillId="64" borderId="2" applyNumberFormat="0" applyFont="0" applyAlignment="0" applyProtection="0"/>
    <xf numFmtId="0" fontId="3" fillId="0" borderId="0"/>
    <xf numFmtId="0" fontId="10" fillId="64" borderId="2" applyNumberFormat="0" applyFont="0" applyAlignment="0" applyProtection="0"/>
    <xf numFmtId="0" fontId="3" fillId="0" borderId="0"/>
    <xf numFmtId="0" fontId="3" fillId="0" borderId="0"/>
    <xf numFmtId="0" fontId="3" fillId="0" borderId="0"/>
    <xf numFmtId="0" fontId="177"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10" fillId="64" borderId="2" applyNumberFormat="0" applyFont="0" applyAlignment="0" applyProtection="0"/>
    <xf numFmtId="0" fontId="3" fillId="0" borderId="0"/>
    <xf numFmtId="0" fontId="3" fillId="0" borderId="0"/>
    <xf numFmtId="0" fontId="3" fillId="0" borderId="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177"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3" fillId="0" borderId="0"/>
    <xf numFmtId="0" fontId="3" fillId="0" borderId="0"/>
    <xf numFmtId="0" fontId="3" fillId="33" borderId="173" applyNumberFormat="0" applyFont="0" applyAlignment="0" applyProtection="0"/>
    <xf numFmtId="0" fontId="3" fillId="33" borderId="173" applyNumberFormat="0" applyFont="0" applyAlignment="0" applyProtection="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33" borderId="173" applyNumberFormat="0" applyFont="0" applyAlignment="0" applyProtection="0"/>
    <xf numFmtId="0" fontId="3" fillId="33" borderId="173" applyNumberFormat="0" applyFont="0" applyAlignment="0" applyProtection="0"/>
    <xf numFmtId="0" fontId="3" fillId="0" borderId="0"/>
    <xf numFmtId="0" fontId="3" fillId="0" borderId="0"/>
    <xf numFmtId="0" fontId="179" fillId="33" borderId="173" applyNumberFormat="0" applyFont="0" applyAlignment="0" applyProtection="0"/>
    <xf numFmtId="0" fontId="3" fillId="0" borderId="0"/>
    <xf numFmtId="0" fontId="3" fillId="0" borderId="0"/>
    <xf numFmtId="0" fontId="3" fillId="33" borderId="173" applyNumberFormat="0" applyFont="0" applyAlignment="0" applyProtection="0"/>
    <xf numFmtId="0" fontId="3" fillId="0" borderId="0"/>
    <xf numFmtId="0" fontId="3" fillId="0" borderId="0"/>
    <xf numFmtId="0" fontId="3"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172" fillId="64" borderId="2" applyNumberFormat="0" applyFont="0" applyAlignment="0" applyProtection="0"/>
    <xf numFmtId="0" fontId="3" fillId="0" borderId="0"/>
    <xf numFmtId="0" fontId="3" fillId="0" borderId="0"/>
    <xf numFmtId="0" fontId="3" fillId="0" borderId="0"/>
    <xf numFmtId="0" fontId="3" fillId="33" borderId="173" applyNumberFormat="0" applyFont="0" applyAlignment="0" applyProtection="0"/>
    <xf numFmtId="0" fontId="172" fillId="64" borderId="2" applyNumberFormat="0" applyFont="0" applyAlignment="0" applyProtection="0"/>
    <xf numFmtId="0" fontId="3" fillId="0" borderId="0"/>
    <xf numFmtId="0" fontId="3" fillId="33" borderId="173" applyNumberFormat="0" applyFont="0" applyAlignment="0" applyProtection="0"/>
    <xf numFmtId="0" fontId="3" fillId="0" borderId="0"/>
    <xf numFmtId="0" fontId="3" fillId="0" borderId="0"/>
    <xf numFmtId="0" fontId="170" fillId="31" borderId="170" applyNumberFormat="0" applyAlignment="0" applyProtection="0"/>
    <xf numFmtId="0" fontId="3" fillId="0" borderId="0"/>
    <xf numFmtId="0" fontId="3" fillId="0" borderId="0"/>
    <xf numFmtId="0" fontId="3" fillId="0" borderId="0"/>
    <xf numFmtId="0" fontId="3" fillId="0" borderId="0"/>
    <xf numFmtId="0" fontId="264" fillId="31" borderId="170" applyNumberFormat="0" applyAlignment="0" applyProtection="0"/>
    <xf numFmtId="0" fontId="265" fillId="81" borderId="183"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6" fillId="31" borderId="170"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7" fillId="69" borderId="183"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6" fillId="31" borderId="170" applyNumberFormat="0" applyAlignment="0" applyProtection="0"/>
    <xf numFmtId="0" fontId="3" fillId="0" borderId="0"/>
    <xf numFmtId="0" fontId="267" fillId="69" borderId="183" applyNumberFormat="0" applyAlignment="0" applyProtection="0"/>
    <xf numFmtId="0" fontId="268" fillId="69" borderId="183"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7" fillId="69" borderId="183"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6" fillId="31" borderId="170"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7" fillId="69" borderId="183" applyNumberFormat="0" applyAlignment="0" applyProtection="0"/>
    <xf numFmtId="0" fontId="3" fillId="0" borderId="0"/>
    <xf numFmtId="0" fontId="3" fillId="0" borderId="0"/>
    <xf numFmtId="0" fontId="265" fillId="81" borderId="183" applyNumberFormat="0" applyAlignment="0" applyProtection="0"/>
    <xf numFmtId="0" fontId="3" fillId="0" borderId="0"/>
    <xf numFmtId="0" fontId="3" fillId="0" borderId="0"/>
    <xf numFmtId="0" fontId="3" fillId="0" borderId="0"/>
    <xf numFmtId="0" fontId="264" fillId="31" borderId="170" applyNumberFormat="0" applyAlignment="0" applyProtection="0"/>
    <xf numFmtId="0" fontId="3" fillId="0" borderId="0"/>
    <xf numFmtId="0" fontId="3" fillId="0" borderId="0"/>
    <xf numFmtId="0" fontId="3" fillId="0" borderId="0"/>
    <xf numFmtId="0" fontId="3" fillId="0" borderId="0"/>
    <xf numFmtId="0" fontId="267" fillId="69" borderId="183" applyNumberFormat="0" applyAlignment="0" applyProtection="0"/>
    <xf numFmtId="0" fontId="3" fillId="0" borderId="0"/>
    <xf numFmtId="0" fontId="3" fillId="0" borderId="0"/>
    <xf numFmtId="0" fontId="268" fillId="69" borderId="183" applyNumberFormat="0" applyAlignment="0" applyProtection="0"/>
    <xf numFmtId="0" fontId="3" fillId="0" borderId="0"/>
    <xf numFmtId="0" fontId="3" fillId="0" borderId="0"/>
    <xf numFmtId="0" fontId="3" fillId="0" borderId="0"/>
    <xf numFmtId="0" fontId="266" fillId="31" borderId="170" applyNumberFormat="0" applyAlignment="0" applyProtection="0"/>
    <xf numFmtId="0" fontId="267" fillId="69" borderId="183" applyNumberFormat="0" applyAlignment="0" applyProtection="0"/>
    <xf numFmtId="0" fontId="3" fillId="0" borderId="0"/>
    <xf numFmtId="0" fontId="3" fillId="0" borderId="0"/>
    <xf numFmtId="0" fontId="3" fillId="0" borderId="0"/>
    <xf numFmtId="0" fontId="170" fillId="31" borderId="170" applyNumberFormat="0" applyAlignment="0" applyProtection="0"/>
    <xf numFmtId="0" fontId="267" fillId="69" borderId="183" applyNumberFormat="0" applyAlignment="0" applyProtection="0"/>
    <xf numFmtId="0" fontId="3" fillId="0" borderId="0"/>
    <xf numFmtId="0" fontId="3" fillId="0" borderId="0"/>
    <xf numFmtId="0" fontId="266" fillId="31" borderId="170" applyNumberFormat="0" applyAlignment="0" applyProtection="0"/>
    <xf numFmtId="0" fontId="3" fillId="0" borderId="0"/>
    <xf numFmtId="0" fontId="3" fillId="0" borderId="0"/>
    <xf numFmtId="0" fontId="266" fillId="31" borderId="170" applyNumberFormat="0" applyAlignment="0" applyProtection="0"/>
    <xf numFmtId="0" fontId="3" fillId="0" borderId="0"/>
    <xf numFmtId="0" fontId="3" fillId="0" borderId="0"/>
    <xf numFmtId="0" fontId="170" fillId="31" borderId="170" applyNumberFormat="0" applyAlignment="0" applyProtection="0"/>
    <xf numFmtId="0" fontId="3" fillId="0" borderId="0"/>
    <xf numFmtId="0" fontId="3" fillId="0" borderId="0"/>
    <xf numFmtId="0" fontId="3" fillId="0" borderId="0"/>
    <xf numFmtId="0" fontId="3" fillId="0" borderId="0"/>
    <xf numFmtId="0" fontId="3" fillId="0" borderId="0"/>
    <xf numFmtId="9" fontId="10" fillId="0" borderId="0" applyFont="0" applyFill="0" applyBorder="0" applyAlignment="0" applyProtection="0"/>
    <xf numFmtId="0" fontId="3" fillId="0" borderId="0"/>
    <xf numFmtId="0" fontId="3" fillId="0" borderId="0"/>
    <xf numFmtId="9" fontId="210" fillId="0" borderId="0" applyFont="0" applyFill="0" applyBorder="0" applyAlignment="0" applyProtection="0"/>
    <xf numFmtId="9" fontId="10" fillId="0" borderId="0" applyFont="0" applyFill="0" applyBorder="0" applyAlignment="0" applyProtection="0"/>
    <xf numFmtId="0" fontId="3" fillId="0" borderId="0"/>
    <xf numFmtId="0" fontId="3" fillId="0" borderId="0"/>
    <xf numFmtId="9" fontId="10" fillId="0" borderId="0" applyFont="0" applyFill="0" applyBorder="0" applyAlignment="0" applyProtection="0"/>
    <xf numFmtId="0" fontId="3" fillId="0" borderId="0"/>
    <xf numFmtId="9" fontId="10" fillId="0" borderId="0" applyFont="0" applyFill="0" applyBorder="0" applyAlignment="0" applyProtection="0"/>
    <xf numFmtId="0" fontId="3" fillId="0" borderId="0"/>
    <xf numFmtId="0" fontId="3" fillId="0" borderId="0"/>
    <xf numFmtId="9" fontId="210" fillId="0" borderId="0" applyFont="0" applyFill="0" applyBorder="0" applyAlignment="0" applyProtection="0"/>
    <xf numFmtId="9" fontId="10" fillId="0" borderId="0" applyFont="0" applyFill="0" applyBorder="0" applyAlignment="0" applyProtection="0"/>
    <xf numFmtId="0" fontId="3" fillId="0" borderId="0"/>
    <xf numFmtId="0" fontId="3" fillId="0" borderId="0"/>
    <xf numFmtId="9" fontId="10" fillId="0" borderId="0" applyFont="0" applyFill="0" applyBorder="0" applyAlignment="0" applyProtection="0"/>
    <xf numFmtId="0" fontId="3" fillId="0" borderId="0"/>
    <xf numFmtId="0" fontId="3" fillId="0" borderId="0"/>
    <xf numFmtId="9" fontId="10" fillId="0" borderId="0" applyFont="0" applyFill="0" applyBorder="0" applyAlignment="0" applyProtection="0"/>
    <xf numFmtId="0" fontId="3" fillId="0" borderId="0"/>
    <xf numFmtId="9" fontId="10" fillId="0" borderId="0" applyFont="0" applyFill="0" applyBorder="0" applyAlignment="0" applyProtection="0"/>
    <xf numFmtId="0" fontId="3" fillId="0" borderId="0"/>
    <xf numFmtId="0" fontId="3" fillId="0" borderId="0"/>
    <xf numFmtId="0" fontId="3" fillId="0" borderId="0"/>
    <xf numFmtId="9" fontId="172" fillId="0" borderId="0" applyFont="0" applyFill="0" applyBorder="0" applyAlignment="0" applyProtection="0"/>
    <xf numFmtId="9" fontId="10" fillId="0" borderId="0" applyFont="0" applyFill="0" applyBorder="0" applyAlignment="0" applyProtection="0"/>
    <xf numFmtId="0" fontId="3" fillId="0" borderId="0"/>
    <xf numFmtId="0" fontId="3" fillId="0" borderId="0"/>
    <xf numFmtId="0" fontId="3" fillId="0" borderId="0"/>
    <xf numFmtId="9" fontId="172" fillId="0" borderId="0" applyFont="0" applyFill="0" applyBorder="0" applyAlignment="0" applyProtection="0"/>
    <xf numFmtId="0" fontId="3" fillId="0" borderId="0"/>
    <xf numFmtId="0" fontId="3" fillId="0" borderId="0"/>
    <xf numFmtId="0" fontId="3" fillId="0" borderId="0"/>
    <xf numFmtId="9" fontId="172" fillId="0" borderId="0" applyFont="0" applyFill="0" applyBorder="0" applyAlignment="0" applyProtection="0"/>
    <xf numFmtId="0" fontId="3" fillId="0" borderId="0"/>
    <xf numFmtId="0" fontId="3" fillId="0" borderId="0"/>
    <xf numFmtId="9" fontId="172" fillId="0" borderId="0" applyFont="0" applyFill="0" applyBorder="0" applyAlignment="0" applyProtection="0"/>
    <xf numFmtId="0" fontId="3" fillId="0" borderId="0"/>
    <xf numFmtId="9" fontId="172" fillId="0" borderId="0" applyFont="0" applyFill="0" applyBorder="0" applyAlignment="0" applyProtection="0"/>
    <xf numFmtId="0" fontId="3" fillId="0" borderId="0"/>
    <xf numFmtId="9" fontId="210" fillId="0" borderId="0" applyFont="0" applyFill="0" applyBorder="0" applyAlignment="0" applyProtection="0"/>
    <xf numFmtId="9" fontId="3" fillId="0" borderId="0" applyFont="0" applyFill="0" applyBorder="0" applyAlignment="0" applyProtection="0"/>
    <xf numFmtId="0" fontId="3" fillId="0" borderId="0"/>
    <xf numFmtId="0" fontId="3" fillId="0" borderId="0"/>
    <xf numFmtId="0" fontId="3" fillId="0" borderId="0"/>
    <xf numFmtId="9" fontId="172" fillId="0" borderId="0" applyFont="0" applyFill="0" applyBorder="0" applyAlignment="0" applyProtection="0"/>
    <xf numFmtId="0" fontId="3" fillId="0" borderId="0"/>
    <xf numFmtId="0" fontId="3" fillId="0" borderId="0"/>
    <xf numFmtId="0" fontId="3" fillId="0" borderId="0"/>
    <xf numFmtId="9" fontId="10" fillId="0" borderId="0" applyFont="0" applyFill="0" applyBorder="0" applyAlignment="0" applyProtection="0"/>
    <xf numFmtId="9" fontId="172" fillId="0" borderId="0" applyFont="0" applyFill="0" applyBorder="0" applyAlignment="0" applyProtection="0"/>
    <xf numFmtId="0" fontId="3" fillId="0" borderId="0"/>
    <xf numFmtId="0" fontId="3" fillId="0" borderId="0"/>
    <xf numFmtId="9" fontId="172" fillId="0" borderId="0" applyFont="0" applyFill="0" applyBorder="0" applyAlignment="0" applyProtection="0"/>
    <xf numFmtId="0" fontId="3" fillId="0" borderId="0"/>
    <xf numFmtId="9" fontId="172" fillId="0" borderId="0" applyFont="0" applyFill="0" applyBorder="0" applyAlignment="0" applyProtection="0"/>
    <xf numFmtId="0" fontId="3" fillId="0" borderId="0"/>
    <xf numFmtId="0" fontId="3" fillId="0" borderId="0"/>
    <xf numFmtId="0" fontId="3" fillId="0" borderId="0"/>
    <xf numFmtId="9" fontId="10" fillId="0" borderId="0" applyFont="0" applyFill="0" applyBorder="0" applyAlignment="0" applyProtection="0"/>
    <xf numFmtId="9" fontId="3" fillId="0" borderId="0" applyFont="0" applyFill="0" applyBorder="0" applyAlignment="0" applyProtection="0"/>
    <xf numFmtId="0" fontId="3" fillId="0" borderId="0"/>
    <xf numFmtId="0" fontId="3" fillId="0" borderId="0"/>
    <xf numFmtId="0" fontId="3" fillId="0" borderId="0"/>
    <xf numFmtId="9" fontId="10" fillId="0" borderId="0" applyFont="0" applyFill="0" applyBorder="0" applyAlignment="0" applyProtection="0"/>
    <xf numFmtId="0" fontId="3" fillId="0" borderId="0"/>
    <xf numFmtId="0" fontId="3" fillId="0" borderId="0"/>
    <xf numFmtId="0" fontId="3" fillId="0" borderId="0"/>
    <xf numFmtId="0" fontId="3" fillId="0" borderId="0"/>
    <xf numFmtId="0" fontId="3" fillId="0" borderId="0"/>
    <xf numFmtId="9" fontId="10" fillId="0" borderId="0" applyFont="0" applyFill="0" applyBorder="0" applyAlignment="0" applyProtection="0"/>
    <xf numFmtId="0" fontId="3" fillId="0" borderId="0"/>
    <xf numFmtId="0" fontId="3" fillId="0" borderId="0"/>
    <xf numFmtId="9" fontId="10" fillId="0" borderId="0" applyFont="0" applyFill="0" applyBorder="0" applyAlignment="0" applyProtection="0"/>
    <xf numFmtId="0" fontId="3" fillId="0" borderId="0"/>
    <xf numFmtId="9" fontId="10" fillId="0" borderId="0" applyFont="0" applyFill="0" applyBorder="0" applyAlignment="0" applyProtection="0"/>
    <xf numFmtId="9" fontId="180" fillId="0" borderId="0" applyFont="0" applyFill="0" applyBorder="0" applyAlignment="0" applyProtection="0"/>
    <xf numFmtId="0" fontId="3" fillId="0" borderId="0"/>
    <xf numFmtId="0" fontId="3" fillId="0" borderId="0"/>
    <xf numFmtId="0" fontId="18" fillId="0" borderId="0" applyNumberFormat="0" applyFont="0" applyFill="0" applyBorder="0" applyAlignment="0" applyProtection="0">
      <alignment horizontal="left"/>
    </xf>
    <xf numFmtId="0" fontId="3" fillId="0" borderId="0"/>
    <xf numFmtId="0" fontId="3" fillId="0" borderId="0"/>
    <xf numFmtId="3" fontId="18" fillId="0" borderId="0" applyFont="0" applyFill="0" applyBorder="0" applyAlignment="0" applyProtection="0"/>
    <xf numFmtId="0" fontId="3" fillId="0" borderId="0"/>
    <xf numFmtId="0" fontId="3" fillId="0" borderId="0"/>
    <xf numFmtId="0" fontId="3" fillId="0" borderId="0"/>
    <xf numFmtId="0" fontId="3" fillId="0" borderId="0"/>
    <xf numFmtId="0" fontId="175" fillId="0" borderId="0" applyNumberFormat="0" applyFill="0" applyBorder="0" applyAlignment="0" applyProtection="0"/>
    <xf numFmtId="0" fontId="269" fillId="0" borderId="0" applyNumberFormat="0" applyFill="0" applyBorder="0" applyAlignment="0" applyProtection="0"/>
    <xf numFmtId="0" fontId="3" fillId="0" borderId="0"/>
    <xf numFmtId="0" fontId="3" fillId="0" borderId="0"/>
    <xf numFmtId="0" fontId="3" fillId="0" borderId="0"/>
    <xf numFmtId="0" fontId="270" fillId="0" borderId="0" applyNumberFormat="0" applyFill="0" applyBorder="0" applyAlignment="0" applyProtection="0"/>
    <xf numFmtId="0" fontId="3" fillId="0" borderId="0"/>
    <xf numFmtId="0" fontId="3" fillId="0" borderId="0"/>
    <xf numFmtId="0" fontId="3" fillId="0" borderId="0"/>
    <xf numFmtId="0" fontId="269" fillId="0" borderId="0" applyNumberFormat="0" applyFill="0" applyBorder="0" applyAlignment="0" applyProtection="0"/>
    <xf numFmtId="0" fontId="3" fillId="0" borderId="0"/>
    <xf numFmtId="0" fontId="3" fillId="0" borderId="0"/>
    <xf numFmtId="0" fontId="3" fillId="0" borderId="0"/>
    <xf numFmtId="0" fontId="3" fillId="0" borderId="0"/>
    <xf numFmtId="0" fontId="175" fillId="0" borderId="0" applyNumberFormat="0" applyFill="0" applyBorder="0" applyAlignment="0" applyProtection="0"/>
    <xf numFmtId="0" fontId="3" fillId="0" borderId="0"/>
    <xf numFmtId="0" fontId="3" fillId="0" borderId="0"/>
    <xf numFmtId="0" fontId="3" fillId="0" borderId="0"/>
    <xf numFmtId="0" fontId="270" fillId="0" borderId="0" applyNumberFormat="0" applyFill="0" applyBorder="0" applyAlignment="0" applyProtection="0"/>
    <xf numFmtId="0" fontId="3" fillId="0" borderId="0"/>
    <xf numFmtId="0" fontId="3" fillId="0" borderId="0"/>
    <xf numFmtId="0" fontId="3" fillId="0" borderId="0"/>
    <xf numFmtId="0" fontId="270" fillId="0" borderId="0" applyNumberFormat="0" applyFill="0" applyBorder="0" applyAlignment="0" applyProtection="0"/>
    <xf numFmtId="0" fontId="3" fillId="0" borderId="0"/>
    <xf numFmtId="0" fontId="3" fillId="0" borderId="0"/>
    <xf numFmtId="0" fontId="3" fillId="0" borderId="0"/>
    <xf numFmtId="0" fontId="175" fillId="0" borderId="0" applyNumberFormat="0" applyFill="0" applyBorder="0" applyAlignment="0" applyProtection="0"/>
    <xf numFmtId="0" fontId="3" fillId="0" borderId="0"/>
    <xf numFmtId="0" fontId="3" fillId="0" borderId="0"/>
    <xf numFmtId="0" fontId="3" fillId="0" borderId="0"/>
    <xf numFmtId="0" fontId="3" fillId="0" borderId="0"/>
    <xf numFmtId="0" fontId="271" fillId="0" borderId="0">
      <alignment horizontal="left"/>
    </xf>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72" fillId="0" borderId="174" applyNumberFormat="0" applyFill="0" applyAlignment="0" applyProtection="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3" fillId="0" borderId="174" applyNumberFormat="0" applyFill="0" applyAlignment="0" applyProtection="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3" fillId="0" borderId="174" applyNumberFormat="0" applyFill="0" applyAlignment="0" applyProtection="0"/>
    <xf numFmtId="0" fontId="211" fillId="0" borderId="184" applyNumberFormat="0" applyFont="0" applyFill="0" applyAlignment="0" applyProtection="0"/>
    <xf numFmtId="0" fontId="3" fillId="0" borderId="0"/>
    <xf numFmtId="0" fontId="3" fillId="0" borderId="0"/>
    <xf numFmtId="0" fontId="3" fillId="0" borderId="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3" fillId="0" borderId="174" applyNumberFormat="0" applyFill="0" applyAlignment="0" applyProtection="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2" fillId="0" borderId="174" applyNumberFormat="0" applyFill="0" applyAlignment="0" applyProtection="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274" fillId="0" borderId="185" applyNumberFormat="0" applyFill="0" applyAlignment="0" applyProtection="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125" fillId="0" borderId="174"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5" fillId="0" borderId="186" applyNumberFormat="0" applyFill="0" applyAlignment="0" applyProtection="0"/>
    <xf numFmtId="0" fontId="3" fillId="0" borderId="0"/>
    <xf numFmtId="0" fontId="3" fillId="0" borderId="0"/>
    <xf numFmtId="0" fontId="204" fillId="0" borderId="185" applyNumberFormat="0" applyFill="0" applyAlignment="0" applyProtection="0"/>
    <xf numFmtId="0" fontId="3" fillId="0" borderId="0"/>
    <xf numFmtId="0" fontId="3" fillId="0" borderId="0"/>
    <xf numFmtId="0" fontId="3" fillId="0" borderId="0"/>
    <xf numFmtId="0" fontId="3" fillId="0" borderId="0"/>
    <xf numFmtId="0" fontId="274" fillId="0" borderId="185" applyNumberFormat="0" applyFill="0" applyAlignment="0" applyProtection="0"/>
    <xf numFmtId="0" fontId="3" fillId="0" borderId="0"/>
    <xf numFmtId="0" fontId="275" fillId="0" borderId="186" applyNumberFormat="0" applyFill="0" applyAlignment="0" applyProtection="0"/>
    <xf numFmtId="0" fontId="3" fillId="0" borderId="0"/>
    <xf numFmtId="0" fontId="3" fillId="0" borderId="0"/>
    <xf numFmtId="0" fontId="273" fillId="0" borderId="174" applyNumberFormat="0" applyFill="0" applyAlignment="0" applyProtection="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25" fillId="0" borderId="174" applyNumberFormat="0" applyFill="0" applyAlignment="0" applyProtection="0"/>
    <xf numFmtId="0" fontId="20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3" fillId="0" borderId="174" applyNumberFormat="0" applyFill="0" applyAlignment="0" applyProtection="0"/>
    <xf numFmtId="0" fontId="3" fillId="0" borderId="0"/>
    <xf numFmtId="0" fontId="3" fillId="0" borderId="0"/>
    <xf numFmtId="0" fontId="273" fillId="0" borderId="174" applyNumberFormat="0" applyFill="0" applyAlignment="0" applyProtection="0"/>
    <xf numFmtId="0" fontId="3" fillId="0" borderId="0"/>
    <xf numFmtId="0" fontId="3" fillId="0" borderId="0"/>
    <xf numFmtId="0" fontId="125" fillId="0" borderId="174" applyNumberFormat="0" applyFill="0" applyAlignment="0" applyProtection="0"/>
    <xf numFmtId="0" fontId="3" fillId="0" borderId="0"/>
    <xf numFmtId="0" fontId="3" fillId="0" borderId="0"/>
    <xf numFmtId="0" fontId="3" fillId="0" borderId="0"/>
    <xf numFmtId="0" fontId="171" fillId="0" borderId="0" applyNumberFormat="0" applyFill="0" applyBorder="0" applyAlignment="0" applyProtection="0"/>
    <xf numFmtId="0" fontId="3" fillId="0" borderId="0"/>
    <xf numFmtId="0" fontId="3" fillId="0" borderId="0"/>
    <xf numFmtId="0" fontId="3" fillId="0" borderId="0"/>
    <xf numFmtId="0" fontId="3" fillId="0" borderId="0"/>
    <xf numFmtId="0" fontId="276" fillId="0" borderId="0" applyNumberFormat="0" applyFill="0" applyBorder="0" applyAlignment="0" applyProtection="0"/>
    <xf numFmtId="0" fontId="277" fillId="0" borderId="0" applyNumberFormat="0" applyFill="0" applyBorder="0" applyAlignment="0" applyProtection="0"/>
    <xf numFmtId="0" fontId="3" fillId="0" borderId="0"/>
    <xf numFmtId="0" fontId="3" fillId="0" borderId="0"/>
    <xf numFmtId="0" fontId="3" fillId="0" borderId="0"/>
    <xf numFmtId="0" fontId="3" fillId="0" borderId="0"/>
    <xf numFmtId="0" fontId="278" fillId="0" borderId="0" applyNumberFormat="0" applyFill="0" applyBorder="0" applyAlignment="0" applyProtection="0"/>
    <xf numFmtId="0" fontId="3" fillId="0" borderId="0"/>
    <xf numFmtId="0" fontId="3" fillId="0" borderId="0"/>
    <xf numFmtId="0" fontId="279" fillId="0" borderId="0" applyNumberFormat="0" applyFill="0" applyBorder="0" applyAlignment="0" applyProtection="0"/>
    <xf numFmtId="0" fontId="3" fillId="0" borderId="0"/>
    <xf numFmtId="0" fontId="278" fillId="0" borderId="0" applyNumberFormat="0" applyFill="0" applyBorder="0" applyAlignment="0" applyProtection="0"/>
    <xf numFmtId="0" fontId="3" fillId="0" borderId="0"/>
    <xf numFmtId="0" fontId="3" fillId="0" borderId="0"/>
    <xf numFmtId="0" fontId="279" fillId="0" borderId="0" applyNumberFormat="0" applyFill="0" applyBorder="0" applyAlignment="0" applyProtection="0"/>
    <xf numFmtId="0" fontId="3" fillId="0" borderId="0"/>
    <xf numFmtId="0" fontId="3" fillId="0" borderId="0"/>
    <xf numFmtId="0" fontId="278" fillId="0" borderId="0" applyNumberFormat="0" applyFill="0" applyBorder="0" applyAlignment="0" applyProtection="0"/>
    <xf numFmtId="0" fontId="3" fillId="0" borderId="0"/>
    <xf numFmtId="0" fontId="3" fillId="0" borderId="0"/>
    <xf numFmtId="0" fontId="279" fillId="0" borderId="0" applyNumberFormat="0" applyFill="0" applyBorder="0" applyAlignment="0" applyProtection="0"/>
    <xf numFmtId="0" fontId="280" fillId="0" borderId="0" applyNumberFormat="0" applyFill="0" applyBorder="0" applyAlignment="0" applyProtection="0"/>
    <xf numFmtId="0" fontId="3" fillId="0" borderId="0"/>
    <xf numFmtId="0" fontId="3" fillId="0" borderId="0"/>
    <xf numFmtId="0" fontId="3" fillId="0" borderId="0"/>
    <xf numFmtId="0" fontId="279" fillId="0" borderId="0" applyNumberFormat="0" applyFill="0" applyBorder="0" applyAlignment="0" applyProtection="0"/>
    <xf numFmtId="0" fontId="3" fillId="0" borderId="0"/>
    <xf numFmtId="0" fontId="3" fillId="0" borderId="0"/>
    <xf numFmtId="0" fontId="277" fillId="0" borderId="0" applyNumberFormat="0" applyFill="0" applyBorder="0" applyAlignment="0" applyProtection="0"/>
    <xf numFmtId="0" fontId="3" fillId="0" borderId="0"/>
    <xf numFmtId="0" fontId="3" fillId="0" borderId="0"/>
    <xf numFmtId="0" fontId="3" fillId="0" borderId="0"/>
    <xf numFmtId="0" fontId="276" fillId="0" borderId="0" applyNumberFormat="0" applyFill="0" applyBorder="0" applyAlignment="0" applyProtection="0"/>
    <xf numFmtId="0" fontId="3" fillId="0" borderId="0"/>
    <xf numFmtId="0" fontId="3" fillId="0" borderId="0"/>
    <xf numFmtId="0" fontId="3" fillId="0" borderId="0"/>
    <xf numFmtId="0" fontId="3" fillId="0" borderId="0"/>
    <xf numFmtId="0" fontId="279" fillId="0" borderId="0" applyNumberFormat="0" applyFill="0" applyBorder="0" applyAlignment="0" applyProtection="0"/>
    <xf numFmtId="0" fontId="3" fillId="0" borderId="0"/>
    <xf numFmtId="0" fontId="3" fillId="0" borderId="0"/>
    <xf numFmtId="0" fontId="280" fillId="0" borderId="0" applyNumberFormat="0" applyFill="0" applyBorder="0" applyAlignment="0" applyProtection="0"/>
    <xf numFmtId="0" fontId="3" fillId="0" borderId="0"/>
    <xf numFmtId="0" fontId="3" fillId="0" borderId="0"/>
    <xf numFmtId="0" fontId="3" fillId="0" borderId="0"/>
    <xf numFmtId="0" fontId="171" fillId="0" borderId="0" applyNumberFormat="0" applyFill="0" applyBorder="0" applyAlignment="0" applyProtection="0"/>
    <xf numFmtId="0" fontId="279" fillId="0" borderId="0" applyNumberFormat="0" applyFill="0" applyBorder="0" applyAlignment="0" applyProtection="0"/>
    <xf numFmtId="0" fontId="3" fillId="0" borderId="0"/>
    <xf numFmtId="0" fontId="3" fillId="0" borderId="0"/>
    <xf numFmtId="0" fontId="3" fillId="0" borderId="0"/>
    <xf numFmtId="0" fontId="278" fillId="0" borderId="0" applyNumberFormat="0" applyFill="0" applyBorder="0" applyAlignment="0" applyProtection="0"/>
    <xf numFmtId="0" fontId="279" fillId="0" borderId="0" applyNumberFormat="0" applyFill="0" applyBorder="0" applyAlignment="0" applyProtection="0"/>
    <xf numFmtId="0" fontId="3" fillId="0" borderId="0"/>
    <xf numFmtId="0" fontId="3" fillId="0" borderId="0"/>
    <xf numFmtId="0" fontId="171" fillId="0" borderId="0" applyNumberFormat="0" applyFill="0" applyBorder="0" applyAlignment="0" applyProtection="0"/>
    <xf numFmtId="0" fontId="3" fillId="0" borderId="0"/>
    <xf numFmtId="0" fontId="3" fillId="0" borderId="0"/>
    <xf numFmtId="0" fontId="278" fillId="0" borderId="0" applyNumberFormat="0" applyFill="0" applyBorder="0" applyAlignment="0" applyProtection="0"/>
    <xf numFmtId="0" fontId="3" fillId="0" borderId="0"/>
    <xf numFmtId="0" fontId="3" fillId="0" borderId="0"/>
    <xf numFmtId="0" fontId="278" fillId="0" borderId="0" applyNumberFormat="0" applyFill="0" applyBorder="0" applyAlignment="0" applyProtection="0"/>
    <xf numFmtId="0" fontId="3" fillId="0" borderId="0"/>
    <xf numFmtId="0" fontId="3" fillId="0" borderId="0"/>
    <xf numFmtId="0" fontId="171" fillId="0" borderId="0" applyNumberFormat="0" applyFill="0" applyBorder="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3" fillId="0" borderId="0"/>
    <xf numFmtId="0" fontId="10" fillId="4" borderId="187" applyNumberFormat="0"/>
    <xf numFmtId="0" fontId="3" fillId="0" borderId="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3" fillId="0" borderId="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3" fillId="0" borderId="0"/>
    <xf numFmtId="0" fontId="10" fillId="4" borderId="187" applyNumberFormat="0"/>
    <xf numFmtId="0" fontId="3" fillId="0" borderId="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3" fillId="0" borderId="0"/>
    <xf numFmtId="0" fontId="3" fillId="0" borderId="0"/>
    <xf numFmtId="0" fontId="3" fillId="0" borderId="0"/>
    <xf numFmtId="0" fontId="193" fillId="86" borderId="0">
      <alignment horizontal="center"/>
    </xf>
    <xf numFmtId="0" fontId="281" fillId="0" borderId="0"/>
    <xf numFmtId="0" fontId="1" fillId="0" borderId="0"/>
    <xf numFmtId="9" fontId="1" fillId="0" borderId="0" applyFont="0" applyFill="0" applyBorder="0" applyAlignment="0" applyProtection="0"/>
    <xf numFmtId="43" fontId="1" fillId="0" borderId="0" applyFont="0" applyFill="0" applyBorder="0" applyAlignment="0" applyProtection="0"/>
    <xf numFmtId="0" fontId="193" fillId="0" borderId="0"/>
    <xf numFmtId="0" fontId="282" fillId="0" borderId="0">
      <alignment horizontal="left"/>
    </xf>
  </cellStyleXfs>
  <cellXfs count="2527">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0" fontId="57" fillId="0" borderId="77" xfId="3" applyNumberFormat="1" applyFont="1" applyBorder="1" applyAlignment="1" applyProtection="1">
      <alignment horizontal="center"/>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0" borderId="127"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38" fontId="55" fillId="0" borderId="2" xfId="0" applyNumberFormat="1" applyFont="1" applyFill="1" applyBorder="1" applyAlignment="1" applyProtection="1">
      <alignment horizontal="right" vertical="center"/>
      <protection locked="0"/>
    </xf>
    <xf numFmtId="38" fontId="55" fillId="0" borderId="14" xfId="0" applyNumberFormat="1" applyFont="1" applyBorder="1" applyAlignment="1" applyProtection="1">
      <alignment horizontal="right"/>
      <protection locked="0"/>
    </xf>
    <xf numFmtId="38" fontId="55" fillId="0" borderId="3" xfId="0" applyNumberFormat="1" applyFont="1" applyBorder="1" applyAlignment="1" applyProtection="1">
      <alignment horizontal="right"/>
      <protection locked="0"/>
    </xf>
    <xf numFmtId="38" fontId="55" fillId="0" borderId="3" xfId="0" applyNumberFormat="1" applyFont="1" applyFill="1" applyBorder="1" applyAlignment="1" applyProtection="1">
      <alignment horizontal="right"/>
      <protection locked="0"/>
    </xf>
    <xf numFmtId="38" fontId="55" fillId="0" borderId="14" xfId="0" applyNumberFormat="1" applyFont="1" applyFill="1" applyBorder="1" applyAlignment="1" applyProtection="1">
      <alignment horizontal="right"/>
      <protection locked="0"/>
    </xf>
    <xf numFmtId="38" fontId="55" fillId="0" borderId="127"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38" fontId="55" fillId="0" borderId="26" xfId="0" applyNumberFormat="1" applyFont="1" applyBorder="1" applyAlignment="1" applyProtection="1">
      <alignment horizontal="right"/>
      <protection locked="0"/>
    </xf>
    <xf numFmtId="38" fontId="55" fillId="0" borderId="125"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32" xfId="0" applyNumberFormat="1" applyFont="1" applyBorder="1" applyAlignment="1" applyProtection="1">
      <alignment horizontal="right"/>
      <protection locked="0"/>
    </xf>
    <xf numFmtId="38" fontId="55" fillId="0" borderId="29" xfId="0" applyNumberFormat="1" applyFont="1" applyBorder="1" applyAlignment="1" applyProtection="1">
      <alignment horizontal="right"/>
      <protection locked="0"/>
    </xf>
    <xf numFmtId="38" fontId="55" fillId="0" borderId="0" xfId="0" applyNumberFormat="1" applyFont="1" applyAlignment="1" applyProtection="1">
      <alignment horizontal="right"/>
      <protection locked="0"/>
    </xf>
    <xf numFmtId="38" fontId="55" fillId="0" borderId="13" xfId="0" applyNumberFormat="1" applyFont="1" applyBorder="1" applyAlignment="1" applyProtection="1">
      <alignment horizontal="right"/>
      <protection locked="0"/>
    </xf>
    <xf numFmtId="38" fontId="55" fillId="0" borderId="125"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37"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38" fontId="55" fillId="0" borderId="124" xfId="0" applyNumberFormat="1" applyFont="1" applyFill="1" applyBorder="1" applyAlignment="1" applyProtection="1">
      <alignment horizontal="right"/>
      <protection locked="0"/>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38" fontId="55" fillId="5" borderId="127" xfId="0" applyNumberFormat="1" applyFont="1" applyFill="1" applyBorder="1" applyAlignment="1" applyProtection="1">
      <alignment horizontal="right"/>
      <protection locked="0"/>
    </xf>
    <xf numFmtId="2" fontId="55" fillId="0" borderId="127" xfId="0" applyNumberFormat="1" applyFont="1" applyFill="1" applyBorder="1" applyAlignment="1" applyProtection="1">
      <alignment horizontal="right"/>
      <protection locked="0"/>
    </xf>
    <xf numFmtId="0" fontId="55" fillId="0" borderId="2" xfId="0" applyNumberFormat="1" applyFont="1" applyBorder="1" applyAlignment="1" applyProtection="1">
      <alignment horizontal="right"/>
      <protection locked="0"/>
    </xf>
    <xf numFmtId="0" fontId="55" fillId="0" borderId="33" xfId="0" applyNumberFormat="1" applyFont="1" applyBorder="1" applyAlignment="1" applyProtection="1">
      <alignment horizontal="right"/>
      <protection locked="0"/>
    </xf>
    <xf numFmtId="0" fontId="55" fillId="0" borderId="33" xfId="0" applyNumberFormat="1" applyFont="1" applyFill="1" applyBorder="1" applyAlignment="1" applyProtection="1">
      <alignment horizontal="right"/>
      <protection locked="0"/>
    </xf>
    <xf numFmtId="38" fontId="55" fillId="0" borderId="2" xfId="8" applyNumberFormat="1" applyFont="1" applyFill="1" applyBorder="1" applyAlignment="1" applyProtection="1">
      <alignment horizontal="right"/>
      <protection locked="0"/>
    </xf>
    <xf numFmtId="38" fontId="55" fillId="0" borderId="2" xfId="6" applyNumberFormat="1" applyFont="1" applyFill="1" applyBorder="1" applyAlignment="1" applyProtection="1">
      <protection locked="0"/>
    </xf>
    <xf numFmtId="38" fontId="16" fillId="0" borderId="165" xfId="0" applyNumberFormat="1" applyFont="1" applyFill="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vertical="center"/>
      <protection locked="0"/>
    </xf>
    <xf numFmtId="3" fontId="55" fillId="0" borderId="2" xfId="9" applyNumberFormat="1" applyFont="1" applyFill="1" applyBorder="1" applyAlignment="1" applyProtection="1">
      <alignment horizontal="right" vertical="center"/>
      <protection locked="0"/>
    </xf>
    <xf numFmtId="0" fontId="55" fillId="0" borderId="2" xfId="9" applyFont="1" applyFill="1" applyBorder="1" applyAlignment="1" applyProtection="1">
      <alignment horizontal="right" vertical="top"/>
      <protection locked="0"/>
    </xf>
    <xf numFmtId="0" fontId="55" fillId="0" borderId="2" xfId="0" applyFont="1" applyFill="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vertical="center"/>
      <protection locked="0"/>
    </xf>
    <xf numFmtId="38" fontId="55" fillId="0" borderId="2" xfId="9" applyNumberFormat="1" applyFont="1" applyFill="1" applyBorder="1" applyAlignment="1" applyProtection="1">
      <alignment horizontal="right" vertical="top"/>
      <protection locked="0"/>
    </xf>
    <xf numFmtId="49" fontId="133" fillId="0" borderId="105" xfId="23" applyNumberFormat="1" applyFont="1" applyBorder="1" applyAlignment="1" applyProtection="1">
      <alignment horizontal="center" vertical="center"/>
      <protection locked="0"/>
    </xf>
    <xf numFmtId="0" fontId="100" fillId="0" borderId="105" xfId="23" applyFont="1" applyBorder="1" applyProtection="1">
      <protection locked="0"/>
    </xf>
    <xf numFmtId="49" fontId="133" fillId="0" borderId="107" xfId="23" applyNumberFormat="1" applyFont="1" applyFill="1" applyBorder="1" applyAlignment="1" applyProtection="1">
      <alignment horizontal="center" vertical="center"/>
      <protection locked="0"/>
    </xf>
    <xf numFmtId="38" fontId="3" fillId="0" borderId="157" xfId="22" applyNumberFormat="1" applyBorder="1" applyAlignment="1" applyProtection="1">
      <alignment horizontal="right" vertical="top"/>
      <protection locked="0"/>
    </xf>
    <xf numFmtId="0" fontId="3" fillId="0" borderId="157" xfId="22" applyBorder="1" applyAlignment="1" applyProtection="1">
      <alignment horizontal="left" vertical="top" wrapText="1"/>
      <protection locked="0"/>
    </xf>
    <xf numFmtId="0" fontId="3" fillId="0" borderId="157" xfId="22" applyBorder="1" applyAlignment="1" applyProtection="1">
      <alignment vertical="top"/>
      <protection locked="0"/>
    </xf>
    <xf numFmtId="49" fontId="3" fillId="0" borderId="157" xfId="22" applyNumberFormat="1" applyBorder="1" applyAlignment="1" applyProtection="1">
      <alignment horizontal="center" vertical="center"/>
      <protection locked="0"/>
    </xf>
    <xf numFmtId="0" fontId="3" fillId="0" borderId="157" xfId="22" applyFont="1" applyBorder="1" applyAlignment="1" applyProtection="1">
      <alignment horizontal="left" vertical="top" wrapText="1"/>
      <protection locked="0"/>
    </xf>
    <xf numFmtId="0" fontId="3" fillId="0" borderId="157" xfId="22" applyFont="1" applyBorder="1" applyAlignment="1" applyProtection="1">
      <alignment vertical="top"/>
      <protection locked="0"/>
    </xf>
    <xf numFmtId="49" fontId="3" fillId="0" borderId="157" xfId="22" applyNumberFormat="1" applyFont="1" applyBorder="1" applyAlignment="1" applyProtection="1">
      <alignment horizontal="center" vertical="center"/>
      <protection locked="0"/>
    </xf>
    <xf numFmtId="0" fontId="57" fillId="0" borderId="0" xfId="0" applyFont="1" applyAlignment="1">
      <alignment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0" fontId="75" fillId="0" borderId="0" xfId="0" applyFont="1" applyAlignment="1">
      <alignment horizontal="center"/>
    </xf>
    <xf numFmtId="3" fontId="64" fillId="0" borderId="22" xfId="3" applyNumberFormat="1" applyFont="1" applyBorder="1" applyAlignment="1" applyProtection="1">
      <alignment horizontal="left" vertical="center" wrapText="1"/>
      <protection locked="0"/>
    </xf>
    <xf numFmtId="0" fontId="57" fillId="0" borderId="0" xfId="0" applyFont="1" applyAlignment="1">
      <alignment wrapText="1"/>
    </xf>
    <xf numFmtId="164" fontId="57" fillId="0" borderId="0" xfId="0" applyNumberFormat="1" applyFont="1" applyAlignment="1">
      <alignment vertical="top"/>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80" fontId="13" fillId="0" borderId="19" xfId="12"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25" xfId="12" applyNumberFormat="1" applyFont="1" applyBorder="1" applyAlignment="1" applyProtection="1">
      <alignment horizontal="left" vertical="center" indent="1"/>
      <protection locked="0"/>
    </xf>
    <xf numFmtId="0" fontId="13" fillId="0" borderId="128" xfId="0" applyNumberFormat="1"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13" fillId="0" borderId="125" xfId="12" applyNumberFormat="1" applyFont="1" applyBorder="1" applyAlignment="1" applyProtection="1">
      <alignment horizontal="left" vertical="center" readingOrder="1"/>
      <protection locked="0"/>
    </xf>
    <xf numFmtId="0" fontId="13" fillId="0" borderId="128" xfId="0" applyNumberFormat="1" applyFont="1" applyBorder="1" applyAlignment="1" applyProtection="1">
      <alignment horizontal="left" vertical="center" readingOrder="1"/>
      <protection locked="0"/>
    </xf>
    <xf numFmtId="0" fontId="10" fillId="0" borderId="128" xfId="0" applyFont="1" applyBorder="1" applyAlignment="1" applyProtection="1">
      <alignment vertical="center" readingOrder="1"/>
      <protection locked="0"/>
    </xf>
    <xf numFmtId="0" fontId="10" fillId="0" borderId="126"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5" xfId="0" applyFont="1" applyBorder="1" applyAlignment="1" applyProtection="1">
      <alignment horizontal="left" vertical="center" indent="1"/>
      <protection locked="0"/>
    </xf>
    <xf numFmtId="0" fontId="20"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25" xfId="12" applyNumberFormat="1" applyFont="1" applyFill="1" applyBorder="1" applyAlignment="1" applyProtection="1">
      <alignment horizontal="left" vertical="center" indent="1"/>
      <protection locked="0"/>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32442">
    <cellStyle name="20% - Accent1 10" xfId="307" xr:uid="{00000000-0005-0000-0000-000000000000}"/>
    <cellStyle name="20% - Accent1 2" xfId="32" xr:uid="{00000000-0005-0000-0000-000001000000}"/>
    <cellStyle name="20% - Accent1 2 2" xfId="33" xr:uid="{00000000-0005-0000-0000-000002000000}"/>
    <cellStyle name="20% - Accent1 2 2 2" xfId="310" xr:uid="{00000000-0005-0000-0000-000003000000}"/>
    <cellStyle name="20% - Accent1 2 2 3" xfId="311" xr:uid="{00000000-0005-0000-0000-000004000000}"/>
    <cellStyle name="20% - Accent1 2 2 4" xfId="309" xr:uid="{00000000-0005-0000-0000-000005000000}"/>
    <cellStyle name="20% - Accent1 2 3" xfId="312" xr:uid="{00000000-0005-0000-0000-000006000000}"/>
    <cellStyle name="20% - Accent1 2 3 2" xfId="313" xr:uid="{00000000-0005-0000-0000-000007000000}"/>
    <cellStyle name="20% - Accent1 2 3 2 2" xfId="314" xr:uid="{00000000-0005-0000-0000-000008000000}"/>
    <cellStyle name="20% - Accent1 2 3 2 2 2" xfId="315" xr:uid="{00000000-0005-0000-0000-000009000000}"/>
    <cellStyle name="20% - Accent1 2 3 2 3" xfId="316" xr:uid="{00000000-0005-0000-0000-00000A000000}"/>
    <cellStyle name="20% - Accent1 2 3 2 3 2" xfId="317" xr:uid="{00000000-0005-0000-0000-00000B000000}"/>
    <cellStyle name="20% - Accent1 2 3 2 4" xfId="318" xr:uid="{00000000-0005-0000-0000-00000C000000}"/>
    <cellStyle name="20% - Accent1 2 3 3" xfId="319" xr:uid="{00000000-0005-0000-0000-00000D000000}"/>
    <cellStyle name="20% - Accent1 2 3 3 2" xfId="320" xr:uid="{00000000-0005-0000-0000-00000E000000}"/>
    <cellStyle name="20% - Accent1 2 3 4" xfId="321" xr:uid="{00000000-0005-0000-0000-00000F000000}"/>
    <cellStyle name="20% - Accent1 2 3 4 2" xfId="322" xr:uid="{00000000-0005-0000-0000-000010000000}"/>
    <cellStyle name="20% - Accent1 2 3 5" xfId="323" xr:uid="{00000000-0005-0000-0000-000011000000}"/>
    <cellStyle name="20% - Accent1 2 3 6" xfId="324" xr:uid="{00000000-0005-0000-0000-000012000000}"/>
    <cellStyle name="20% - Accent1 2 4" xfId="325" xr:uid="{00000000-0005-0000-0000-000013000000}"/>
    <cellStyle name="20% - Accent1 2 4 2" xfId="326" xr:uid="{00000000-0005-0000-0000-000014000000}"/>
    <cellStyle name="20% - Accent1 2 4 3" xfId="327" xr:uid="{00000000-0005-0000-0000-000015000000}"/>
    <cellStyle name="20% - Accent1 2 5" xfId="328" xr:uid="{00000000-0005-0000-0000-000016000000}"/>
    <cellStyle name="20% - Accent1 2 6" xfId="329" xr:uid="{00000000-0005-0000-0000-000017000000}"/>
    <cellStyle name="20% - Accent1 2 7" xfId="330" xr:uid="{00000000-0005-0000-0000-000018000000}"/>
    <cellStyle name="20% - Accent1 2 8" xfId="331" xr:uid="{00000000-0005-0000-0000-000019000000}"/>
    <cellStyle name="20% - Accent1 2 9" xfId="308" xr:uid="{00000000-0005-0000-0000-00001A000000}"/>
    <cellStyle name="20% - Accent1 3" xfId="34" xr:uid="{00000000-0005-0000-0000-00001B000000}"/>
    <cellStyle name="20% - Accent1 3 2" xfId="333" xr:uid="{00000000-0005-0000-0000-00001C000000}"/>
    <cellStyle name="20% - Accent1 3 2 2" xfId="334" xr:uid="{00000000-0005-0000-0000-00001D000000}"/>
    <cellStyle name="20% - Accent1 3 2 3" xfId="335" xr:uid="{00000000-0005-0000-0000-00001E000000}"/>
    <cellStyle name="20% - Accent1 3 3" xfId="336" xr:uid="{00000000-0005-0000-0000-00001F000000}"/>
    <cellStyle name="20% - Accent1 3 4" xfId="337" xr:uid="{00000000-0005-0000-0000-000020000000}"/>
    <cellStyle name="20% - Accent1 3 5" xfId="338" xr:uid="{00000000-0005-0000-0000-000021000000}"/>
    <cellStyle name="20% - Accent1 3 6" xfId="339" xr:uid="{00000000-0005-0000-0000-000022000000}"/>
    <cellStyle name="20% - Accent1 3 7" xfId="340" xr:uid="{00000000-0005-0000-0000-000023000000}"/>
    <cellStyle name="20% - Accent1 3 8" xfId="332" xr:uid="{00000000-0005-0000-0000-000024000000}"/>
    <cellStyle name="20% - Accent1 4" xfId="35" xr:uid="{00000000-0005-0000-0000-000025000000}"/>
    <cellStyle name="20% - Accent1 4 2" xfId="342" xr:uid="{00000000-0005-0000-0000-000026000000}"/>
    <cellStyle name="20% - Accent1 4 3" xfId="343" xr:uid="{00000000-0005-0000-0000-000027000000}"/>
    <cellStyle name="20% - Accent1 4 4" xfId="344" xr:uid="{00000000-0005-0000-0000-000028000000}"/>
    <cellStyle name="20% - Accent1 4 5" xfId="341" xr:uid="{00000000-0005-0000-0000-000029000000}"/>
    <cellStyle name="20% - Accent1 5" xfId="345" xr:uid="{00000000-0005-0000-0000-00002A000000}"/>
    <cellStyle name="20% - Accent1 5 2" xfId="346" xr:uid="{00000000-0005-0000-0000-00002B000000}"/>
    <cellStyle name="20% - Accent1 6" xfId="347" xr:uid="{00000000-0005-0000-0000-00002C000000}"/>
    <cellStyle name="20% - Accent1 6 2" xfId="348" xr:uid="{00000000-0005-0000-0000-00002D000000}"/>
    <cellStyle name="20% - Accent1 6 2 2" xfId="349" xr:uid="{00000000-0005-0000-0000-00002E000000}"/>
    <cellStyle name="20% - Accent1 6 3" xfId="350" xr:uid="{00000000-0005-0000-0000-00002F000000}"/>
    <cellStyle name="20% - Accent1 7" xfId="351" xr:uid="{00000000-0005-0000-0000-000030000000}"/>
    <cellStyle name="20% - Accent1 7 2" xfId="352" xr:uid="{00000000-0005-0000-0000-000031000000}"/>
    <cellStyle name="20% - Accent1 8" xfId="353" xr:uid="{00000000-0005-0000-0000-000032000000}"/>
    <cellStyle name="20% - Accent1 8 2" xfId="354" xr:uid="{00000000-0005-0000-0000-000033000000}"/>
    <cellStyle name="20% - Accent1 9" xfId="355" xr:uid="{00000000-0005-0000-0000-000034000000}"/>
    <cellStyle name="20% - Accent1 9 2" xfId="356" xr:uid="{00000000-0005-0000-0000-000035000000}"/>
    <cellStyle name="20% - Accent1 9 3" xfId="357" xr:uid="{00000000-0005-0000-0000-000036000000}"/>
    <cellStyle name="20% - Accent2 10" xfId="358" xr:uid="{00000000-0005-0000-0000-000037000000}"/>
    <cellStyle name="20% - Accent2 2" xfId="36" xr:uid="{00000000-0005-0000-0000-000038000000}"/>
    <cellStyle name="20% - Accent2 2 2" xfId="37" xr:uid="{00000000-0005-0000-0000-000039000000}"/>
    <cellStyle name="20% - Accent2 2 2 2" xfId="361" xr:uid="{00000000-0005-0000-0000-00003A000000}"/>
    <cellStyle name="20% - Accent2 2 2 3" xfId="362" xr:uid="{00000000-0005-0000-0000-00003B000000}"/>
    <cellStyle name="20% - Accent2 2 2 4" xfId="360" xr:uid="{00000000-0005-0000-0000-00003C000000}"/>
    <cellStyle name="20% - Accent2 2 3" xfId="363" xr:uid="{00000000-0005-0000-0000-00003D000000}"/>
    <cellStyle name="20% - Accent2 2 3 2" xfId="364" xr:uid="{00000000-0005-0000-0000-00003E000000}"/>
    <cellStyle name="20% - Accent2 2 3 2 2" xfId="365" xr:uid="{00000000-0005-0000-0000-00003F000000}"/>
    <cellStyle name="20% - Accent2 2 3 2 2 2" xfId="366" xr:uid="{00000000-0005-0000-0000-000040000000}"/>
    <cellStyle name="20% - Accent2 2 3 2 3" xfId="367" xr:uid="{00000000-0005-0000-0000-000041000000}"/>
    <cellStyle name="20% - Accent2 2 3 2 3 2" xfId="368" xr:uid="{00000000-0005-0000-0000-000042000000}"/>
    <cellStyle name="20% - Accent2 2 3 2 4" xfId="369" xr:uid="{00000000-0005-0000-0000-000043000000}"/>
    <cellStyle name="20% - Accent2 2 3 3" xfId="370" xr:uid="{00000000-0005-0000-0000-000044000000}"/>
    <cellStyle name="20% - Accent2 2 3 3 2" xfId="371" xr:uid="{00000000-0005-0000-0000-000045000000}"/>
    <cellStyle name="20% - Accent2 2 3 4" xfId="372" xr:uid="{00000000-0005-0000-0000-000046000000}"/>
    <cellStyle name="20% - Accent2 2 3 4 2" xfId="373" xr:uid="{00000000-0005-0000-0000-000047000000}"/>
    <cellStyle name="20% - Accent2 2 3 5" xfId="374" xr:uid="{00000000-0005-0000-0000-000048000000}"/>
    <cellStyle name="20% - Accent2 2 3 6" xfId="375" xr:uid="{00000000-0005-0000-0000-000049000000}"/>
    <cellStyle name="20% - Accent2 2 4" xfId="376" xr:uid="{00000000-0005-0000-0000-00004A000000}"/>
    <cellStyle name="20% - Accent2 2 4 2" xfId="377" xr:uid="{00000000-0005-0000-0000-00004B000000}"/>
    <cellStyle name="20% - Accent2 2 4 3" xfId="378" xr:uid="{00000000-0005-0000-0000-00004C000000}"/>
    <cellStyle name="20% - Accent2 2 5" xfId="379" xr:uid="{00000000-0005-0000-0000-00004D000000}"/>
    <cellStyle name="20% - Accent2 2 6" xfId="380" xr:uid="{00000000-0005-0000-0000-00004E000000}"/>
    <cellStyle name="20% - Accent2 2 7" xfId="381" xr:uid="{00000000-0005-0000-0000-00004F000000}"/>
    <cellStyle name="20% - Accent2 2 8" xfId="382" xr:uid="{00000000-0005-0000-0000-000050000000}"/>
    <cellStyle name="20% - Accent2 2 9" xfId="359" xr:uid="{00000000-0005-0000-0000-000051000000}"/>
    <cellStyle name="20% - Accent2 3" xfId="38" xr:uid="{00000000-0005-0000-0000-000052000000}"/>
    <cellStyle name="20% - Accent2 3 2" xfId="384" xr:uid="{00000000-0005-0000-0000-000053000000}"/>
    <cellStyle name="20% - Accent2 3 2 2" xfId="385" xr:uid="{00000000-0005-0000-0000-000054000000}"/>
    <cellStyle name="20% - Accent2 3 2 3" xfId="386" xr:uid="{00000000-0005-0000-0000-000055000000}"/>
    <cellStyle name="20% - Accent2 3 3" xfId="387" xr:uid="{00000000-0005-0000-0000-000056000000}"/>
    <cellStyle name="20% - Accent2 3 4" xfId="388" xr:uid="{00000000-0005-0000-0000-000057000000}"/>
    <cellStyle name="20% - Accent2 3 5" xfId="389" xr:uid="{00000000-0005-0000-0000-000058000000}"/>
    <cellStyle name="20% - Accent2 3 6" xfId="390" xr:uid="{00000000-0005-0000-0000-000059000000}"/>
    <cellStyle name="20% - Accent2 3 7" xfId="391" xr:uid="{00000000-0005-0000-0000-00005A000000}"/>
    <cellStyle name="20% - Accent2 3 8" xfId="383" xr:uid="{00000000-0005-0000-0000-00005B000000}"/>
    <cellStyle name="20% - Accent2 4" xfId="39" xr:uid="{00000000-0005-0000-0000-00005C000000}"/>
    <cellStyle name="20% - Accent2 4 2" xfId="393" xr:uid="{00000000-0005-0000-0000-00005D000000}"/>
    <cellStyle name="20% - Accent2 4 3" xfId="394" xr:uid="{00000000-0005-0000-0000-00005E000000}"/>
    <cellStyle name="20% - Accent2 4 4" xfId="395" xr:uid="{00000000-0005-0000-0000-00005F000000}"/>
    <cellStyle name="20% - Accent2 4 5" xfId="392" xr:uid="{00000000-0005-0000-0000-000060000000}"/>
    <cellStyle name="20% - Accent2 5" xfId="396" xr:uid="{00000000-0005-0000-0000-000061000000}"/>
    <cellStyle name="20% - Accent2 5 2" xfId="397" xr:uid="{00000000-0005-0000-0000-000062000000}"/>
    <cellStyle name="20% - Accent2 6" xfId="398" xr:uid="{00000000-0005-0000-0000-000063000000}"/>
    <cellStyle name="20% - Accent2 6 2" xfId="399" xr:uid="{00000000-0005-0000-0000-000064000000}"/>
    <cellStyle name="20% - Accent2 6 2 2" xfId="400" xr:uid="{00000000-0005-0000-0000-000065000000}"/>
    <cellStyle name="20% - Accent2 6 3" xfId="401" xr:uid="{00000000-0005-0000-0000-000066000000}"/>
    <cellStyle name="20% - Accent2 7" xfId="402" xr:uid="{00000000-0005-0000-0000-000067000000}"/>
    <cellStyle name="20% - Accent2 7 2" xfId="403" xr:uid="{00000000-0005-0000-0000-000068000000}"/>
    <cellStyle name="20% - Accent2 8" xfId="404" xr:uid="{00000000-0005-0000-0000-000069000000}"/>
    <cellStyle name="20% - Accent2 8 2" xfId="405" xr:uid="{00000000-0005-0000-0000-00006A000000}"/>
    <cellStyle name="20% - Accent2 9" xfId="406" xr:uid="{00000000-0005-0000-0000-00006B000000}"/>
    <cellStyle name="20% - Accent2 9 2" xfId="407" xr:uid="{00000000-0005-0000-0000-00006C000000}"/>
    <cellStyle name="20% - Accent2 9 3" xfId="408" xr:uid="{00000000-0005-0000-0000-00006D000000}"/>
    <cellStyle name="20% - Accent3 10" xfId="409" xr:uid="{00000000-0005-0000-0000-00006E000000}"/>
    <cellStyle name="20% - Accent3 2" xfId="40" xr:uid="{00000000-0005-0000-0000-00006F000000}"/>
    <cellStyle name="20% - Accent3 2 2" xfId="41" xr:uid="{00000000-0005-0000-0000-000070000000}"/>
    <cellStyle name="20% - Accent3 2 2 2" xfId="412" xr:uid="{00000000-0005-0000-0000-000071000000}"/>
    <cellStyle name="20% - Accent3 2 2 3" xfId="413" xr:uid="{00000000-0005-0000-0000-000072000000}"/>
    <cellStyle name="20% - Accent3 2 2 4" xfId="411" xr:uid="{00000000-0005-0000-0000-000073000000}"/>
    <cellStyle name="20% - Accent3 2 3" xfId="414" xr:uid="{00000000-0005-0000-0000-000074000000}"/>
    <cellStyle name="20% - Accent3 2 3 2" xfId="415" xr:uid="{00000000-0005-0000-0000-000075000000}"/>
    <cellStyle name="20% - Accent3 2 3 2 2" xfId="416" xr:uid="{00000000-0005-0000-0000-000076000000}"/>
    <cellStyle name="20% - Accent3 2 3 2 2 2" xfId="417" xr:uid="{00000000-0005-0000-0000-000077000000}"/>
    <cellStyle name="20% - Accent3 2 3 2 3" xfId="418" xr:uid="{00000000-0005-0000-0000-000078000000}"/>
    <cellStyle name="20% - Accent3 2 3 2 3 2" xfId="419" xr:uid="{00000000-0005-0000-0000-000079000000}"/>
    <cellStyle name="20% - Accent3 2 3 2 4" xfId="420" xr:uid="{00000000-0005-0000-0000-00007A000000}"/>
    <cellStyle name="20% - Accent3 2 3 3" xfId="421" xr:uid="{00000000-0005-0000-0000-00007B000000}"/>
    <cellStyle name="20% - Accent3 2 3 3 2" xfId="422" xr:uid="{00000000-0005-0000-0000-00007C000000}"/>
    <cellStyle name="20% - Accent3 2 3 4" xfId="423" xr:uid="{00000000-0005-0000-0000-00007D000000}"/>
    <cellStyle name="20% - Accent3 2 3 4 2" xfId="424" xr:uid="{00000000-0005-0000-0000-00007E000000}"/>
    <cellStyle name="20% - Accent3 2 3 5" xfId="425" xr:uid="{00000000-0005-0000-0000-00007F000000}"/>
    <cellStyle name="20% - Accent3 2 3 6" xfId="426" xr:uid="{00000000-0005-0000-0000-000080000000}"/>
    <cellStyle name="20% - Accent3 2 4" xfId="427" xr:uid="{00000000-0005-0000-0000-000081000000}"/>
    <cellStyle name="20% - Accent3 2 4 2" xfId="428" xr:uid="{00000000-0005-0000-0000-000082000000}"/>
    <cellStyle name="20% - Accent3 2 4 3" xfId="429" xr:uid="{00000000-0005-0000-0000-000083000000}"/>
    <cellStyle name="20% - Accent3 2 5" xfId="430" xr:uid="{00000000-0005-0000-0000-000084000000}"/>
    <cellStyle name="20% - Accent3 2 6" xfId="431" xr:uid="{00000000-0005-0000-0000-000085000000}"/>
    <cellStyle name="20% - Accent3 2 7" xfId="432" xr:uid="{00000000-0005-0000-0000-000086000000}"/>
    <cellStyle name="20% - Accent3 2 8" xfId="433" xr:uid="{00000000-0005-0000-0000-000087000000}"/>
    <cellStyle name="20% - Accent3 2 9" xfId="410" xr:uid="{00000000-0005-0000-0000-000088000000}"/>
    <cellStyle name="20% - Accent3 3" xfId="42" xr:uid="{00000000-0005-0000-0000-000089000000}"/>
    <cellStyle name="20% - Accent3 3 2" xfId="435" xr:uid="{00000000-0005-0000-0000-00008A000000}"/>
    <cellStyle name="20% - Accent3 3 2 2" xfId="436" xr:uid="{00000000-0005-0000-0000-00008B000000}"/>
    <cellStyle name="20% - Accent3 3 2 3" xfId="437" xr:uid="{00000000-0005-0000-0000-00008C000000}"/>
    <cellStyle name="20% - Accent3 3 3" xfId="438" xr:uid="{00000000-0005-0000-0000-00008D000000}"/>
    <cellStyle name="20% - Accent3 3 4" xfId="439" xr:uid="{00000000-0005-0000-0000-00008E000000}"/>
    <cellStyle name="20% - Accent3 3 5" xfId="440" xr:uid="{00000000-0005-0000-0000-00008F000000}"/>
    <cellStyle name="20% - Accent3 3 6" xfId="441" xr:uid="{00000000-0005-0000-0000-000090000000}"/>
    <cellStyle name="20% - Accent3 3 7" xfId="442" xr:uid="{00000000-0005-0000-0000-000091000000}"/>
    <cellStyle name="20% - Accent3 3 8" xfId="434" xr:uid="{00000000-0005-0000-0000-000092000000}"/>
    <cellStyle name="20% - Accent3 4" xfId="43" xr:uid="{00000000-0005-0000-0000-000093000000}"/>
    <cellStyle name="20% - Accent3 4 2" xfId="444" xr:uid="{00000000-0005-0000-0000-000094000000}"/>
    <cellStyle name="20% - Accent3 4 3" xfId="445" xr:uid="{00000000-0005-0000-0000-000095000000}"/>
    <cellStyle name="20% - Accent3 4 4" xfId="446" xr:uid="{00000000-0005-0000-0000-000096000000}"/>
    <cellStyle name="20% - Accent3 4 5" xfId="443" xr:uid="{00000000-0005-0000-0000-000097000000}"/>
    <cellStyle name="20% - Accent3 5" xfId="447" xr:uid="{00000000-0005-0000-0000-000098000000}"/>
    <cellStyle name="20% - Accent3 5 2" xfId="448" xr:uid="{00000000-0005-0000-0000-000099000000}"/>
    <cellStyle name="20% - Accent3 6" xfId="449" xr:uid="{00000000-0005-0000-0000-00009A000000}"/>
    <cellStyle name="20% - Accent3 6 2" xfId="450" xr:uid="{00000000-0005-0000-0000-00009B000000}"/>
    <cellStyle name="20% - Accent3 6 2 2" xfId="451" xr:uid="{00000000-0005-0000-0000-00009C000000}"/>
    <cellStyle name="20% - Accent3 6 3" xfId="452" xr:uid="{00000000-0005-0000-0000-00009D000000}"/>
    <cellStyle name="20% - Accent3 7" xfId="453" xr:uid="{00000000-0005-0000-0000-00009E000000}"/>
    <cellStyle name="20% - Accent3 7 2" xfId="454" xr:uid="{00000000-0005-0000-0000-00009F000000}"/>
    <cellStyle name="20% - Accent3 8" xfId="455" xr:uid="{00000000-0005-0000-0000-0000A0000000}"/>
    <cellStyle name="20% - Accent3 8 2" xfId="456" xr:uid="{00000000-0005-0000-0000-0000A1000000}"/>
    <cellStyle name="20% - Accent3 9" xfId="457" xr:uid="{00000000-0005-0000-0000-0000A2000000}"/>
    <cellStyle name="20% - Accent3 9 2" xfId="458" xr:uid="{00000000-0005-0000-0000-0000A3000000}"/>
    <cellStyle name="20% - Accent3 9 3" xfId="459" xr:uid="{00000000-0005-0000-0000-0000A4000000}"/>
    <cellStyle name="20% - Accent4 10" xfId="460" xr:uid="{00000000-0005-0000-0000-0000A5000000}"/>
    <cellStyle name="20% - Accent4 2" xfId="44" xr:uid="{00000000-0005-0000-0000-0000A6000000}"/>
    <cellStyle name="20% - Accent4 2 2" xfId="45" xr:uid="{00000000-0005-0000-0000-0000A7000000}"/>
    <cellStyle name="20% - Accent4 2 2 2" xfId="463" xr:uid="{00000000-0005-0000-0000-0000A8000000}"/>
    <cellStyle name="20% - Accent4 2 2 3" xfId="464" xr:uid="{00000000-0005-0000-0000-0000A9000000}"/>
    <cellStyle name="20% - Accent4 2 2 4" xfId="462" xr:uid="{00000000-0005-0000-0000-0000AA000000}"/>
    <cellStyle name="20% - Accent4 2 3" xfId="465" xr:uid="{00000000-0005-0000-0000-0000AB000000}"/>
    <cellStyle name="20% - Accent4 2 3 2" xfId="466" xr:uid="{00000000-0005-0000-0000-0000AC000000}"/>
    <cellStyle name="20% - Accent4 2 3 2 2" xfId="467" xr:uid="{00000000-0005-0000-0000-0000AD000000}"/>
    <cellStyle name="20% - Accent4 2 3 2 2 2" xfId="468" xr:uid="{00000000-0005-0000-0000-0000AE000000}"/>
    <cellStyle name="20% - Accent4 2 3 2 3" xfId="469" xr:uid="{00000000-0005-0000-0000-0000AF000000}"/>
    <cellStyle name="20% - Accent4 2 3 2 3 2" xfId="470" xr:uid="{00000000-0005-0000-0000-0000B0000000}"/>
    <cellStyle name="20% - Accent4 2 3 2 4" xfId="471" xr:uid="{00000000-0005-0000-0000-0000B1000000}"/>
    <cellStyle name="20% - Accent4 2 3 3" xfId="472" xr:uid="{00000000-0005-0000-0000-0000B2000000}"/>
    <cellStyle name="20% - Accent4 2 3 3 2" xfId="473" xr:uid="{00000000-0005-0000-0000-0000B3000000}"/>
    <cellStyle name="20% - Accent4 2 3 4" xfId="474" xr:uid="{00000000-0005-0000-0000-0000B4000000}"/>
    <cellStyle name="20% - Accent4 2 3 4 2" xfId="475" xr:uid="{00000000-0005-0000-0000-0000B5000000}"/>
    <cellStyle name="20% - Accent4 2 3 5" xfId="476" xr:uid="{00000000-0005-0000-0000-0000B6000000}"/>
    <cellStyle name="20% - Accent4 2 3 6" xfId="477" xr:uid="{00000000-0005-0000-0000-0000B7000000}"/>
    <cellStyle name="20% - Accent4 2 4" xfId="478" xr:uid="{00000000-0005-0000-0000-0000B8000000}"/>
    <cellStyle name="20% - Accent4 2 4 2" xfId="479" xr:uid="{00000000-0005-0000-0000-0000B9000000}"/>
    <cellStyle name="20% - Accent4 2 4 3" xfId="480" xr:uid="{00000000-0005-0000-0000-0000BA000000}"/>
    <cellStyle name="20% - Accent4 2 5" xfId="481" xr:uid="{00000000-0005-0000-0000-0000BB000000}"/>
    <cellStyle name="20% - Accent4 2 6" xfId="482" xr:uid="{00000000-0005-0000-0000-0000BC000000}"/>
    <cellStyle name="20% - Accent4 2 7" xfId="483" xr:uid="{00000000-0005-0000-0000-0000BD000000}"/>
    <cellStyle name="20% - Accent4 2 8" xfId="484" xr:uid="{00000000-0005-0000-0000-0000BE000000}"/>
    <cellStyle name="20% - Accent4 2 9" xfId="461" xr:uid="{00000000-0005-0000-0000-0000BF000000}"/>
    <cellStyle name="20% - Accent4 3" xfId="46" xr:uid="{00000000-0005-0000-0000-0000C0000000}"/>
    <cellStyle name="20% - Accent4 3 2" xfId="486" xr:uid="{00000000-0005-0000-0000-0000C1000000}"/>
    <cellStyle name="20% - Accent4 3 2 2" xfId="487" xr:uid="{00000000-0005-0000-0000-0000C2000000}"/>
    <cellStyle name="20% - Accent4 3 2 3" xfId="488" xr:uid="{00000000-0005-0000-0000-0000C3000000}"/>
    <cellStyle name="20% - Accent4 3 3" xfId="489" xr:uid="{00000000-0005-0000-0000-0000C4000000}"/>
    <cellStyle name="20% - Accent4 3 4" xfId="490" xr:uid="{00000000-0005-0000-0000-0000C5000000}"/>
    <cellStyle name="20% - Accent4 3 5" xfId="491" xr:uid="{00000000-0005-0000-0000-0000C6000000}"/>
    <cellStyle name="20% - Accent4 3 6" xfId="492" xr:uid="{00000000-0005-0000-0000-0000C7000000}"/>
    <cellStyle name="20% - Accent4 3 7" xfId="493" xr:uid="{00000000-0005-0000-0000-0000C8000000}"/>
    <cellStyle name="20% - Accent4 3 8" xfId="485" xr:uid="{00000000-0005-0000-0000-0000C9000000}"/>
    <cellStyle name="20% - Accent4 4" xfId="47" xr:uid="{00000000-0005-0000-0000-0000CA000000}"/>
    <cellStyle name="20% - Accent4 4 2" xfId="495" xr:uid="{00000000-0005-0000-0000-0000CB000000}"/>
    <cellStyle name="20% - Accent4 4 3" xfId="496" xr:uid="{00000000-0005-0000-0000-0000CC000000}"/>
    <cellStyle name="20% - Accent4 4 4" xfId="497" xr:uid="{00000000-0005-0000-0000-0000CD000000}"/>
    <cellStyle name="20% - Accent4 4 5" xfId="494" xr:uid="{00000000-0005-0000-0000-0000CE000000}"/>
    <cellStyle name="20% - Accent4 5" xfId="498" xr:uid="{00000000-0005-0000-0000-0000CF000000}"/>
    <cellStyle name="20% - Accent4 5 2" xfId="499" xr:uid="{00000000-0005-0000-0000-0000D0000000}"/>
    <cellStyle name="20% - Accent4 6" xfId="500" xr:uid="{00000000-0005-0000-0000-0000D1000000}"/>
    <cellStyle name="20% - Accent4 6 2" xfId="501" xr:uid="{00000000-0005-0000-0000-0000D2000000}"/>
    <cellStyle name="20% - Accent4 6 2 2" xfId="502" xr:uid="{00000000-0005-0000-0000-0000D3000000}"/>
    <cellStyle name="20% - Accent4 6 3" xfId="503" xr:uid="{00000000-0005-0000-0000-0000D4000000}"/>
    <cellStyle name="20% - Accent4 7" xfId="504" xr:uid="{00000000-0005-0000-0000-0000D5000000}"/>
    <cellStyle name="20% - Accent4 7 2" xfId="505" xr:uid="{00000000-0005-0000-0000-0000D6000000}"/>
    <cellStyle name="20% - Accent4 8" xfId="506" xr:uid="{00000000-0005-0000-0000-0000D7000000}"/>
    <cellStyle name="20% - Accent4 8 2" xfId="507" xr:uid="{00000000-0005-0000-0000-0000D8000000}"/>
    <cellStyle name="20% - Accent4 9" xfId="508" xr:uid="{00000000-0005-0000-0000-0000D9000000}"/>
    <cellStyle name="20% - Accent4 9 2" xfId="509" xr:uid="{00000000-0005-0000-0000-0000DA000000}"/>
    <cellStyle name="20% - Accent4 9 3" xfId="510" xr:uid="{00000000-0005-0000-0000-0000DB000000}"/>
    <cellStyle name="20% - Accent5 10" xfId="511" xr:uid="{00000000-0005-0000-0000-0000DC000000}"/>
    <cellStyle name="20% - Accent5 2" xfId="48" xr:uid="{00000000-0005-0000-0000-0000DD000000}"/>
    <cellStyle name="20% - Accent5 2 2" xfId="49" xr:uid="{00000000-0005-0000-0000-0000DE000000}"/>
    <cellStyle name="20% - Accent5 2 2 2" xfId="514" xr:uid="{00000000-0005-0000-0000-0000DF000000}"/>
    <cellStyle name="20% - Accent5 2 2 3" xfId="515" xr:uid="{00000000-0005-0000-0000-0000E0000000}"/>
    <cellStyle name="20% - Accent5 2 2 4" xfId="513" xr:uid="{00000000-0005-0000-0000-0000E1000000}"/>
    <cellStyle name="20% - Accent5 2 3" xfId="516" xr:uid="{00000000-0005-0000-0000-0000E2000000}"/>
    <cellStyle name="20% - Accent5 2 3 2" xfId="517" xr:uid="{00000000-0005-0000-0000-0000E3000000}"/>
    <cellStyle name="20% - Accent5 2 3 2 2" xfId="518" xr:uid="{00000000-0005-0000-0000-0000E4000000}"/>
    <cellStyle name="20% - Accent5 2 3 2 2 2" xfId="519" xr:uid="{00000000-0005-0000-0000-0000E5000000}"/>
    <cellStyle name="20% - Accent5 2 3 2 3" xfId="520" xr:uid="{00000000-0005-0000-0000-0000E6000000}"/>
    <cellStyle name="20% - Accent5 2 3 2 3 2" xfId="521" xr:uid="{00000000-0005-0000-0000-0000E7000000}"/>
    <cellStyle name="20% - Accent5 2 3 2 4" xfId="522" xr:uid="{00000000-0005-0000-0000-0000E8000000}"/>
    <cellStyle name="20% - Accent5 2 3 3" xfId="523" xr:uid="{00000000-0005-0000-0000-0000E9000000}"/>
    <cellStyle name="20% - Accent5 2 3 3 2" xfId="524" xr:uid="{00000000-0005-0000-0000-0000EA000000}"/>
    <cellStyle name="20% - Accent5 2 3 4" xfId="525" xr:uid="{00000000-0005-0000-0000-0000EB000000}"/>
    <cellStyle name="20% - Accent5 2 3 4 2" xfId="526" xr:uid="{00000000-0005-0000-0000-0000EC000000}"/>
    <cellStyle name="20% - Accent5 2 3 5" xfId="527" xr:uid="{00000000-0005-0000-0000-0000ED000000}"/>
    <cellStyle name="20% - Accent5 2 3 6" xfId="528" xr:uid="{00000000-0005-0000-0000-0000EE000000}"/>
    <cellStyle name="20% - Accent5 2 4" xfId="529" xr:uid="{00000000-0005-0000-0000-0000EF000000}"/>
    <cellStyle name="20% - Accent5 2 4 2" xfId="530" xr:uid="{00000000-0005-0000-0000-0000F0000000}"/>
    <cellStyle name="20% - Accent5 2 4 3" xfId="531" xr:uid="{00000000-0005-0000-0000-0000F1000000}"/>
    <cellStyle name="20% - Accent5 2 5" xfId="532" xr:uid="{00000000-0005-0000-0000-0000F2000000}"/>
    <cellStyle name="20% - Accent5 2 6" xfId="533" xr:uid="{00000000-0005-0000-0000-0000F3000000}"/>
    <cellStyle name="20% - Accent5 2 7" xfId="534" xr:uid="{00000000-0005-0000-0000-0000F4000000}"/>
    <cellStyle name="20% - Accent5 2 8" xfId="535" xr:uid="{00000000-0005-0000-0000-0000F5000000}"/>
    <cellStyle name="20% - Accent5 2 9" xfId="512" xr:uid="{00000000-0005-0000-0000-0000F6000000}"/>
    <cellStyle name="20% - Accent5 3" xfId="50" xr:uid="{00000000-0005-0000-0000-0000F7000000}"/>
    <cellStyle name="20% - Accent5 3 2" xfId="537" xr:uid="{00000000-0005-0000-0000-0000F8000000}"/>
    <cellStyle name="20% - Accent5 3 2 2" xfId="538" xr:uid="{00000000-0005-0000-0000-0000F9000000}"/>
    <cellStyle name="20% - Accent5 3 2 3" xfId="539" xr:uid="{00000000-0005-0000-0000-0000FA000000}"/>
    <cellStyle name="20% - Accent5 3 3" xfId="540" xr:uid="{00000000-0005-0000-0000-0000FB000000}"/>
    <cellStyle name="20% - Accent5 3 4" xfId="541" xr:uid="{00000000-0005-0000-0000-0000FC000000}"/>
    <cellStyle name="20% - Accent5 3 5" xfId="542" xr:uid="{00000000-0005-0000-0000-0000FD000000}"/>
    <cellStyle name="20% - Accent5 3 6" xfId="543" xr:uid="{00000000-0005-0000-0000-0000FE000000}"/>
    <cellStyle name="20% - Accent5 3 7" xfId="544" xr:uid="{00000000-0005-0000-0000-0000FF000000}"/>
    <cellStyle name="20% - Accent5 3 8" xfId="536" xr:uid="{00000000-0005-0000-0000-000000010000}"/>
    <cellStyle name="20% - Accent5 4" xfId="51" xr:uid="{00000000-0005-0000-0000-000001010000}"/>
    <cellStyle name="20% - Accent5 4 2" xfId="546" xr:uid="{00000000-0005-0000-0000-000002010000}"/>
    <cellStyle name="20% - Accent5 4 3" xfId="547" xr:uid="{00000000-0005-0000-0000-000003010000}"/>
    <cellStyle name="20% - Accent5 4 4" xfId="548" xr:uid="{00000000-0005-0000-0000-000004010000}"/>
    <cellStyle name="20% - Accent5 4 5" xfId="545" xr:uid="{00000000-0005-0000-0000-000005010000}"/>
    <cellStyle name="20% - Accent5 5" xfId="549" xr:uid="{00000000-0005-0000-0000-000006010000}"/>
    <cellStyle name="20% - Accent5 5 2" xfId="550" xr:uid="{00000000-0005-0000-0000-000007010000}"/>
    <cellStyle name="20% - Accent5 6" xfId="551" xr:uid="{00000000-0005-0000-0000-000008010000}"/>
    <cellStyle name="20% - Accent5 6 2" xfId="552" xr:uid="{00000000-0005-0000-0000-000009010000}"/>
    <cellStyle name="20% - Accent5 6 3" xfId="553" xr:uid="{00000000-0005-0000-0000-00000A010000}"/>
    <cellStyle name="20% - Accent5 7" xfId="554" xr:uid="{00000000-0005-0000-0000-00000B010000}"/>
    <cellStyle name="20% - Accent5 7 2" xfId="555" xr:uid="{00000000-0005-0000-0000-00000C010000}"/>
    <cellStyle name="20% - Accent5 8" xfId="556" xr:uid="{00000000-0005-0000-0000-00000D010000}"/>
    <cellStyle name="20% - Accent5 8 2" xfId="557" xr:uid="{00000000-0005-0000-0000-00000E010000}"/>
    <cellStyle name="20% - Accent5 9" xfId="558" xr:uid="{00000000-0005-0000-0000-00000F010000}"/>
    <cellStyle name="20% - Accent5 9 2" xfId="559" xr:uid="{00000000-0005-0000-0000-000010010000}"/>
    <cellStyle name="20% - Accent6 10" xfId="560" xr:uid="{00000000-0005-0000-0000-000011010000}"/>
    <cellStyle name="20% - Accent6 2" xfId="52" xr:uid="{00000000-0005-0000-0000-000012010000}"/>
    <cellStyle name="20% - Accent6 2 2" xfId="53" xr:uid="{00000000-0005-0000-0000-000013010000}"/>
    <cellStyle name="20% - Accent6 2 2 2" xfId="563" xr:uid="{00000000-0005-0000-0000-000014010000}"/>
    <cellStyle name="20% - Accent6 2 2 3" xfId="564" xr:uid="{00000000-0005-0000-0000-000015010000}"/>
    <cellStyle name="20% - Accent6 2 2 4" xfId="562" xr:uid="{00000000-0005-0000-0000-000016010000}"/>
    <cellStyle name="20% - Accent6 2 3" xfId="565" xr:uid="{00000000-0005-0000-0000-000017010000}"/>
    <cellStyle name="20% - Accent6 2 3 2" xfId="566" xr:uid="{00000000-0005-0000-0000-000018010000}"/>
    <cellStyle name="20% - Accent6 2 3 2 2" xfId="567" xr:uid="{00000000-0005-0000-0000-000019010000}"/>
    <cellStyle name="20% - Accent6 2 3 2 2 2" xfId="568" xr:uid="{00000000-0005-0000-0000-00001A010000}"/>
    <cellStyle name="20% - Accent6 2 3 2 3" xfId="569" xr:uid="{00000000-0005-0000-0000-00001B010000}"/>
    <cellStyle name="20% - Accent6 2 3 2 3 2" xfId="570" xr:uid="{00000000-0005-0000-0000-00001C010000}"/>
    <cellStyle name="20% - Accent6 2 3 2 4" xfId="571" xr:uid="{00000000-0005-0000-0000-00001D010000}"/>
    <cellStyle name="20% - Accent6 2 3 3" xfId="572" xr:uid="{00000000-0005-0000-0000-00001E010000}"/>
    <cellStyle name="20% - Accent6 2 3 3 2" xfId="573" xr:uid="{00000000-0005-0000-0000-00001F010000}"/>
    <cellStyle name="20% - Accent6 2 3 4" xfId="574" xr:uid="{00000000-0005-0000-0000-000020010000}"/>
    <cellStyle name="20% - Accent6 2 3 4 2" xfId="575" xr:uid="{00000000-0005-0000-0000-000021010000}"/>
    <cellStyle name="20% - Accent6 2 3 5" xfId="576" xr:uid="{00000000-0005-0000-0000-000022010000}"/>
    <cellStyle name="20% - Accent6 2 3 6" xfId="577" xr:uid="{00000000-0005-0000-0000-000023010000}"/>
    <cellStyle name="20% - Accent6 2 4" xfId="578" xr:uid="{00000000-0005-0000-0000-000024010000}"/>
    <cellStyle name="20% - Accent6 2 4 2" xfId="579" xr:uid="{00000000-0005-0000-0000-000025010000}"/>
    <cellStyle name="20% - Accent6 2 4 3" xfId="580" xr:uid="{00000000-0005-0000-0000-000026010000}"/>
    <cellStyle name="20% - Accent6 2 5" xfId="581" xr:uid="{00000000-0005-0000-0000-000027010000}"/>
    <cellStyle name="20% - Accent6 2 6" xfId="582" xr:uid="{00000000-0005-0000-0000-000028010000}"/>
    <cellStyle name="20% - Accent6 2 7" xfId="583" xr:uid="{00000000-0005-0000-0000-000029010000}"/>
    <cellStyle name="20% - Accent6 2 8" xfId="584" xr:uid="{00000000-0005-0000-0000-00002A010000}"/>
    <cellStyle name="20% - Accent6 2 9" xfId="561" xr:uid="{00000000-0005-0000-0000-00002B010000}"/>
    <cellStyle name="20% - Accent6 3" xfId="54" xr:uid="{00000000-0005-0000-0000-00002C010000}"/>
    <cellStyle name="20% - Accent6 3 2" xfId="586" xr:uid="{00000000-0005-0000-0000-00002D010000}"/>
    <cellStyle name="20% - Accent6 3 2 2" xfId="587" xr:uid="{00000000-0005-0000-0000-00002E010000}"/>
    <cellStyle name="20% - Accent6 3 2 3" xfId="588" xr:uid="{00000000-0005-0000-0000-00002F010000}"/>
    <cellStyle name="20% - Accent6 3 3" xfId="589" xr:uid="{00000000-0005-0000-0000-000030010000}"/>
    <cellStyle name="20% - Accent6 3 4" xfId="590" xr:uid="{00000000-0005-0000-0000-000031010000}"/>
    <cellStyle name="20% - Accent6 3 5" xfId="591" xr:uid="{00000000-0005-0000-0000-000032010000}"/>
    <cellStyle name="20% - Accent6 3 6" xfId="592" xr:uid="{00000000-0005-0000-0000-000033010000}"/>
    <cellStyle name="20% - Accent6 3 7" xfId="593" xr:uid="{00000000-0005-0000-0000-000034010000}"/>
    <cellStyle name="20% - Accent6 3 8" xfId="585" xr:uid="{00000000-0005-0000-0000-000035010000}"/>
    <cellStyle name="20% - Accent6 4" xfId="55" xr:uid="{00000000-0005-0000-0000-000036010000}"/>
    <cellStyle name="20% - Accent6 4 2" xfId="595" xr:uid="{00000000-0005-0000-0000-000037010000}"/>
    <cellStyle name="20% - Accent6 4 3" xfId="596" xr:uid="{00000000-0005-0000-0000-000038010000}"/>
    <cellStyle name="20% - Accent6 4 4" xfId="597" xr:uid="{00000000-0005-0000-0000-000039010000}"/>
    <cellStyle name="20% - Accent6 4 5" xfId="594" xr:uid="{00000000-0005-0000-0000-00003A010000}"/>
    <cellStyle name="20% - Accent6 5" xfId="598" xr:uid="{00000000-0005-0000-0000-00003B010000}"/>
    <cellStyle name="20% - Accent6 5 2" xfId="599" xr:uid="{00000000-0005-0000-0000-00003C010000}"/>
    <cellStyle name="20% - Accent6 6" xfId="600" xr:uid="{00000000-0005-0000-0000-00003D010000}"/>
    <cellStyle name="20% - Accent6 6 2" xfId="601" xr:uid="{00000000-0005-0000-0000-00003E010000}"/>
    <cellStyle name="20% - Accent6 6 3" xfId="602" xr:uid="{00000000-0005-0000-0000-00003F010000}"/>
    <cellStyle name="20% - Accent6 7" xfId="603" xr:uid="{00000000-0005-0000-0000-000040010000}"/>
    <cellStyle name="20% - Accent6 7 2" xfId="604" xr:uid="{00000000-0005-0000-0000-000041010000}"/>
    <cellStyle name="20% - Accent6 8" xfId="605" xr:uid="{00000000-0005-0000-0000-000042010000}"/>
    <cellStyle name="20% - Accent6 8 2" xfId="606" xr:uid="{00000000-0005-0000-0000-000043010000}"/>
    <cellStyle name="20% - Accent6 9" xfId="607" xr:uid="{00000000-0005-0000-0000-000044010000}"/>
    <cellStyle name="20% - Accent6 9 2" xfId="608" xr:uid="{00000000-0005-0000-0000-000045010000}"/>
    <cellStyle name="40% - Accent1 10" xfId="609" xr:uid="{00000000-0005-0000-0000-000046010000}"/>
    <cellStyle name="40% - Accent1 2" xfId="56" xr:uid="{00000000-0005-0000-0000-000047010000}"/>
    <cellStyle name="40% - Accent1 2 2" xfId="57" xr:uid="{00000000-0005-0000-0000-000048010000}"/>
    <cellStyle name="40% - Accent1 2 2 2" xfId="612" xr:uid="{00000000-0005-0000-0000-000049010000}"/>
    <cellStyle name="40% - Accent1 2 2 3" xfId="613" xr:uid="{00000000-0005-0000-0000-00004A010000}"/>
    <cellStyle name="40% - Accent1 2 2 4" xfId="611" xr:uid="{00000000-0005-0000-0000-00004B010000}"/>
    <cellStyle name="40% - Accent1 2 3" xfId="614" xr:uid="{00000000-0005-0000-0000-00004C010000}"/>
    <cellStyle name="40% - Accent1 2 3 2" xfId="615" xr:uid="{00000000-0005-0000-0000-00004D010000}"/>
    <cellStyle name="40% - Accent1 2 3 2 2" xfId="616" xr:uid="{00000000-0005-0000-0000-00004E010000}"/>
    <cellStyle name="40% - Accent1 2 3 2 2 2" xfId="617" xr:uid="{00000000-0005-0000-0000-00004F010000}"/>
    <cellStyle name="40% - Accent1 2 3 2 3" xfId="618" xr:uid="{00000000-0005-0000-0000-000050010000}"/>
    <cellStyle name="40% - Accent1 2 3 2 3 2" xfId="619" xr:uid="{00000000-0005-0000-0000-000051010000}"/>
    <cellStyle name="40% - Accent1 2 3 2 4" xfId="620" xr:uid="{00000000-0005-0000-0000-000052010000}"/>
    <cellStyle name="40% - Accent1 2 3 3" xfId="621" xr:uid="{00000000-0005-0000-0000-000053010000}"/>
    <cellStyle name="40% - Accent1 2 3 3 2" xfId="622" xr:uid="{00000000-0005-0000-0000-000054010000}"/>
    <cellStyle name="40% - Accent1 2 3 4" xfId="623" xr:uid="{00000000-0005-0000-0000-000055010000}"/>
    <cellStyle name="40% - Accent1 2 3 4 2" xfId="624" xr:uid="{00000000-0005-0000-0000-000056010000}"/>
    <cellStyle name="40% - Accent1 2 3 5" xfId="625" xr:uid="{00000000-0005-0000-0000-000057010000}"/>
    <cellStyle name="40% - Accent1 2 3 6" xfId="626" xr:uid="{00000000-0005-0000-0000-000058010000}"/>
    <cellStyle name="40% - Accent1 2 4" xfId="627" xr:uid="{00000000-0005-0000-0000-000059010000}"/>
    <cellStyle name="40% - Accent1 2 4 2" xfId="628" xr:uid="{00000000-0005-0000-0000-00005A010000}"/>
    <cellStyle name="40% - Accent1 2 4 3" xfId="629" xr:uid="{00000000-0005-0000-0000-00005B010000}"/>
    <cellStyle name="40% - Accent1 2 5" xfId="630" xr:uid="{00000000-0005-0000-0000-00005C010000}"/>
    <cellStyle name="40% - Accent1 2 6" xfId="631" xr:uid="{00000000-0005-0000-0000-00005D010000}"/>
    <cellStyle name="40% - Accent1 2 7" xfId="632" xr:uid="{00000000-0005-0000-0000-00005E010000}"/>
    <cellStyle name="40% - Accent1 2 8" xfId="633" xr:uid="{00000000-0005-0000-0000-00005F010000}"/>
    <cellStyle name="40% - Accent1 2 9" xfId="610" xr:uid="{00000000-0005-0000-0000-000060010000}"/>
    <cellStyle name="40% - Accent1 3" xfId="58" xr:uid="{00000000-0005-0000-0000-000061010000}"/>
    <cellStyle name="40% - Accent1 3 2" xfId="635" xr:uid="{00000000-0005-0000-0000-000062010000}"/>
    <cellStyle name="40% - Accent1 3 2 2" xfId="636" xr:uid="{00000000-0005-0000-0000-000063010000}"/>
    <cellStyle name="40% - Accent1 3 2 3" xfId="637" xr:uid="{00000000-0005-0000-0000-000064010000}"/>
    <cellStyle name="40% - Accent1 3 3" xfId="638" xr:uid="{00000000-0005-0000-0000-000065010000}"/>
    <cellStyle name="40% - Accent1 3 4" xfId="639" xr:uid="{00000000-0005-0000-0000-000066010000}"/>
    <cellStyle name="40% - Accent1 3 5" xfId="640" xr:uid="{00000000-0005-0000-0000-000067010000}"/>
    <cellStyle name="40% - Accent1 3 6" xfId="641" xr:uid="{00000000-0005-0000-0000-000068010000}"/>
    <cellStyle name="40% - Accent1 3 7" xfId="642" xr:uid="{00000000-0005-0000-0000-000069010000}"/>
    <cellStyle name="40% - Accent1 3 8" xfId="634" xr:uid="{00000000-0005-0000-0000-00006A010000}"/>
    <cellStyle name="40% - Accent1 4" xfId="59" xr:uid="{00000000-0005-0000-0000-00006B010000}"/>
    <cellStyle name="40% - Accent1 4 2" xfId="644" xr:uid="{00000000-0005-0000-0000-00006C010000}"/>
    <cellStyle name="40% - Accent1 4 3" xfId="645" xr:uid="{00000000-0005-0000-0000-00006D010000}"/>
    <cellStyle name="40% - Accent1 4 4" xfId="646" xr:uid="{00000000-0005-0000-0000-00006E010000}"/>
    <cellStyle name="40% - Accent1 4 5" xfId="643" xr:uid="{00000000-0005-0000-0000-00006F010000}"/>
    <cellStyle name="40% - Accent1 5" xfId="647" xr:uid="{00000000-0005-0000-0000-000070010000}"/>
    <cellStyle name="40% - Accent1 5 2" xfId="648" xr:uid="{00000000-0005-0000-0000-000071010000}"/>
    <cellStyle name="40% - Accent1 6" xfId="649" xr:uid="{00000000-0005-0000-0000-000072010000}"/>
    <cellStyle name="40% - Accent1 6 2" xfId="650" xr:uid="{00000000-0005-0000-0000-000073010000}"/>
    <cellStyle name="40% - Accent1 6 2 2" xfId="651" xr:uid="{00000000-0005-0000-0000-000074010000}"/>
    <cellStyle name="40% - Accent1 6 3" xfId="652" xr:uid="{00000000-0005-0000-0000-000075010000}"/>
    <cellStyle name="40% - Accent1 7" xfId="653" xr:uid="{00000000-0005-0000-0000-000076010000}"/>
    <cellStyle name="40% - Accent1 7 2" xfId="654" xr:uid="{00000000-0005-0000-0000-000077010000}"/>
    <cellStyle name="40% - Accent1 8" xfId="655" xr:uid="{00000000-0005-0000-0000-000078010000}"/>
    <cellStyle name="40% - Accent1 8 2" xfId="656" xr:uid="{00000000-0005-0000-0000-000079010000}"/>
    <cellStyle name="40% - Accent1 9" xfId="657" xr:uid="{00000000-0005-0000-0000-00007A010000}"/>
    <cellStyle name="40% - Accent1 9 2" xfId="658" xr:uid="{00000000-0005-0000-0000-00007B010000}"/>
    <cellStyle name="40% - Accent1 9 3" xfId="659" xr:uid="{00000000-0005-0000-0000-00007C010000}"/>
    <cellStyle name="40% - Accent2 10" xfId="660" xr:uid="{00000000-0005-0000-0000-00007D010000}"/>
    <cellStyle name="40% - Accent2 2" xfId="60" xr:uid="{00000000-0005-0000-0000-00007E010000}"/>
    <cellStyle name="40% - Accent2 2 2" xfId="61" xr:uid="{00000000-0005-0000-0000-00007F010000}"/>
    <cellStyle name="40% - Accent2 2 2 2" xfId="663" xr:uid="{00000000-0005-0000-0000-000080010000}"/>
    <cellStyle name="40% - Accent2 2 2 3" xfId="664" xr:uid="{00000000-0005-0000-0000-000081010000}"/>
    <cellStyle name="40% - Accent2 2 2 4" xfId="662" xr:uid="{00000000-0005-0000-0000-000082010000}"/>
    <cellStyle name="40% - Accent2 2 3" xfId="665" xr:uid="{00000000-0005-0000-0000-000083010000}"/>
    <cellStyle name="40% - Accent2 2 3 2" xfId="666" xr:uid="{00000000-0005-0000-0000-000084010000}"/>
    <cellStyle name="40% - Accent2 2 3 2 2" xfId="667" xr:uid="{00000000-0005-0000-0000-000085010000}"/>
    <cellStyle name="40% - Accent2 2 3 2 2 2" xfId="668" xr:uid="{00000000-0005-0000-0000-000086010000}"/>
    <cellStyle name="40% - Accent2 2 3 2 3" xfId="669" xr:uid="{00000000-0005-0000-0000-000087010000}"/>
    <cellStyle name="40% - Accent2 2 3 2 3 2" xfId="670" xr:uid="{00000000-0005-0000-0000-000088010000}"/>
    <cellStyle name="40% - Accent2 2 3 2 4" xfId="671" xr:uid="{00000000-0005-0000-0000-000089010000}"/>
    <cellStyle name="40% - Accent2 2 3 3" xfId="672" xr:uid="{00000000-0005-0000-0000-00008A010000}"/>
    <cellStyle name="40% - Accent2 2 3 3 2" xfId="673" xr:uid="{00000000-0005-0000-0000-00008B010000}"/>
    <cellStyle name="40% - Accent2 2 3 4" xfId="674" xr:uid="{00000000-0005-0000-0000-00008C010000}"/>
    <cellStyle name="40% - Accent2 2 3 4 2" xfId="675" xr:uid="{00000000-0005-0000-0000-00008D010000}"/>
    <cellStyle name="40% - Accent2 2 3 5" xfId="676" xr:uid="{00000000-0005-0000-0000-00008E010000}"/>
    <cellStyle name="40% - Accent2 2 3 6" xfId="677" xr:uid="{00000000-0005-0000-0000-00008F010000}"/>
    <cellStyle name="40% - Accent2 2 4" xfId="678" xr:uid="{00000000-0005-0000-0000-000090010000}"/>
    <cellStyle name="40% - Accent2 2 4 2" xfId="679" xr:uid="{00000000-0005-0000-0000-000091010000}"/>
    <cellStyle name="40% - Accent2 2 4 3" xfId="680" xr:uid="{00000000-0005-0000-0000-000092010000}"/>
    <cellStyle name="40% - Accent2 2 5" xfId="681" xr:uid="{00000000-0005-0000-0000-000093010000}"/>
    <cellStyle name="40% - Accent2 2 6" xfId="682" xr:uid="{00000000-0005-0000-0000-000094010000}"/>
    <cellStyle name="40% - Accent2 2 7" xfId="683" xr:uid="{00000000-0005-0000-0000-000095010000}"/>
    <cellStyle name="40% - Accent2 2 8" xfId="684" xr:uid="{00000000-0005-0000-0000-000096010000}"/>
    <cellStyle name="40% - Accent2 2 9" xfId="661" xr:uid="{00000000-0005-0000-0000-000097010000}"/>
    <cellStyle name="40% - Accent2 3" xfId="62" xr:uid="{00000000-0005-0000-0000-000098010000}"/>
    <cellStyle name="40% - Accent2 3 2" xfId="686" xr:uid="{00000000-0005-0000-0000-000099010000}"/>
    <cellStyle name="40% - Accent2 3 2 2" xfId="687" xr:uid="{00000000-0005-0000-0000-00009A010000}"/>
    <cellStyle name="40% - Accent2 3 2 3" xfId="688" xr:uid="{00000000-0005-0000-0000-00009B010000}"/>
    <cellStyle name="40% - Accent2 3 3" xfId="689" xr:uid="{00000000-0005-0000-0000-00009C010000}"/>
    <cellStyle name="40% - Accent2 3 4" xfId="690" xr:uid="{00000000-0005-0000-0000-00009D010000}"/>
    <cellStyle name="40% - Accent2 3 5" xfId="691" xr:uid="{00000000-0005-0000-0000-00009E010000}"/>
    <cellStyle name="40% - Accent2 3 6" xfId="692" xr:uid="{00000000-0005-0000-0000-00009F010000}"/>
    <cellStyle name="40% - Accent2 3 7" xfId="693" xr:uid="{00000000-0005-0000-0000-0000A0010000}"/>
    <cellStyle name="40% - Accent2 3 8" xfId="685" xr:uid="{00000000-0005-0000-0000-0000A1010000}"/>
    <cellStyle name="40% - Accent2 4" xfId="63" xr:uid="{00000000-0005-0000-0000-0000A2010000}"/>
    <cellStyle name="40% - Accent2 4 2" xfId="695" xr:uid="{00000000-0005-0000-0000-0000A3010000}"/>
    <cellStyle name="40% - Accent2 4 3" xfId="696" xr:uid="{00000000-0005-0000-0000-0000A4010000}"/>
    <cellStyle name="40% - Accent2 4 4" xfId="697" xr:uid="{00000000-0005-0000-0000-0000A5010000}"/>
    <cellStyle name="40% - Accent2 4 5" xfId="694" xr:uid="{00000000-0005-0000-0000-0000A6010000}"/>
    <cellStyle name="40% - Accent2 5" xfId="698" xr:uid="{00000000-0005-0000-0000-0000A7010000}"/>
    <cellStyle name="40% - Accent2 5 2" xfId="699" xr:uid="{00000000-0005-0000-0000-0000A8010000}"/>
    <cellStyle name="40% - Accent2 6" xfId="700" xr:uid="{00000000-0005-0000-0000-0000A9010000}"/>
    <cellStyle name="40% - Accent2 6 2" xfId="701" xr:uid="{00000000-0005-0000-0000-0000AA010000}"/>
    <cellStyle name="40% - Accent2 6 3" xfId="702" xr:uid="{00000000-0005-0000-0000-0000AB010000}"/>
    <cellStyle name="40% - Accent2 7" xfId="703" xr:uid="{00000000-0005-0000-0000-0000AC010000}"/>
    <cellStyle name="40% - Accent2 7 2" xfId="704" xr:uid="{00000000-0005-0000-0000-0000AD010000}"/>
    <cellStyle name="40% - Accent2 8" xfId="705" xr:uid="{00000000-0005-0000-0000-0000AE010000}"/>
    <cellStyle name="40% - Accent2 8 2" xfId="706" xr:uid="{00000000-0005-0000-0000-0000AF010000}"/>
    <cellStyle name="40% - Accent2 9" xfId="707" xr:uid="{00000000-0005-0000-0000-0000B0010000}"/>
    <cellStyle name="40% - Accent2 9 2" xfId="708" xr:uid="{00000000-0005-0000-0000-0000B1010000}"/>
    <cellStyle name="40% - Accent3 10" xfId="709" xr:uid="{00000000-0005-0000-0000-0000B2010000}"/>
    <cellStyle name="40% - Accent3 2" xfId="64" xr:uid="{00000000-0005-0000-0000-0000B3010000}"/>
    <cellStyle name="40% - Accent3 2 2" xfId="65" xr:uid="{00000000-0005-0000-0000-0000B4010000}"/>
    <cellStyle name="40% - Accent3 2 2 2" xfId="712" xr:uid="{00000000-0005-0000-0000-0000B5010000}"/>
    <cellStyle name="40% - Accent3 2 2 3" xfId="713" xr:uid="{00000000-0005-0000-0000-0000B6010000}"/>
    <cellStyle name="40% - Accent3 2 2 4" xfId="711" xr:uid="{00000000-0005-0000-0000-0000B7010000}"/>
    <cellStyle name="40% - Accent3 2 3" xfId="714" xr:uid="{00000000-0005-0000-0000-0000B8010000}"/>
    <cellStyle name="40% - Accent3 2 3 2" xfId="715" xr:uid="{00000000-0005-0000-0000-0000B9010000}"/>
    <cellStyle name="40% - Accent3 2 3 2 2" xfId="716" xr:uid="{00000000-0005-0000-0000-0000BA010000}"/>
    <cellStyle name="40% - Accent3 2 3 2 2 2" xfId="717" xr:uid="{00000000-0005-0000-0000-0000BB010000}"/>
    <cellStyle name="40% - Accent3 2 3 2 3" xfId="718" xr:uid="{00000000-0005-0000-0000-0000BC010000}"/>
    <cellStyle name="40% - Accent3 2 3 2 3 2" xfId="719" xr:uid="{00000000-0005-0000-0000-0000BD010000}"/>
    <cellStyle name="40% - Accent3 2 3 2 4" xfId="720" xr:uid="{00000000-0005-0000-0000-0000BE010000}"/>
    <cellStyle name="40% - Accent3 2 3 3" xfId="721" xr:uid="{00000000-0005-0000-0000-0000BF010000}"/>
    <cellStyle name="40% - Accent3 2 3 3 2" xfId="722" xr:uid="{00000000-0005-0000-0000-0000C0010000}"/>
    <cellStyle name="40% - Accent3 2 3 4" xfId="723" xr:uid="{00000000-0005-0000-0000-0000C1010000}"/>
    <cellStyle name="40% - Accent3 2 3 4 2" xfId="724" xr:uid="{00000000-0005-0000-0000-0000C2010000}"/>
    <cellStyle name="40% - Accent3 2 3 5" xfId="725" xr:uid="{00000000-0005-0000-0000-0000C3010000}"/>
    <cellStyle name="40% - Accent3 2 3 6" xfId="726" xr:uid="{00000000-0005-0000-0000-0000C4010000}"/>
    <cellStyle name="40% - Accent3 2 4" xfId="727" xr:uid="{00000000-0005-0000-0000-0000C5010000}"/>
    <cellStyle name="40% - Accent3 2 4 2" xfId="728" xr:uid="{00000000-0005-0000-0000-0000C6010000}"/>
    <cellStyle name="40% - Accent3 2 4 3" xfId="729" xr:uid="{00000000-0005-0000-0000-0000C7010000}"/>
    <cellStyle name="40% - Accent3 2 5" xfId="730" xr:uid="{00000000-0005-0000-0000-0000C8010000}"/>
    <cellStyle name="40% - Accent3 2 6" xfId="731" xr:uid="{00000000-0005-0000-0000-0000C9010000}"/>
    <cellStyle name="40% - Accent3 2 7" xfId="732" xr:uid="{00000000-0005-0000-0000-0000CA010000}"/>
    <cellStyle name="40% - Accent3 2 8" xfId="733" xr:uid="{00000000-0005-0000-0000-0000CB010000}"/>
    <cellStyle name="40% - Accent3 2 9" xfId="710" xr:uid="{00000000-0005-0000-0000-0000CC010000}"/>
    <cellStyle name="40% - Accent3 3" xfId="66" xr:uid="{00000000-0005-0000-0000-0000CD010000}"/>
    <cellStyle name="40% - Accent3 3 2" xfId="735" xr:uid="{00000000-0005-0000-0000-0000CE010000}"/>
    <cellStyle name="40% - Accent3 3 2 2" xfId="736" xr:uid="{00000000-0005-0000-0000-0000CF010000}"/>
    <cellStyle name="40% - Accent3 3 2 3" xfId="737" xr:uid="{00000000-0005-0000-0000-0000D0010000}"/>
    <cellStyle name="40% - Accent3 3 3" xfId="738" xr:uid="{00000000-0005-0000-0000-0000D1010000}"/>
    <cellStyle name="40% - Accent3 3 4" xfId="739" xr:uid="{00000000-0005-0000-0000-0000D2010000}"/>
    <cellStyle name="40% - Accent3 3 5" xfId="740" xr:uid="{00000000-0005-0000-0000-0000D3010000}"/>
    <cellStyle name="40% - Accent3 3 6" xfId="741" xr:uid="{00000000-0005-0000-0000-0000D4010000}"/>
    <cellStyle name="40% - Accent3 3 7" xfId="742" xr:uid="{00000000-0005-0000-0000-0000D5010000}"/>
    <cellStyle name="40% - Accent3 3 8" xfId="734" xr:uid="{00000000-0005-0000-0000-0000D6010000}"/>
    <cellStyle name="40% - Accent3 4" xfId="67" xr:uid="{00000000-0005-0000-0000-0000D7010000}"/>
    <cellStyle name="40% - Accent3 4 2" xfId="744" xr:uid="{00000000-0005-0000-0000-0000D8010000}"/>
    <cellStyle name="40% - Accent3 4 3" xfId="745" xr:uid="{00000000-0005-0000-0000-0000D9010000}"/>
    <cellStyle name="40% - Accent3 4 4" xfId="746" xr:uid="{00000000-0005-0000-0000-0000DA010000}"/>
    <cellStyle name="40% - Accent3 4 5" xfId="743" xr:uid="{00000000-0005-0000-0000-0000DB010000}"/>
    <cellStyle name="40% - Accent3 5" xfId="747" xr:uid="{00000000-0005-0000-0000-0000DC010000}"/>
    <cellStyle name="40% - Accent3 5 2" xfId="748" xr:uid="{00000000-0005-0000-0000-0000DD010000}"/>
    <cellStyle name="40% - Accent3 6" xfId="749" xr:uid="{00000000-0005-0000-0000-0000DE010000}"/>
    <cellStyle name="40% - Accent3 6 2" xfId="750" xr:uid="{00000000-0005-0000-0000-0000DF010000}"/>
    <cellStyle name="40% - Accent3 6 2 2" xfId="751" xr:uid="{00000000-0005-0000-0000-0000E0010000}"/>
    <cellStyle name="40% - Accent3 6 3" xfId="752" xr:uid="{00000000-0005-0000-0000-0000E1010000}"/>
    <cellStyle name="40% - Accent3 7" xfId="753" xr:uid="{00000000-0005-0000-0000-0000E2010000}"/>
    <cellStyle name="40% - Accent3 7 2" xfId="754" xr:uid="{00000000-0005-0000-0000-0000E3010000}"/>
    <cellStyle name="40% - Accent3 8" xfId="755" xr:uid="{00000000-0005-0000-0000-0000E4010000}"/>
    <cellStyle name="40% - Accent3 8 2" xfId="756" xr:uid="{00000000-0005-0000-0000-0000E5010000}"/>
    <cellStyle name="40% - Accent3 9" xfId="757" xr:uid="{00000000-0005-0000-0000-0000E6010000}"/>
    <cellStyle name="40% - Accent3 9 2" xfId="758" xr:uid="{00000000-0005-0000-0000-0000E7010000}"/>
    <cellStyle name="40% - Accent3 9 3" xfId="759" xr:uid="{00000000-0005-0000-0000-0000E8010000}"/>
    <cellStyle name="40% - Accent4 10" xfId="760" xr:uid="{00000000-0005-0000-0000-0000E9010000}"/>
    <cellStyle name="40% - Accent4 2" xfId="68" xr:uid="{00000000-0005-0000-0000-0000EA010000}"/>
    <cellStyle name="40% - Accent4 2 2" xfId="69" xr:uid="{00000000-0005-0000-0000-0000EB010000}"/>
    <cellStyle name="40% - Accent4 2 2 2" xfId="763" xr:uid="{00000000-0005-0000-0000-0000EC010000}"/>
    <cellStyle name="40% - Accent4 2 2 3" xfId="764" xr:uid="{00000000-0005-0000-0000-0000ED010000}"/>
    <cellStyle name="40% - Accent4 2 2 4" xfId="762" xr:uid="{00000000-0005-0000-0000-0000EE010000}"/>
    <cellStyle name="40% - Accent4 2 3" xfId="765" xr:uid="{00000000-0005-0000-0000-0000EF010000}"/>
    <cellStyle name="40% - Accent4 2 3 2" xfId="766" xr:uid="{00000000-0005-0000-0000-0000F0010000}"/>
    <cellStyle name="40% - Accent4 2 3 2 2" xfId="767" xr:uid="{00000000-0005-0000-0000-0000F1010000}"/>
    <cellStyle name="40% - Accent4 2 3 2 2 2" xfId="768" xr:uid="{00000000-0005-0000-0000-0000F2010000}"/>
    <cellStyle name="40% - Accent4 2 3 2 3" xfId="769" xr:uid="{00000000-0005-0000-0000-0000F3010000}"/>
    <cellStyle name="40% - Accent4 2 3 2 3 2" xfId="770" xr:uid="{00000000-0005-0000-0000-0000F4010000}"/>
    <cellStyle name="40% - Accent4 2 3 2 4" xfId="771" xr:uid="{00000000-0005-0000-0000-0000F5010000}"/>
    <cellStyle name="40% - Accent4 2 3 3" xfId="772" xr:uid="{00000000-0005-0000-0000-0000F6010000}"/>
    <cellStyle name="40% - Accent4 2 3 3 2" xfId="773" xr:uid="{00000000-0005-0000-0000-0000F7010000}"/>
    <cellStyle name="40% - Accent4 2 3 4" xfId="774" xr:uid="{00000000-0005-0000-0000-0000F8010000}"/>
    <cellStyle name="40% - Accent4 2 3 4 2" xfId="775" xr:uid="{00000000-0005-0000-0000-0000F9010000}"/>
    <cellStyle name="40% - Accent4 2 3 5" xfId="776" xr:uid="{00000000-0005-0000-0000-0000FA010000}"/>
    <cellStyle name="40% - Accent4 2 3 6" xfId="777" xr:uid="{00000000-0005-0000-0000-0000FB010000}"/>
    <cellStyle name="40% - Accent4 2 4" xfId="778" xr:uid="{00000000-0005-0000-0000-0000FC010000}"/>
    <cellStyle name="40% - Accent4 2 4 2" xfId="779" xr:uid="{00000000-0005-0000-0000-0000FD010000}"/>
    <cellStyle name="40% - Accent4 2 4 3" xfId="780" xr:uid="{00000000-0005-0000-0000-0000FE010000}"/>
    <cellStyle name="40% - Accent4 2 5" xfId="781" xr:uid="{00000000-0005-0000-0000-0000FF010000}"/>
    <cellStyle name="40% - Accent4 2 6" xfId="782" xr:uid="{00000000-0005-0000-0000-000000020000}"/>
    <cellStyle name="40% - Accent4 2 7" xfId="783" xr:uid="{00000000-0005-0000-0000-000001020000}"/>
    <cellStyle name="40% - Accent4 2 8" xfId="784" xr:uid="{00000000-0005-0000-0000-000002020000}"/>
    <cellStyle name="40% - Accent4 2 9" xfId="761" xr:uid="{00000000-0005-0000-0000-000003020000}"/>
    <cellStyle name="40% - Accent4 3" xfId="70" xr:uid="{00000000-0005-0000-0000-000004020000}"/>
    <cellStyle name="40% - Accent4 3 2" xfId="786" xr:uid="{00000000-0005-0000-0000-000005020000}"/>
    <cellStyle name="40% - Accent4 3 2 2" xfId="787" xr:uid="{00000000-0005-0000-0000-000006020000}"/>
    <cellStyle name="40% - Accent4 3 2 3" xfId="788" xr:uid="{00000000-0005-0000-0000-000007020000}"/>
    <cellStyle name="40% - Accent4 3 3" xfId="789" xr:uid="{00000000-0005-0000-0000-000008020000}"/>
    <cellStyle name="40% - Accent4 3 4" xfId="790" xr:uid="{00000000-0005-0000-0000-000009020000}"/>
    <cellStyle name="40% - Accent4 3 5" xfId="791" xr:uid="{00000000-0005-0000-0000-00000A020000}"/>
    <cellStyle name="40% - Accent4 3 6" xfId="792" xr:uid="{00000000-0005-0000-0000-00000B020000}"/>
    <cellStyle name="40% - Accent4 3 7" xfId="793" xr:uid="{00000000-0005-0000-0000-00000C020000}"/>
    <cellStyle name="40% - Accent4 3 8" xfId="785" xr:uid="{00000000-0005-0000-0000-00000D020000}"/>
    <cellStyle name="40% - Accent4 4" xfId="71" xr:uid="{00000000-0005-0000-0000-00000E020000}"/>
    <cellStyle name="40% - Accent4 4 2" xfId="795" xr:uid="{00000000-0005-0000-0000-00000F020000}"/>
    <cellStyle name="40% - Accent4 4 3" xfId="796" xr:uid="{00000000-0005-0000-0000-000010020000}"/>
    <cellStyle name="40% - Accent4 4 4" xfId="797" xr:uid="{00000000-0005-0000-0000-000011020000}"/>
    <cellStyle name="40% - Accent4 4 5" xfId="794" xr:uid="{00000000-0005-0000-0000-000012020000}"/>
    <cellStyle name="40% - Accent4 5" xfId="798" xr:uid="{00000000-0005-0000-0000-000013020000}"/>
    <cellStyle name="40% - Accent4 5 2" xfId="799" xr:uid="{00000000-0005-0000-0000-000014020000}"/>
    <cellStyle name="40% - Accent4 6" xfId="800" xr:uid="{00000000-0005-0000-0000-000015020000}"/>
    <cellStyle name="40% - Accent4 6 2" xfId="801" xr:uid="{00000000-0005-0000-0000-000016020000}"/>
    <cellStyle name="40% - Accent4 6 2 2" xfId="802" xr:uid="{00000000-0005-0000-0000-000017020000}"/>
    <cellStyle name="40% - Accent4 6 3" xfId="803" xr:uid="{00000000-0005-0000-0000-000018020000}"/>
    <cellStyle name="40% - Accent4 7" xfId="804" xr:uid="{00000000-0005-0000-0000-000019020000}"/>
    <cellStyle name="40% - Accent4 7 2" xfId="805" xr:uid="{00000000-0005-0000-0000-00001A020000}"/>
    <cellStyle name="40% - Accent4 8" xfId="806" xr:uid="{00000000-0005-0000-0000-00001B020000}"/>
    <cellStyle name="40% - Accent4 8 2" xfId="807" xr:uid="{00000000-0005-0000-0000-00001C020000}"/>
    <cellStyle name="40% - Accent4 9" xfId="808" xr:uid="{00000000-0005-0000-0000-00001D020000}"/>
    <cellStyle name="40% - Accent4 9 2" xfId="809" xr:uid="{00000000-0005-0000-0000-00001E020000}"/>
    <cellStyle name="40% - Accent4 9 3" xfId="810" xr:uid="{00000000-0005-0000-0000-00001F020000}"/>
    <cellStyle name="40% - Accent5 10" xfId="811" xr:uid="{00000000-0005-0000-0000-000020020000}"/>
    <cellStyle name="40% - Accent5 2" xfId="72" xr:uid="{00000000-0005-0000-0000-000021020000}"/>
    <cellStyle name="40% - Accent5 2 2" xfId="73" xr:uid="{00000000-0005-0000-0000-000022020000}"/>
    <cellStyle name="40% - Accent5 2 2 2" xfId="814" xr:uid="{00000000-0005-0000-0000-000023020000}"/>
    <cellStyle name="40% - Accent5 2 2 3" xfId="815" xr:uid="{00000000-0005-0000-0000-000024020000}"/>
    <cellStyle name="40% - Accent5 2 2 4" xfId="813" xr:uid="{00000000-0005-0000-0000-000025020000}"/>
    <cellStyle name="40% - Accent5 2 3" xfId="816" xr:uid="{00000000-0005-0000-0000-000026020000}"/>
    <cellStyle name="40% - Accent5 2 3 2" xfId="817" xr:uid="{00000000-0005-0000-0000-000027020000}"/>
    <cellStyle name="40% - Accent5 2 3 2 2" xfId="818" xr:uid="{00000000-0005-0000-0000-000028020000}"/>
    <cellStyle name="40% - Accent5 2 3 2 2 2" xfId="819" xr:uid="{00000000-0005-0000-0000-000029020000}"/>
    <cellStyle name="40% - Accent5 2 3 2 3" xfId="820" xr:uid="{00000000-0005-0000-0000-00002A020000}"/>
    <cellStyle name="40% - Accent5 2 3 2 3 2" xfId="821" xr:uid="{00000000-0005-0000-0000-00002B020000}"/>
    <cellStyle name="40% - Accent5 2 3 2 4" xfId="822" xr:uid="{00000000-0005-0000-0000-00002C020000}"/>
    <cellStyle name="40% - Accent5 2 3 3" xfId="823" xr:uid="{00000000-0005-0000-0000-00002D020000}"/>
    <cellStyle name="40% - Accent5 2 3 3 2" xfId="824" xr:uid="{00000000-0005-0000-0000-00002E020000}"/>
    <cellStyle name="40% - Accent5 2 3 4" xfId="825" xr:uid="{00000000-0005-0000-0000-00002F020000}"/>
    <cellStyle name="40% - Accent5 2 3 4 2" xfId="826" xr:uid="{00000000-0005-0000-0000-000030020000}"/>
    <cellStyle name="40% - Accent5 2 3 5" xfId="827" xr:uid="{00000000-0005-0000-0000-000031020000}"/>
    <cellStyle name="40% - Accent5 2 3 6" xfId="828" xr:uid="{00000000-0005-0000-0000-000032020000}"/>
    <cellStyle name="40% - Accent5 2 4" xfId="829" xr:uid="{00000000-0005-0000-0000-000033020000}"/>
    <cellStyle name="40% - Accent5 2 4 2" xfId="830" xr:uid="{00000000-0005-0000-0000-000034020000}"/>
    <cellStyle name="40% - Accent5 2 4 3" xfId="831" xr:uid="{00000000-0005-0000-0000-000035020000}"/>
    <cellStyle name="40% - Accent5 2 5" xfId="832" xr:uid="{00000000-0005-0000-0000-000036020000}"/>
    <cellStyle name="40% - Accent5 2 6" xfId="833" xr:uid="{00000000-0005-0000-0000-000037020000}"/>
    <cellStyle name="40% - Accent5 2 7" xfId="834" xr:uid="{00000000-0005-0000-0000-000038020000}"/>
    <cellStyle name="40% - Accent5 2 8" xfId="835" xr:uid="{00000000-0005-0000-0000-000039020000}"/>
    <cellStyle name="40% - Accent5 2 9" xfId="812" xr:uid="{00000000-0005-0000-0000-00003A020000}"/>
    <cellStyle name="40% - Accent5 3" xfId="74" xr:uid="{00000000-0005-0000-0000-00003B020000}"/>
    <cellStyle name="40% - Accent5 3 2" xfId="837" xr:uid="{00000000-0005-0000-0000-00003C020000}"/>
    <cellStyle name="40% - Accent5 3 2 2" xfId="838" xr:uid="{00000000-0005-0000-0000-00003D020000}"/>
    <cellStyle name="40% - Accent5 3 2 3" xfId="839" xr:uid="{00000000-0005-0000-0000-00003E020000}"/>
    <cellStyle name="40% - Accent5 3 3" xfId="840" xr:uid="{00000000-0005-0000-0000-00003F020000}"/>
    <cellStyle name="40% - Accent5 3 4" xfId="841" xr:uid="{00000000-0005-0000-0000-000040020000}"/>
    <cellStyle name="40% - Accent5 3 5" xfId="842" xr:uid="{00000000-0005-0000-0000-000041020000}"/>
    <cellStyle name="40% - Accent5 3 6" xfId="843" xr:uid="{00000000-0005-0000-0000-000042020000}"/>
    <cellStyle name="40% - Accent5 3 7" xfId="844" xr:uid="{00000000-0005-0000-0000-000043020000}"/>
    <cellStyle name="40% - Accent5 3 8" xfId="836" xr:uid="{00000000-0005-0000-0000-000044020000}"/>
    <cellStyle name="40% - Accent5 4" xfId="75" xr:uid="{00000000-0005-0000-0000-000045020000}"/>
    <cellStyle name="40% - Accent5 4 2" xfId="846" xr:uid="{00000000-0005-0000-0000-000046020000}"/>
    <cellStyle name="40% - Accent5 4 3" xfId="847" xr:uid="{00000000-0005-0000-0000-000047020000}"/>
    <cellStyle name="40% - Accent5 4 4" xfId="848" xr:uid="{00000000-0005-0000-0000-000048020000}"/>
    <cellStyle name="40% - Accent5 4 5" xfId="845" xr:uid="{00000000-0005-0000-0000-000049020000}"/>
    <cellStyle name="40% - Accent5 5" xfId="849" xr:uid="{00000000-0005-0000-0000-00004A020000}"/>
    <cellStyle name="40% - Accent5 5 2" xfId="850" xr:uid="{00000000-0005-0000-0000-00004B020000}"/>
    <cellStyle name="40% - Accent5 6" xfId="851" xr:uid="{00000000-0005-0000-0000-00004C020000}"/>
    <cellStyle name="40% - Accent5 6 2" xfId="852" xr:uid="{00000000-0005-0000-0000-00004D020000}"/>
    <cellStyle name="40% - Accent5 6 3" xfId="853" xr:uid="{00000000-0005-0000-0000-00004E020000}"/>
    <cellStyle name="40% - Accent5 7" xfId="854" xr:uid="{00000000-0005-0000-0000-00004F020000}"/>
    <cellStyle name="40% - Accent5 7 2" xfId="855" xr:uid="{00000000-0005-0000-0000-000050020000}"/>
    <cellStyle name="40% - Accent5 8" xfId="856" xr:uid="{00000000-0005-0000-0000-000051020000}"/>
    <cellStyle name="40% - Accent5 8 2" xfId="857" xr:uid="{00000000-0005-0000-0000-000052020000}"/>
    <cellStyle name="40% - Accent5 9" xfId="858" xr:uid="{00000000-0005-0000-0000-000053020000}"/>
    <cellStyle name="40% - Accent5 9 2" xfId="859" xr:uid="{00000000-0005-0000-0000-000054020000}"/>
    <cellStyle name="40% - Accent6 10" xfId="860" xr:uid="{00000000-0005-0000-0000-000055020000}"/>
    <cellStyle name="40% - Accent6 2" xfId="76" xr:uid="{00000000-0005-0000-0000-000056020000}"/>
    <cellStyle name="40% - Accent6 2 2" xfId="77" xr:uid="{00000000-0005-0000-0000-000057020000}"/>
    <cellStyle name="40% - Accent6 2 2 2" xfId="863" xr:uid="{00000000-0005-0000-0000-000058020000}"/>
    <cellStyle name="40% - Accent6 2 2 3" xfId="864" xr:uid="{00000000-0005-0000-0000-000059020000}"/>
    <cellStyle name="40% - Accent6 2 2 4" xfId="862" xr:uid="{00000000-0005-0000-0000-00005A020000}"/>
    <cellStyle name="40% - Accent6 2 3" xfId="865" xr:uid="{00000000-0005-0000-0000-00005B020000}"/>
    <cellStyle name="40% - Accent6 2 3 2" xfId="866" xr:uid="{00000000-0005-0000-0000-00005C020000}"/>
    <cellStyle name="40% - Accent6 2 3 2 2" xfId="867" xr:uid="{00000000-0005-0000-0000-00005D020000}"/>
    <cellStyle name="40% - Accent6 2 3 2 2 2" xfId="868" xr:uid="{00000000-0005-0000-0000-00005E020000}"/>
    <cellStyle name="40% - Accent6 2 3 2 3" xfId="869" xr:uid="{00000000-0005-0000-0000-00005F020000}"/>
    <cellStyle name="40% - Accent6 2 3 2 3 2" xfId="870" xr:uid="{00000000-0005-0000-0000-000060020000}"/>
    <cellStyle name="40% - Accent6 2 3 2 4" xfId="871" xr:uid="{00000000-0005-0000-0000-000061020000}"/>
    <cellStyle name="40% - Accent6 2 3 3" xfId="872" xr:uid="{00000000-0005-0000-0000-000062020000}"/>
    <cellStyle name="40% - Accent6 2 3 3 2" xfId="873" xr:uid="{00000000-0005-0000-0000-000063020000}"/>
    <cellStyle name="40% - Accent6 2 3 4" xfId="874" xr:uid="{00000000-0005-0000-0000-000064020000}"/>
    <cellStyle name="40% - Accent6 2 3 4 2" xfId="875" xr:uid="{00000000-0005-0000-0000-000065020000}"/>
    <cellStyle name="40% - Accent6 2 3 5" xfId="876" xr:uid="{00000000-0005-0000-0000-000066020000}"/>
    <cellStyle name="40% - Accent6 2 3 6" xfId="877" xr:uid="{00000000-0005-0000-0000-000067020000}"/>
    <cellStyle name="40% - Accent6 2 4" xfId="878" xr:uid="{00000000-0005-0000-0000-000068020000}"/>
    <cellStyle name="40% - Accent6 2 4 2" xfId="879" xr:uid="{00000000-0005-0000-0000-000069020000}"/>
    <cellStyle name="40% - Accent6 2 4 3" xfId="880" xr:uid="{00000000-0005-0000-0000-00006A020000}"/>
    <cellStyle name="40% - Accent6 2 5" xfId="881" xr:uid="{00000000-0005-0000-0000-00006B020000}"/>
    <cellStyle name="40% - Accent6 2 6" xfId="882" xr:uid="{00000000-0005-0000-0000-00006C020000}"/>
    <cellStyle name="40% - Accent6 2 7" xfId="883" xr:uid="{00000000-0005-0000-0000-00006D020000}"/>
    <cellStyle name="40% - Accent6 2 8" xfId="884" xr:uid="{00000000-0005-0000-0000-00006E020000}"/>
    <cellStyle name="40% - Accent6 2 9" xfId="861" xr:uid="{00000000-0005-0000-0000-00006F020000}"/>
    <cellStyle name="40% - Accent6 3" xfId="78" xr:uid="{00000000-0005-0000-0000-000070020000}"/>
    <cellStyle name="40% - Accent6 3 2" xfId="886" xr:uid="{00000000-0005-0000-0000-000071020000}"/>
    <cellStyle name="40% - Accent6 3 2 2" xfId="887" xr:uid="{00000000-0005-0000-0000-000072020000}"/>
    <cellStyle name="40% - Accent6 3 2 3" xfId="888" xr:uid="{00000000-0005-0000-0000-000073020000}"/>
    <cellStyle name="40% - Accent6 3 3" xfId="889" xr:uid="{00000000-0005-0000-0000-000074020000}"/>
    <cellStyle name="40% - Accent6 3 4" xfId="890" xr:uid="{00000000-0005-0000-0000-000075020000}"/>
    <cellStyle name="40% - Accent6 3 5" xfId="891" xr:uid="{00000000-0005-0000-0000-000076020000}"/>
    <cellStyle name="40% - Accent6 3 6" xfId="892" xr:uid="{00000000-0005-0000-0000-000077020000}"/>
    <cellStyle name="40% - Accent6 3 7" xfId="893" xr:uid="{00000000-0005-0000-0000-000078020000}"/>
    <cellStyle name="40% - Accent6 3 8" xfId="885" xr:uid="{00000000-0005-0000-0000-000079020000}"/>
    <cellStyle name="40% - Accent6 4" xfId="79" xr:uid="{00000000-0005-0000-0000-00007A020000}"/>
    <cellStyle name="40% - Accent6 4 2" xfId="895" xr:uid="{00000000-0005-0000-0000-00007B020000}"/>
    <cellStyle name="40% - Accent6 4 3" xfId="896" xr:uid="{00000000-0005-0000-0000-00007C020000}"/>
    <cellStyle name="40% - Accent6 4 4" xfId="897" xr:uid="{00000000-0005-0000-0000-00007D020000}"/>
    <cellStyle name="40% - Accent6 4 5" xfId="894" xr:uid="{00000000-0005-0000-0000-00007E020000}"/>
    <cellStyle name="40% - Accent6 5" xfId="898" xr:uid="{00000000-0005-0000-0000-00007F020000}"/>
    <cellStyle name="40% - Accent6 5 2" xfId="899" xr:uid="{00000000-0005-0000-0000-000080020000}"/>
    <cellStyle name="40% - Accent6 6" xfId="900" xr:uid="{00000000-0005-0000-0000-000081020000}"/>
    <cellStyle name="40% - Accent6 6 2" xfId="901" xr:uid="{00000000-0005-0000-0000-000082020000}"/>
    <cellStyle name="40% - Accent6 6 2 2" xfId="902" xr:uid="{00000000-0005-0000-0000-000083020000}"/>
    <cellStyle name="40% - Accent6 6 3" xfId="903" xr:uid="{00000000-0005-0000-0000-000084020000}"/>
    <cellStyle name="40% - Accent6 7" xfId="904" xr:uid="{00000000-0005-0000-0000-000085020000}"/>
    <cellStyle name="40% - Accent6 7 2" xfId="905" xr:uid="{00000000-0005-0000-0000-000086020000}"/>
    <cellStyle name="40% - Accent6 8" xfId="906" xr:uid="{00000000-0005-0000-0000-000087020000}"/>
    <cellStyle name="40% - Accent6 8 2" xfId="907" xr:uid="{00000000-0005-0000-0000-000088020000}"/>
    <cellStyle name="40% - Accent6 9" xfId="908" xr:uid="{00000000-0005-0000-0000-000089020000}"/>
    <cellStyle name="40% - Accent6 9 2" xfId="909" xr:uid="{00000000-0005-0000-0000-00008A020000}"/>
    <cellStyle name="40% - Accent6 9 3" xfId="910" xr:uid="{00000000-0005-0000-0000-00008B020000}"/>
    <cellStyle name="60% - Accent1 2" xfId="80" xr:uid="{00000000-0005-0000-0000-00008C020000}"/>
    <cellStyle name="60% - Accent1 2 2" xfId="81" xr:uid="{00000000-0005-0000-0000-00008D020000}"/>
    <cellStyle name="60% - Accent1 2 2 2" xfId="913" xr:uid="{00000000-0005-0000-0000-00008E020000}"/>
    <cellStyle name="60% - Accent1 2 2 3" xfId="914" xr:uid="{00000000-0005-0000-0000-00008F020000}"/>
    <cellStyle name="60% - Accent1 2 2 4" xfId="912" xr:uid="{00000000-0005-0000-0000-000090020000}"/>
    <cellStyle name="60% - Accent1 2 3" xfId="915" xr:uid="{00000000-0005-0000-0000-000091020000}"/>
    <cellStyle name="60% - Accent1 2 3 2" xfId="916" xr:uid="{00000000-0005-0000-0000-000092020000}"/>
    <cellStyle name="60% - Accent1 2 3 2 2" xfId="917" xr:uid="{00000000-0005-0000-0000-000093020000}"/>
    <cellStyle name="60% - Accent1 2 3 2 2 2" xfId="918" xr:uid="{00000000-0005-0000-0000-000094020000}"/>
    <cellStyle name="60% - Accent1 2 3 2 3" xfId="919" xr:uid="{00000000-0005-0000-0000-000095020000}"/>
    <cellStyle name="60% - Accent1 2 3 2 4" xfId="920" xr:uid="{00000000-0005-0000-0000-000096020000}"/>
    <cellStyle name="60% - Accent1 2 3 3" xfId="921" xr:uid="{00000000-0005-0000-0000-000097020000}"/>
    <cellStyle name="60% - Accent1 2 3 4" xfId="922" xr:uid="{00000000-0005-0000-0000-000098020000}"/>
    <cellStyle name="60% - Accent1 2 3 4 2" xfId="923" xr:uid="{00000000-0005-0000-0000-000099020000}"/>
    <cellStyle name="60% - Accent1 2 3 5" xfId="924" xr:uid="{00000000-0005-0000-0000-00009A020000}"/>
    <cellStyle name="60% - Accent1 2 4" xfId="925" xr:uid="{00000000-0005-0000-0000-00009B020000}"/>
    <cellStyle name="60% - Accent1 2 4 2" xfId="926" xr:uid="{00000000-0005-0000-0000-00009C020000}"/>
    <cellStyle name="60% - Accent1 2 5" xfId="927" xr:uid="{00000000-0005-0000-0000-00009D020000}"/>
    <cellStyle name="60% - Accent1 2 6" xfId="928" xr:uid="{00000000-0005-0000-0000-00009E020000}"/>
    <cellStyle name="60% - Accent1 2 7" xfId="929" xr:uid="{00000000-0005-0000-0000-00009F020000}"/>
    <cellStyle name="60% - Accent1 2 8" xfId="930" xr:uid="{00000000-0005-0000-0000-0000A0020000}"/>
    <cellStyle name="60% - Accent1 2 9" xfId="911" xr:uid="{00000000-0005-0000-0000-0000A1020000}"/>
    <cellStyle name="60% - Accent1 3" xfId="82" xr:uid="{00000000-0005-0000-0000-0000A2020000}"/>
    <cellStyle name="60% - Accent1 3 2" xfId="932" xr:uid="{00000000-0005-0000-0000-0000A3020000}"/>
    <cellStyle name="60% - Accent1 3 2 2" xfId="933" xr:uid="{00000000-0005-0000-0000-0000A4020000}"/>
    <cellStyle name="60% - Accent1 3 3" xfId="934" xr:uid="{00000000-0005-0000-0000-0000A5020000}"/>
    <cellStyle name="60% - Accent1 3 4" xfId="935" xr:uid="{00000000-0005-0000-0000-0000A6020000}"/>
    <cellStyle name="60% - Accent1 3 5" xfId="936" xr:uid="{00000000-0005-0000-0000-0000A7020000}"/>
    <cellStyle name="60% - Accent1 3 6" xfId="937" xr:uid="{00000000-0005-0000-0000-0000A8020000}"/>
    <cellStyle name="60% - Accent1 3 7" xfId="931" xr:uid="{00000000-0005-0000-0000-0000A9020000}"/>
    <cellStyle name="60% - Accent1 4" xfId="938" xr:uid="{00000000-0005-0000-0000-0000AA020000}"/>
    <cellStyle name="60% - Accent1 4 2" xfId="939" xr:uid="{00000000-0005-0000-0000-0000AB020000}"/>
    <cellStyle name="60% - Accent1 4 3" xfId="940" xr:uid="{00000000-0005-0000-0000-0000AC020000}"/>
    <cellStyle name="60% - Accent1 4 4" xfId="941" xr:uid="{00000000-0005-0000-0000-0000AD020000}"/>
    <cellStyle name="60% - Accent1 5" xfId="942" xr:uid="{00000000-0005-0000-0000-0000AE020000}"/>
    <cellStyle name="60% - Accent1 5 2" xfId="943" xr:uid="{00000000-0005-0000-0000-0000AF020000}"/>
    <cellStyle name="60% - Accent1 6" xfId="944" xr:uid="{00000000-0005-0000-0000-0000B0020000}"/>
    <cellStyle name="60% - Accent1 6 2" xfId="945" xr:uid="{00000000-0005-0000-0000-0000B1020000}"/>
    <cellStyle name="60% - Accent1 7" xfId="946" xr:uid="{00000000-0005-0000-0000-0000B2020000}"/>
    <cellStyle name="60% - Accent1 7 2" xfId="947" xr:uid="{00000000-0005-0000-0000-0000B3020000}"/>
    <cellStyle name="60% - Accent1 7 3" xfId="948" xr:uid="{00000000-0005-0000-0000-0000B4020000}"/>
    <cellStyle name="60% - Accent1 8" xfId="949" xr:uid="{00000000-0005-0000-0000-0000B5020000}"/>
    <cellStyle name="60% - Accent2 2" xfId="83" xr:uid="{00000000-0005-0000-0000-0000B6020000}"/>
    <cellStyle name="60% - Accent2 2 2" xfId="84" xr:uid="{00000000-0005-0000-0000-0000B7020000}"/>
    <cellStyle name="60% - Accent2 2 2 2" xfId="952" xr:uid="{00000000-0005-0000-0000-0000B8020000}"/>
    <cellStyle name="60% - Accent2 2 2 3" xfId="953" xr:uid="{00000000-0005-0000-0000-0000B9020000}"/>
    <cellStyle name="60% - Accent2 2 2 4" xfId="951" xr:uid="{00000000-0005-0000-0000-0000BA020000}"/>
    <cellStyle name="60% - Accent2 2 3" xfId="954" xr:uid="{00000000-0005-0000-0000-0000BB020000}"/>
    <cellStyle name="60% - Accent2 2 3 2" xfId="955" xr:uid="{00000000-0005-0000-0000-0000BC020000}"/>
    <cellStyle name="60% - Accent2 2 3 2 2" xfId="956" xr:uid="{00000000-0005-0000-0000-0000BD020000}"/>
    <cellStyle name="60% - Accent2 2 3 2 2 2" xfId="957" xr:uid="{00000000-0005-0000-0000-0000BE020000}"/>
    <cellStyle name="60% - Accent2 2 3 2 3" xfId="958" xr:uid="{00000000-0005-0000-0000-0000BF020000}"/>
    <cellStyle name="60% - Accent2 2 3 2 4" xfId="959" xr:uid="{00000000-0005-0000-0000-0000C0020000}"/>
    <cellStyle name="60% - Accent2 2 3 3" xfId="960" xr:uid="{00000000-0005-0000-0000-0000C1020000}"/>
    <cellStyle name="60% - Accent2 2 3 4" xfId="961" xr:uid="{00000000-0005-0000-0000-0000C2020000}"/>
    <cellStyle name="60% - Accent2 2 3 4 2" xfId="962" xr:uid="{00000000-0005-0000-0000-0000C3020000}"/>
    <cellStyle name="60% - Accent2 2 3 5" xfId="963" xr:uid="{00000000-0005-0000-0000-0000C4020000}"/>
    <cellStyle name="60% - Accent2 2 4" xfId="964" xr:uid="{00000000-0005-0000-0000-0000C5020000}"/>
    <cellStyle name="60% - Accent2 2 4 2" xfId="965" xr:uid="{00000000-0005-0000-0000-0000C6020000}"/>
    <cellStyle name="60% - Accent2 2 5" xfId="966" xr:uid="{00000000-0005-0000-0000-0000C7020000}"/>
    <cellStyle name="60% - Accent2 2 6" xfId="967" xr:uid="{00000000-0005-0000-0000-0000C8020000}"/>
    <cellStyle name="60% - Accent2 2 7" xfId="968" xr:uid="{00000000-0005-0000-0000-0000C9020000}"/>
    <cellStyle name="60% - Accent2 2 8" xfId="969" xr:uid="{00000000-0005-0000-0000-0000CA020000}"/>
    <cellStyle name="60% - Accent2 2 9" xfId="950" xr:uid="{00000000-0005-0000-0000-0000CB020000}"/>
    <cellStyle name="60% - Accent2 3" xfId="85" xr:uid="{00000000-0005-0000-0000-0000CC020000}"/>
    <cellStyle name="60% - Accent2 3 2" xfId="971" xr:uid="{00000000-0005-0000-0000-0000CD020000}"/>
    <cellStyle name="60% - Accent2 3 2 2" xfId="972" xr:uid="{00000000-0005-0000-0000-0000CE020000}"/>
    <cellStyle name="60% - Accent2 3 3" xfId="973" xr:uid="{00000000-0005-0000-0000-0000CF020000}"/>
    <cellStyle name="60% - Accent2 3 4" xfId="974" xr:uid="{00000000-0005-0000-0000-0000D0020000}"/>
    <cellStyle name="60% - Accent2 3 5" xfId="975" xr:uid="{00000000-0005-0000-0000-0000D1020000}"/>
    <cellStyle name="60% - Accent2 3 6" xfId="976" xr:uid="{00000000-0005-0000-0000-0000D2020000}"/>
    <cellStyle name="60% - Accent2 3 7" xfId="970" xr:uid="{00000000-0005-0000-0000-0000D3020000}"/>
    <cellStyle name="60% - Accent2 4" xfId="977" xr:uid="{00000000-0005-0000-0000-0000D4020000}"/>
    <cellStyle name="60% - Accent2 4 2" xfId="978" xr:uid="{00000000-0005-0000-0000-0000D5020000}"/>
    <cellStyle name="60% - Accent2 4 3" xfId="979" xr:uid="{00000000-0005-0000-0000-0000D6020000}"/>
    <cellStyle name="60% - Accent2 5" xfId="980" xr:uid="{00000000-0005-0000-0000-0000D7020000}"/>
    <cellStyle name="60% - Accent2 5 2" xfId="981" xr:uid="{00000000-0005-0000-0000-0000D8020000}"/>
    <cellStyle name="60% - Accent2 6" xfId="982" xr:uid="{00000000-0005-0000-0000-0000D9020000}"/>
    <cellStyle name="60% - Accent2 6 2" xfId="983" xr:uid="{00000000-0005-0000-0000-0000DA020000}"/>
    <cellStyle name="60% - Accent2 7" xfId="984" xr:uid="{00000000-0005-0000-0000-0000DB020000}"/>
    <cellStyle name="60% - Accent2 7 2" xfId="985" xr:uid="{00000000-0005-0000-0000-0000DC020000}"/>
    <cellStyle name="60% - Accent2 8" xfId="986" xr:uid="{00000000-0005-0000-0000-0000DD020000}"/>
    <cellStyle name="60% - Accent3 2" xfId="86" xr:uid="{00000000-0005-0000-0000-0000DE020000}"/>
    <cellStyle name="60% - Accent3 2 2" xfId="87" xr:uid="{00000000-0005-0000-0000-0000DF020000}"/>
    <cellStyle name="60% - Accent3 2 2 2" xfId="989" xr:uid="{00000000-0005-0000-0000-0000E0020000}"/>
    <cellStyle name="60% - Accent3 2 2 3" xfId="990" xr:uid="{00000000-0005-0000-0000-0000E1020000}"/>
    <cellStyle name="60% - Accent3 2 2 4" xfId="988" xr:uid="{00000000-0005-0000-0000-0000E2020000}"/>
    <cellStyle name="60% - Accent3 2 3" xfId="991" xr:uid="{00000000-0005-0000-0000-0000E3020000}"/>
    <cellStyle name="60% - Accent3 2 3 2" xfId="992" xr:uid="{00000000-0005-0000-0000-0000E4020000}"/>
    <cellStyle name="60% - Accent3 2 3 2 2" xfId="993" xr:uid="{00000000-0005-0000-0000-0000E5020000}"/>
    <cellStyle name="60% - Accent3 2 3 2 2 2" xfId="994" xr:uid="{00000000-0005-0000-0000-0000E6020000}"/>
    <cellStyle name="60% - Accent3 2 3 2 3" xfId="995" xr:uid="{00000000-0005-0000-0000-0000E7020000}"/>
    <cellStyle name="60% - Accent3 2 3 2 4" xfId="996" xr:uid="{00000000-0005-0000-0000-0000E8020000}"/>
    <cellStyle name="60% - Accent3 2 3 3" xfId="997" xr:uid="{00000000-0005-0000-0000-0000E9020000}"/>
    <cellStyle name="60% - Accent3 2 3 4" xfId="998" xr:uid="{00000000-0005-0000-0000-0000EA020000}"/>
    <cellStyle name="60% - Accent3 2 3 4 2" xfId="999" xr:uid="{00000000-0005-0000-0000-0000EB020000}"/>
    <cellStyle name="60% - Accent3 2 3 5" xfId="1000" xr:uid="{00000000-0005-0000-0000-0000EC020000}"/>
    <cellStyle name="60% - Accent3 2 4" xfId="1001" xr:uid="{00000000-0005-0000-0000-0000ED020000}"/>
    <cellStyle name="60% - Accent3 2 4 2" xfId="1002" xr:uid="{00000000-0005-0000-0000-0000EE020000}"/>
    <cellStyle name="60% - Accent3 2 5" xfId="1003" xr:uid="{00000000-0005-0000-0000-0000EF020000}"/>
    <cellStyle name="60% - Accent3 2 6" xfId="1004" xr:uid="{00000000-0005-0000-0000-0000F0020000}"/>
    <cellStyle name="60% - Accent3 2 7" xfId="1005" xr:uid="{00000000-0005-0000-0000-0000F1020000}"/>
    <cellStyle name="60% - Accent3 2 8" xfId="1006" xr:uid="{00000000-0005-0000-0000-0000F2020000}"/>
    <cellStyle name="60% - Accent3 2 9" xfId="987" xr:uid="{00000000-0005-0000-0000-0000F3020000}"/>
    <cellStyle name="60% - Accent3 3" xfId="88" xr:uid="{00000000-0005-0000-0000-0000F4020000}"/>
    <cellStyle name="60% - Accent3 3 2" xfId="1008" xr:uid="{00000000-0005-0000-0000-0000F5020000}"/>
    <cellStyle name="60% - Accent3 3 2 2" xfId="1009" xr:uid="{00000000-0005-0000-0000-0000F6020000}"/>
    <cellStyle name="60% - Accent3 3 3" xfId="1010" xr:uid="{00000000-0005-0000-0000-0000F7020000}"/>
    <cellStyle name="60% - Accent3 3 4" xfId="1011" xr:uid="{00000000-0005-0000-0000-0000F8020000}"/>
    <cellStyle name="60% - Accent3 3 5" xfId="1012" xr:uid="{00000000-0005-0000-0000-0000F9020000}"/>
    <cellStyle name="60% - Accent3 3 6" xfId="1013" xr:uid="{00000000-0005-0000-0000-0000FA020000}"/>
    <cellStyle name="60% - Accent3 3 7" xfId="1007" xr:uid="{00000000-0005-0000-0000-0000FB020000}"/>
    <cellStyle name="60% - Accent3 4" xfId="1014" xr:uid="{00000000-0005-0000-0000-0000FC020000}"/>
    <cellStyle name="60% - Accent3 4 2" xfId="1015" xr:uid="{00000000-0005-0000-0000-0000FD020000}"/>
    <cellStyle name="60% - Accent3 4 3" xfId="1016" xr:uid="{00000000-0005-0000-0000-0000FE020000}"/>
    <cellStyle name="60% - Accent3 4 4" xfId="1017" xr:uid="{00000000-0005-0000-0000-0000FF020000}"/>
    <cellStyle name="60% - Accent3 5" xfId="1018" xr:uid="{00000000-0005-0000-0000-000000030000}"/>
    <cellStyle name="60% - Accent3 5 2" xfId="1019" xr:uid="{00000000-0005-0000-0000-000001030000}"/>
    <cellStyle name="60% - Accent3 6" xfId="1020" xr:uid="{00000000-0005-0000-0000-000002030000}"/>
    <cellStyle name="60% - Accent3 6 2" xfId="1021" xr:uid="{00000000-0005-0000-0000-000003030000}"/>
    <cellStyle name="60% - Accent3 7" xfId="1022" xr:uid="{00000000-0005-0000-0000-000004030000}"/>
    <cellStyle name="60% - Accent3 7 2" xfId="1023" xr:uid="{00000000-0005-0000-0000-000005030000}"/>
    <cellStyle name="60% - Accent3 7 3" xfId="1024" xr:uid="{00000000-0005-0000-0000-000006030000}"/>
    <cellStyle name="60% - Accent3 8" xfId="1025" xr:uid="{00000000-0005-0000-0000-000007030000}"/>
    <cellStyle name="60% - Accent4 2" xfId="89" xr:uid="{00000000-0005-0000-0000-000008030000}"/>
    <cellStyle name="60% - Accent4 2 2" xfId="90" xr:uid="{00000000-0005-0000-0000-000009030000}"/>
    <cellStyle name="60% - Accent4 2 2 2" xfId="1028" xr:uid="{00000000-0005-0000-0000-00000A030000}"/>
    <cellStyle name="60% - Accent4 2 2 3" xfId="1029" xr:uid="{00000000-0005-0000-0000-00000B030000}"/>
    <cellStyle name="60% - Accent4 2 2 4" xfId="1027" xr:uid="{00000000-0005-0000-0000-00000C030000}"/>
    <cellStyle name="60% - Accent4 2 3" xfId="1030" xr:uid="{00000000-0005-0000-0000-00000D030000}"/>
    <cellStyle name="60% - Accent4 2 3 2" xfId="1031" xr:uid="{00000000-0005-0000-0000-00000E030000}"/>
    <cellStyle name="60% - Accent4 2 3 2 2" xfId="1032" xr:uid="{00000000-0005-0000-0000-00000F030000}"/>
    <cellStyle name="60% - Accent4 2 3 2 2 2" xfId="1033" xr:uid="{00000000-0005-0000-0000-000010030000}"/>
    <cellStyle name="60% - Accent4 2 3 2 3" xfId="1034" xr:uid="{00000000-0005-0000-0000-000011030000}"/>
    <cellStyle name="60% - Accent4 2 3 2 4" xfId="1035" xr:uid="{00000000-0005-0000-0000-000012030000}"/>
    <cellStyle name="60% - Accent4 2 3 3" xfId="1036" xr:uid="{00000000-0005-0000-0000-000013030000}"/>
    <cellStyle name="60% - Accent4 2 3 4" xfId="1037" xr:uid="{00000000-0005-0000-0000-000014030000}"/>
    <cellStyle name="60% - Accent4 2 3 4 2" xfId="1038" xr:uid="{00000000-0005-0000-0000-000015030000}"/>
    <cellStyle name="60% - Accent4 2 3 5" xfId="1039" xr:uid="{00000000-0005-0000-0000-000016030000}"/>
    <cellStyle name="60% - Accent4 2 4" xfId="1040" xr:uid="{00000000-0005-0000-0000-000017030000}"/>
    <cellStyle name="60% - Accent4 2 4 2" xfId="1041" xr:uid="{00000000-0005-0000-0000-000018030000}"/>
    <cellStyle name="60% - Accent4 2 5" xfId="1042" xr:uid="{00000000-0005-0000-0000-000019030000}"/>
    <cellStyle name="60% - Accent4 2 6" xfId="1043" xr:uid="{00000000-0005-0000-0000-00001A030000}"/>
    <cellStyle name="60% - Accent4 2 7" xfId="1044" xr:uid="{00000000-0005-0000-0000-00001B030000}"/>
    <cellStyle name="60% - Accent4 2 8" xfId="1045" xr:uid="{00000000-0005-0000-0000-00001C030000}"/>
    <cellStyle name="60% - Accent4 2 9" xfId="1026" xr:uid="{00000000-0005-0000-0000-00001D030000}"/>
    <cellStyle name="60% - Accent4 3" xfId="91" xr:uid="{00000000-0005-0000-0000-00001E030000}"/>
    <cellStyle name="60% - Accent4 3 2" xfId="1047" xr:uid="{00000000-0005-0000-0000-00001F030000}"/>
    <cellStyle name="60% - Accent4 3 2 2" xfId="1048" xr:uid="{00000000-0005-0000-0000-000020030000}"/>
    <cellStyle name="60% - Accent4 3 3" xfId="1049" xr:uid="{00000000-0005-0000-0000-000021030000}"/>
    <cellStyle name="60% - Accent4 3 4" xfId="1050" xr:uid="{00000000-0005-0000-0000-000022030000}"/>
    <cellStyle name="60% - Accent4 3 5" xfId="1051" xr:uid="{00000000-0005-0000-0000-000023030000}"/>
    <cellStyle name="60% - Accent4 3 6" xfId="1052" xr:uid="{00000000-0005-0000-0000-000024030000}"/>
    <cellStyle name="60% - Accent4 3 7" xfId="1046" xr:uid="{00000000-0005-0000-0000-000025030000}"/>
    <cellStyle name="60% - Accent4 4" xfId="1053" xr:uid="{00000000-0005-0000-0000-000026030000}"/>
    <cellStyle name="60% - Accent4 4 2" xfId="1054" xr:uid="{00000000-0005-0000-0000-000027030000}"/>
    <cellStyle name="60% - Accent4 4 3" xfId="1055" xr:uid="{00000000-0005-0000-0000-000028030000}"/>
    <cellStyle name="60% - Accent4 4 4" xfId="1056" xr:uid="{00000000-0005-0000-0000-000029030000}"/>
    <cellStyle name="60% - Accent4 5" xfId="1057" xr:uid="{00000000-0005-0000-0000-00002A030000}"/>
    <cellStyle name="60% - Accent4 5 2" xfId="1058" xr:uid="{00000000-0005-0000-0000-00002B030000}"/>
    <cellStyle name="60% - Accent4 6" xfId="1059" xr:uid="{00000000-0005-0000-0000-00002C030000}"/>
    <cellStyle name="60% - Accent4 6 2" xfId="1060" xr:uid="{00000000-0005-0000-0000-00002D030000}"/>
    <cellStyle name="60% - Accent4 7" xfId="1061" xr:uid="{00000000-0005-0000-0000-00002E030000}"/>
    <cellStyle name="60% - Accent4 7 2" xfId="1062" xr:uid="{00000000-0005-0000-0000-00002F030000}"/>
    <cellStyle name="60% - Accent4 7 3" xfId="1063" xr:uid="{00000000-0005-0000-0000-000030030000}"/>
    <cellStyle name="60% - Accent4 8" xfId="1064" xr:uid="{00000000-0005-0000-0000-000031030000}"/>
    <cellStyle name="60% - Accent5 2" xfId="92" xr:uid="{00000000-0005-0000-0000-000032030000}"/>
    <cellStyle name="60% - Accent5 2 2" xfId="93" xr:uid="{00000000-0005-0000-0000-000033030000}"/>
    <cellStyle name="60% - Accent5 2 2 2" xfId="1067" xr:uid="{00000000-0005-0000-0000-000034030000}"/>
    <cellStyle name="60% - Accent5 2 2 3" xfId="1068" xr:uid="{00000000-0005-0000-0000-000035030000}"/>
    <cellStyle name="60% - Accent5 2 2 4" xfId="1066" xr:uid="{00000000-0005-0000-0000-000036030000}"/>
    <cellStyle name="60% - Accent5 2 3" xfId="1069" xr:uid="{00000000-0005-0000-0000-000037030000}"/>
    <cellStyle name="60% - Accent5 2 3 2" xfId="1070" xr:uid="{00000000-0005-0000-0000-000038030000}"/>
    <cellStyle name="60% - Accent5 2 3 2 2" xfId="1071" xr:uid="{00000000-0005-0000-0000-000039030000}"/>
    <cellStyle name="60% - Accent5 2 3 2 2 2" xfId="1072" xr:uid="{00000000-0005-0000-0000-00003A030000}"/>
    <cellStyle name="60% - Accent5 2 3 2 3" xfId="1073" xr:uid="{00000000-0005-0000-0000-00003B030000}"/>
    <cellStyle name="60% - Accent5 2 3 2 4" xfId="1074" xr:uid="{00000000-0005-0000-0000-00003C030000}"/>
    <cellStyle name="60% - Accent5 2 3 3" xfId="1075" xr:uid="{00000000-0005-0000-0000-00003D030000}"/>
    <cellStyle name="60% - Accent5 2 3 4" xfId="1076" xr:uid="{00000000-0005-0000-0000-00003E030000}"/>
    <cellStyle name="60% - Accent5 2 3 4 2" xfId="1077" xr:uid="{00000000-0005-0000-0000-00003F030000}"/>
    <cellStyle name="60% - Accent5 2 3 5" xfId="1078" xr:uid="{00000000-0005-0000-0000-000040030000}"/>
    <cellStyle name="60% - Accent5 2 4" xfId="1079" xr:uid="{00000000-0005-0000-0000-000041030000}"/>
    <cellStyle name="60% - Accent5 2 4 2" xfId="1080" xr:uid="{00000000-0005-0000-0000-000042030000}"/>
    <cellStyle name="60% - Accent5 2 5" xfId="1081" xr:uid="{00000000-0005-0000-0000-000043030000}"/>
    <cellStyle name="60% - Accent5 2 6" xfId="1082" xr:uid="{00000000-0005-0000-0000-000044030000}"/>
    <cellStyle name="60% - Accent5 2 7" xfId="1083" xr:uid="{00000000-0005-0000-0000-000045030000}"/>
    <cellStyle name="60% - Accent5 2 8" xfId="1084" xr:uid="{00000000-0005-0000-0000-000046030000}"/>
    <cellStyle name="60% - Accent5 2 9" xfId="1065" xr:uid="{00000000-0005-0000-0000-000047030000}"/>
    <cellStyle name="60% - Accent5 3" xfId="94" xr:uid="{00000000-0005-0000-0000-000048030000}"/>
    <cellStyle name="60% - Accent5 3 2" xfId="1086" xr:uid="{00000000-0005-0000-0000-000049030000}"/>
    <cellStyle name="60% - Accent5 3 2 2" xfId="1087" xr:uid="{00000000-0005-0000-0000-00004A030000}"/>
    <cellStyle name="60% - Accent5 3 3" xfId="1088" xr:uid="{00000000-0005-0000-0000-00004B030000}"/>
    <cellStyle name="60% - Accent5 3 4" xfId="1089" xr:uid="{00000000-0005-0000-0000-00004C030000}"/>
    <cellStyle name="60% - Accent5 3 5" xfId="1090" xr:uid="{00000000-0005-0000-0000-00004D030000}"/>
    <cellStyle name="60% - Accent5 3 6" xfId="1091" xr:uid="{00000000-0005-0000-0000-00004E030000}"/>
    <cellStyle name="60% - Accent5 3 7" xfId="1085" xr:uid="{00000000-0005-0000-0000-00004F030000}"/>
    <cellStyle name="60% - Accent5 4" xfId="1092" xr:uid="{00000000-0005-0000-0000-000050030000}"/>
    <cellStyle name="60% - Accent5 4 2" xfId="1093" xr:uid="{00000000-0005-0000-0000-000051030000}"/>
    <cellStyle name="60% - Accent5 4 3" xfId="1094" xr:uid="{00000000-0005-0000-0000-000052030000}"/>
    <cellStyle name="60% - Accent5 5" xfId="1095" xr:uid="{00000000-0005-0000-0000-000053030000}"/>
    <cellStyle name="60% - Accent5 5 2" xfId="1096" xr:uid="{00000000-0005-0000-0000-000054030000}"/>
    <cellStyle name="60% - Accent5 6" xfId="1097" xr:uid="{00000000-0005-0000-0000-000055030000}"/>
    <cellStyle name="60% - Accent5 6 2" xfId="1098" xr:uid="{00000000-0005-0000-0000-000056030000}"/>
    <cellStyle name="60% - Accent5 7" xfId="1099" xr:uid="{00000000-0005-0000-0000-000057030000}"/>
    <cellStyle name="60% - Accent5 7 2" xfId="1100" xr:uid="{00000000-0005-0000-0000-000058030000}"/>
    <cellStyle name="60% - Accent5 8" xfId="1101" xr:uid="{00000000-0005-0000-0000-000059030000}"/>
    <cellStyle name="60% - Accent6 2" xfId="95" xr:uid="{00000000-0005-0000-0000-00005A030000}"/>
    <cellStyle name="60% - Accent6 2 2" xfId="96" xr:uid="{00000000-0005-0000-0000-00005B030000}"/>
    <cellStyle name="60% - Accent6 2 2 2" xfId="1104" xr:uid="{00000000-0005-0000-0000-00005C030000}"/>
    <cellStyle name="60% - Accent6 2 2 3" xfId="1105" xr:uid="{00000000-0005-0000-0000-00005D030000}"/>
    <cellStyle name="60% - Accent6 2 2 4" xfId="1103" xr:uid="{00000000-0005-0000-0000-00005E030000}"/>
    <cellStyle name="60% - Accent6 2 3" xfId="1106" xr:uid="{00000000-0005-0000-0000-00005F030000}"/>
    <cellStyle name="60% - Accent6 2 3 2" xfId="1107" xr:uid="{00000000-0005-0000-0000-000060030000}"/>
    <cellStyle name="60% - Accent6 2 3 2 2" xfId="1108" xr:uid="{00000000-0005-0000-0000-000061030000}"/>
    <cellStyle name="60% - Accent6 2 3 2 2 2" xfId="1109" xr:uid="{00000000-0005-0000-0000-000062030000}"/>
    <cellStyle name="60% - Accent6 2 3 2 3" xfId="1110" xr:uid="{00000000-0005-0000-0000-000063030000}"/>
    <cellStyle name="60% - Accent6 2 3 2 4" xfId="1111" xr:uid="{00000000-0005-0000-0000-000064030000}"/>
    <cellStyle name="60% - Accent6 2 3 3" xfId="1112" xr:uid="{00000000-0005-0000-0000-000065030000}"/>
    <cellStyle name="60% - Accent6 2 3 4" xfId="1113" xr:uid="{00000000-0005-0000-0000-000066030000}"/>
    <cellStyle name="60% - Accent6 2 3 4 2" xfId="1114" xr:uid="{00000000-0005-0000-0000-000067030000}"/>
    <cellStyle name="60% - Accent6 2 3 5" xfId="1115" xr:uid="{00000000-0005-0000-0000-000068030000}"/>
    <cellStyle name="60% - Accent6 2 4" xfId="1116" xr:uid="{00000000-0005-0000-0000-000069030000}"/>
    <cellStyle name="60% - Accent6 2 4 2" xfId="1117" xr:uid="{00000000-0005-0000-0000-00006A030000}"/>
    <cellStyle name="60% - Accent6 2 5" xfId="1118" xr:uid="{00000000-0005-0000-0000-00006B030000}"/>
    <cellStyle name="60% - Accent6 2 6" xfId="1119" xr:uid="{00000000-0005-0000-0000-00006C030000}"/>
    <cellStyle name="60% - Accent6 2 7" xfId="1120" xr:uid="{00000000-0005-0000-0000-00006D030000}"/>
    <cellStyle name="60% - Accent6 2 8" xfId="1121" xr:uid="{00000000-0005-0000-0000-00006E030000}"/>
    <cellStyle name="60% - Accent6 2 9" xfId="1102" xr:uid="{00000000-0005-0000-0000-00006F030000}"/>
    <cellStyle name="60% - Accent6 3" xfId="97" xr:uid="{00000000-0005-0000-0000-000070030000}"/>
    <cellStyle name="60% - Accent6 3 2" xfId="1123" xr:uid="{00000000-0005-0000-0000-000071030000}"/>
    <cellStyle name="60% - Accent6 3 2 2" xfId="1124" xr:uid="{00000000-0005-0000-0000-000072030000}"/>
    <cellStyle name="60% - Accent6 3 3" xfId="1125" xr:uid="{00000000-0005-0000-0000-000073030000}"/>
    <cellStyle name="60% - Accent6 3 4" xfId="1126" xr:uid="{00000000-0005-0000-0000-000074030000}"/>
    <cellStyle name="60% - Accent6 3 5" xfId="1127" xr:uid="{00000000-0005-0000-0000-000075030000}"/>
    <cellStyle name="60% - Accent6 3 6" xfId="1128" xr:uid="{00000000-0005-0000-0000-000076030000}"/>
    <cellStyle name="60% - Accent6 3 7" xfId="1122" xr:uid="{00000000-0005-0000-0000-000077030000}"/>
    <cellStyle name="60% - Accent6 4" xfId="1129" xr:uid="{00000000-0005-0000-0000-000078030000}"/>
    <cellStyle name="60% - Accent6 4 2" xfId="1130" xr:uid="{00000000-0005-0000-0000-000079030000}"/>
    <cellStyle name="60% - Accent6 4 3" xfId="1131" xr:uid="{00000000-0005-0000-0000-00007A030000}"/>
    <cellStyle name="60% - Accent6 4 4" xfId="1132" xr:uid="{00000000-0005-0000-0000-00007B030000}"/>
    <cellStyle name="60% - Accent6 5" xfId="1133" xr:uid="{00000000-0005-0000-0000-00007C030000}"/>
    <cellStyle name="60% - Accent6 5 2" xfId="1134" xr:uid="{00000000-0005-0000-0000-00007D030000}"/>
    <cellStyle name="60% - Accent6 6" xfId="1135" xr:uid="{00000000-0005-0000-0000-00007E030000}"/>
    <cellStyle name="60% - Accent6 6 2" xfId="1136" xr:uid="{00000000-0005-0000-0000-00007F030000}"/>
    <cellStyle name="60% - Accent6 7" xfId="1137" xr:uid="{00000000-0005-0000-0000-000080030000}"/>
    <cellStyle name="60% - Accent6 7 2" xfId="1138" xr:uid="{00000000-0005-0000-0000-000081030000}"/>
    <cellStyle name="60% - Accent6 7 3" xfId="1139" xr:uid="{00000000-0005-0000-0000-000082030000}"/>
    <cellStyle name="60% - Accent6 8" xfId="1140" xr:uid="{00000000-0005-0000-0000-000083030000}"/>
    <cellStyle name="Accent1 2" xfId="98" xr:uid="{00000000-0005-0000-0000-000084030000}"/>
    <cellStyle name="Accent1 2 2" xfId="99" xr:uid="{00000000-0005-0000-0000-000085030000}"/>
    <cellStyle name="Accent1 2 2 2" xfId="1143" xr:uid="{00000000-0005-0000-0000-000086030000}"/>
    <cellStyle name="Accent1 2 2 3" xfId="1144" xr:uid="{00000000-0005-0000-0000-000087030000}"/>
    <cellStyle name="Accent1 2 2 4" xfId="1142" xr:uid="{00000000-0005-0000-0000-000088030000}"/>
    <cellStyle name="Accent1 2 3" xfId="1145" xr:uid="{00000000-0005-0000-0000-000089030000}"/>
    <cellStyle name="Accent1 2 3 2" xfId="1146" xr:uid="{00000000-0005-0000-0000-00008A030000}"/>
    <cellStyle name="Accent1 2 3 2 2" xfId="1147" xr:uid="{00000000-0005-0000-0000-00008B030000}"/>
    <cellStyle name="Accent1 2 3 2 2 2" xfId="1148" xr:uid="{00000000-0005-0000-0000-00008C030000}"/>
    <cellStyle name="Accent1 2 3 2 3" xfId="1149" xr:uid="{00000000-0005-0000-0000-00008D030000}"/>
    <cellStyle name="Accent1 2 3 2 4" xfId="1150" xr:uid="{00000000-0005-0000-0000-00008E030000}"/>
    <cellStyle name="Accent1 2 3 3" xfId="1151" xr:uid="{00000000-0005-0000-0000-00008F030000}"/>
    <cellStyle name="Accent1 2 3 4" xfId="1152" xr:uid="{00000000-0005-0000-0000-000090030000}"/>
    <cellStyle name="Accent1 2 3 4 2" xfId="1153" xr:uid="{00000000-0005-0000-0000-000091030000}"/>
    <cellStyle name="Accent1 2 3 5" xfId="1154" xr:uid="{00000000-0005-0000-0000-000092030000}"/>
    <cellStyle name="Accent1 2 4" xfId="1155" xr:uid="{00000000-0005-0000-0000-000093030000}"/>
    <cellStyle name="Accent1 2 4 2" xfId="1156" xr:uid="{00000000-0005-0000-0000-000094030000}"/>
    <cellStyle name="Accent1 2 5" xfId="1157" xr:uid="{00000000-0005-0000-0000-000095030000}"/>
    <cellStyle name="Accent1 2 6" xfId="1158" xr:uid="{00000000-0005-0000-0000-000096030000}"/>
    <cellStyle name="Accent1 2 7" xfId="1159" xr:uid="{00000000-0005-0000-0000-000097030000}"/>
    <cellStyle name="Accent1 2 8" xfId="1160" xr:uid="{00000000-0005-0000-0000-000098030000}"/>
    <cellStyle name="Accent1 2 9" xfId="1141" xr:uid="{00000000-0005-0000-0000-000099030000}"/>
    <cellStyle name="Accent1 3" xfId="100" xr:uid="{00000000-0005-0000-0000-00009A030000}"/>
    <cellStyle name="Accent1 3 2" xfId="1162" xr:uid="{00000000-0005-0000-0000-00009B030000}"/>
    <cellStyle name="Accent1 3 2 2" xfId="1163" xr:uid="{00000000-0005-0000-0000-00009C030000}"/>
    <cellStyle name="Accent1 3 3" xfId="1164" xr:uid="{00000000-0005-0000-0000-00009D030000}"/>
    <cellStyle name="Accent1 3 4" xfId="1165" xr:uid="{00000000-0005-0000-0000-00009E030000}"/>
    <cellStyle name="Accent1 3 5" xfId="1166" xr:uid="{00000000-0005-0000-0000-00009F030000}"/>
    <cellStyle name="Accent1 3 6" xfId="1167" xr:uid="{00000000-0005-0000-0000-0000A0030000}"/>
    <cellStyle name="Accent1 3 7" xfId="1161" xr:uid="{00000000-0005-0000-0000-0000A1030000}"/>
    <cellStyle name="Accent1 4" xfId="1168" xr:uid="{00000000-0005-0000-0000-0000A2030000}"/>
    <cellStyle name="Accent1 4 2" xfId="1169" xr:uid="{00000000-0005-0000-0000-0000A3030000}"/>
    <cellStyle name="Accent1 4 3" xfId="1170" xr:uid="{00000000-0005-0000-0000-0000A4030000}"/>
    <cellStyle name="Accent1 4 4" xfId="1171" xr:uid="{00000000-0005-0000-0000-0000A5030000}"/>
    <cellStyle name="Accent1 5" xfId="1172" xr:uid="{00000000-0005-0000-0000-0000A6030000}"/>
    <cellStyle name="Accent1 5 2" xfId="1173" xr:uid="{00000000-0005-0000-0000-0000A7030000}"/>
    <cellStyle name="Accent1 6" xfId="1174" xr:uid="{00000000-0005-0000-0000-0000A8030000}"/>
    <cellStyle name="Accent1 6 2" xfId="1175" xr:uid="{00000000-0005-0000-0000-0000A9030000}"/>
    <cellStyle name="Accent1 7" xfId="1176" xr:uid="{00000000-0005-0000-0000-0000AA030000}"/>
    <cellStyle name="Accent1 7 2" xfId="1177" xr:uid="{00000000-0005-0000-0000-0000AB030000}"/>
    <cellStyle name="Accent1 7 3" xfId="1178" xr:uid="{00000000-0005-0000-0000-0000AC030000}"/>
    <cellStyle name="Accent1 8" xfId="1179" xr:uid="{00000000-0005-0000-0000-0000AD030000}"/>
    <cellStyle name="Accent2 2" xfId="101" xr:uid="{00000000-0005-0000-0000-0000AE030000}"/>
    <cellStyle name="Accent2 2 2" xfId="102" xr:uid="{00000000-0005-0000-0000-0000AF030000}"/>
    <cellStyle name="Accent2 2 2 2" xfId="1182" xr:uid="{00000000-0005-0000-0000-0000B0030000}"/>
    <cellStyle name="Accent2 2 2 3" xfId="1183" xr:uid="{00000000-0005-0000-0000-0000B1030000}"/>
    <cellStyle name="Accent2 2 2 4" xfId="1181" xr:uid="{00000000-0005-0000-0000-0000B2030000}"/>
    <cellStyle name="Accent2 2 3" xfId="1184" xr:uid="{00000000-0005-0000-0000-0000B3030000}"/>
    <cellStyle name="Accent2 2 3 2" xfId="1185" xr:uid="{00000000-0005-0000-0000-0000B4030000}"/>
    <cellStyle name="Accent2 2 3 2 2" xfId="1186" xr:uid="{00000000-0005-0000-0000-0000B5030000}"/>
    <cellStyle name="Accent2 2 3 2 2 2" xfId="1187" xr:uid="{00000000-0005-0000-0000-0000B6030000}"/>
    <cellStyle name="Accent2 2 3 2 3" xfId="1188" xr:uid="{00000000-0005-0000-0000-0000B7030000}"/>
    <cellStyle name="Accent2 2 3 2 4" xfId="1189" xr:uid="{00000000-0005-0000-0000-0000B8030000}"/>
    <cellStyle name="Accent2 2 3 3" xfId="1190" xr:uid="{00000000-0005-0000-0000-0000B9030000}"/>
    <cellStyle name="Accent2 2 3 4" xfId="1191" xr:uid="{00000000-0005-0000-0000-0000BA030000}"/>
    <cellStyle name="Accent2 2 3 4 2" xfId="1192" xr:uid="{00000000-0005-0000-0000-0000BB030000}"/>
    <cellStyle name="Accent2 2 3 5" xfId="1193" xr:uid="{00000000-0005-0000-0000-0000BC030000}"/>
    <cellStyle name="Accent2 2 4" xfId="1194" xr:uid="{00000000-0005-0000-0000-0000BD030000}"/>
    <cellStyle name="Accent2 2 4 2" xfId="1195" xr:uid="{00000000-0005-0000-0000-0000BE030000}"/>
    <cellStyle name="Accent2 2 5" xfId="1196" xr:uid="{00000000-0005-0000-0000-0000BF030000}"/>
    <cellStyle name="Accent2 2 6" xfId="1197" xr:uid="{00000000-0005-0000-0000-0000C0030000}"/>
    <cellStyle name="Accent2 2 7" xfId="1198" xr:uid="{00000000-0005-0000-0000-0000C1030000}"/>
    <cellStyle name="Accent2 2 8" xfId="1199" xr:uid="{00000000-0005-0000-0000-0000C2030000}"/>
    <cellStyle name="Accent2 2 9" xfId="1180" xr:uid="{00000000-0005-0000-0000-0000C3030000}"/>
    <cellStyle name="Accent2 3" xfId="103" xr:uid="{00000000-0005-0000-0000-0000C4030000}"/>
    <cellStyle name="Accent2 3 2" xfId="1201" xr:uid="{00000000-0005-0000-0000-0000C5030000}"/>
    <cellStyle name="Accent2 3 2 2" xfId="1202" xr:uid="{00000000-0005-0000-0000-0000C6030000}"/>
    <cellStyle name="Accent2 3 3" xfId="1203" xr:uid="{00000000-0005-0000-0000-0000C7030000}"/>
    <cellStyle name="Accent2 3 4" xfId="1204" xr:uid="{00000000-0005-0000-0000-0000C8030000}"/>
    <cellStyle name="Accent2 3 5" xfId="1205" xr:uid="{00000000-0005-0000-0000-0000C9030000}"/>
    <cellStyle name="Accent2 3 6" xfId="1206" xr:uid="{00000000-0005-0000-0000-0000CA030000}"/>
    <cellStyle name="Accent2 3 7" xfId="1200" xr:uid="{00000000-0005-0000-0000-0000CB030000}"/>
    <cellStyle name="Accent2 4" xfId="1207" xr:uid="{00000000-0005-0000-0000-0000CC030000}"/>
    <cellStyle name="Accent2 4 2" xfId="1208" xr:uid="{00000000-0005-0000-0000-0000CD030000}"/>
    <cellStyle name="Accent2 4 3" xfId="1209" xr:uid="{00000000-0005-0000-0000-0000CE030000}"/>
    <cellStyle name="Accent2 4 4" xfId="1210" xr:uid="{00000000-0005-0000-0000-0000CF030000}"/>
    <cellStyle name="Accent2 5" xfId="1211" xr:uid="{00000000-0005-0000-0000-0000D0030000}"/>
    <cellStyle name="Accent2 5 2" xfId="1212" xr:uid="{00000000-0005-0000-0000-0000D1030000}"/>
    <cellStyle name="Accent2 6" xfId="1213" xr:uid="{00000000-0005-0000-0000-0000D2030000}"/>
    <cellStyle name="Accent2 6 2" xfId="1214" xr:uid="{00000000-0005-0000-0000-0000D3030000}"/>
    <cellStyle name="Accent2 7" xfId="1215" xr:uid="{00000000-0005-0000-0000-0000D4030000}"/>
    <cellStyle name="Accent2 7 2" xfId="1216" xr:uid="{00000000-0005-0000-0000-0000D5030000}"/>
    <cellStyle name="Accent2 7 3" xfId="1217" xr:uid="{00000000-0005-0000-0000-0000D6030000}"/>
    <cellStyle name="Accent2 8" xfId="1218" xr:uid="{00000000-0005-0000-0000-0000D7030000}"/>
    <cellStyle name="Accent3 2" xfId="104" xr:uid="{00000000-0005-0000-0000-0000D8030000}"/>
    <cellStyle name="Accent3 2 2" xfId="105" xr:uid="{00000000-0005-0000-0000-0000D9030000}"/>
    <cellStyle name="Accent3 2 2 2" xfId="1221" xr:uid="{00000000-0005-0000-0000-0000DA030000}"/>
    <cellStyle name="Accent3 2 2 3" xfId="1222" xr:uid="{00000000-0005-0000-0000-0000DB030000}"/>
    <cellStyle name="Accent3 2 2 4" xfId="1220" xr:uid="{00000000-0005-0000-0000-0000DC030000}"/>
    <cellStyle name="Accent3 2 3" xfId="1223" xr:uid="{00000000-0005-0000-0000-0000DD030000}"/>
    <cellStyle name="Accent3 2 3 2" xfId="1224" xr:uid="{00000000-0005-0000-0000-0000DE030000}"/>
    <cellStyle name="Accent3 2 3 2 2" xfId="1225" xr:uid="{00000000-0005-0000-0000-0000DF030000}"/>
    <cellStyle name="Accent3 2 3 2 2 2" xfId="1226" xr:uid="{00000000-0005-0000-0000-0000E0030000}"/>
    <cellStyle name="Accent3 2 3 2 3" xfId="1227" xr:uid="{00000000-0005-0000-0000-0000E1030000}"/>
    <cellStyle name="Accent3 2 3 2 4" xfId="1228" xr:uid="{00000000-0005-0000-0000-0000E2030000}"/>
    <cellStyle name="Accent3 2 3 3" xfId="1229" xr:uid="{00000000-0005-0000-0000-0000E3030000}"/>
    <cellStyle name="Accent3 2 3 4" xfId="1230" xr:uid="{00000000-0005-0000-0000-0000E4030000}"/>
    <cellStyle name="Accent3 2 3 4 2" xfId="1231" xr:uid="{00000000-0005-0000-0000-0000E5030000}"/>
    <cellStyle name="Accent3 2 3 5" xfId="1232" xr:uid="{00000000-0005-0000-0000-0000E6030000}"/>
    <cellStyle name="Accent3 2 4" xfId="1233" xr:uid="{00000000-0005-0000-0000-0000E7030000}"/>
    <cellStyle name="Accent3 2 4 2" xfId="1234" xr:uid="{00000000-0005-0000-0000-0000E8030000}"/>
    <cellStyle name="Accent3 2 5" xfId="1235" xr:uid="{00000000-0005-0000-0000-0000E9030000}"/>
    <cellStyle name="Accent3 2 6" xfId="1236" xr:uid="{00000000-0005-0000-0000-0000EA030000}"/>
    <cellStyle name="Accent3 2 7" xfId="1237" xr:uid="{00000000-0005-0000-0000-0000EB030000}"/>
    <cellStyle name="Accent3 2 8" xfId="1238" xr:uid="{00000000-0005-0000-0000-0000EC030000}"/>
    <cellStyle name="Accent3 2 9" xfId="1219" xr:uid="{00000000-0005-0000-0000-0000ED030000}"/>
    <cellStyle name="Accent3 3" xfId="106" xr:uid="{00000000-0005-0000-0000-0000EE030000}"/>
    <cellStyle name="Accent3 3 2" xfId="1240" xr:uid="{00000000-0005-0000-0000-0000EF030000}"/>
    <cellStyle name="Accent3 3 2 2" xfId="1241" xr:uid="{00000000-0005-0000-0000-0000F0030000}"/>
    <cellStyle name="Accent3 3 3" xfId="1242" xr:uid="{00000000-0005-0000-0000-0000F1030000}"/>
    <cellStyle name="Accent3 3 4" xfId="1243" xr:uid="{00000000-0005-0000-0000-0000F2030000}"/>
    <cellStyle name="Accent3 3 5" xfId="1244" xr:uid="{00000000-0005-0000-0000-0000F3030000}"/>
    <cellStyle name="Accent3 3 6" xfId="1245" xr:uid="{00000000-0005-0000-0000-0000F4030000}"/>
    <cellStyle name="Accent3 3 7" xfId="1239" xr:uid="{00000000-0005-0000-0000-0000F5030000}"/>
    <cellStyle name="Accent3 4" xfId="1246" xr:uid="{00000000-0005-0000-0000-0000F6030000}"/>
    <cellStyle name="Accent3 4 2" xfId="1247" xr:uid="{00000000-0005-0000-0000-0000F7030000}"/>
    <cellStyle name="Accent3 4 3" xfId="1248" xr:uid="{00000000-0005-0000-0000-0000F8030000}"/>
    <cellStyle name="Accent3 5" xfId="1249" xr:uid="{00000000-0005-0000-0000-0000F9030000}"/>
    <cellStyle name="Accent3 5 2" xfId="1250" xr:uid="{00000000-0005-0000-0000-0000FA030000}"/>
    <cellStyle name="Accent3 6" xfId="1251" xr:uid="{00000000-0005-0000-0000-0000FB030000}"/>
    <cellStyle name="Accent3 6 2" xfId="1252" xr:uid="{00000000-0005-0000-0000-0000FC030000}"/>
    <cellStyle name="Accent3 7" xfId="1253" xr:uid="{00000000-0005-0000-0000-0000FD030000}"/>
    <cellStyle name="Accent3 7 2" xfId="1254" xr:uid="{00000000-0005-0000-0000-0000FE030000}"/>
    <cellStyle name="Accent3 8" xfId="1255" xr:uid="{00000000-0005-0000-0000-0000FF030000}"/>
    <cellStyle name="Accent4 2" xfId="107" xr:uid="{00000000-0005-0000-0000-000000040000}"/>
    <cellStyle name="Accent4 2 2" xfId="108" xr:uid="{00000000-0005-0000-0000-000001040000}"/>
    <cellStyle name="Accent4 2 2 2" xfId="1258" xr:uid="{00000000-0005-0000-0000-000002040000}"/>
    <cellStyle name="Accent4 2 2 3" xfId="1259" xr:uid="{00000000-0005-0000-0000-000003040000}"/>
    <cellStyle name="Accent4 2 2 4" xfId="1257" xr:uid="{00000000-0005-0000-0000-000004040000}"/>
    <cellStyle name="Accent4 2 3" xfId="1260" xr:uid="{00000000-0005-0000-0000-000005040000}"/>
    <cellStyle name="Accent4 2 3 2" xfId="1261" xr:uid="{00000000-0005-0000-0000-000006040000}"/>
    <cellStyle name="Accent4 2 3 2 2" xfId="1262" xr:uid="{00000000-0005-0000-0000-000007040000}"/>
    <cellStyle name="Accent4 2 3 2 2 2" xfId="1263" xr:uid="{00000000-0005-0000-0000-000008040000}"/>
    <cellStyle name="Accent4 2 3 2 3" xfId="1264" xr:uid="{00000000-0005-0000-0000-000009040000}"/>
    <cellStyle name="Accent4 2 3 2 4" xfId="1265" xr:uid="{00000000-0005-0000-0000-00000A040000}"/>
    <cellStyle name="Accent4 2 3 3" xfId="1266" xr:uid="{00000000-0005-0000-0000-00000B040000}"/>
    <cellStyle name="Accent4 2 3 4" xfId="1267" xr:uid="{00000000-0005-0000-0000-00000C040000}"/>
    <cellStyle name="Accent4 2 3 4 2" xfId="1268" xr:uid="{00000000-0005-0000-0000-00000D040000}"/>
    <cellStyle name="Accent4 2 3 5" xfId="1269" xr:uid="{00000000-0005-0000-0000-00000E040000}"/>
    <cellStyle name="Accent4 2 4" xfId="1270" xr:uid="{00000000-0005-0000-0000-00000F040000}"/>
    <cellStyle name="Accent4 2 4 2" xfId="1271" xr:uid="{00000000-0005-0000-0000-000010040000}"/>
    <cellStyle name="Accent4 2 5" xfId="1272" xr:uid="{00000000-0005-0000-0000-000011040000}"/>
    <cellStyle name="Accent4 2 6" xfId="1273" xr:uid="{00000000-0005-0000-0000-000012040000}"/>
    <cellStyle name="Accent4 2 7" xfId="1274" xr:uid="{00000000-0005-0000-0000-000013040000}"/>
    <cellStyle name="Accent4 2 8" xfId="1275" xr:uid="{00000000-0005-0000-0000-000014040000}"/>
    <cellStyle name="Accent4 2 9" xfId="1256" xr:uid="{00000000-0005-0000-0000-000015040000}"/>
    <cellStyle name="Accent4 3" xfId="109" xr:uid="{00000000-0005-0000-0000-000016040000}"/>
    <cellStyle name="Accent4 3 2" xfId="1277" xr:uid="{00000000-0005-0000-0000-000017040000}"/>
    <cellStyle name="Accent4 3 2 2" xfId="1278" xr:uid="{00000000-0005-0000-0000-000018040000}"/>
    <cellStyle name="Accent4 3 3" xfId="1279" xr:uid="{00000000-0005-0000-0000-000019040000}"/>
    <cellStyle name="Accent4 3 4" xfId="1280" xr:uid="{00000000-0005-0000-0000-00001A040000}"/>
    <cellStyle name="Accent4 3 5" xfId="1281" xr:uid="{00000000-0005-0000-0000-00001B040000}"/>
    <cellStyle name="Accent4 3 6" xfId="1282" xr:uid="{00000000-0005-0000-0000-00001C040000}"/>
    <cellStyle name="Accent4 3 7" xfId="1276" xr:uid="{00000000-0005-0000-0000-00001D040000}"/>
    <cellStyle name="Accent4 4" xfId="1283" xr:uid="{00000000-0005-0000-0000-00001E040000}"/>
    <cellStyle name="Accent4 4 2" xfId="1284" xr:uid="{00000000-0005-0000-0000-00001F040000}"/>
    <cellStyle name="Accent4 4 3" xfId="1285" xr:uid="{00000000-0005-0000-0000-000020040000}"/>
    <cellStyle name="Accent4 4 4" xfId="1286" xr:uid="{00000000-0005-0000-0000-000021040000}"/>
    <cellStyle name="Accent4 5" xfId="1287" xr:uid="{00000000-0005-0000-0000-000022040000}"/>
    <cellStyle name="Accent4 5 2" xfId="1288" xr:uid="{00000000-0005-0000-0000-000023040000}"/>
    <cellStyle name="Accent4 6" xfId="1289" xr:uid="{00000000-0005-0000-0000-000024040000}"/>
    <cellStyle name="Accent4 6 2" xfId="1290" xr:uid="{00000000-0005-0000-0000-000025040000}"/>
    <cellStyle name="Accent4 7" xfId="1291" xr:uid="{00000000-0005-0000-0000-000026040000}"/>
    <cellStyle name="Accent4 7 2" xfId="1292" xr:uid="{00000000-0005-0000-0000-000027040000}"/>
    <cellStyle name="Accent4 7 3" xfId="1293" xr:uid="{00000000-0005-0000-0000-000028040000}"/>
    <cellStyle name="Accent4 8" xfId="1294" xr:uid="{00000000-0005-0000-0000-000029040000}"/>
    <cellStyle name="Accent5 2" xfId="110" xr:uid="{00000000-0005-0000-0000-00002A040000}"/>
    <cellStyle name="Accent5 2 2" xfId="111" xr:uid="{00000000-0005-0000-0000-00002B040000}"/>
    <cellStyle name="Accent5 2 2 2" xfId="1297" xr:uid="{00000000-0005-0000-0000-00002C040000}"/>
    <cellStyle name="Accent5 2 2 3" xfId="1298" xr:uid="{00000000-0005-0000-0000-00002D040000}"/>
    <cellStyle name="Accent5 2 2 4" xfId="1296" xr:uid="{00000000-0005-0000-0000-00002E040000}"/>
    <cellStyle name="Accent5 2 3" xfId="1299" xr:uid="{00000000-0005-0000-0000-00002F040000}"/>
    <cellStyle name="Accent5 2 3 2" xfId="1300" xr:uid="{00000000-0005-0000-0000-000030040000}"/>
    <cellStyle name="Accent5 2 3 2 2" xfId="1301" xr:uid="{00000000-0005-0000-0000-000031040000}"/>
    <cellStyle name="Accent5 2 3 2 2 2" xfId="1302" xr:uid="{00000000-0005-0000-0000-000032040000}"/>
    <cellStyle name="Accent5 2 3 2 3" xfId="1303" xr:uid="{00000000-0005-0000-0000-000033040000}"/>
    <cellStyle name="Accent5 2 3 2 4" xfId="1304" xr:uid="{00000000-0005-0000-0000-000034040000}"/>
    <cellStyle name="Accent5 2 3 3" xfId="1305" xr:uid="{00000000-0005-0000-0000-000035040000}"/>
    <cellStyle name="Accent5 2 3 4" xfId="1306" xr:uid="{00000000-0005-0000-0000-000036040000}"/>
    <cellStyle name="Accent5 2 3 4 2" xfId="1307" xr:uid="{00000000-0005-0000-0000-000037040000}"/>
    <cellStyle name="Accent5 2 3 5" xfId="1308" xr:uid="{00000000-0005-0000-0000-000038040000}"/>
    <cellStyle name="Accent5 2 4" xfId="1309" xr:uid="{00000000-0005-0000-0000-000039040000}"/>
    <cellStyle name="Accent5 2 4 2" xfId="1310" xr:uid="{00000000-0005-0000-0000-00003A040000}"/>
    <cellStyle name="Accent5 2 5" xfId="1311" xr:uid="{00000000-0005-0000-0000-00003B040000}"/>
    <cellStyle name="Accent5 2 6" xfId="1312" xr:uid="{00000000-0005-0000-0000-00003C040000}"/>
    <cellStyle name="Accent5 2 7" xfId="1313" xr:uid="{00000000-0005-0000-0000-00003D040000}"/>
    <cellStyle name="Accent5 2 8" xfId="1314" xr:uid="{00000000-0005-0000-0000-00003E040000}"/>
    <cellStyle name="Accent5 2 9" xfId="1295" xr:uid="{00000000-0005-0000-0000-00003F040000}"/>
    <cellStyle name="Accent5 3" xfId="112" xr:uid="{00000000-0005-0000-0000-000040040000}"/>
    <cellStyle name="Accent5 3 2" xfId="1316" xr:uid="{00000000-0005-0000-0000-000041040000}"/>
    <cellStyle name="Accent5 3 2 2" xfId="1317" xr:uid="{00000000-0005-0000-0000-000042040000}"/>
    <cellStyle name="Accent5 3 3" xfId="1318" xr:uid="{00000000-0005-0000-0000-000043040000}"/>
    <cellStyle name="Accent5 3 4" xfId="1319" xr:uid="{00000000-0005-0000-0000-000044040000}"/>
    <cellStyle name="Accent5 3 5" xfId="1320" xr:uid="{00000000-0005-0000-0000-000045040000}"/>
    <cellStyle name="Accent5 3 6" xfId="1321" xr:uid="{00000000-0005-0000-0000-000046040000}"/>
    <cellStyle name="Accent5 3 7" xfId="1315" xr:uid="{00000000-0005-0000-0000-000047040000}"/>
    <cellStyle name="Accent5 4" xfId="1322" xr:uid="{00000000-0005-0000-0000-000048040000}"/>
    <cellStyle name="Accent5 4 2" xfId="1323" xr:uid="{00000000-0005-0000-0000-000049040000}"/>
    <cellStyle name="Accent5 4 3" xfId="1324" xr:uid="{00000000-0005-0000-0000-00004A040000}"/>
    <cellStyle name="Accent5 5" xfId="1325" xr:uid="{00000000-0005-0000-0000-00004B040000}"/>
    <cellStyle name="Accent5 5 2" xfId="1326" xr:uid="{00000000-0005-0000-0000-00004C040000}"/>
    <cellStyle name="Accent5 6" xfId="1327" xr:uid="{00000000-0005-0000-0000-00004D040000}"/>
    <cellStyle name="Accent5 6 2" xfId="1328" xr:uid="{00000000-0005-0000-0000-00004E040000}"/>
    <cellStyle name="Accent5 7" xfId="1329" xr:uid="{00000000-0005-0000-0000-00004F040000}"/>
    <cellStyle name="Accent5 7 2" xfId="1330" xr:uid="{00000000-0005-0000-0000-000050040000}"/>
    <cellStyle name="Accent5 8" xfId="1331" xr:uid="{00000000-0005-0000-0000-000051040000}"/>
    <cellStyle name="Accent6 2" xfId="113" xr:uid="{00000000-0005-0000-0000-000052040000}"/>
    <cellStyle name="Accent6 2 2" xfId="114" xr:uid="{00000000-0005-0000-0000-000053040000}"/>
    <cellStyle name="Accent6 2 2 2" xfId="1334" xr:uid="{00000000-0005-0000-0000-000054040000}"/>
    <cellStyle name="Accent6 2 2 3" xfId="1335" xr:uid="{00000000-0005-0000-0000-000055040000}"/>
    <cellStyle name="Accent6 2 2 4" xfId="1333" xr:uid="{00000000-0005-0000-0000-000056040000}"/>
    <cellStyle name="Accent6 2 3" xfId="1336" xr:uid="{00000000-0005-0000-0000-000057040000}"/>
    <cellStyle name="Accent6 2 3 2" xfId="1337" xr:uid="{00000000-0005-0000-0000-000058040000}"/>
    <cellStyle name="Accent6 2 3 2 2" xfId="1338" xr:uid="{00000000-0005-0000-0000-000059040000}"/>
    <cellStyle name="Accent6 2 3 2 2 2" xfId="1339" xr:uid="{00000000-0005-0000-0000-00005A040000}"/>
    <cellStyle name="Accent6 2 3 2 3" xfId="1340" xr:uid="{00000000-0005-0000-0000-00005B040000}"/>
    <cellStyle name="Accent6 2 3 2 4" xfId="1341" xr:uid="{00000000-0005-0000-0000-00005C040000}"/>
    <cellStyle name="Accent6 2 3 3" xfId="1342" xr:uid="{00000000-0005-0000-0000-00005D040000}"/>
    <cellStyle name="Accent6 2 3 4" xfId="1343" xr:uid="{00000000-0005-0000-0000-00005E040000}"/>
    <cellStyle name="Accent6 2 3 4 2" xfId="1344" xr:uid="{00000000-0005-0000-0000-00005F040000}"/>
    <cellStyle name="Accent6 2 3 5" xfId="1345" xr:uid="{00000000-0005-0000-0000-000060040000}"/>
    <cellStyle name="Accent6 2 4" xfId="1346" xr:uid="{00000000-0005-0000-0000-000061040000}"/>
    <cellStyle name="Accent6 2 4 2" xfId="1347" xr:uid="{00000000-0005-0000-0000-000062040000}"/>
    <cellStyle name="Accent6 2 5" xfId="1348" xr:uid="{00000000-0005-0000-0000-000063040000}"/>
    <cellStyle name="Accent6 2 6" xfId="1349" xr:uid="{00000000-0005-0000-0000-000064040000}"/>
    <cellStyle name="Accent6 2 7" xfId="1350" xr:uid="{00000000-0005-0000-0000-000065040000}"/>
    <cellStyle name="Accent6 2 8" xfId="1351" xr:uid="{00000000-0005-0000-0000-000066040000}"/>
    <cellStyle name="Accent6 2 9" xfId="1332" xr:uid="{00000000-0005-0000-0000-000067040000}"/>
    <cellStyle name="Accent6 3" xfId="115" xr:uid="{00000000-0005-0000-0000-000068040000}"/>
    <cellStyle name="Accent6 3 2" xfId="1353" xr:uid="{00000000-0005-0000-0000-000069040000}"/>
    <cellStyle name="Accent6 3 2 2" xfId="1354" xr:uid="{00000000-0005-0000-0000-00006A040000}"/>
    <cellStyle name="Accent6 3 3" xfId="1355" xr:uid="{00000000-0005-0000-0000-00006B040000}"/>
    <cellStyle name="Accent6 3 4" xfId="1356" xr:uid="{00000000-0005-0000-0000-00006C040000}"/>
    <cellStyle name="Accent6 3 5" xfId="1357" xr:uid="{00000000-0005-0000-0000-00006D040000}"/>
    <cellStyle name="Accent6 3 6" xfId="1358" xr:uid="{00000000-0005-0000-0000-00006E040000}"/>
    <cellStyle name="Accent6 3 7" xfId="1352" xr:uid="{00000000-0005-0000-0000-00006F040000}"/>
    <cellStyle name="Accent6 4" xfId="1359" xr:uid="{00000000-0005-0000-0000-000070040000}"/>
    <cellStyle name="Accent6 4 2" xfId="1360" xr:uid="{00000000-0005-0000-0000-000071040000}"/>
    <cellStyle name="Accent6 4 3" xfId="1361" xr:uid="{00000000-0005-0000-0000-000072040000}"/>
    <cellStyle name="Accent6 5" xfId="1362" xr:uid="{00000000-0005-0000-0000-000073040000}"/>
    <cellStyle name="Accent6 5 2" xfId="1363" xr:uid="{00000000-0005-0000-0000-000074040000}"/>
    <cellStyle name="Accent6 6" xfId="1364" xr:uid="{00000000-0005-0000-0000-000075040000}"/>
    <cellStyle name="Accent6 6 2" xfId="1365" xr:uid="{00000000-0005-0000-0000-000076040000}"/>
    <cellStyle name="Accent6 7" xfId="1366" xr:uid="{00000000-0005-0000-0000-000077040000}"/>
    <cellStyle name="Accent6 7 2" xfId="1367" xr:uid="{00000000-0005-0000-0000-000078040000}"/>
    <cellStyle name="Accent6 8" xfId="1368" xr:uid="{00000000-0005-0000-0000-000079040000}"/>
    <cellStyle name="Bad 2" xfId="116" xr:uid="{00000000-0005-0000-0000-00007A040000}"/>
    <cellStyle name="Bad 2 2" xfId="117" xr:uid="{00000000-0005-0000-0000-00007B040000}"/>
    <cellStyle name="Bad 2 2 2" xfId="1371" xr:uid="{00000000-0005-0000-0000-00007C040000}"/>
    <cellStyle name="Bad 2 2 3" xfId="1370" xr:uid="{00000000-0005-0000-0000-00007D040000}"/>
    <cellStyle name="Bad 2 3" xfId="1372" xr:uid="{00000000-0005-0000-0000-00007E040000}"/>
    <cellStyle name="Bad 2 3 2" xfId="1373" xr:uid="{00000000-0005-0000-0000-00007F040000}"/>
    <cellStyle name="Bad 2 3 2 2" xfId="1374" xr:uid="{00000000-0005-0000-0000-000080040000}"/>
    <cellStyle name="Bad 2 3 2 3" xfId="1375" xr:uid="{00000000-0005-0000-0000-000081040000}"/>
    <cellStyle name="Bad 2 3 3" xfId="1376" xr:uid="{00000000-0005-0000-0000-000082040000}"/>
    <cellStyle name="Bad 2 3 4" xfId="1377" xr:uid="{00000000-0005-0000-0000-000083040000}"/>
    <cellStyle name="Bad 2 3 5" xfId="1378" xr:uid="{00000000-0005-0000-0000-000084040000}"/>
    <cellStyle name="Bad 2 4" xfId="1379" xr:uid="{00000000-0005-0000-0000-000085040000}"/>
    <cellStyle name="Bad 2 4 2" xfId="1380" xr:uid="{00000000-0005-0000-0000-000086040000}"/>
    <cellStyle name="Bad 2 5" xfId="1381" xr:uid="{00000000-0005-0000-0000-000087040000}"/>
    <cellStyle name="Bad 2 6" xfId="1382" xr:uid="{00000000-0005-0000-0000-000088040000}"/>
    <cellStyle name="Bad 2 7" xfId="1383" xr:uid="{00000000-0005-0000-0000-000089040000}"/>
    <cellStyle name="Bad 2 8" xfId="1369" xr:uid="{00000000-0005-0000-0000-00008A040000}"/>
    <cellStyle name="Bad 3" xfId="118" xr:uid="{00000000-0005-0000-0000-00008B040000}"/>
    <cellStyle name="Bad 3 2" xfId="1385" xr:uid="{00000000-0005-0000-0000-00008C040000}"/>
    <cellStyle name="Bad 3 2 2" xfId="1386" xr:uid="{00000000-0005-0000-0000-00008D040000}"/>
    <cellStyle name="Bad 3 3" xfId="1387" xr:uid="{00000000-0005-0000-0000-00008E040000}"/>
    <cellStyle name="Bad 3 4" xfId="1388" xr:uid="{00000000-0005-0000-0000-00008F040000}"/>
    <cellStyle name="Bad 3 5" xfId="1389" xr:uid="{00000000-0005-0000-0000-000090040000}"/>
    <cellStyle name="Bad 3 6" xfId="1384" xr:uid="{00000000-0005-0000-0000-000091040000}"/>
    <cellStyle name="Bad 4" xfId="1390" xr:uid="{00000000-0005-0000-0000-000092040000}"/>
    <cellStyle name="Bad 4 2" xfId="1391" xr:uid="{00000000-0005-0000-0000-000093040000}"/>
    <cellStyle name="Bad 5" xfId="1392" xr:uid="{00000000-0005-0000-0000-000094040000}"/>
    <cellStyle name="Bad 6" xfId="1393" xr:uid="{00000000-0005-0000-0000-000095040000}"/>
    <cellStyle name="Bad 7" xfId="1394" xr:uid="{00000000-0005-0000-0000-000096040000}"/>
    <cellStyle name="BodyStyle" xfId="1395" xr:uid="{00000000-0005-0000-0000-000097040000}"/>
    <cellStyle name="BodyStyle 2" xfId="1396" xr:uid="{00000000-0005-0000-0000-000098040000}"/>
    <cellStyle name="BodyStyle 2 2" xfId="1397" xr:uid="{00000000-0005-0000-0000-000099040000}"/>
    <cellStyle name="BodyStyle 3" xfId="1398" xr:uid="{00000000-0005-0000-0000-00009A040000}"/>
    <cellStyle name="BodyStyle 4" xfId="1399" xr:uid="{00000000-0005-0000-0000-00009B040000}"/>
    <cellStyle name="BodyStyle 5" xfId="32441" xr:uid="{00000000-0005-0000-0000-00009C040000}"/>
    <cellStyle name="BoldBodyStyle" xfId="1400" xr:uid="{00000000-0005-0000-0000-00009D040000}"/>
    <cellStyle name="BoldBodyStyle 2" xfId="1401" xr:uid="{00000000-0005-0000-0000-00009E040000}"/>
    <cellStyle name="BoldBodyStyle 2 2" xfId="1402" xr:uid="{00000000-0005-0000-0000-00009F040000}"/>
    <cellStyle name="BoldBodyStyle 3" xfId="1403" xr:uid="{00000000-0005-0000-0000-0000A0040000}"/>
    <cellStyle name="Calculation 2" xfId="119" xr:uid="{00000000-0005-0000-0000-0000A1040000}"/>
    <cellStyle name="Calculation 2 2" xfId="120" xr:uid="{00000000-0005-0000-0000-0000A2040000}"/>
    <cellStyle name="Calculation 2 2 2" xfId="1406" xr:uid="{00000000-0005-0000-0000-0000A3040000}"/>
    <cellStyle name="Calculation 2 2 3" xfId="1407" xr:uid="{00000000-0005-0000-0000-0000A4040000}"/>
    <cellStyle name="Calculation 2 2 4" xfId="1405" xr:uid="{00000000-0005-0000-0000-0000A5040000}"/>
    <cellStyle name="Calculation 2 3" xfId="1408" xr:uid="{00000000-0005-0000-0000-0000A6040000}"/>
    <cellStyle name="Calculation 2 3 10" xfId="1409" xr:uid="{00000000-0005-0000-0000-0000A7040000}"/>
    <cellStyle name="Calculation 2 3 10 10" xfId="1410" xr:uid="{00000000-0005-0000-0000-0000A8040000}"/>
    <cellStyle name="Calculation 2 3 10 11" xfId="1411" xr:uid="{00000000-0005-0000-0000-0000A9040000}"/>
    <cellStyle name="Calculation 2 3 10 2" xfId="1412" xr:uid="{00000000-0005-0000-0000-0000AA040000}"/>
    <cellStyle name="Calculation 2 3 10 2 2" xfId="1413" xr:uid="{00000000-0005-0000-0000-0000AB040000}"/>
    <cellStyle name="Calculation 2 3 10 2 2 2" xfId="1414" xr:uid="{00000000-0005-0000-0000-0000AC040000}"/>
    <cellStyle name="Calculation 2 3 10 2 2 2 2" xfId="1415" xr:uid="{00000000-0005-0000-0000-0000AD040000}"/>
    <cellStyle name="Calculation 2 3 10 2 2 3" xfId="1416" xr:uid="{00000000-0005-0000-0000-0000AE040000}"/>
    <cellStyle name="Calculation 2 3 10 2 3" xfId="1417" xr:uid="{00000000-0005-0000-0000-0000AF040000}"/>
    <cellStyle name="Calculation 2 3 10 2 3 2" xfId="1418" xr:uid="{00000000-0005-0000-0000-0000B0040000}"/>
    <cellStyle name="Calculation 2 3 10 2 4" xfId="1419" xr:uid="{00000000-0005-0000-0000-0000B1040000}"/>
    <cellStyle name="Calculation 2 3 10 2 4 2" xfId="1420" xr:uid="{00000000-0005-0000-0000-0000B2040000}"/>
    <cellStyle name="Calculation 2 3 10 2 5" xfId="1421" xr:uid="{00000000-0005-0000-0000-0000B3040000}"/>
    <cellStyle name="Calculation 2 3 10 2 6" xfId="1422" xr:uid="{00000000-0005-0000-0000-0000B4040000}"/>
    <cellStyle name="Calculation 2 3 10 3" xfId="1423" xr:uid="{00000000-0005-0000-0000-0000B5040000}"/>
    <cellStyle name="Calculation 2 3 10 3 2" xfId="1424" xr:uid="{00000000-0005-0000-0000-0000B6040000}"/>
    <cellStyle name="Calculation 2 3 10 3 2 2" xfId="1425" xr:uid="{00000000-0005-0000-0000-0000B7040000}"/>
    <cellStyle name="Calculation 2 3 10 3 2 2 2" xfId="1426" xr:uid="{00000000-0005-0000-0000-0000B8040000}"/>
    <cellStyle name="Calculation 2 3 10 3 2 3" xfId="1427" xr:uid="{00000000-0005-0000-0000-0000B9040000}"/>
    <cellStyle name="Calculation 2 3 10 3 3" xfId="1428" xr:uid="{00000000-0005-0000-0000-0000BA040000}"/>
    <cellStyle name="Calculation 2 3 10 3 3 2" xfId="1429" xr:uid="{00000000-0005-0000-0000-0000BB040000}"/>
    <cellStyle name="Calculation 2 3 10 3 4" xfId="1430" xr:uid="{00000000-0005-0000-0000-0000BC040000}"/>
    <cellStyle name="Calculation 2 3 10 3 4 2" xfId="1431" xr:uid="{00000000-0005-0000-0000-0000BD040000}"/>
    <cellStyle name="Calculation 2 3 10 3 5" xfId="1432" xr:uid="{00000000-0005-0000-0000-0000BE040000}"/>
    <cellStyle name="Calculation 2 3 10 3 6" xfId="1433" xr:uid="{00000000-0005-0000-0000-0000BF040000}"/>
    <cellStyle name="Calculation 2 3 10 4" xfId="1434" xr:uid="{00000000-0005-0000-0000-0000C0040000}"/>
    <cellStyle name="Calculation 2 3 10 4 2" xfId="1435" xr:uid="{00000000-0005-0000-0000-0000C1040000}"/>
    <cellStyle name="Calculation 2 3 10 4 2 2" xfId="1436" xr:uid="{00000000-0005-0000-0000-0000C2040000}"/>
    <cellStyle name="Calculation 2 3 10 4 2 2 2" xfId="1437" xr:uid="{00000000-0005-0000-0000-0000C3040000}"/>
    <cellStyle name="Calculation 2 3 10 4 2 3" xfId="1438" xr:uid="{00000000-0005-0000-0000-0000C4040000}"/>
    <cellStyle name="Calculation 2 3 10 4 3" xfId="1439" xr:uid="{00000000-0005-0000-0000-0000C5040000}"/>
    <cellStyle name="Calculation 2 3 10 4 3 2" xfId="1440" xr:uid="{00000000-0005-0000-0000-0000C6040000}"/>
    <cellStyle name="Calculation 2 3 10 4 4" xfId="1441" xr:uid="{00000000-0005-0000-0000-0000C7040000}"/>
    <cellStyle name="Calculation 2 3 10 4 4 2" xfId="1442" xr:uid="{00000000-0005-0000-0000-0000C8040000}"/>
    <cellStyle name="Calculation 2 3 10 4 5" xfId="1443" xr:uid="{00000000-0005-0000-0000-0000C9040000}"/>
    <cellStyle name="Calculation 2 3 10 4 6" xfId="1444" xr:uid="{00000000-0005-0000-0000-0000CA040000}"/>
    <cellStyle name="Calculation 2 3 10 5" xfId="1445" xr:uid="{00000000-0005-0000-0000-0000CB040000}"/>
    <cellStyle name="Calculation 2 3 10 5 2" xfId="1446" xr:uid="{00000000-0005-0000-0000-0000CC040000}"/>
    <cellStyle name="Calculation 2 3 10 5 2 2" xfId="1447" xr:uid="{00000000-0005-0000-0000-0000CD040000}"/>
    <cellStyle name="Calculation 2 3 10 5 2 2 2" xfId="1448" xr:uid="{00000000-0005-0000-0000-0000CE040000}"/>
    <cellStyle name="Calculation 2 3 10 5 2 3" xfId="1449" xr:uid="{00000000-0005-0000-0000-0000CF040000}"/>
    <cellStyle name="Calculation 2 3 10 5 3" xfId="1450" xr:uid="{00000000-0005-0000-0000-0000D0040000}"/>
    <cellStyle name="Calculation 2 3 10 5 3 2" xfId="1451" xr:uid="{00000000-0005-0000-0000-0000D1040000}"/>
    <cellStyle name="Calculation 2 3 10 5 4" xfId="1452" xr:uid="{00000000-0005-0000-0000-0000D2040000}"/>
    <cellStyle name="Calculation 2 3 10 5 4 2" xfId="1453" xr:uid="{00000000-0005-0000-0000-0000D3040000}"/>
    <cellStyle name="Calculation 2 3 10 5 5" xfId="1454" xr:uid="{00000000-0005-0000-0000-0000D4040000}"/>
    <cellStyle name="Calculation 2 3 10 5 6" xfId="1455" xr:uid="{00000000-0005-0000-0000-0000D5040000}"/>
    <cellStyle name="Calculation 2 3 10 6" xfId="1456" xr:uid="{00000000-0005-0000-0000-0000D6040000}"/>
    <cellStyle name="Calculation 2 3 10 6 2" xfId="1457" xr:uid="{00000000-0005-0000-0000-0000D7040000}"/>
    <cellStyle name="Calculation 2 3 10 6 2 2" xfId="1458" xr:uid="{00000000-0005-0000-0000-0000D8040000}"/>
    <cellStyle name="Calculation 2 3 10 6 2 2 2" xfId="1459" xr:uid="{00000000-0005-0000-0000-0000D9040000}"/>
    <cellStyle name="Calculation 2 3 10 6 2 3" xfId="1460" xr:uid="{00000000-0005-0000-0000-0000DA040000}"/>
    <cellStyle name="Calculation 2 3 10 6 3" xfId="1461" xr:uid="{00000000-0005-0000-0000-0000DB040000}"/>
    <cellStyle name="Calculation 2 3 10 6 3 2" xfId="1462" xr:uid="{00000000-0005-0000-0000-0000DC040000}"/>
    <cellStyle name="Calculation 2 3 10 6 4" xfId="1463" xr:uid="{00000000-0005-0000-0000-0000DD040000}"/>
    <cellStyle name="Calculation 2 3 10 6 4 2" xfId="1464" xr:uid="{00000000-0005-0000-0000-0000DE040000}"/>
    <cellStyle name="Calculation 2 3 10 6 5" xfId="1465" xr:uid="{00000000-0005-0000-0000-0000DF040000}"/>
    <cellStyle name="Calculation 2 3 10 6 6" xfId="1466" xr:uid="{00000000-0005-0000-0000-0000E0040000}"/>
    <cellStyle name="Calculation 2 3 10 7" xfId="1467" xr:uid="{00000000-0005-0000-0000-0000E1040000}"/>
    <cellStyle name="Calculation 2 3 10 7 2" xfId="1468" xr:uid="{00000000-0005-0000-0000-0000E2040000}"/>
    <cellStyle name="Calculation 2 3 10 7 2 2" xfId="1469" xr:uid="{00000000-0005-0000-0000-0000E3040000}"/>
    <cellStyle name="Calculation 2 3 10 7 3" xfId="1470" xr:uid="{00000000-0005-0000-0000-0000E4040000}"/>
    <cellStyle name="Calculation 2 3 10 8" xfId="1471" xr:uid="{00000000-0005-0000-0000-0000E5040000}"/>
    <cellStyle name="Calculation 2 3 10 8 2" xfId="1472" xr:uid="{00000000-0005-0000-0000-0000E6040000}"/>
    <cellStyle name="Calculation 2 3 10 9" xfId="1473" xr:uid="{00000000-0005-0000-0000-0000E7040000}"/>
    <cellStyle name="Calculation 2 3 10 9 2" xfId="1474" xr:uid="{00000000-0005-0000-0000-0000E8040000}"/>
    <cellStyle name="Calculation 2 3 11" xfId="1475" xr:uid="{00000000-0005-0000-0000-0000E9040000}"/>
    <cellStyle name="Calculation 2 3 11 10" xfId="1476" xr:uid="{00000000-0005-0000-0000-0000EA040000}"/>
    <cellStyle name="Calculation 2 3 11 11" xfId="1477" xr:uid="{00000000-0005-0000-0000-0000EB040000}"/>
    <cellStyle name="Calculation 2 3 11 2" xfId="1478" xr:uid="{00000000-0005-0000-0000-0000EC040000}"/>
    <cellStyle name="Calculation 2 3 11 2 2" xfId="1479" xr:uid="{00000000-0005-0000-0000-0000ED040000}"/>
    <cellStyle name="Calculation 2 3 11 2 2 2" xfId="1480" xr:uid="{00000000-0005-0000-0000-0000EE040000}"/>
    <cellStyle name="Calculation 2 3 11 2 2 2 2" xfId="1481" xr:uid="{00000000-0005-0000-0000-0000EF040000}"/>
    <cellStyle name="Calculation 2 3 11 2 2 3" xfId="1482" xr:uid="{00000000-0005-0000-0000-0000F0040000}"/>
    <cellStyle name="Calculation 2 3 11 2 3" xfId="1483" xr:uid="{00000000-0005-0000-0000-0000F1040000}"/>
    <cellStyle name="Calculation 2 3 11 2 3 2" xfId="1484" xr:uid="{00000000-0005-0000-0000-0000F2040000}"/>
    <cellStyle name="Calculation 2 3 11 2 4" xfId="1485" xr:uid="{00000000-0005-0000-0000-0000F3040000}"/>
    <cellStyle name="Calculation 2 3 11 2 4 2" xfId="1486" xr:uid="{00000000-0005-0000-0000-0000F4040000}"/>
    <cellStyle name="Calculation 2 3 11 2 5" xfId="1487" xr:uid="{00000000-0005-0000-0000-0000F5040000}"/>
    <cellStyle name="Calculation 2 3 11 2 6" xfId="1488" xr:uid="{00000000-0005-0000-0000-0000F6040000}"/>
    <cellStyle name="Calculation 2 3 11 3" xfId="1489" xr:uid="{00000000-0005-0000-0000-0000F7040000}"/>
    <cellStyle name="Calculation 2 3 11 3 2" xfId="1490" xr:uid="{00000000-0005-0000-0000-0000F8040000}"/>
    <cellStyle name="Calculation 2 3 11 3 2 2" xfId="1491" xr:uid="{00000000-0005-0000-0000-0000F9040000}"/>
    <cellStyle name="Calculation 2 3 11 3 2 2 2" xfId="1492" xr:uid="{00000000-0005-0000-0000-0000FA040000}"/>
    <cellStyle name="Calculation 2 3 11 3 2 3" xfId="1493" xr:uid="{00000000-0005-0000-0000-0000FB040000}"/>
    <cellStyle name="Calculation 2 3 11 3 3" xfId="1494" xr:uid="{00000000-0005-0000-0000-0000FC040000}"/>
    <cellStyle name="Calculation 2 3 11 3 3 2" xfId="1495" xr:uid="{00000000-0005-0000-0000-0000FD040000}"/>
    <cellStyle name="Calculation 2 3 11 3 4" xfId="1496" xr:uid="{00000000-0005-0000-0000-0000FE040000}"/>
    <cellStyle name="Calculation 2 3 11 3 4 2" xfId="1497" xr:uid="{00000000-0005-0000-0000-0000FF040000}"/>
    <cellStyle name="Calculation 2 3 11 3 5" xfId="1498" xr:uid="{00000000-0005-0000-0000-000000050000}"/>
    <cellStyle name="Calculation 2 3 11 3 6" xfId="1499" xr:uid="{00000000-0005-0000-0000-000001050000}"/>
    <cellStyle name="Calculation 2 3 11 4" xfId="1500" xr:uid="{00000000-0005-0000-0000-000002050000}"/>
    <cellStyle name="Calculation 2 3 11 4 2" xfId="1501" xr:uid="{00000000-0005-0000-0000-000003050000}"/>
    <cellStyle name="Calculation 2 3 11 4 2 2" xfId="1502" xr:uid="{00000000-0005-0000-0000-000004050000}"/>
    <cellStyle name="Calculation 2 3 11 4 2 2 2" xfId="1503" xr:uid="{00000000-0005-0000-0000-000005050000}"/>
    <cellStyle name="Calculation 2 3 11 4 2 3" xfId="1504" xr:uid="{00000000-0005-0000-0000-000006050000}"/>
    <cellStyle name="Calculation 2 3 11 4 3" xfId="1505" xr:uid="{00000000-0005-0000-0000-000007050000}"/>
    <cellStyle name="Calculation 2 3 11 4 3 2" xfId="1506" xr:uid="{00000000-0005-0000-0000-000008050000}"/>
    <cellStyle name="Calculation 2 3 11 4 4" xfId="1507" xr:uid="{00000000-0005-0000-0000-000009050000}"/>
    <cellStyle name="Calculation 2 3 11 4 4 2" xfId="1508" xr:uid="{00000000-0005-0000-0000-00000A050000}"/>
    <cellStyle name="Calculation 2 3 11 4 5" xfId="1509" xr:uid="{00000000-0005-0000-0000-00000B050000}"/>
    <cellStyle name="Calculation 2 3 11 4 6" xfId="1510" xr:uid="{00000000-0005-0000-0000-00000C050000}"/>
    <cellStyle name="Calculation 2 3 11 5" xfId="1511" xr:uid="{00000000-0005-0000-0000-00000D050000}"/>
    <cellStyle name="Calculation 2 3 11 5 2" xfId="1512" xr:uid="{00000000-0005-0000-0000-00000E050000}"/>
    <cellStyle name="Calculation 2 3 11 5 2 2" xfId="1513" xr:uid="{00000000-0005-0000-0000-00000F050000}"/>
    <cellStyle name="Calculation 2 3 11 5 2 2 2" xfId="1514" xr:uid="{00000000-0005-0000-0000-000010050000}"/>
    <cellStyle name="Calculation 2 3 11 5 2 3" xfId="1515" xr:uid="{00000000-0005-0000-0000-000011050000}"/>
    <cellStyle name="Calculation 2 3 11 5 3" xfId="1516" xr:uid="{00000000-0005-0000-0000-000012050000}"/>
    <cellStyle name="Calculation 2 3 11 5 3 2" xfId="1517" xr:uid="{00000000-0005-0000-0000-000013050000}"/>
    <cellStyle name="Calculation 2 3 11 5 4" xfId="1518" xr:uid="{00000000-0005-0000-0000-000014050000}"/>
    <cellStyle name="Calculation 2 3 11 5 4 2" xfId="1519" xr:uid="{00000000-0005-0000-0000-000015050000}"/>
    <cellStyle name="Calculation 2 3 11 5 5" xfId="1520" xr:uid="{00000000-0005-0000-0000-000016050000}"/>
    <cellStyle name="Calculation 2 3 11 5 6" xfId="1521" xr:uid="{00000000-0005-0000-0000-000017050000}"/>
    <cellStyle name="Calculation 2 3 11 6" xfId="1522" xr:uid="{00000000-0005-0000-0000-000018050000}"/>
    <cellStyle name="Calculation 2 3 11 6 2" xfId="1523" xr:uid="{00000000-0005-0000-0000-000019050000}"/>
    <cellStyle name="Calculation 2 3 11 6 2 2" xfId="1524" xr:uid="{00000000-0005-0000-0000-00001A050000}"/>
    <cellStyle name="Calculation 2 3 11 6 2 2 2" xfId="1525" xr:uid="{00000000-0005-0000-0000-00001B050000}"/>
    <cellStyle name="Calculation 2 3 11 6 2 3" xfId="1526" xr:uid="{00000000-0005-0000-0000-00001C050000}"/>
    <cellStyle name="Calculation 2 3 11 6 3" xfId="1527" xr:uid="{00000000-0005-0000-0000-00001D050000}"/>
    <cellStyle name="Calculation 2 3 11 6 3 2" xfId="1528" xr:uid="{00000000-0005-0000-0000-00001E050000}"/>
    <cellStyle name="Calculation 2 3 11 6 4" xfId="1529" xr:uid="{00000000-0005-0000-0000-00001F050000}"/>
    <cellStyle name="Calculation 2 3 11 6 4 2" xfId="1530" xr:uid="{00000000-0005-0000-0000-000020050000}"/>
    <cellStyle name="Calculation 2 3 11 6 5" xfId="1531" xr:uid="{00000000-0005-0000-0000-000021050000}"/>
    <cellStyle name="Calculation 2 3 11 6 6" xfId="1532" xr:uid="{00000000-0005-0000-0000-000022050000}"/>
    <cellStyle name="Calculation 2 3 11 7" xfId="1533" xr:uid="{00000000-0005-0000-0000-000023050000}"/>
    <cellStyle name="Calculation 2 3 11 7 2" xfId="1534" xr:uid="{00000000-0005-0000-0000-000024050000}"/>
    <cellStyle name="Calculation 2 3 11 7 2 2" xfId="1535" xr:uid="{00000000-0005-0000-0000-000025050000}"/>
    <cellStyle name="Calculation 2 3 11 7 3" xfId="1536" xr:uid="{00000000-0005-0000-0000-000026050000}"/>
    <cellStyle name="Calculation 2 3 11 8" xfId="1537" xr:uid="{00000000-0005-0000-0000-000027050000}"/>
    <cellStyle name="Calculation 2 3 11 8 2" xfId="1538" xr:uid="{00000000-0005-0000-0000-000028050000}"/>
    <cellStyle name="Calculation 2 3 11 9" xfId="1539" xr:uid="{00000000-0005-0000-0000-000029050000}"/>
    <cellStyle name="Calculation 2 3 11 9 2" xfId="1540" xr:uid="{00000000-0005-0000-0000-00002A050000}"/>
    <cellStyle name="Calculation 2 3 12" xfId="1541" xr:uid="{00000000-0005-0000-0000-00002B050000}"/>
    <cellStyle name="Calculation 2 3 12 10" xfId="1542" xr:uid="{00000000-0005-0000-0000-00002C050000}"/>
    <cellStyle name="Calculation 2 3 12 11" xfId="1543" xr:uid="{00000000-0005-0000-0000-00002D050000}"/>
    <cellStyle name="Calculation 2 3 12 2" xfId="1544" xr:uid="{00000000-0005-0000-0000-00002E050000}"/>
    <cellStyle name="Calculation 2 3 12 2 2" xfId="1545" xr:uid="{00000000-0005-0000-0000-00002F050000}"/>
    <cellStyle name="Calculation 2 3 12 2 2 2" xfId="1546" xr:uid="{00000000-0005-0000-0000-000030050000}"/>
    <cellStyle name="Calculation 2 3 12 2 2 2 2" xfId="1547" xr:uid="{00000000-0005-0000-0000-000031050000}"/>
    <cellStyle name="Calculation 2 3 12 2 2 3" xfId="1548" xr:uid="{00000000-0005-0000-0000-000032050000}"/>
    <cellStyle name="Calculation 2 3 12 2 3" xfId="1549" xr:uid="{00000000-0005-0000-0000-000033050000}"/>
    <cellStyle name="Calculation 2 3 12 2 3 2" xfId="1550" xr:uid="{00000000-0005-0000-0000-000034050000}"/>
    <cellStyle name="Calculation 2 3 12 2 4" xfId="1551" xr:uid="{00000000-0005-0000-0000-000035050000}"/>
    <cellStyle name="Calculation 2 3 12 2 4 2" xfId="1552" xr:uid="{00000000-0005-0000-0000-000036050000}"/>
    <cellStyle name="Calculation 2 3 12 2 5" xfId="1553" xr:uid="{00000000-0005-0000-0000-000037050000}"/>
    <cellStyle name="Calculation 2 3 12 2 6" xfId="1554" xr:uid="{00000000-0005-0000-0000-000038050000}"/>
    <cellStyle name="Calculation 2 3 12 3" xfId="1555" xr:uid="{00000000-0005-0000-0000-000039050000}"/>
    <cellStyle name="Calculation 2 3 12 3 2" xfId="1556" xr:uid="{00000000-0005-0000-0000-00003A050000}"/>
    <cellStyle name="Calculation 2 3 12 3 2 2" xfId="1557" xr:uid="{00000000-0005-0000-0000-00003B050000}"/>
    <cellStyle name="Calculation 2 3 12 3 2 2 2" xfId="1558" xr:uid="{00000000-0005-0000-0000-00003C050000}"/>
    <cellStyle name="Calculation 2 3 12 3 2 3" xfId="1559" xr:uid="{00000000-0005-0000-0000-00003D050000}"/>
    <cellStyle name="Calculation 2 3 12 3 3" xfId="1560" xr:uid="{00000000-0005-0000-0000-00003E050000}"/>
    <cellStyle name="Calculation 2 3 12 3 3 2" xfId="1561" xr:uid="{00000000-0005-0000-0000-00003F050000}"/>
    <cellStyle name="Calculation 2 3 12 3 4" xfId="1562" xr:uid="{00000000-0005-0000-0000-000040050000}"/>
    <cellStyle name="Calculation 2 3 12 3 4 2" xfId="1563" xr:uid="{00000000-0005-0000-0000-000041050000}"/>
    <cellStyle name="Calculation 2 3 12 3 5" xfId="1564" xr:uid="{00000000-0005-0000-0000-000042050000}"/>
    <cellStyle name="Calculation 2 3 12 3 6" xfId="1565" xr:uid="{00000000-0005-0000-0000-000043050000}"/>
    <cellStyle name="Calculation 2 3 12 4" xfId="1566" xr:uid="{00000000-0005-0000-0000-000044050000}"/>
    <cellStyle name="Calculation 2 3 12 4 2" xfId="1567" xr:uid="{00000000-0005-0000-0000-000045050000}"/>
    <cellStyle name="Calculation 2 3 12 4 2 2" xfId="1568" xr:uid="{00000000-0005-0000-0000-000046050000}"/>
    <cellStyle name="Calculation 2 3 12 4 2 2 2" xfId="1569" xr:uid="{00000000-0005-0000-0000-000047050000}"/>
    <cellStyle name="Calculation 2 3 12 4 2 3" xfId="1570" xr:uid="{00000000-0005-0000-0000-000048050000}"/>
    <cellStyle name="Calculation 2 3 12 4 3" xfId="1571" xr:uid="{00000000-0005-0000-0000-000049050000}"/>
    <cellStyle name="Calculation 2 3 12 4 3 2" xfId="1572" xr:uid="{00000000-0005-0000-0000-00004A050000}"/>
    <cellStyle name="Calculation 2 3 12 4 4" xfId="1573" xr:uid="{00000000-0005-0000-0000-00004B050000}"/>
    <cellStyle name="Calculation 2 3 12 4 4 2" xfId="1574" xr:uid="{00000000-0005-0000-0000-00004C050000}"/>
    <cellStyle name="Calculation 2 3 12 4 5" xfId="1575" xr:uid="{00000000-0005-0000-0000-00004D050000}"/>
    <cellStyle name="Calculation 2 3 12 4 6" xfId="1576" xr:uid="{00000000-0005-0000-0000-00004E050000}"/>
    <cellStyle name="Calculation 2 3 12 5" xfId="1577" xr:uid="{00000000-0005-0000-0000-00004F050000}"/>
    <cellStyle name="Calculation 2 3 12 5 2" xfId="1578" xr:uid="{00000000-0005-0000-0000-000050050000}"/>
    <cellStyle name="Calculation 2 3 12 5 2 2" xfId="1579" xr:uid="{00000000-0005-0000-0000-000051050000}"/>
    <cellStyle name="Calculation 2 3 12 5 2 2 2" xfId="1580" xr:uid="{00000000-0005-0000-0000-000052050000}"/>
    <cellStyle name="Calculation 2 3 12 5 2 3" xfId="1581" xr:uid="{00000000-0005-0000-0000-000053050000}"/>
    <cellStyle name="Calculation 2 3 12 5 3" xfId="1582" xr:uid="{00000000-0005-0000-0000-000054050000}"/>
    <cellStyle name="Calculation 2 3 12 5 3 2" xfId="1583" xr:uid="{00000000-0005-0000-0000-000055050000}"/>
    <cellStyle name="Calculation 2 3 12 5 4" xfId="1584" xr:uid="{00000000-0005-0000-0000-000056050000}"/>
    <cellStyle name="Calculation 2 3 12 5 4 2" xfId="1585" xr:uid="{00000000-0005-0000-0000-000057050000}"/>
    <cellStyle name="Calculation 2 3 12 5 5" xfId="1586" xr:uid="{00000000-0005-0000-0000-000058050000}"/>
    <cellStyle name="Calculation 2 3 12 5 6" xfId="1587" xr:uid="{00000000-0005-0000-0000-000059050000}"/>
    <cellStyle name="Calculation 2 3 12 6" xfId="1588" xr:uid="{00000000-0005-0000-0000-00005A050000}"/>
    <cellStyle name="Calculation 2 3 12 6 2" xfId="1589" xr:uid="{00000000-0005-0000-0000-00005B050000}"/>
    <cellStyle name="Calculation 2 3 12 6 2 2" xfId="1590" xr:uid="{00000000-0005-0000-0000-00005C050000}"/>
    <cellStyle name="Calculation 2 3 12 6 2 2 2" xfId="1591" xr:uid="{00000000-0005-0000-0000-00005D050000}"/>
    <cellStyle name="Calculation 2 3 12 6 2 3" xfId="1592" xr:uid="{00000000-0005-0000-0000-00005E050000}"/>
    <cellStyle name="Calculation 2 3 12 6 3" xfId="1593" xr:uid="{00000000-0005-0000-0000-00005F050000}"/>
    <cellStyle name="Calculation 2 3 12 6 3 2" xfId="1594" xr:uid="{00000000-0005-0000-0000-000060050000}"/>
    <cellStyle name="Calculation 2 3 12 6 4" xfId="1595" xr:uid="{00000000-0005-0000-0000-000061050000}"/>
    <cellStyle name="Calculation 2 3 12 6 4 2" xfId="1596" xr:uid="{00000000-0005-0000-0000-000062050000}"/>
    <cellStyle name="Calculation 2 3 12 6 5" xfId="1597" xr:uid="{00000000-0005-0000-0000-000063050000}"/>
    <cellStyle name="Calculation 2 3 12 6 6" xfId="1598" xr:uid="{00000000-0005-0000-0000-000064050000}"/>
    <cellStyle name="Calculation 2 3 12 7" xfId="1599" xr:uid="{00000000-0005-0000-0000-000065050000}"/>
    <cellStyle name="Calculation 2 3 12 7 2" xfId="1600" xr:uid="{00000000-0005-0000-0000-000066050000}"/>
    <cellStyle name="Calculation 2 3 12 7 2 2" xfId="1601" xr:uid="{00000000-0005-0000-0000-000067050000}"/>
    <cellStyle name="Calculation 2 3 12 7 3" xfId="1602" xr:uid="{00000000-0005-0000-0000-000068050000}"/>
    <cellStyle name="Calculation 2 3 12 8" xfId="1603" xr:uid="{00000000-0005-0000-0000-000069050000}"/>
    <cellStyle name="Calculation 2 3 12 8 2" xfId="1604" xr:uid="{00000000-0005-0000-0000-00006A050000}"/>
    <cellStyle name="Calculation 2 3 12 9" xfId="1605" xr:uid="{00000000-0005-0000-0000-00006B050000}"/>
    <cellStyle name="Calculation 2 3 12 9 2" xfId="1606" xr:uid="{00000000-0005-0000-0000-00006C050000}"/>
    <cellStyle name="Calculation 2 3 13" xfId="1607" xr:uid="{00000000-0005-0000-0000-00006D050000}"/>
    <cellStyle name="Calculation 2 3 13 10" xfId="1608" xr:uid="{00000000-0005-0000-0000-00006E050000}"/>
    <cellStyle name="Calculation 2 3 13 11" xfId="1609" xr:uid="{00000000-0005-0000-0000-00006F050000}"/>
    <cellStyle name="Calculation 2 3 13 2" xfId="1610" xr:uid="{00000000-0005-0000-0000-000070050000}"/>
    <cellStyle name="Calculation 2 3 13 2 2" xfId="1611" xr:uid="{00000000-0005-0000-0000-000071050000}"/>
    <cellStyle name="Calculation 2 3 13 2 2 2" xfId="1612" xr:uid="{00000000-0005-0000-0000-000072050000}"/>
    <cellStyle name="Calculation 2 3 13 2 2 2 2" xfId="1613" xr:uid="{00000000-0005-0000-0000-000073050000}"/>
    <cellStyle name="Calculation 2 3 13 2 2 3" xfId="1614" xr:uid="{00000000-0005-0000-0000-000074050000}"/>
    <cellStyle name="Calculation 2 3 13 2 3" xfId="1615" xr:uid="{00000000-0005-0000-0000-000075050000}"/>
    <cellStyle name="Calculation 2 3 13 2 3 2" xfId="1616" xr:uid="{00000000-0005-0000-0000-000076050000}"/>
    <cellStyle name="Calculation 2 3 13 2 4" xfId="1617" xr:uid="{00000000-0005-0000-0000-000077050000}"/>
    <cellStyle name="Calculation 2 3 13 2 4 2" xfId="1618" xr:uid="{00000000-0005-0000-0000-000078050000}"/>
    <cellStyle name="Calculation 2 3 13 2 5" xfId="1619" xr:uid="{00000000-0005-0000-0000-000079050000}"/>
    <cellStyle name="Calculation 2 3 13 2 6" xfId="1620" xr:uid="{00000000-0005-0000-0000-00007A050000}"/>
    <cellStyle name="Calculation 2 3 13 3" xfId="1621" xr:uid="{00000000-0005-0000-0000-00007B050000}"/>
    <cellStyle name="Calculation 2 3 13 3 2" xfId="1622" xr:uid="{00000000-0005-0000-0000-00007C050000}"/>
    <cellStyle name="Calculation 2 3 13 3 2 2" xfId="1623" xr:uid="{00000000-0005-0000-0000-00007D050000}"/>
    <cellStyle name="Calculation 2 3 13 3 2 2 2" xfId="1624" xr:uid="{00000000-0005-0000-0000-00007E050000}"/>
    <cellStyle name="Calculation 2 3 13 3 2 3" xfId="1625" xr:uid="{00000000-0005-0000-0000-00007F050000}"/>
    <cellStyle name="Calculation 2 3 13 3 3" xfId="1626" xr:uid="{00000000-0005-0000-0000-000080050000}"/>
    <cellStyle name="Calculation 2 3 13 3 3 2" xfId="1627" xr:uid="{00000000-0005-0000-0000-000081050000}"/>
    <cellStyle name="Calculation 2 3 13 3 4" xfId="1628" xr:uid="{00000000-0005-0000-0000-000082050000}"/>
    <cellStyle name="Calculation 2 3 13 3 4 2" xfId="1629" xr:uid="{00000000-0005-0000-0000-000083050000}"/>
    <cellStyle name="Calculation 2 3 13 3 5" xfId="1630" xr:uid="{00000000-0005-0000-0000-000084050000}"/>
    <cellStyle name="Calculation 2 3 13 3 6" xfId="1631" xr:uid="{00000000-0005-0000-0000-000085050000}"/>
    <cellStyle name="Calculation 2 3 13 4" xfId="1632" xr:uid="{00000000-0005-0000-0000-000086050000}"/>
    <cellStyle name="Calculation 2 3 13 4 2" xfId="1633" xr:uid="{00000000-0005-0000-0000-000087050000}"/>
    <cellStyle name="Calculation 2 3 13 4 2 2" xfId="1634" xr:uid="{00000000-0005-0000-0000-000088050000}"/>
    <cellStyle name="Calculation 2 3 13 4 2 2 2" xfId="1635" xr:uid="{00000000-0005-0000-0000-000089050000}"/>
    <cellStyle name="Calculation 2 3 13 4 2 3" xfId="1636" xr:uid="{00000000-0005-0000-0000-00008A050000}"/>
    <cellStyle name="Calculation 2 3 13 4 3" xfId="1637" xr:uid="{00000000-0005-0000-0000-00008B050000}"/>
    <cellStyle name="Calculation 2 3 13 4 3 2" xfId="1638" xr:uid="{00000000-0005-0000-0000-00008C050000}"/>
    <cellStyle name="Calculation 2 3 13 4 4" xfId="1639" xr:uid="{00000000-0005-0000-0000-00008D050000}"/>
    <cellStyle name="Calculation 2 3 13 4 4 2" xfId="1640" xr:uid="{00000000-0005-0000-0000-00008E050000}"/>
    <cellStyle name="Calculation 2 3 13 4 5" xfId="1641" xr:uid="{00000000-0005-0000-0000-00008F050000}"/>
    <cellStyle name="Calculation 2 3 13 4 6" xfId="1642" xr:uid="{00000000-0005-0000-0000-000090050000}"/>
    <cellStyle name="Calculation 2 3 13 5" xfId="1643" xr:uid="{00000000-0005-0000-0000-000091050000}"/>
    <cellStyle name="Calculation 2 3 13 5 2" xfId="1644" xr:uid="{00000000-0005-0000-0000-000092050000}"/>
    <cellStyle name="Calculation 2 3 13 5 2 2" xfId="1645" xr:uid="{00000000-0005-0000-0000-000093050000}"/>
    <cellStyle name="Calculation 2 3 13 5 2 2 2" xfId="1646" xr:uid="{00000000-0005-0000-0000-000094050000}"/>
    <cellStyle name="Calculation 2 3 13 5 2 3" xfId="1647" xr:uid="{00000000-0005-0000-0000-000095050000}"/>
    <cellStyle name="Calculation 2 3 13 5 3" xfId="1648" xr:uid="{00000000-0005-0000-0000-000096050000}"/>
    <cellStyle name="Calculation 2 3 13 5 3 2" xfId="1649" xr:uid="{00000000-0005-0000-0000-000097050000}"/>
    <cellStyle name="Calculation 2 3 13 5 4" xfId="1650" xr:uid="{00000000-0005-0000-0000-000098050000}"/>
    <cellStyle name="Calculation 2 3 13 5 4 2" xfId="1651" xr:uid="{00000000-0005-0000-0000-000099050000}"/>
    <cellStyle name="Calculation 2 3 13 5 5" xfId="1652" xr:uid="{00000000-0005-0000-0000-00009A050000}"/>
    <cellStyle name="Calculation 2 3 13 5 6" xfId="1653" xr:uid="{00000000-0005-0000-0000-00009B050000}"/>
    <cellStyle name="Calculation 2 3 13 6" xfId="1654" xr:uid="{00000000-0005-0000-0000-00009C050000}"/>
    <cellStyle name="Calculation 2 3 13 6 2" xfId="1655" xr:uid="{00000000-0005-0000-0000-00009D050000}"/>
    <cellStyle name="Calculation 2 3 13 6 2 2" xfId="1656" xr:uid="{00000000-0005-0000-0000-00009E050000}"/>
    <cellStyle name="Calculation 2 3 13 6 2 2 2" xfId="1657" xr:uid="{00000000-0005-0000-0000-00009F050000}"/>
    <cellStyle name="Calculation 2 3 13 6 2 3" xfId="1658" xr:uid="{00000000-0005-0000-0000-0000A0050000}"/>
    <cellStyle name="Calculation 2 3 13 6 3" xfId="1659" xr:uid="{00000000-0005-0000-0000-0000A1050000}"/>
    <cellStyle name="Calculation 2 3 13 6 3 2" xfId="1660" xr:uid="{00000000-0005-0000-0000-0000A2050000}"/>
    <cellStyle name="Calculation 2 3 13 6 4" xfId="1661" xr:uid="{00000000-0005-0000-0000-0000A3050000}"/>
    <cellStyle name="Calculation 2 3 13 6 4 2" xfId="1662" xr:uid="{00000000-0005-0000-0000-0000A4050000}"/>
    <cellStyle name="Calculation 2 3 13 6 5" xfId="1663" xr:uid="{00000000-0005-0000-0000-0000A5050000}"/>
    <cellStyle name="Calculation 2 3 13 6 6" xfId="1664" xr:uid="{00000000-0005-0000-0000-0000A6050000}"/>
    <cellStyle name="Calculation 2 3 13 7" xfId="1665" xr:uid="{00000000-0005-0000-0000-0000A7050000}"/>
    <cellStyle name="Calculation 2 3 13 7 2" xfId="1666" xr:uid="{00000000-0005-0000-0000-0000A8050000}"/>
    <cellStyle name="Calculation 2 3 13 7 2 2" xfId="1667" xr:uid="{00000000-0005-0000-0000-0000A9050000}"/>
    <cellStyle name="Calculation 2 3 13 7 3" xfId="1668" xr:uid="{00000000-0005-0000-0000-0000AA050000}"/>
    <cellStyle name="Calculation 2 3 13 8" xfId="1669" xr:uid="{00000000-0005-0000-0000-0000AB050000}"/>
    <cellStyle name="Calculation 2 3 13 8 2" xfId="1670" xr:uid="{00000000-0005-0000-0000-0000AC050000}"/>
    <cellStyle name="Calculation 2 3 13 9" xfId="1671" xr:uid="{00000000-0005-0000-0000-0000AD050000}"/>
    <cellStyle name="Calculation 2 3 13 9 2" xfId="1672" xr:uid="{00000000-0005-0000-0000-0000AE050000}"/>
    <cellStyle name="Calculation 2 3 14" xfId="1673" xr:uid="{00000000-0005-0000-0000-0000AF050000}"/>
    <cellStyle name="Calculation 2 3 14 10" xfId="1674" xr:uid="{00000000-0005-0000-0000-0000B0050000}"/>
    <cellStyle name="Calculation 2 3 14 11" xfId="1675" xr:uid="{00000000-0005-0000-0000-0000B1050000}"/>
    <cellStyle name="Calculation 2 3 14 2" xfId="1676" xr:uid="{00000000-0005-0000-0000-0000B2050000}"/>
    <cellStyle name="Calculation 2 3 14 2 2" xfId="1677" xr:uid="{00000000-0005-0000-0000-0000B3050000}"/>
    <cellStyle name="Calculation 2 3 14 2 2 2" xfId="1678" xr:uid="{00000000-0005-0000-0000-0000B4050000}"/>
    <cellStyle name="Calculation 2 3 14 2 2 2 2" xfId="1679" xr:uid="{00000000-0005-0000-0000-0000B5050000}"/>
    <cellStyle name="Calculation 2 3 14 2 2 3" xfId="1680" xr:uid="{00000000-0005-0000-0000-0000B6050000}"/>
    <cellStyle name="Calculation 2 3 14 2 3" xfId="1681" xr:uid="{00000000-0005-0000-0000-0000B7050000}"/>
    <cellStyle name="Calculation 2 3 14 2 3 2" xfId="1682" xr:uid="{00000000-0005-0000-0000-0000B8050000}"/>
    <cellStyle name="Calculation 2 3 14 2 4" xfId="1683" xr:uid="{00000000-0005-0000-0000-0000B9050000}"/>
    <cellStyle name="Calculation 2 3 14 2 4 2" xfId="1684" xr:uid="{00000000-0005-0000-0000-0000BA050000}"/>
    <cellStyle name="Calculation 2 3 14 2 5" xfId="1685" xr:uid="{00000000-0005-0000-0000-0000BB050000}"/>
    <cellStyle name="Calculation 2 3 14 2 6" xfId="1686" xr:uid="{00000000-0005-0000-0000-0000BC050000}"/>
    <cellStyle name="Calculation 2 3 14 3" xfId="1687" xr:uid="{00000000-0005-0000-0000-0000BD050000}"/>
    <cellStyle name="Calculation 2 3 14 3 2" xfId="1688" xr:uid="{00000000-0005-0000-0000-0000BE050000}"/>
    <cellStyle name="Calculation 2 3 14 3 2 2" xfId="1689" xr:uid="{00000000-0005-0000-0000-0000BF050000}"/>
    <cellStyle name="Calculation 2 3 14 3 2 2 2" xfId="1690" xr:uid="{00000000-0005-0000-0000-0000C0050000}"/>
    <cellStyle name="Calculation 2 3 14 3 2 3" xfId="1691" xr:uid="{00000000-0005-0000-0000-0000C1050000}"/>
    <cellStyle name="Calculation 2 3 14 3 3" xfId="1692" xr:uid="{00000000-0005-0000-0000-0000C2050000}"/>
    <cellStyle name="Calculation 2 3 14 3 3 2" xfId="1693" xr:uid="{00000000-0005-0000-0000-0000C3050000}"/>
    <cellStyle name="Calculation 2 3 14 3 4" xfId="1694" xr:uid="{00000000-0005-0000-0000-0000C4050000}"/>
    <cellStyle name="Calculation 2 3 14 3 4 2" xfId="1695" xr:uid="{00000000-0005-0000-0000-0000C5050000}"/>
    <cellStyle name="Calculation 2 3 14 3 5" xfId="1696" xr:uid="{00000000-0005-0000-0000-0000C6050000}"/>
    <cellStyle name="Calculation 2 3 14 3 6" xfId="1697" xr:uid="{00000000-0005-0000-0000-0000C7050000}"/>
    <cellStyle name="Calculation 2 3 14 4" xfId="1698" xr:uid="{00000000-0005-0000-0000-0000C8050000}"/>
    <cellStyle name="Calculation 2 3 14 4 2" xfId="1699" xr:uid="{00000000-0005-0000-0000-0000C9050000}"/>
    <cellStyle name="Calculation 2 3 14 4 2 2" xfId="1700" xr:uid="{00000000-0005-0000-0000-0000CA050000}"/>
    <cellStyle name="Calculation 2 3 14 4 2 2 2" xfId="1701" xr:uid="{00000000-0005-0000-0000-0000CB050000}"/>
    <cellStyle name="Calculation 2 3 14 4 2 3" xfId="1702" xr:uid="{00000000-0005-0000-0000-0000CC050000}"/>
    <cellStyle name="Calculation 2 3 14 4 3" xfId="1703" xr:uid="{00000000-0005-0000-0000-0000CD050000}"/>
    <cellStyle name="Calculation 2 3 14 4 3 2" xfId="1704" xr:uid="{00000000-0005-0000-0000-0000CE050000}"/>
    <cellStyle name="Calculation 2 3 14 4 4" xfId="1705" xr:uid="{00000000-0005-0000-0000-0000CF050000}"/>
    <cellStyle name="Calculation 2 3 14 4 4 2" xfId="1706" xr:uid="{00000000-0005-0000-0000-0000D0050000}"/>
    <cellStyle name="Calculation 2 3 14 4 5" xfId="1707" xr:uid="{00000000-0005-0000-0000-0000D1050000}"/>
    <cellStyle name="Calculation 2 3 14 4 6" xfId="1708" xr:uid="{00000000-0005-0000-0000-0000D2050000}"/>
    <cellStyle name="Calculation 2 3 14 5" xfId="1709" xr:uid="{00000000-0005-0000-0000-0000D3050000}"/>
    <cellStyle name="Calculation 2 3 14 5 2" xfId="1710" xr:uid="{00000000-0005-0000-0000-0000D4050000}"/>
    <cellStyle name="Calculation 2 3 14 5 2 2" xfId="1711" xr:uid="{00000000-0005-0000-0000-0000D5050000}"/>
    <cellStyle name="Calculation 2 3 14 5 2 2 2" xfId="1712" xr:uid="{00000000-0005-0000-0000-0000D6050000}"/>
    <cellStyle name="Calculation 2 3 14 5 2 3" xfId="1713" xr:uid="{00000000-0005-0000-0000-0000D7050000}"/>
    <cellStyle name="Calculation 2 3 14 5 3" xfId="1714" xr:uid="{00000000-0005-0000-0000-0000D8050000}"/>
    <cellStyle name="Calculation 2 3 14 5 3 2" xfId="1715" xr:uid="{00000000-0005-0000-0000-0000D9050000}"/>
    <cellStyle name="Calculation 2 3 14 5 4" xfId="1716" xr:uid="{00000000-0005-0000-0000-0000DA050000}"/>
    <cellStyle name="Calculation 2 3 14 5 4 2" xfId="1717" xr:uid="{00000000-0005-0000-0000-0000DB050000}"/>
    <cellStyle name="Calculation 2 3 14 5 5" xfId="1718" xr:uid="{00000000-0005-0000-0000-0000DC050000}"/>
    <cellStyle name="Calculation 2 3 14 5 6" xfId="1719" xr:uid="{00000000-0005-0000-0000-0000DD050000}"/>
    <cellStyle name="Calculation 2 3 14 6" xfId="1720" xr:uid="{00000000-0005-0000-0000-0000DE050000}"/>
    <cellStyle name="Calculation 2 3 14 6 2" xfId="1721" xr:uid="{00000000-0005-0000-0000-0000DF050000}"/>
    <cellStyle name="Calculation 2 3 14 6 2 2" xfId="1722" xr:uid="{00000000-0005-0000-0000-0000E0050000}"/>
    <cellStyle name="Calculation 2 3 14 6 2 2 2" xfId="1723" xr:uid="{00000000-0005-0000-0000-0000E1050000}"/>
    <cellStyle name="Calculation 2 3 14 6 2 3" xfId="1724" xr:uid="{00000000-0005-0000-0000-0000E2050000}"/>
    <cellStyle name="Calculation 2 3 14 6 3" xfId="1725" xr:uid="{00000000-0005-0000-0000-0000E3050000}"/>
    <cellStyle name="Calculation 2 3 14 6 3 2" xfId="1726" xr:uid="{00000000-0005-0000-0000-0000E4050000}"/>
    <cellStyle name="Calculation 2 3 14 6 4" xfId="1727" xr:uid="{00000000-0005-0000-0000-0000E5050000}"/>
    <cellStyle name="Calculation 2 3 14 6 4 2" xfId="1728" xr:uid="{00000000-0005-0000-0000-0000E6050000}"/>
    <cellStyle name="Calculation 2 3 14 6 5" xfId="1729" xr:uid="{00000000-0005-0000-0000-0000E7050000}"/>
    <cellStyle name="Calculation 2 3 14 6 6" xfId="1730" xr:uid="{00000000-0005-0000-0000-0000E8050000}"/>
    <cellStyle name="Calculation 2 3 14 7" xfId="1731" xr:uid="{00000000-0005-0000-0000-0000E9050000}"/>
    <cellStyle name="Calculation 2 3 14 7 2" xfId="1732" xr:uid="{00000000-0005-0000-0000-0000EA050000}"/>
    <cellStyle name="Calculation 2 3 14 7 2 2" xfId="1733" xr:uid="{00000000-0005-0000-0000-0000EB050000}"/>
    <cellStyle name="Calculation 2 3 14 7 3" xfId="1734" xr:uid="{00000000-0005-0000-0000-0000EC050000}"/>
    <cellStyle name="Calculation 2 3 14 8" xfId="1735" xr:uid="{00000000-0005-0000-0000-0000ED050000}"/>
    <cellStyle name="Calculation 2 3 14 8 2" xfId="1736" xr:uid="{00000000-0005-0000-0000-0000EE050000}"/>
    <cellStyle name="Calculation 2 3 14 9" xfId="1737" xr:uid="{00000000-0005-0000-0000-0000EF050000}"/>
    <cellStyle name="Calculation 2 3 14 9 2" xfId="1738" xr:uid="{00000000-0005-0000-0000-0000F0050000}"/>
    <cellStyle name="Calculation 2 3 15" xfId="1739" xr:uid="{00000000-0005-0000-0000-0000F1050000}"/>
    <cellStyle name="Calculation 2 3 15 10" xfId="1740" xr:uid="{00000000-0005-0000-0000-0000F2050000}"/>
    <cellStyle name="Calculation 2 3 15 11" xfId="1741" xr:uid="{00000000-0005-0000-0000-0000F3050000}"/>
    <cellStyle name="Calculation 2 3 15 2" xfId="1742" xr:uid="{00000000-0005-0000-0000-0000F4050000}"/>
    <cellStyle name="Calculation 2 3 15 2 2" xfId="1743" xr:uid="{00000000-0005-0000-0000-0000F5050000}"/>
    <cellStyle name="Calculation 2 3 15 2 2 2" xfId="1744" xr:uid="{00000000-0005-0000-0000-0000F6050000}"/>
    <cellStyle name="Calculation 2 3 15 2 2 2 2" xfId="1745" xr:uid="{00000000-0005-0000-0000-0000F7050000}"/>
    <cellStyle name="Calculation 2 3 15 2 2 3" xfId="1746" xr:uid="{00000000-0005-0000-0000-0000F8050000}"/>
    <cellStyle name="Calculation 2 3 15 2 3" xfId="1747" xr:uid="{00000000-0005-0000-0000-0000F9050000}"/>
    <cellStyle name="Calculation 2 3 15 2 3 2" xfId="1748" xr:uid="{00000000-0005-0000-0000-0000FA050000}"/>
    <cellStyle name="Calculation 2 3 15 2 4" xfId="1749" xr:uid="{00000000-0005-0000-0000-0000FB050000}"/>
    <cellStyle name="Calculation 2 3 15 2 4 2" xfId="1750" xr:uid="{00000000-0005-0000-0000-0000FC050000}"/>
    <cellStyle name="Calculation 2 3 15 2 5" xfId="1751" xr:uid="{00000000-0005-0000-0000-0000FD050000}"/>
    <cellStyle name="Calculation 2 3 15 2 6" xfId="1752" xr:uid="{00000000-0005-0000-0000-0000FE050000}"/>
    <cellStyle name="Calculation 2 3 15 3" xfId="1753" xr:uid="{00000000-0005-0000-0000-0000FF050000}"/>
    <cellStyle name="Calculation 2 3 15 3 2" xfId="1754" xr:uid="{00000000-0005-0000-0000-000000060000}"/>
    <cellStyle name="Calculation 2 3 15 3 2 2" xfId="1755" xr:uid="{00000000-0005-0000-0000-000001060000}"/>
    <cellStyle name="Calculation 2 3 15 3 2 2 2" xfId="1756" xr:uid="{00000000-0005-0000-0000-000002060000}"/>
    <cellStyle name="Calculation 2 3 15 3 2 3" xfId="1757" xr:uid="{00000000-0005-0000-0000-000003060000}"/>
    <cellStyle name="Calculation 2 3 15 3 3" xfId="1758" xr:uid="{00000000-0005-0000-0000-000004060000}"/>
    <cellStyle name="Calculation 2 3 15 3 3 2" xfId="1759" xr:uid="{00000000-0005-0000-0000-000005060000}"/>
    <cellStyle name="Calculation 2 3 15 3 4" xfId="1760" xr:uid="{00000000-0005-0000-0000-000006060000}"/>
    <cellStyle name="Calculation 2 3 15 3 4 2" xfId="1761" xr:uid="{00000000-0005-0000-0000-000007060000}"/>
    <cellStyle name="Calculation 2 3 15 3 5" xfId="1762" xr:uid="{00000000-0005-0000-0000-000008060000}"/>
    <cellStyle name="Calculation 2 3 15 3 6" xfId="1763" xr:uid="{00000000-0005-0000-0000-000009060000}"/>
    <cellStyle name="Calculation 2 3 15 4" xfId="1764" xr:uid="{00000000-0005-0000-0000-00000A060000}"/>
    <cellStyle name="Calculation 2 3 15 4 2" xfId="1765" xr:uid="{00000000-0005-0000-0000-00000B060000}"/>
    <cellStyle name="Calculation 2 3 15 4 2 2" xfId="1766" xr:uid="{00000000-0005-0000-0000-00000C060000}"/>
    <cellStyle name="Calculation 2 3 15 4 2 2 2" xfId="1767" xr:uid="{00000000-0005-0000-0000-00000D060000}"/>
    <cellStyle name="Calculation 2 3 15 4 2 3" xfId="1768" xr:uid="{00000000-0005-0000-0000-00000E060000}"/>
    <cellStyle name="Calculation 2 3 15 4 3" xfId="1769" xr:uid="{00000000-0005-0000-0000-00000F060000}"/>
    <cellStyle name="Calculation 2 3 15 4 3 2" xfId="1770" xr:uid="{00000000-0005-0000-0000-000010060000}"/>
    <cellStyle name="Calculation 2 3 15 4 4" xfId="1771" xr:uid="{00000000-0005-0000-0000-000011060000}"/>
    <cellStyle name="Calculation 2 3 15 4 4 2" xfId="1772" xr:uid="{00000000-0005-0000-0000-000012060000}"/>
    <cellStyle name="Calculation 2 3 15 4 5" xfId="1773" xr:uid="{00000000-0005-0000-0000-000013060000}"/>
    <cellStyle name="Calculation 2 3 15 4 6" xfId="1774" xr:uid="{00000000-0005-0000-0000-000014060000}"/>
    <cellStyle name="Calculation 2 3 15 5" xfId="1775" xr:uid="{00000000-0005-0000-0000-000015060000}"/>
    <cellStyle name="Calculation 2 3 15 5 2" xfId="1776" xr:uid="{00000000-0005-0000-0000-000016060000}"/>
    <cellStyle name="Calculation 2 3 15 5 2 2" xfId="1777" xr:uid="{00000000-0005-0000-0000-000017060000}"/>
    <cellStyle name="Calculation 2 3 15 5 2 2 2" xfId="1778" xr:uid="{00000000-0005-0000-0000-000018060000}"/>
    <cellStyle name="Calculation 2 3 15 5 2 3" xfId="1779" xr:uid="{00000000-0005-0000-0000-000019060000}"/>
    <cellStyle name="Calculation 2 3 15 5 3" xfId="1780" xr:uid="{00000000-0005-0000-0000-00001A060000}"/>
    <cellStyle name="Calculation 2 3 15 5 3 2" xfId="1781" xr:uid="{00000000-0005-0000-0000-00001B060000}"/>
    <cellStyle name="Calculation 2 3 15 5 4" xfId="1782" xr:uid="{00000000-0005-0000-0000-00001C060000}"/>
    <cellStyle name="Calculation 2 3 15 5 4 2" xfId="1783" xr:uid="{00000000-0005-0000-0000-00001D060000}"/>
    <cellStyle name="Calculation 2 3 15 5 5" xfId="1784" xr:uid="{00000000-0005-0000-0000-00001E060000}"/>
    <cellStyle name="Calculation 2 3 15 5 6" xfId="1785" xr:uid="{00000000-0005-0000-0000-00001F060000}"/>
    <cellStyle name="Calculation 2 3 15 6" xfId="1786" xr:uid="{00000000-0005-0000-0000-000020060000}"/>
    <cellStyle name="Calculation 2 3 15 6 2" xfId="1787" xr:uid="{00000000-0005-0000-0000-000021060000}"/>
    <cellStyle name="Calculation 2 3 15 6 2 2" xfId="1788" xr:uid="{00000000-0005-0000-0000-000022060000}"/>
    <cellStyle name="Calculation 2 3 15 6 2 2 2" xfId="1789" xr:uid="{00000000-0005-0000-0000-000023060000}"/>
    <cellStyle name="Calculation 2 3 15 6 2 3" xfId="1790" xr:uid="{00000000-0005-0000-0000-000024060000}"/>
    <cellStyle name="Calculation 2 3 15 6 3" xfId="1791" xr:uid="{00000000-0005-0000-0000-000025060000}"/>
    <cellStyle name="Calculation 2 3 15 6 3 2" xfId="1792" xr:uid="{00000000-0005-0000-0000-000026060000}"/>
    <cellStyle name="Calculation 2 3 15 6 4" xfId="1793" xr:uid="{00000000-0005-0000-0000-000027060000}"/>
    <cellStyle name="Calculation 2 3 15 6 4 2" xfId="1794" xr:uid="{00000000-0005-0000-0000-000028060000}"/>
    <cellStyle name="Calculation 2 3 15 6 5" xfId="1795" xr:uid="{00000000-0005-0000-0000-000029060000}"/>
    <cellStyle name="Calculation 2 3 15 6 6" xfId="1796" xr:uid="{00000000-0005-0000-0000-00002A060000}"/>
    <cellStyle name="Calculation 2 3 15 7" xfId="1797" xr:uid="{00000000-0005-0000-0000-00002B060000}"/>
    <cellStyle name="Calculation 2 3 15 7 2" xfId="1798" xr:uid="{00000000-0005-0000-0000-00002C060000}"/>
    <cellStyle name="Calculation 2 3 15 7 2 2" xfId="1799" xr:uid="{00000000-0005-0000-0000-00002D060000}"/>
    <cellStyle name="Calculation 2 3 15 7 3" xfId="1800" xr:uid="{00000000-0005-0000-0000-00002E060000}"/>
    <cellStyle name="Calculation 2 3 15 8" xfId="1801" xr:uid="{00000000-0005-0000-0000-00002F060000}"/>
    <cellStyle name="Calculation 2 3 15 8 2" xfId="1802" xr:uid="{00000000-0005-0000-0000-000030060000}"/>
    <cellStyle name="Calculation 2 3 15 9" xfId="1803" xr:uid="{00000000-0005-0000-0000-000031060000}"/>
    <cellStyle name="Calculation 2 3 15 9 2" xfId="1804" xr:uid="{00000000-0005-0000-0000-000032060000}"/>
    <cellStyle name="Calculation 2 3 16" xfId="1805" xr:uid="{00000000-0005-0000-0000-000033060000}"/>
    <cellStyle name="Calculation 2 3 16 10" xfId="1806" xr:uid="{00000000-0005-0000-0000-000034060000}"/>
    <cellStyle name="Calculation 2 3 16 11" xfId="1807" xr:uid="{00000000-0005-0000-0000-000035060000}"/>
    <cellStyle name="Calculation 2 3 16 2" xfId="1808" xr:uid="{00000000-0005-0000-0000-000036060000}"/>
    <cellStyle name="Calculation 2 3 16 2 2" xfId="1809" xr:uid="{00000000-0005-0000-0000-000037060000}"/>
    <cellStyle name="Calculation 2 3 16 2 2 2" xfId="1810" xr:uid="{00000000-0005-0000-0000-000038060000}"/>
    <cellStyle name="Calculation 2 3 16 2 2 2 2" xfId="1811" xr:uid="{00000000-0005-0000-0000-000039060000}"/>
    <cellStyle name="Calculation 2 3 16 2 2 3" xfId="1812" xr:uid="{00000000-0005-0000-0000-00003A060000}"/>
    <cellStyle name="Calculation 2 3 16 2 3" xfId="1813" xr:uid="{00000000-0005-0000-0000-00003B060000}"/>
    <cellStyle name="Calculation 2 3 16 2 3 2" xfId="1814" xr:uid="{00000000-0005-0000-0000-00003C060000}"/>
    <cellStyle name="Calculation 2 3 16 2 4" xfId="1815" xr:uid="{00000000-0005-0000-0000-00003D060000}"/>
    <cellStyle name="Calculation 2 3 16 2 4 2" xfId="1816" xr:uid="{00000000-0005-0000-0000-00003E060000}"/>
    <cellStyle name="Calculation 2 3 16 2 5" xfId="1817" xr:uid="{00000000-0005-0000-0000-00003F060000}"/>
    <cellStyle name="Calculation 2 3 16 2 6" xfId="1818" xr:uid="{00000000-0005-0000-0000-000040060000}"/>
    <cellStyle name="Calculation 2 3 16 3" xfId="1819" xr:uid="{00000000-0005-0000-0000-000041060000}"/>
    <cellStyle name="Calculation 2 3 16 3 2" xfId="1820" xr:uid="{00000000-0005-0000-0000-000042060000}"/>
    <cellStyle name="Calculation 2 3 16 3 2 2" xfId="1821" xr:uid="{00000000-0005-0000-0000-000043060000}"/>
    <cellStyle name="Calculation 2 3 16 3 2 2 2" xfId="1822" xr:uid="{00000000-0005-0000-0000-000044060000}"/>
    <cellStyle name="Calculation 2 3 16 3 2 3" xfId="1823" xr:uid="{00000000-0005-0000-0000-000045060000}"/>
    <cellStyle name="Calculation 2 3 16 3 3" xfId="1824" xr:uid="{00000000-0005-0000-0000-000046060000}"/>
    <cellStyle name="Calculation 2 3 16 3 3 2" xfId="1825" xr:uid="{00000000-0005-0000-0000-000047060000}"/>
    <cellStyle name="Calculation 2 3 16 3 4" xfId="1826" xr:uid="{00000000-0005-0000-0000-000048060000}"/>
    <cellStyle name="Calculation 2 3 16 3 4 2" xfId="1827" xr:uid="{00000000-0005-0000-0000-000049060000}"/>
    <cellStyle name="Calculation 2 3 16 3 5" xfId="1828" xr:uid="{00000000-0005-0000-0000-00004A060000}"/>
    <cellStyle name="Calculation 2 3 16 3 6" xfId="1829" xr:uid="{00000000-0005-0000-0000-00004B060000}"/>
    <cellStyle name="Calculation 2 3 16 4" xfId="1830" xr:uid="{00000000-0005-0000-0000-00004C060000}"/>
    <cellStyle name="Calculation 2 3 16 4 2" xfId="1831" xr:uid="{00000000-0005-0000-0000-00004D060000}"/>
    <cellStyle name="Calculation 2 3 16 4 2 2" xfId="1832" xr:uid="{00000000-0005-0000-0000-00004E060000}"/>
    <cellStyle name="Calculation 2 3 16 4 2 2 2" xfId="1833" xr:uid="{00000000-0005-0000-0000-00004F060000}"/>
    <cellStyle name="Calculation 2 3 16 4 2 3" xfId="1834" xr:uid="{00000000-0005-0000-0000-000050060000}"/>
    <cellStyle name="Calculation 2 3 16 4 3" xfId="1835" xr:uid="{00000000-0005-0000-0000-000051060000}"/>
    <cellStyle name="Calculation 2 3 16 4 3 2" xfId="1836" xr:uid="{00000000-0005-0000-0000-000052060000}"/>
    <cellStyle name="Calculation 2 3 16 4 4" xfId="1837" xr:uid="{00000000-0005-0000-0000-000053060000}"/>
    <cellStyle name="Calculation 2 3 16 4 4 2" xfId="1838" xr:uid="{00000000-0005-0000-0000-000054060000}"/>
    <cellStyle name="Calculation 2 3 16 4 5" xfId="1839" xr:uid="{00000000-0005-0000-0000-000055060000}"/>
    <cellStyle name="Calculation 2 3 16 4 6" xfId="1840" xr:uid="{00000000-0005-0000-0000-000056060000}"/>
    <cellStyle name="Calculation 2 3 16 5" xfId="1841" xr:uid="{00000000-0005-0000-0000-000057060000}"/>
    <cellStyle name="Calculation 2 3 16 5 2" xfId="1842" xr:uid="{00000000-0005-0000-0000-000058060000}"/>
    <cellStyle name="Calculation 2 3 16 5 2 2" xfId="1843" xr:uid="{00000000-0005-0000-0000-000059060000}"/>
    <cellStyle name="Calculation 2 3 16 5 2 2 2" xfId="1844" xr:uid="{00000000-0005-0000-0000-00005A060000}"/>
    <cellStyle name="Calculation 2 3 16 5 2 3" xfId="1845" xr:uid="{00000000-0005-0000-0000-00005B060000}"/>
    <cellStyle name="Calculation 2 3 16 5 3" xfId="1846" xr:uid="{00000000-0005-0000-0000-00005C060000}"/>
    <cellStyle name="Calculation 2 3 16 5 3 2" xfId="1847" xr:uid="{00000000-0005-0000-0000-00005D060000}"/>
    <cellStyle name="Calculation 2 3 16 5 4" xfId="1848" xr:uid="{00000000-0005-0000-0000-00005E060000}"/>
    <cellStyle name="Calculation 2 3 16 5 4 2" xfId="1849" xr:uid="{00000000-0005-0000-0000-00005F060000}"/>
    <cellStyle name="Calculation 2 3 16 5 5" xfId="1850" xr:uid="{00000000-0005-0000-0000-000060060000}"/>
    <cellStyle name="Calculation 2 3 16 5 6" xfId="1851" xr:uid="{00000000-0005-0000-0000-000061060000}"/>
    <cellStyle name="Calculation 2 3 16 6" xfId="1852" xr:uid="{00000000-0005-0000-0000-000062060000}"/>
    <cellStyle name="Calculation 2 3 16 6 2" xfId="1853" xr:uid="{00000000-0005-0000-0000-000063060000}"/>
    <cellStyle name="Calculation 2 3 16 6 2 2" xfId="1854" xr:uid="{00000000-0005-0000-0000-000064060000}"/>
    <cellStyle name="Calculation 2 3 16 6 2 2 2" xfId="1855" xr:uid="{00000000-0005-0000-0000-000065060000}"/>
    <cellStyle name="Calculation 2 3 16 6 2 3" xfId="1856" xr:uid="{00000000-0005-0000-0000-000066060000}"/>
    <cellStyle name="Calculation 2 3 16 6 3" xfId="1857" xr:uid="{00000000-0005-0000-0000-000067060000}"/>
    <cellStyle name="Calculation 2 3 16 6 3 2" xfId="1858" xr:uid="{00000000-0005-0000-0000-000068060000}"/>
    <cellStyle name="Calculation 2 3 16 6 4" xfId="1859" xr:uid="{00000000-0005-0000-0000-000069060000}"/>
    <cellStyle name="Calculation 2 3 16 6 4 2" xfId="1860" xr:uid="{00000000-0005-0000-0000-00006A060000}"/>
    <cellStyle name="Calculation 2 3 16 6 5" xfId="1861" xr:uid="{00000000-0005-0000-0000-00006B060000}"/>
    <cellStyle name="Calculation 2 3 16 6 6" xfId="1862" xr:uid="{00000000-0005-0000-0000-00006C060000}"/>
    <cellStyle name="Calculation 2 3 16 7" xfId="1863" xr:uid="{00000000-0005-0000-0000-00006D060000}"/>
    <cellStyle name="Calculation 2 3 16 7 2" xfId="1864" xr:uid="{00000000-0005-0000-0000-00006E060000}"/>
    <cellStyle name="Calculation 2 3 16 7 2 2" xfId="1865" xr:uid="{00000000-0005-0000-0000-00006F060000}"/>
    <cellStyle name="Calculation 2 3 16 7 3" xfId="1866" xr:uid="{00000000-0005-0000-0000-000070060000}"/>
    <cellStyle name="Calculation 2 3 16 8" xfId="1867" xr:uid="{00000000-0005-0000-0000-000071060000}"/>
    <cellStyle name="Calculation 2 3 16 8 2" xfId="1868" xr:uid="{00000000-0005-0000-0000-000072060000}"/>
    <cellStyle name="Calculation 2 3 16 9" xfId="1869" xr:uid="{00000000-0005-0000-0000-000073060000}"/>
    <cellStyle name="Calculation 2 3 16 9 2" xfId="1870" xr:uid="{00000000-0005-0000-0000-000074060000}"/>
    <cellStyle name="Calculation 2 3 17" xfId="1871" xr:uid="{00000000-0005-0000-0000-000075060000}"/>
    <cellStyle name="Calculation 2 3 17 10" xfId="1872" xr:uid="{00000000-0005-0000-0000-000076060000}"/>
    <cellStyle name="Calculation 2 3 17 11" xfId="1873" xr:uid="{00000000-0005-0000-0000-000077060000}"/>
    <cellStyle name="Calculation 2 3 17 2" xfId="1874" xr:uid="{00000000-0005-0000-0000-000078060000}"/>
    <cellStyle name="Calculation 2 3 17 2 2" xfId="1875" xr:uid="{00000000-0005-0000-0000-000079060000}"/>
    <cellStyle name="Calculation 2 3 17 2 2 2" xfId="1876" xr:uid="{00000000-0005-0000-0000-00007A060000}"/>
    <cellStyle name="Calculation 2 3 17 2 2 2 2" xfId="1877" xr:uid="{00000000-0005-0000-0000-00007B060000}"/>
    <cellStyle name="Calculation 2 3 17 2 2 3" xfId="1878" xr:uid="{00000000-0005-0000-0000-00007C060000}"/>
    <cellStyle name="Calculation 2 3 17 2 3" xfId="1879" xr:uid="{00000000-0005-0000-0000-00007D060000}"/>
    <cellStyle name="Calculation 2 3 17 2 3 2" xfId="1880" xr:uid="{00000000-0005-0000-0000-00007E060000}"/>
    <cellStyle name="Calculation 2 3 17 2 4" xfId="1881" xr:uid="{00000000-0005-0000-0000-00007F060000}"/>
    <cellStyle name="Calculation 2 3 17 2 4 2" xfId="1882" xr:uid="{00000000-0005-0000-0000-000080060000}"/>
    <cellStyle name="Calculation 2 3 17 2 5" xfId="1883" xr:uid="{00000000-0005-0000-0000-000081060000}"/>
    <cellStyle name="Calculation 2 3 17 2 6" xfId="1884" xr:uid="{00000000-0005-0000-0000-000082060000}"/>
    <cellStyle name="Calculation 2 3 17 3" xfId="1885" xr:uid="{00000000-0005-0000-0000-000083060000}"/>
    <cellStyle name="Calculation 2 3 17 3 2" xfId="1886" xr:uid="{00000000-0005-0000-0000-000084060000}"/>
    <cellStyle name="Calculation 2 3 17 3 2 2" xfId="1887" xr:uid="{00000000-0005-0000-0000-000085060000}"/>
    <cellStyle name="Calculation 2 3 17 3 2 2 2" xfId="1888" xr:uid="{00000000-0005-0000-0000-000086060000}"/>
    <cellStyle name="Calculation 2 3 17 3 2 3" xfId="1889" xr:uid="{00000000-0005-0000-0000-000087060000}"/>
    <cellStyle name="Calculation 2 3 17 3 3" xfId="1890" xr:uid="{00000000-0005-0000-0000-000088060000}"/>
    <cellStyle name="Calculation 2 3 17 3 3 2" xfId="1891" xr:uid="{00000000-0005-0000-0000-000089060000}"/>
    <cellStyle name="Calculation 2 3 17 3 4" xfId="1892" xr:uid="{00000000-0005-0000-0000-00008A060000}"/>
    <cellStyle name="Calculation 2 3 17 3 4 2" xfId="1893" xr:uid="{00000000-0005-0000-0000-00008B060000}"/>
    <cellStyle name="Calculation 2 3 17 3 5" xfId="1894" xr:uid="{00000000-0005-0000-0000-00008C060000}"/>
    <cellStyle name="Calculation 2 3 17 3 6" xfId="1895" xr:uid="{00000000-0005-0000-0000-00008D060000}"/>
    <cellStyle name="Calculation 2 3 17 4" xfId="1896" xr:uid="{00000000-0005-0000-0000-00008E060000}"/>
    <cellStyle name="Calculation 2 3 17 4 2" xfId="1897" xr:uid="{00000000-0005-0000-0000-00008F060000}"/>
    <cellStyle name="Calculation 2 3 17 4 2 2" xfId="1898" xr:uid="{00000000-0005-0000-0000-000090060000}"/>
    <cellStyle name="Calculation 2 3 17 4 2 2 2" xfId="1899" xr:uid="{00000000-0005-0000-0000-000091060000}"/>
    <cellStyle name="Calculation 2 3 17 4 2 3" xfId="1900" xr:uid="{00000000-0005-0000-0000-000092060000}"/>
    <cellStyle name="Calculation 2 3 17 4 3" xfId="1901" xr:uid="{00000000-0005-0000-0000-000093060000}"/>
    <cellStyle name="Calculation 2 3 17 4 3 2" xfId="1902" xr:uid="{00000000-0005-0000-0000-000094060000}"/>
    <cellStyle name="Calculation 2 3 17 4 4" xfId="1903" xr:uid="{00000000-0005-0000-0000-000095060000}"/>
    <cellStyle name="Calculation 2 3 17 4 4 2" xfId="1904" xr:uid="{00000000-0005-0000-0000-000096060000}"/>
    <cellStyle name="Calculation 2 3 17 4 5" xfId="1905" xr:uid="{00000000-0005-0000-0000-000097060000}"/>
    <cellStyle name="Calculation 2 3 17 4 6" xfId="1906" xr:uid="{00000000-0005-0000-0000-000098060000}"/>
    <cellStyle name="Calculation 2 3 17 5" xfId="1907" xr:uid="{00000000-0005-0000-0000-000099060000}"/>
    <cellStyle name="Calculation 2 3 17 5 2" xfId="1908" xr:uid="{00000000-0005-0000-0000-00009A060000}"/>
    <cellStyle name="Calculation 2 3 17 5 2 2" xfId="1909" xr:uid="{00000000-0005-0000-0000-00009B060000}"/>
    <cellStyle name="Calculation 2 3 17 5 2 2 2" xfId="1910" xr:uid="{00000000-0005-0000-0000-00009C060000}"/>
    <cellStyle name="Calculation 2 3 17 5 2 3" xfId="1911" xr:uid="{00000000-0005-0000-0000-00009D060000}"/>
    <cellStyle name="Calculation 2 3 17 5 3" xfId="1912" xr:uid="{00000000-0005-0000-0000-00009E060000}"/>
    <cellStyle name="Calculation 2 3 17 5 3 2" xfId="1913" xr:uid="{00000000-0005-0000-0000-00009F060000}"/>
    <cellStyle name="Calculation 2 3 17 5 4" xfId="1914" xr:uid="{00000000-0005-0000-0000-0000A0060000}"/>
    <cellStyle name="Calculation 2 3 17 5 4 2" xfId="1915" xr:uid="{00000000-0005-0000-0000-0000A1060000}"/>
    <cellStyle name="Calculation 2 3 17 5 5" xfId="1916" xr:uid="{00000000-0005-0000-0000-0000A2060000}"/>
    <cellStyle name="Calculation 2 3 17 5 6" xfId="1917" xr:uid="{00000000-0005-0000-0000-0000A3060000}"/>
    <cellStyle name="Calculation 2 3 17 6" xfId="1918" xr:uid="{00000000-0005-0000-0000-0000A4060000}"/>
    <cellStyle name="Calculation 2 3 17 6 2" xfId="1919" xr:uid="{00000000-0005-0000-0000-0000A5060000}"/>
    <cellStyle name="Calculation 2 3 17 6 2 2" xfId="1920" xr:uid="{00000000-0005-0000-0000-0000A6060000}"/>
    <cellStyle name="Calculation 2 3 17 6 2 2 2" xfId="1921" xr:uid="{00000000-0005-0000-0000-0000A7060000}"/>
    <cellStyle name="Calculation 2 3 17 6 2 3" xfId="1922" xr:uid="{00000000-0005-0000-0000-0000A8060000}"/>
    <cellStyle name="Calculation 2 3 17 6 3" xfId="1923" xr:uid="{00000000-0005-0000-0000-0000A9060000}"/>
    <cellStyle name="Calculation 2 3 17 6 3 2" xfId="1924" xr:uid="{00000000-0005-0000-0000-0000AA060000}"/>
    <cellStyle name="Calculation 2 3 17 6 4" xfId="1925" xr:uid="{00000000-0005-0000-0000-0000AB060000}"/>
    <cellStyle name="Calculation 2 3 17 6 4 2" xfId="1926" xr:uid="{00000000-0005-0000-0000-0000AC060000}"/>
    <cellStyle name="Calculation 2 3 17 6 5" xfId="1927" xr:uid="{00000000-0005-0000-0000-0000AD060000}"/>
    <cellStyle name="Calculation 2 3 17 6 6" xfId="1928" xr:uid="{00000000-0005-0000-0000-0000AE060000}"/>
    <cellStyle name="Calculation 2 3 17 7" xfId="1929" xr:uid="{00000000-0005-0000-0000-0000AF060000}"/>
    <cellStyle name="Calculation 2 3 17 7 2" xfId="1930" xr:uid="{00000000-0005-0000-0000-0000B0060000}"/>
    <cellStyle name="Calculation 2 3 17 7 2 2" xfId="1931" xr:uid="{00000000-0005-0000-0000-0000B1060000}"/>
    <cellStyle name="Calculation 2 3 17 7 3" xfId="1932" xr:uid="{00000000-0005-0000-0000-0000B2060000}"/>
    <cellStyle name="Calculation 2 3 17 8" xfId="1933" xr:uid="{00000000-0005-0000-0000-0000B3060000}"/>
    <cellStyle name="Calculation 2 3 17 8 2" xfId="1934" xr:uid="{00000000-0005-0000-0000-0000B4060000}"/>
    <cellStyle name="Calculation 2 3 17 9" xfId="1935" xr:uid="{00000000-0005-0000-0000-0000B5060000}"/>
    <cellStyle name="Calculation 2 3 17 9 2" xfId="1936" xr:uid="{00000000-0005-0000-0000-0000B6060000}"/>
    <cellStyle name="Calculation 2 3 18" xfId="1937" xr:uid="{00000000-0005-0000-0000-0000B7060000}"/>
    <cellStyle name="Calculation 2 3 18 10" xfId="1938" xr:uid="{00000000-0005-0000-0000-0000B8060000}"/>
    <cellStyle name="Calculation 2 3 18 2" xfId="1939" xr:uid="{00000000-0005-0000-0000-0000B9060000}"/>
    <cellStyle name="Calculation 2 3 18 2 2" xfId="1940" xr:uid="{00000000-0005-0000-0000-0000BA060000}"/>
    <cellStyle name="Calculation 2 3 18 2 2 2" xfId="1941" xr:uid="{00000000-0005-0000-0000-0000BB060000}"/>
    <cellStyle name="Calculation 2 3 18 2 2 2 2" xfId="1942" xr:uid="{00000000-0005-0000-0000-0000BC060000}"/>
    <cellStyle name="Calculation 2 3 18 2 2 3" xfId="1943" xr:uid="{00000000-0005-0000-0000-0000BD060000}"/>
    <cellStyle name="Calculation 2 3 18 2 3" xfId="1944" xr:uid="{00000000-0005-0000-0000-0000BE060000}"/>
    <cellStyle name="Calculation 2 3 18 2 3 2" xfId="1945" xr:uid="{00000000-0005-0000-0000-0000BF060000}"/>
    <cellStyle name="Calculation 2 3 18 2 4" xfId="1946" xr:uid="{00000000-0005-0000-0000-0000C0060000}"/>
    <cellStyle name="Calculation 2 3 18 2 4 2" xfId="1947" xr:uid="{00000000-0005-0000-0000-0000C1060000}"/>
    <cellStyle name="Calculation 2 3 18 2 5" xfId="1948" xr:uid="{00000000-0005-0000-0000-0000C2060000}"/>
    <cellStyle name="Calculation 2 3 18 2 6" xfId="1949" xr:uid="{00000000-0005-0000-0000-0000C3060000}"/>
    <cellStyle name="Calculation 2 3 18 3" xfId="1950" xr:uid="{00000000-0005-0000-0000-0000C4060000}"/>
    <cellStyle name="Calculation 2 3 18 3 2" xfId="1951" xr:uid="{00000000-0005-0000-0000-0000C5060000}"/>
    <cellStyle name="Calculation 2 3 18 3 2 2" xfId="1952" xr:uid="{00000000-0005-0000-0000-0000C6060000}"/>
    <cellStyle name="Calculation 2 3 18 3 2 2 2" xfId="1953" xr:uid="{00000000-0005-0000-0000-0000C7060000}"/>
    <cellStyle name="Calculation 2 3 18 3 2 3" xfId="1954" xr:uid="{00000000-0005-0000-0000-0000C8060000}"/>
    <cellStyle name="Calculation 2 3 18 3 3" xfId="1955" xr:uid="{00000000-0005-0000-0000-0000C9060000}"/>
    <cellStyle name="Calculation 2 3 18 3 3 2" xfId="1956" xr:uid="{00000000-0005-0000-0000-0000CA060000}"/>
    <cellStyle name="Calculation 2 3 18 3 4" xfId="1957" xr:uid="{00000000-0005-0000-0000-0000CB060000}"/>
    <cellStyle name="Calculation 2 3 18 3 4 2" xfId="1958" xr:uid="{00000000-0005-0000-0000-0000CC060000}"/>
    <cellStyle name="Calculation 2 3 18 3 5" xfId="1959" xr:uid="{00000000-0005-0000-0000-0000CD060000}"/>
    <cellStyle name="Calculation 2 3 18 3 6" xfId="1960" xr:uid="{00000000-0005-0000-0000-0000CE060000}"/>
    <cellStyle name="Calculation 2 3 18 4" xfId="1961" xr:uid="{00000000-0005-0000-0000-0000CF060000}"/>
    <cellStyle name="Calculation 2 3 18 4 2" xfId="1962" xr:uid="{00000000-0005-0000-0000-0000D0060000}"/>
    <cellStyle name="Calculation 2 3 18 4 2 2" xfId="1963" xr:uid="{00000000-0005-0000-0000-0000D1060000}"/>
    <cellStyle name="Calculation 2 3 18 4 2 2 2" xfId="1964" xr:uid="{00000000-0005-0000-0000-0000D2060000}"/>
    <cellStyle name="Calculation 2 3 18 4 2 3" xfId="1965" xr:uid="{00000000-0005-0000-0000-0000D3060000}"/>
    <cellStyle name="Calculation 2 3 18 4 3" xfId="1966" xr:uid="{00000000-0005-0000-0000-0000D4060000}"/>
    <cellStyle name="Calculation 2 3 18 4 3 2" xfId="1967" xr:uid="{00000000-0005-0000-0000-0000D5060000}"/>
    <cellStyle name="Calculation 2 3 18 4 4" xfId="1968" xr:uid="{00000000-0005-0000-0000-0000D6060000}"/>
    <cellStyle name="Calculation 2 3 18 4 4 2" xfId="1969" xr:uid="{00000000-0005-0000-0000-0000D7060000}"/>
    <cellStyle name="Calculation 2 3 18 4 5" xfId="1970" xr:uid="{00000000-0005-0000-0000-0000D8060000}"/>
    <cellStyle name="Calculation 2 3 18 4 6" xfId="1971" xr:uid="{00000000-0005-0000-0000-0000D9060000}"/>
    <cellStyle name="Calculation 2 3 18 5" xfId="1972" xr:uid="{00000000-0005-0000-0000-0000DA060000}"/>
    <cellStyle name="Calculation 2 3 18 5 2" xfId="1973" xr:uid="{00000000-0005-0000-0000-0000DB060000}"/>
    <cellStyle name="Calculation 2 3 18 5 2 2" xfId="1974" xr:uid="{00000000-0005-0000-0000-0000DC060000}"/>
    <cellStyle name="Calculation 2 3 18 5 2 2 2" xfId="1975" xr:uid="{00000000-0005-0000-0000-0000DD060000}"/>
    <cellStyle name="Calculation 2 3 18 5 2 3" xfId="1976" xr:uid="{00000000-0005-0000-0000-0000DE060000}"/>
    <cellStyle name="Calculation 2 3 18 5 3" xfId="1977" xr:uid="{00000000-0005-0000-0000-0000DF060000}"/>
    <cellStyle name="Calculation 2 3 18 5 3 2" xfId="1978" xr:uid="{00000000-0005-0000-0000-0000E0060000}"/>
    <cellStyle name="Calculation 2 3 18 5 4" xfId="1979" xr:uid="{00000000-0005-0000-0000-0000E1060000}"/>
    <cellStyle name="Calculation 2 3 18 5 4 2" xfId="1980" xr:uid="{00000000-0005-0000-0000-0000E2060000}"/>
    <cellStyle name="Calculation 2 3 18 5 5" xfId="1981" xr:uid="{00000000-0005-0000-0000-0000E3060000}"/>
    <cellStyle name="Calculation 2 3 18 5 6" xfId="1982" xr:uid="{00000000-0005-0000-0000-0000E4060000}"/>
    <cellStyle name="Calculation 2 3 18 6" xfId="1983" xr:uid="{00000000-0005-0000-0000-0000E5060000}"/>
    <cellStyle name="Calculation 2 3 18 6 2" xfId="1984" xr:uid="{00000000-0005-0000-0000-0000E6060000}"/>
    <cellStyle name="Calculation 2 3 18 6 2 2" xfId="1985" xr:uid="{00000000-0005-0000-0000-0000E7060000}"/>
    <cellStyle name="Calculation 2 3 18 6 3" xfId="1986" xr:uid="{00000000-0005-0000-0000-0000E8060000}"/>
    <cellStyle name="Calculation 2 3 18 7" xfId="1987" xr:uid="{00000000-0005-0000-0000-0000E9060000}"/>
    <cellStyle name="Calculation 2 3 18 7 2" xfId="1988" xr:uid="{00000000-0005-0000-0000-0000EA060000}"/>
    <cellStyle name="Calculation 2 3 18 8" xfId="1989" xr:uid="{00000000-0005-0000-0000-0000EB060000}"/>
    <cellStyle name="Calculation 2 3 18 8 2" xfId="1990" xr:uid="{00000000-0005-0000-0000-0000EC060000}"/>
    <cellStyle name="Calculation 2 3 18 9" xfId="1991" xr:uid="{00000000-0005-0000-0000-0000ED060000}"/>
    <cellStyle name="Calculation 2 3 19" xfId="1992" xr:uid="{00000000-0005-0000-0000-0000EE060000}"/>
    <cellStyle name="Calculation 2 3 2" xfId="1993" xr:uid="{00000000-0005-0000-0000-0000EF060000}"/>
    <cellStyle name="Calculation 2 3 2 2" xfId="1994" xr:uid="{00000000-0005-0000-0000-0000F0060000}"/>
    <cellStyle name="Calculation 2 3 2 2 2" xfId="1995" xr:uid="{00000000-0005-0000-0000-0000F1060000}"/>
    <cellStyle name="Calculation 2 3 2 3" xfId="1996" xr:uid="{00000000-0005-0000-0000-0000F2060000}"/>
    <cellStyle name="Calculation 2 3 2 3 10" xfId="1997" xr:uid="{00000000-0005-0000-0000-0000F3060000}"/>
    <cellStyle name="Calculation 2 3 2 3 10 10" xfId="1998" xr:uid="{00000000-0005-0000-0000-0000F4060000}"/>
    <cellStyle name="Calculation 2 3 2 3 10 11" xfId="1999" xr:uid="{00000000-0005-0000-0000-0000F5060000}"/>
    <cellStyle name="Calculation 2 3 2 3 10 2" xfId="2000" xr:uid="{00000000-0005-0000-0000-0000F6060000}"/>
    <cellStyle name="Calculation 2 3 2 3 10 2 2" xfId="2001" xr:uid="{00000000-0005-0000-0000-0000F7060000}"/>
    <cellStyle name="Calculation 2 3 2 3 10 2 2 2" xfId="2002" xr:uid="{00000000-0005-0000-0000-0000F8060000}"/>
    <cellStyle name="Calculation 2 3 2 3 10 2 2 2 2" xfId="2003" xr:uid="{00000000-0005-0000-0000-0000F9060000}"/>
    <cellStyle name="Calculation 2 3 2 3 10 2 2 3" xfId="2004" xr:uid="{00000000-0005-0000-0000-0000FA060000}"/>
    <cellStyle name="Calculation 2 3 2 3 10 2 3" xfId="2005" xr:uid="{00000000-0005-0000-0000-0000FB060000}"/>
    <cellStyle name="Calculation 2 3 2 3 10 2 3 2" xfId="2006" xr:uid="{00000000-0005-0000-0000-0000FC060000}"/>
    <cellStyle name="Calculation 2 3 2 3 10 2 4" xfId="2007" xr:uid="{00000000-0005-0000-0000-0000FD060000}"/>
    <cellStyle name="Calculation 2 3 2 3 10 2 4 2" xfId="2008" xr:uid="{00000000-0005-0000-0000-0000FE060000}"/>
    <cellStyle name="Calculation 2 3 2 3 10 2 5" xfId="2009" xr:uid="{00000000-0005-0000-0000-0000FF060000}"/>
    <cellStyle name="Calculation 2 3 2 3 10 2 6" xfId="2010" xr:uid="{00000000-0005-0000-0000-000000070000}"/>
    <cellStyle name="Calculation 2 3 2 3 10 3" xfId="2011" xr:uid="{00000000-0005-0000-0000-000001070000}"/>
    <cellStyle name="Calculation 2 3 2 3 10 3 2" xfId="2012" xr:uid="{00000000-0005-0000-0000-000002070000}"/>
    <cellStyle name="Calculation 2 3 2 3 10 3 2 2" xfId="2013" xr:uid="{00000000-0005-0000-0000-000003070000}"/>
    <cellStyle name="Calculation 2 3 2 3 10 3 2 2 2" xfId="2014" xr:uid="{00000000-0005-0000-0000-000004070000}"/>
    <cellStyle name="Calculation 2 3 2 3 10 3 2 3" xfId="2015" xr:uid="{00000000-0005-0000-0000-000005070000}"/>
    <cellStyle name="Calculation 2 3 2 3 10 3 3" xfId="2016" xr:uid="{00000000-0005-0000-0000-000006070000}"/>
    <cellStyle name="Calculation 2 3 2 3 10 3 3 2" xfId="2017" xr:uid="{00000000-0005-0000-0000-000007070000}"/>
    <cellStyle name="Calculation 2 3 2 3 10 3 4" xfId="2018" xr:uid="{00000000-0005-0000-0000-000008070000}"/>
    <cellStyle name="Calculation 2 3 2 3 10 3 4 2" xfId="2019" xr:uid="{00000000-0005-0000-0000-000009070000}"/>
    <cellStyle name="Calculation 2 3 2 3 10 3 5" xfId="2020" xr:uid="{00000000-0005-0000-0000-00000A070000}"/>
    <cellStyle name="Calculation 2 3 2 3 10 3 6" xfId="2021" xr:uid="{00000000-0005-0000-0000-00000B070000}"/>
    <cellStyle name="Calculation 2 3 2 3 10 4" xfId="2022" xr:uid="{00000000-0005-0000-0000-00000C070000}"/>
    <cellStyle name="Calculation 2 3 2 3 10 4 2" xfId="2023" xr:uid="{00000000-0005-0000-0000-00000D070000}"/>
    <cellStyle name="Calculation 2 3 2 3 10 4 2 2" xfId="2024" xr:uid="{00000000-0005-0000-0000-00000E070000}"/>
    <cellStyle name="Calculation 2 3 2 3 10 4 2 2 2" xfId="2025" xr:uid="{00000000-0005-0000-0000-00000F070000}"/>
    <cellStyle name="Calculation 2 3 2 3 10 4 2 3" xfId="2026" xr:uid="{00000000-0005-0000-0000-000010070000}"/>
    <cellStyle name="Calculation 2 3 2 3 10 4 3" xfId="2027" xr:uid="{00000000-0005-0000-0000-000011070000}"/>
    <cellStyle name="Calculation 2 3 2 3 10 4 3 2" xfId="2028" xr:uid="{00000000-0005-0000-0000-000012070000}"/>
    <cellStyle name="Calculation 2 3 2 3 10 4 4" xfId="2029" xr:uid="{00000000-0005-0000-0000-000013070000}"/>
    <cellStyle name="Calculation 2 3 2 3 10 4 4 2" xfId="2030" xr:uid="{00000000-0005-0000-0000-000014070000}"/>
    <cellStyle name="Calculation 2 3 2 3 10 4 5" xfId="2031" xr:uid="{00000000-0005-0000-0000-000015070000}"/>
    <cellStyle name="Calculation 2 3 2 3 10 4 6" xfId="2032" xr:uid="{00000000-0005-0000-0000-000016070000}"/>
    <cellStyle name="Calculation 2 3 2 3 10 5" xfId="2033" xr:uid="{00000000-0005-0000-0000-000017070000}"/>
    <cellStyle name="Calculation 2 3 2 3 10 5 2" xfId="2034" xr:uid="{00000000-0005-0000-0000-000018070000}"/>
    <cellStyle name="Calculation 2 3 2 3 10 5 2 2" xfId="2035" xr:uid="{00000000-0005-0000-0000-000019070000}"/>
    <cellStyle name="Calculation 2 3 2 3 10 5 2 2 2" xfId="2036" xr:uid="{00000000-0005-0000-0000-00001A070000}"/>
    <cellStyle name="Calculation 2 3 2 3 10 5 2 3" xfId="2037" xr:uid="{00000000-0005-0000-0000-00001B070000}"/>
    <cellStyle name="Calculation 2 3 2 3 10 5 3" xfId="2038" xr:uid="{00000000-0005-0000-0000-00001C070000}"/>
    <cellStyle name="Calculation 2 3 2 3 10 5 3 2" xfId="2039" xr:uid="{00000000-0005-0000-0000-00001D070000}"/>
    <cellStyle name="Calculation 2 3 2 3 10 5 4" xfId="2040" xr:uid="{00000000-0005-0000-0000-00001E070000}"/>
    <cellStyle name="Calculation 2 3 2 3 10 5 4 2" xfId="2041" xr:uid="{00000000-0005-0000-0000-00001F070000}"/>
    <cellStyle name="Calculation 2 3 2 3 10 5 5" xfId="2042" xr:uid="{00000000-0005-0000-0000-000020070000}"/>
    <cellStyle name="Calculation 2 3 2 3 10 5 6" xfId="2043" xr:uid="{00000000-0005-0000-0000-000021070000}"/>
    <cellStyle name="Calculation 2 3 2 3 10 6" xfId="2044" xr:uid="{00000000-0005-0000-0000-000022070000}"/>
    <cellStyle name="Calculation 2 3 2 3 10 6 2" xfId="2045" xr:uid="{00000000-0005-0000-0000-000023070000}"/>
    <cellStyle name="Calculation 2 3 2 3 10 6 2 2" xfId="2046" xr:uid="{00000000-0005-0000-0000-000024070000}"/>
    <cellStyle name="Calculation 2 3 2 3 10 6 2 2 2" xfId="2047" xr:uid="{00000000-0005-0000-0000-000025070000}"/>
    <cellStyle name="Calculation 2 3 2 3 10 6 2 3" xfId="2048" xr:uid="{00000000-0005-0000-0000-000026070000}"/>
    <cellStyle name="Calculation 2 3 2 3 10 6 3" xfId="2049" xr:uid="{00000000-0005-0000-0000-000027070000}"/>
    <cellStyle name="Calculation 2 3 2 3 10 6 3 2" xfId="2050" xr:uid="{00000000-0005-0000-0000-000028070000}"/>
    <cellStyle name="Calculation 2 3 2 3 10 6 4" xfId="2051" xr:uid="{00000000-0005-0000-0000-000029070000}"/>
    <cellStyle name="Calculation 2 3 2 3 10 6 4 2" xfId="2052" xr:uid="{00000000-0005-0000-0000-00002A070000}"/>
    <cellStyle name="Calculation 2 3 2 3 10 6 5" xfId="2053" xr:uid="{00000000-0005-0000-0000-00002B070000}"/>
    <cellStyle name="Calculation 2 3 2 3 10 6 6" xfId="2054" xr:uid="{00000000-0005-0000-0000-00002C070000}"/>
    <cellStyle name="Calculation 2 3 2 3 10 7" xfId="2055" xr:uid="{00000000-0005-0000-0000-00002D070000}"/>
    <cellStyle name="Calculation 2 3 2 3 10 7 2" xfId="2056" xr:uid="{00000000-0005-0000-0000-00002E070000}"/>
    <cellStyle name="Calculation 2 3 2 3 10 7 2 2" xfId="2057" xr:uid="{00000000-0005-0000-0000-00002F070000}"/>
    <cellStyle name="Calculation 2 3 2 3 10 7 3" xfId="2058" xr:uid="{00000000-0005-0000-0000-000030070000}"/>
    <cellStyle name="Calculation 2 3 2 3 10 8" xfId="2059" xr:uid="{00000000-0005-0000-0000-000031070000}"/>
    <cellStyle name="Calculation 2 3 2 3 10 8 2" xfId="2060" xr:uid="{00000000-0005-0000-0000-000032070000}"/>
    <cellStyle name="Calculation 2 3 2 3 10 9" xfId="2061" xr:uid="{00000000-0005-0000-0000-000033070000}"/>
    <cellStyle name="Calculation 2 3 2 3 10 9 2" xfId="2062" xr:uid="{00000000-0005-0000-0000-000034070000}"/>
    <cellStyle name="Calculation 2 3 2 3 11" xfId="2063" xr:uid="{00000000-0005-0000-0000-000035070000}"/>
    <cellStyle name="Calculation 2 3 2 3 11 10" xfId="2064" xr:uid="{00000000-0005-0000-0000-000036070000}"/>
    <cellStyle name="Calculation 2 3 2 3 11 11" xfId="2065" xr:uid="{00000000-0005-0000-0000-000037070000}"/>
    <cellStyle name="Calculation 2 3 2 3 11 2" xfId="2066" xr:uid="{00000000-0005-0000-0000-000038070000}"/>
    <cellStyle name="Calculation 2 3 2 3 11 2 2" xfId="2067" xr:uid="{00000000-0005-0000-0000-000039070000}"/>
    <cellStyle name="Calculation 2 3 2 3 11 2 2 2" xfId="2068" xr:uid="{00000000-0005-0000-0000-00003A070000}"/>
    <cellStyle name="Calculation 2 3 2 3 11 2 2 2 2" xfId="2069" xr:uid="{00000000-0005-0000-0000-00003B070000}"/>
    <cellStyle name="Calculation 2 3 2 3 11 2 2 3" xfId="2070" xr:uid="{00000000-0005-0000-0000-00003C070000}"/>
    <cellStyle name="Calculation 2 3 2 3 11 2 3" xfId="2071" xr:uid="{00000000-0005-0000-0000-00003D070000}"/>
    <cellStyle name="Calculation 2 3 2 3 11 2 3 2" xfId="2072" xr:uid="{00000000-0005-0000-0000-00003E070000}"/>
    <cellStyle name="Calculation 2 3 2 3 11 2 4" xfId="2073" xr:uid="{00000000-0005-0000-0000-00003F070000}"/>
    <cellStyle name="Calculation 2 3 2 3 11 2 4 2" xfId="2074" xr:uid="{00000000-0005-0000-0000-000040070000}"/>
    <cellStyle name="Calculation 2 3 2 3 11 2 5" xfId="2075" xr:uid="{00000000-0005-0000-0000-000041070000}"/>
    <cellStyle name="Calculation 2 3 2 3 11 2 6" xfId="2076" xr:uid="{00000000-0005-0000-0000-000042070000}"/>
    <cellStyle name="Calculation 2 3 2 3 11 3" xfId="2077" xr:uid="{00000000-0005-0000-0000-000043070000}"/>
    <cellStyle name="Calculation 2 3 2 3 11 3 2" xfId="2078" xr:uid="{00000000-0005-0000-0000-000044070000}"/>
    <cellStyle name="Calculation 2 3 2 3 11 3 2 2" xfId="2079" xr:uid="{00000000-0005-0000-0000-000045070000}"/>
    <cellStyle name="Calculation 2 3 2 3 11 3 2 2 2" xfId="2080" xr:uid="{00000000-0005-0000-0000-000046070000}"/>
    <cellStyle name="Calculation 2 3 2 3 11 3 2 3" xfId="2081" xr:uid="{00000000-0005-0000-0000-000047070000}"/>
    <cellStyle name="Calculation 2 3 2 3 11 3 3" xfId="2082" xr:uid="{00000000-0005-0000-0000-000048070000}"/>
    <cellStyle name="Calculation 2 3 2 3 11 3 3 2" xfId="2083" xr:uid="{00000000-0005-0000-0000-000049070000}"/>
    <cellStyle name="Calculation 2 3 2 3 11 3 4" xfId="2084" xr:uid="{00000000-0005-0000-0000-00004A070000}"/>
    <cellStyle name="Calculation 2 3 2 3 11 3 4 2" xfId="2085" xr:uid="{00000000-0005-0000-0000-00004B070000}"/>
    <cellStyle name="Calculation 2 3 2 3 11 3 5" xfId="2086" xr:uid="{00000000-0005-0000-0000-00004C070000}"/>
    <cellStyle name="Calculation 2 3 2 3 11 3 6" xfId="2087" xr:uid="{00000000-0005-0000-0000-00004D070000}"/>
    <cellStyle name="Calculation 2 3 2 3 11 4" xfId="2088" xr:uid="{00000000-0005-0000-0000-00004E070000}"/>
    <cellStyle name="Calculation 2 3 2 3 11 4 2" xfId="2089" xr:uid="{00000000-0005-0000-0000-00004F070000}"/>
    <cellStyle name="Calculation 2 3 2 3 11 4 2 2" xfId="2090" xr:uid="{00000000-0005-0000-0000-000050070000}"/>
    <cellStyle name="Calculation 2 3 2 3 11 4 2 2 2" xfId="2091" xr:uid="{00000000-0005-0000-0000-000051070000}"/>
    <cellStyle name="Calculation 2 3 2 3 11 4 2 3" xfId="2092" xr:uid="{00000000-0005-0000-0000-000052070000}"/>
    <cellStyle name="Calculation 2 3 2 3 11 4 3" xfId="2093" xr:uid="{00000000-0005-0000-0000-000053070000}"/>
    <cellStyle name="Calculation 2 3 2 3 11 4 3 2" xfId="2094" xr:uid="{00000000-0005-0000-0000-000054070000}"/>
    <cellStyle name="Calculation 2 3 2 3 11 4 4" xfId="2095" xr:uid="{00000000-0005-0000-0000-000055070000}"/>
    <cellStyle name="Calculation 2 3 2 3 11 4 4 2" xfId="2096" xr:uid="{00000000-0005-0000-0000-000056070000}"/>
    <cellStyle name="Calculation 2 3 2 3 11 4 5" xfId="2097" xr:uid="{00000000-0005-0000-0000-000057070000}"/>
    <cellStyle name="Calculation 2 3 2 3 11 4 6" xfId="2098" xr:uid="{00000000-0005-0000-0000-000058070000}"/>
    <cellStyle name="Calculation 2 3 2 3 11 5" xfId="2099" xr:uid="{00000000-0005-0000-0000-000059070000}"/>
    <cellStyle name="Calculation 2 3 2 3 11 5 2" xfId="2100" xr:uid="{00000000-0005-0000-0000-00005A070000}"/>
    <cellStyle name="Calculation 2 3 2 3 11 5 2 2" xfId="2101" xr:uid="{00000000-0005-0000-0000-00005B070000}"/>
    <cellStyle name="Calculation 2 3 2 3 11 5 2 2 2" xfId="2102" xr:uid="{00000000-0005-0000-0000-00005C070000}"/>
    <cellStyle name="Calculation 2 3 2 3 11 5 2 3" xfId="2103" xr:uid="{00000000-0005-0000-0000-00005D070000}"/>
    <cellStyle name="Calculation 2 3 2 3 11 5 3" xfId="2104" xr:uid="{00000000-0005-0000-0000-00005E070000}"/>
    <cellStyle name="Calculation 2 3 2 3 11 5 3 2" xfId="2105" xr:uid="{00000000-0005-0000-0000-00005F070000}"/>
    <cellStyle name="Calculation 2 3 2 3 11 5 4" xfId="2106" xr:uid="{00000000-0005-0000-0000-000060070000}"/>
    <cellStyle name="Calculation 2 3 2 3 11 5 4 2" xfId="2107" xr:uid="{00000000-0005-0000-0000-000061070000}"/>
    <cellStyle name="Calculation 2 3 2 3 11 5 5" xfId="2108" xr:uid="{00000000-0005-0000-0000-000062070000}"/>
    <cellStyle name="Calculation 2 3 2 3 11 5 6" xfId="2109" xr:uid="{00000000-0005-0000-0000-000063070000}"/>
    <cellStyle name="Calculation 2 3 2 3 11 6" xfId="2110" xr:uid="{00000000-0005-0000-0000-000064070000}"/>
    <cellStyle name="Calculation 2 3 2 3 11 6 2" xfId="2111" xr:uid="{00000000-0005-0000-0000-000065070000}"/>
    <cellStyle name="Calculation 2 3 2 3 11 6 2 2" xfId="2112" xr:uid="{00000000-0005-0000-0000-000066070000}"/>
    <cellStyle name="Calculation 2 3 2 3 11 6 2 2 2" xfId="2113" xr:uid="{00000000-0005-0000-0000-000067070000}"/>
    <cellStyle name="Calculation 2 3 2 3 11 6 2 3" xfId="2114" xr:uid="{00000000-0005-0000-0000-000068070000}"/>
    <cellStyle name="Calculation 2 3 2 3 11 6 3" xfId="2115" xr:uid="{00000000-0005-0000-0000-000069070000}"/>
    <cellStyle name="Calculation 2 3 2 3 11 6 3 2" xfId="2116" xr:uid="{00000000-0005-0000-0000-00006A070000}"/>
    <cellStyle name="Calculation 2 3 2 3 11 6 4" xfId="2117" xr:uid="{00000000-0005-0000-0000-00006B070000}"/>
    <cellStyle name="Calculation 2 3 2 3 11 6 4 2" xfId="2118" xr:uid="{00000000-0005-0000-0000-00006C070000}"/>
    <cellStyle name="Calculation 2 3 2 3 11 6 5" xfId="2119" xr:uid="{00000000-0005-0000-0000-00006D070000}"/>
    <cellStyle name="Calculation 2 3 2 3 11 6 6" xfId="2120" xr:uid="{00000000-0005-0000-0000-00006E070000}"/>
    <cellStyle name="Calculation 2 3 2 3 11 7" xfId="2121" xr:uid="{00000000-0005-0000-0000-00006F070000}"/>
    <cellStyle name="Calculation 2 3 2 3 11 7 2" xfId="2122" xr:uid="{00000000-0005-0000-0000-000070070000}"/>
    <cellStyle name="Calculation 2 3 2 3 11 7 2 2" xfId="2123" xr:uid="{00000000-0005-0000-0000-000071070000}"/>
    <cellStyle name="Calculation 2 3 2 3 11 7 3" xfId="2124" xr:uid="{00000000-0005-0000-0000-000072070000}"/>
    <cellStyle name="Calculation 2 3 2 3 11 8" xfId="2125" xr:uid="{00000000-0005-0000-0000-000073070000}"/>
    <cellStyle name="Calculation 2 3 2 3 11 8 2" xfId="2126" xr:uid="{00000000-0005-0000-0000-000074070000}"/>
    <cellStyle name="Calculation 2 3 2 3 11 9" xfId="2127" xr:uid="{00000000-0005-0000-0000-000075070000}"/>
    <cellStyle name="Calculation 2 3 2 3 11 9 2" xfId="2128" xr:uid="{00000000-0005-0000-0000-000076070000}"/>
    <cellStyle name="Calculation 2 3 2 3 12" xfId="2129" xr:uid="{00000000-0005-0000-0000-000077070000}"/>
    <cellStyle name="Calculation 2 3 2 3 12 10" xfId="2130" xr:uid="{00000000-0005-0000-0000-000078070000}"/>
    <cellStyle name="Calculation 2 3 2 3 12 11" xfId="2131" xr:uid="{00000000-0005-0000-0000-000079070000}"/>
    <cellStyle name="Calculation 2 3 2 3 12 2" xfId="2132" xr:uid="{00000000-0005-0000-0000-00007A070000}"/>
    <cellStyle name="Calculation 2 3 2 3 12 2 2" xfId="2133" xr:uid="{00000000-0005-0000-0000-00007B070000}"/>
    <cellStyle name="Calculation 2 3 2 3 12 2 2 2" xfId="2134" xr:uid="{00000000-0005-0000-0000-00007C070000}"/>
    <cellStyle name="Calculation 2 3 2 3 12 2 2 2 2" xfId="2135" xr:uid="{00000000-0005-0000-0000-00007D070000}"/>
    <cellStyle name="Calculation 2 3 2 3 12 2 2 3" xfId="2136" xr:uid="{00000000-0005-0000-0000-00007E070000}"/>
    <cellStyle name="Calculation 2 3 2 3 12 2 3" xfId="2137" xr:uid="{00000000-0005-0000-0000-00007F070000}"/>
    <cellStyle name="Calculation 2 3 2 3 12 2 3 2" xfId="2138" xr:uid="{00000000-0005-0000-0000-000080070000}"/>
    <cellStyle name="Calculation 2 3 2 3 12 2 4" xfId="2139" xr:uid="{00000000-0005-0000-0000-000081070000}"/>
    <cellStyle name="Calculation 2 3 2 3 12 2 4 2" xfId="2140" xr:uid="{00000000-0005-0000-0000-000082070000}"/>
    <cellStyle name="Calculation 2 3 2 3 12 2 5" xfId="2141" xr:uid="{00000000-0005-0000-0000-000083070000}"/>
    <cellStyle name="Calculation 2 3 2 3 12 2 6" xfId="2142" xr:uid="{00000000-0005-0000-0000-000084070000}"/>
    <cellStyle name="Calculation 2 3 2 3 12 3" xfId="2143" xr:uid="{00000000-0005-0000-0000-000085070000}"/>
    <cellStyle name="Calculation 2 3 2 3 12 3 2" xfId="2144" xr:uid="{00000000-0005-0000-0000-000086070000}"/>
    <cellStyle name="Calculation 2 3 2 3 12 3 2 2" xfId="2145" xr:uid="{00000000-0005-0000-0000-000087070000}"/>
    <cellStyle name="Calculation 2 3 2 3 12 3 2 2 2" xfId="2146" xr:uid="{00000000-0005-0000-0000-000088070000}"/>
    <cellStyle name="Calculation 2 3 2 3 12 3 2 3" xfId="2147" xr:uid="{00000000-0005-0000-0000-000089070000}"/>
    <cellStyle name="Calculation 2 3 2 3 12 3 3" xfId="2148" xr:uid="{00000000-0005-0000-0000-00008A070000}"/>
    <cellStyle name="Calculation 2 3 2 3 12 3 3 2" xfId="2149" xr:uid="{00000000-0005-0000-0000-00008B070000}"/>
    <cellStyle name="Calculation 2 3 2 3 12 3 4" xfId="2150" xr:uid="{00000000-0005-0000-0000-00008C070000}"/>
    <cellStyle name="Calculation 2 3 2 3 12 3 4 2" xfId="2151" xr:uid="{00000000-0005-0000-0000-00008D070000}"/>
    <cellStyle name="Calculation 2 3 2 3 12 3 5" xfId="2152" xr:uid="{00000000-0005-0000-0000-00008E070000}"/>
    <cellStyle name="Calculation 2 3 2 3 12 3 6" xfId="2153" xr:uid="{00000000-0005-0000-0000-00008F070000}"/>
    <cellStyle name="Calculation 2 3 2 3 12 4" xfId="2154" xr:uid="{00000000-0005-0000-0000-000090070000}"/>
    <cellStyle name="Calculation 2 3 2 3 12 4 2" xfId="2155" xr:uid="{00000000-0005-0000-0000-000091070000}"/>
    <cellStyle name="Calculation 2 3 2 3 12 4 2 2" xfId="2156" xr:uid="{00000000-0005-0000-0000-000092070000}"/>
    <cellStyle name="Calculation 2 3 2 3 12 4 2 2 2" xfId="2157" xr:uid="{00000000-0005-0000-0000-000093070000}"/>
    <cellStyle name="Calculation 2 3 2 3 12 4 2 3" xfId="2158" xr:uid="{00000000-0005-0000-0000-000094070000}"/>
    <cellStyle name="Calculation 2 3 2 3 12 4 3" xfId="2159" xr:uid="{00000000-0005-0000-0000-000095070000}"/>
    <cellStyle name="Calculation 2 3 2 3 12 4 3 2" xfId="2160" xr:uid="{00000000-0005-0000-0000-000096070000}"/>
    <cellStyle name="Calculation 2 3 2 3 12 4 4" xfId="2161" xr:uid="{00000000-0005-0000-0000-000097070000}"/>
    <cellStyle name="Calculation 2 3 2 3 12 4 4 2" xfId="2162" xr:uid="{00000000-0005-0000-0000-000098070000}"/>
    <cellStyle name="Calculation 2 3 2 3 12 4 5" xfId="2163" xr:uid="{00000000-0005-0000-0000-000099070000}"/>
    <cellStyle name="Calculation 2 3 2 3 12 4 6" xfId="2164" xr:uid="{00000000-0005-0000-0000-00009A070000}"/>
    <cellStyle name="Calculation 2 3 2 3 12 5" xfId="2165" xr:uid="{00000000-0005-0000-0000-00009B070000}"/>
    <cellStyle name="Calculation 2 3 2 3 12 5 2" xfId="2166" xr:uid="{00000000-0005-0000-0000-00009C070000}"/>
    <cellStyle name="Calculation 2 3 2 3 12 5 2 2" xfId="2167" xr:uid="{00000000-0005-0000-0000-00009D070000}"/>
    <cellStyle name="Calculation 2 3 2 3 12 5 2 2 2" xfId="2168" xr:uid="{00000000-0005-0000-0000-00009E070000}"/>
    <cellStyle name="Calculation 2 3 2 3 12 5 2 3" xfId="2169" xr:uid="{00000000-0005-0000-0000-00009F070000}"/>
    <cellStyle name="Calculation 2 3 2 3 12 5 3" xfId="2170" xr:uid="{00000000-0005-0000-0000-0000A0070000}"/>
    <cellStyle name="Calculation 2 3 2 3 12 5 3 2" xfId="2171" xr:uid="{00000000-0005-0000-0000-0000A1070000}"/>
    <cellStyle name="Calculation 2 3 2 3 12 5 4" xfId="2172" xr:uid="{00000000-0005-0000-0000-0000A2070000}"/>
    <cellStyle name="Calculation 2 3 2 3 12 5 4 2" xfId="2173" xr:uid="{00000000-0005-0000-0000-0000A3070000}"/>
    <cellStyle name="Calculation 2 3 2 3 12 5 5" xfId="2174" xr:uid="{00000000-0005-0000-0000-0000A4070000}"/>
    <cellStyle name="Calculation 2 3 2 3 12 5 6" xfId="2175" xr:uid="{00000000-0005-0000-0000-0000A5070000}"/>
    <cellStyle name="Calculation 2 3 2 3 12 6" xfId="2176" xr:uid="{00000000-0005-0000-0000-0000A6070000}"/>
    <cellStyle name="Calculation 2 3 2 3 12 6 2" xfId="2177" xr:uid="{00000000-0005-0000-0000-0000A7070000}"/>
    <cellStyle name="Calculation 2 3 2 3 12 6 2 2" xfId="2178" xr:uid="{00000000-0005-0000-0000-0000A8070000}"/>
    <cellStyle name="Calculation 2 3 2 3 12 6 2 2 2" xfId="2179" xr:uid="{00000000-0005-0000-0000-0000A9070000}"/>
    <cellStyle name="Calculation 2 3 2 3 12 6 2 3" xfId="2180" xr:uid="{00000000-0005-0000-0000-0000AA070000}"/>
    <cellStyle name="Calculation 2 3 2 3 12 6 3" xfId="2181" xr:uid="{00000000-0005-0000-0000-0000AB070000}"/>
    <cellStyle name="Calculation 2 3 2 3 12 6 3 2" xfId="2182" xr:uid="{00000000-0005-0000-0000-0000AC070000}"/>
    <cellStyle name="Calculation 2 3 2 3 12 6 4" xfId="2183" xr:uid="{00000000-0005-0000-0000-0000AD070000}"/>
    <cellStyle name="Calculation 2 3 2 3 12 6 4 2" xfId="2184" xr:uid="{00000000-0005-0000-0000-0000AE070000}"/>
    <cellStyle name="Calculation 2 3 2 3 12 6 5" xfId="2185" xr:uid="{00000000-0005-0000-0000-0000AF070000}"/>
    <cellStyle name="Calculation 2 3 2 3 12 6 6" xfId="2186" xr:uid="{00000000-0005-0000-0000-0000B0070000}"/>
    <cellStyle name="Calculation 2 3 2 3 12 7" xfId="2187" xr:uid="{00000000-0005-0000-0000-0000B1070000}"/>
    <cellStyle name="Calculation 2 3 2 3 12 7 2" xfId="2188" xr:uid="{00000000-0005-0000-0000-0000B2070000}"/>
    <cellStyle name="Calculation 2 3 2 3 12 7 2 2" xfId="2189" xr:uid="{00000000-0005-0000-0000-0000B3070000}"/>
    <cellStyle name="Calculation 2 3 2 3 12 7 3" xfId="2190" xr:uid="{00000000-0005-0000-0000-0000B4070000}"/>
    <cellStyle name="Calculation 2 3 2 3 12 8" xfId="2191" xr:uid="{00000000-0005-0000-0000-0000B5070000}"/>
    <cellStyle name="Calculation 2 3 2 3 12 8 2" xfId="2192" xr:uid="{00000000-0005-0000-0000-0000B6070000}"/>
    <cellStyle name="Calculation 2 3 2 3 12 9" xfId="2193" xr:uid="{00000000-0005-0000-0000-0000B7070000}"/>
    <cellStyle name="Calculation 2 3 2 3 12 9 2" xfId="2194" xr:uid="{00000000-0005-0000-0000-0000B8070000}"/>
    <cellStyle name="Calculation 2 3 2 3 13" xfId="2195" xr:uid="{00000000-0005-0000-0000-0000B9070000}"/>
    <cellStyle name="Calculation 2 3 2 3 13 10" xfId="2196" xr:uid="{00000000-0005-0000-0000-0000BA070000}"/>
    <cellStyle name="Calculation 2 3 2 3 13 11" xfId="2197" xr:uid="{00000000-0005-0000-0000-0000BB070000}"/>
    <cellStyle name="Calculation 2 3 2 3 13 2" xfId="2198" xr:uid="{00000000-0005-0000-0000-0000BC070000}"/>
    <cellStyle name="Calculation 2 3 2 3 13 2 2" xfId="2199" xr:uid="{00000000-0005-0000-0000-0000BD070000}"/>
    <cellStyle name="Calculation 2 3 2 3 13 2 2 2" xfId="2200" xr:uid="{00000000-0005-0000-0000-0000BE070000}"/>
    <cellStyle name="Calculation 2 3 2 3 13 2 2 2 2" xfId="2201" xr:uid="{00000000-0005-0000-0000-0000BF070000}"/>
    <cellStyle name="Calculation 2 3 2 3 13 2 2 3" xfId="2202" xr:uid="{00000000-0005-0000-0000-0000C0070000}"/>
    <cellStyle name="Calculation 2 3 2 3 13 2 3" xfId="2203" xr:uid="{00000000-0005-0000-0000-0000C1070000}"/>
    <cellStyle name="Calculation 2 3 2 3 13 2 3 2" xfId="2204" xr:uid="{00000000-0005-0000-0000-0000C2070000}"/>
    <cellStyle name="Calculation 2 3 2 3 13 2 4" xfId="2205" xr:uid="{00000000-0005-0000-0000-0000C3070000}"/>
    <cellStyle name="Calculation 2 3 2 3 13 2 4 2" xfId="2206" xr:uid="{00000000-0005-0000-0000-0000C4070000}"/>
    <cellStyle name="Calculation 2 3 2 3 13 2 5" xfId="2207" xr:uid="{00000000-0005-0000-0000-0000C5070000}"/>
    <cellStyle name="Calculation 2 3 2 3 13 2 6" xfId="2208" xr:uid="{00000000-0005-0000-0000-0000C6070000}"/>
    <cellStyle name="Calculation 2 3 2 3 13 3" xfId="2209" xr:uid="{00000000-0005-0000-0000-0000C7070000}"/>
    <cellStyle name="Calculation 2 3 2 3 13 3 2" xfId="2210" xr:uid="{00000000-0005-0000-0000-0000C8070000}"/>
    <cellStyle name="Calculation 2 3 2 3 13 3 2 2" xfId="2211" xr:uid="{00000000-0005-0000-0000-0000C9070000}"/>
    <cellStyle name="Calculation 2 3 2 3 13 3 2 2 2" xfId="2212" xr:uid="{00000000-0005-0000-0000-0000CA070000}"/>
    <cellStyle name="Calculation 2 3 2 3 13 3 2 3" xfId="2213" xr:uid="{00000000-0005-0000-0000-0000CB070000}"/>
    <cellStyle name="Calculation 2 3 2 3 13 3 3" xfId="2214" xr:uid="{00000000-0005-0000-0000-0000CC070000}"/>
    <cellStyle name="Calculation 2 3 2 3 13 3 3 2" xfId="2215" xr:uid="{00000000-0005-0000-0000-0000CD070000}"/>
    <cellStyle name="Calculation 2 3 2 3 13 3 4" xfId="2216" xr:uid="{00000000-0005-0000-0000-0000CE070000}"/>
    <cellStyle name="Calculation 2 3 2 3 13 3 4 2" xfId="2217" xr:uid="{00000000-0005-0000-0000-0000CF070000}"/>
    <cellStyle name="Calculation 2 3 2 3 13 3 5" xfId="2218" xr:uid="{00000000-0005-0000-0000-0000D0070000}"/>
    <cellStyle name="Calculation 2 3 2 3 13 3 6" xfId="2219" xr:uid="{00000000-0005-0000-0000-0000D1070000}"/>
    <cellStyle name="Calculation 2 3 2 3 13 4" xfId="2220" xr:uid="{00000000-0005-0000-0000-0000D2070000}"/>
    <cellStyle name="Calculation 2 3 2 3 13 4 2" xfId="2221" xr:uid="{00000000-0005-0000-0000-0000D3070000}"/>
    <cellStyle name="Calculation 2 3 2 3 13 4 2 2" xfId="2222" xr:uid="{00000000-0005-0000-0000-0000D4070000}"/>
    <cellStyle name="Calculation 2 3 2 3 13 4 2 2 2" xfId="2223" xr:uid="{00000000-0005-0000-0000-0000D5070000}"/>
    <cellStyle name="Calculation 2 3 2 3 13 4 2 3" xfId="2224" xr:uid="{00000000-0005-0000-0000-0000D6070000}"/>
    <cellStyle name="Calculation 2 3 2 3 13 4 3" xfId="2225" xr:uid="{00000000-0005-0000-0000-0000D7070000}"/>
    <cellStyle name="Calculation 2 3 2 3 13 4 3 2" xfId="2226" xr:uid="{00000000-0005-0000-0000-0000D8070000}"/>
    <cellStyle name="Calculation 2 3 2 3 13 4 4" xfId="2227" xr:uid="{00000000-0005-0000-0000-0000D9070000}"/>
    <cellStyle name="Calculation 2 3 2 3 13 4 4 2" xfId="2228" xr:uid="{00000000-0005-0000-0000-0000DA070000}"/>
    <cellStyle name="Calculation 2 3 2 3 13 4 5" xfId="2229" xr:uid="{00000000-0005-0000-0000-0000DB070000}"/>
    <cellStyle name="Calculation 2 3 2 3 13 4 6" xfId="2230" xr:uid="{00000000-0005-0000-0000-0000DC070000}"/>
    <cellStyle name="Calculation 2 3 2 3 13 5" xfId="2231" xr:uid="{00000000-0005-0000-0000-0000DD070000}"/>
    <cellStyle name="Calculation 2 3 2 3 13 5 2" xfId="2232" xr:uid="{00000000-0005-0000-0000-0000DE070000}"/>
    <cellStyle name="Calculation 2 3 2 3 13 5 2 2" xfId="2233" xr:uid="{00000000-0005-0000-0000-0000DF070000}"/>
    <cellStyle name="Calculation 2 3 2 3 13 5 2 2 2" xfId="2234" xr:uid="{00000000-0005-0000-0000-0000E0070000}"/>
    <cellStyle name="Calculation 2 3 2 3 13 5 2 3" xfId="2235" xr:uid="{00000000-0005-0000-0000-0000E1070000}"/>
    <cellStyle name="Calculation 2 3 2 3 13 5 3" xfId="2236" xr:uid="{00000000-0005-0000-0000-0000E2070000}"/>
    <cellStyle name="Calculation 2 3 2 3 13 5 3 2" xfId="2237" xr:uid="{00000000-0005-0000-0000-0000E3070000}"/>
    <cellStyle name="Calculation 2 3 2 3 13 5 4" xfId="2238" xr:uid="{00000000-0005-0000-0000-0000E4070000}"/>
    <cellStyle name="Calculation 2 3 2 3 13 5 4 2" xfId="2239" xr:uid="{00000000-0005-0000-0000-0000E5070000}"/>
    <cellStyle name="Calculation 2 3 2 3 13 5 5" xfId="2240" xr:uid="{00000000-0005-0000-0000-0000E6070000}"/>
    <cellStyle name="Calculation 2 3 2 3 13 5 6" xfId="2241" xr:uid="{00000000-0005-0000-0000-0000E7070000}"/>
    <cellStyle name="Calculation 2 3 2 3 13 6" xfId="2242" xr:uid="{00000000-0005-0000-0000-0000E8070000}"/>
    <cellStyle name="Calculation 2 3 2 3 13 6 2" xfId="2243" xr:uid="{00000000-0005-0000-0000-0000E9070000}"/>
    <cellStyle name="Calculation 2 3 2 3 13 6 2 2" xfId="2244" xr:uid="{00000000-0005-0000-0000-0000EA070000}"/>
    <cellStyle name="Calculation 2 3 2 3 13 6 2 2 2" xfId="2245" xr:uid="{00000000-0005-0000-0000-0000EB070000}"/>
    <cellStyle name="Calculation 2 3 2 3 13 6 2 3" xfId="2246" xr:uid="{00000000-0005-0000-0000-0000EC070000}"/>
    <cellStyle name="Calculation 2 3 2 3 13 6 3" xfId="2247" xr:uid="{00000000-0005-0000-0000-0000ED070000}"/>
    <cellStyle name="Calculation 2 3 2 3 13 6 3 2" xfId="2248" xr:uid="{00000000-0005-0000-0000-0000EE070000}"/>
    <cellStyle name="Calculation 2 3 2 3 13 6 4" xfId="2249" xr:uid="{00000000-0005-0000-0000-0000EF070000}"/>
    <cellStyle name="Calculation 2 3 2 3 13 6 4 2" xfId="2250" xr:uid="{00000000-0005-0000-0000-0000F0070000}"/>
    <cellStyle name="Calculation 2 3 2 3 13 6 5" xfId="2251" xr:uid="{00000000-0005-0000-0000-0000F1070000}"/>
    <cellStyle name="Calculation 2 3 2 3 13 6 6" xfId="2252" xr:uid="{00000000-0005-0000-0000-0000F2070000}"/>
    <cellStyle name="Calculation 2 3 2 3 13 7" xfId="2253" xr:uid="{00000000-0005-0000-0000-0000F3070000}"/>
    <cellStyle name="Calculation 2 3 2 3 13 7 2" xfId="2254" xr:uid="{00000000-0005-0000-0000-0000F4070000}"/>
    <cellStyle name="Calculation 2 3 2 3 13 7 2 2" xfId="2255" xr:uid="{00000000-0005-0000-0000-0000F5070000}"/>
    <cellStyle name="Calculation 2 3 2 3 13 7 3" xfId="2256" xr:uid="{00000000-0005-0000-0000-0000F6070000}"/>
    <cellStyle name="Calculation 2 3 2 3 13 8" xfId="2257" xr:uid="{00000000-0005-0000-0000-0000F7070000}"/>
    <cellStyle name="Calculation 2 3 2 3 13 8 2" xfId="2258" xr:uid="{00000000-0005-0000-0000-0000F8070000}"/>
    <cellStyle name="Calculation 2 3 2 3 13 9" xfId="2259" xr:uid="{00000000-0005-0000-0000-0000F9070000}"/>
    <cellStyle name="Calculation 2 3 2 3 13 9 2" xfId="2260" xr:uid="{00000000-0005-0000-0000-0000FA070000}"/>
    <cellStyle name="Calculation 2 3 2 3 14" xfId="2261" xr:uid="{00000000-0005-0000-0000-0000FB070000}"/>
    <cellStyle name="Calculation 2 3 2 3 14 10" xfId="2262" xr:uid="{00000000-0005-0000-0000-0000FC070000}"/>
    <cellStyle name="Calculation 2 3 2 3 14 11" xfId="2263" xr:uid="{00000000-0005-0000-0000-0000FD070000}"/>
    <cellStyle name="Calculation 2 3 2 3 14 2" xfId="2264" xr:uid="{00000000-0005-0000-0000-0000FE070000}"/>
    <cellStyle name="Calculation 2 3 2 3 14 2 2" xfId="2265" xr:uid="{00000000-0005-0000-0000-0000FF070000}"/>
    <cellStyle name="Calculation 2 3 2 3 14 2 2 2" xfId="2266" xr:uid="{00000000-0005-0000-0000-000000080000}"/>
    <cellStyle name="Calculation 2 3 2 3 14 2 2 2 2" xfId="2267" xr:uid="{00000000-0005-0000-0000-000001080000}"/>
    <cellStyle name="Calculation 2 3 2 3 14 2 2 3" xfId="2268" xr:uid="{00000000-0005-0000-0000-000002080000}"/>
    <cellStyle name="Calculation 2 3 2 3 14 2 3" xfId="2269" xr:uid="{00000000-0005-0000-0000-000003080000}"/>
    <cellStyle name="Calculation 2 3 2 3 14 2 3 2" xfId="2270" xr:uid="{00000000-0005-0000-0000-000004080000}"/>
    <cellStyle name="Calculation 2 3 2 3 14 2 4" xfId="2271" xr:uid="{00000000-0005-0000-0000-000005080000}"/>
    <cellStyle name="Calculation 2 3 2 3 14 2 4 2" xfId="2272" xr:uid="{00000000-0005-0000-0000-000006080000}"/>
    <cellStyle name="Calculation 2 3 2 3 14 2 5" xfId="2273" xr:uid="{00000000-0005-0000-0000-000007080000}"/>
    <cellStyle name="Calculation 2 3 2 3 14 2 6" xfId="2274" xr:uid="{00000000-0005-0000-0000-000008080000}"/>
    <cellStyle name="Calculation 2 3 2 3 14 3" xfId="2275" xr:uid="{00000000-0005-0000-0000-000009080000}"/>
    <cellStyle name="Calculation 2 3 2 3 14 3 2" xfId="2276" xr:uid="{00000000-0005-0000-0000-00000A080000}"/>
    <cellStyle name="Calculation 2 3 2 3 14 3 2 2" xfId="2277" xr:uid="{00000000-0005-0000-0000-00000B080000}"/>
    <cellStyle name="Calculation 2 3 2 3 14 3 2 2 2" xfId="2278" xr:uid="{00000000-0005-0000-0000-00000C080000}"/>
    <cellStyle name="Calculation 2 3 2 3 14 3 2 3" xfId="2279" xr:uid="{00000000-0005-0000-0000-00000D080000}"/>
    <cellStyle name="Calculation 2 3 2 3 14 3 3" xfId="2280" xr:uid="{00000000-0005-0000-0000-00000E080000}"/>
    <cellStyle name="Calculation 2 3 2 3 14 3 3 2" xfId="2281" xr:uid="{00000000-0005-0000-0000-00000F080000}"/>
    <cellStyle name="Calculation 2 3 2 3 14 3 4" xfId="2282" xr:uid="{00000000-0005-0000-0000-000010080000}"/>
    <cellStyle name="Calculation 2 3 2 3 14 3 4 2" xfId="2283" xr:uid="{00000000-0005-0000-0000-000011080000}"/>
    <cellStyle name="Calculation 2 3 2 3 14 3 5" xfId="2284" xr:uid="{00000000-0005-0000-0000-000012080000}"/>
    <cellStyle name="Calculation 2 3 2 3 14 3 6" xfId="2285" xr:uid="{00000000-0005-0000-0000-000013080000}"/>
    <cellStyle name="Calculation 2 3 2 3 14 4" xfId="2286" xr:uid="{00000000-0005-0000-0000-000014080000}"/>
    <cellStyle name="Calculation 2 3 2 3 14 4 2" xfId="2287" xr:uid="{00000000-0005-0000-0000-000015080000}"/>
    <cellStyle name="Calculation 2 3 2 3 14 4 2 2" xfId="2288" xr:uid="{00000000-0005-0000-0000-000016080000}"/>
    <cellStyle name="Calculation 2 3 2 3 14 4 2 2 2" xfId="2289" xr:uid="{00000000-0005-0000-0000-000017080000}"/>
    <cellStyle name="Calculation 2 3 2 3 14 4 2 3" xfId="2290" xr:uid="{00000000-0005-0000-0000-000018080000}"/>
    <cellStyle name="Calculation 2 3 2 3 14 4 3" xfId="2291" xr:uid="{00000000-0005-0000-0000-000019080000}"/>
    <cellStyle name="Calculation 2 3 2 3 14 4 3 2" xfId="2292" xr:uid="{00000000-0005-0000-0000-00001A080000}"/>
    <cellStyle name="Calculation 2 3 2 3 14 4 4" xfId="2293" xr:uid="{00000000-0005-0000-0000-00001B080000}"/>
    <cellStyle name="Calculation 2 3 2 3 14 4 4 2" xfId="2294" xr:uid="{00000000-0005-0000-0000-00001C080000}"/>
    <cellStyle name="Calculation 2 3 2 3 14 4 5" xfId="2295" xr:uid="{00000000-0005-0000-0000-00001D080000}"/>
    <cellStyle name="Calculation 2 3 2 3 14 4 6" xfId="2296" xr:uid="{00000000-0005-0000-0000-00001E080000}"/>
    <cellStyle name="Calculation 2 3 2 3 14 5" xfId="2297" xr:uid="{00000000-0005-0000-0000-00001F080000}"/>
    <cellStyle name="Calculation 2 3 2 3 14 5 2" xfId="2298" xr:uid="{00000000-0005-0000-0000-000020080000}"/>
    <cellStyle name="Calculation 2 3 2 3 14 5 2 2" xfId="2299" xr:uid="{00000000-0005-0000-0000-000021080000}"/>
    <cellStyle name="Calculation 2 3 2 3 14 5 2 2 2" xfId="2300" xr:uid="{00000000-0005-0000-0000-000022080000}"/>
    <cellStyle name="Calculation 2 3 2 3 14 5 2 3" xfId="2301" xr:uid="{00000000-0005-0000-0000-000023080000}"/>
    <cellStyle name="Calculation 2 3 2 3 14 5 3" xfId="2302" xr:uid="{00000000-0005-0000-0000-000024080000}"/>
    <cellStyle name="Calculation 2 3 2 3 14 5 3 2" xfId="2303" xr:uid="{00000000-0005-0000-0000-000025080000}"/>
    <cellStyle name="Calculation 2 3 2 3 14 5 4" xfId="2304" xr:uid="{00000000-0005-0000-0000-000026080000}"/>
    <cellStyle name="Calculation 2 3 2 3 14 5 4 2" xfId="2305" xr:uid="{00000000-0005-0000-0000-000027080000}"/>
    <cellStyle name="Calculation 2 3 2 3 14 5 5" xfId="2306" xr:uid="{00000000-0005-0000-0000-000028080000}"/>
    <cellStyle name="Calculation 2 3 2 3 14 5 6" xfId="2307" xr:uid="{00000000-0005-0000-0000-000029080000}"/>
    <cellStyle name="Calculation 2 3 2 3 14 6" xfId="2308" xr:uid="{00000000-0005-0000-0000-00002A080000}"/>
    <cellStyle name="Calculation 2 3 2 3 14 6 2" xfId="2309" xr:uid="{00000000-0005-0000-0000-00002B080000}"/>
    <cellStyle name="Calculation 2 3 2 3 14 6 2 2" xfId="2310" xr:uid="{00000000-0005-0000-0000-00002C080000}"/>
    <cellStyle name="Calculation 2 3 2 3 14 6 2 2 2" xfId="2311" xr:uid="{00000000-0005-0000-0000-00002D080000}"/>
    <cellStyle name="Calculation 2 3 2 3 14 6 2 3" xfId="2312" xr:uid="{00000000-0005-0000-0000-00002E080000}"/>
    <cellStyle name="Calculation 2 3 2 3 14 6 3" xfId="2313" xr:uid="{00000000-0005-0000-0000-00002F080000}"/>
    <cellStyle name="Calculation 2 3 2 3 14 6 3 2" xfId="2314" xr:uid="{00000000-0005-0000-0000-000030080000}"/>
    <cellStyle name="Calculation 2 3 2 3 14 6 4" xfId="2315" xr:uid="{00000000-0005-0000-0000-000031080000}"/>
    <cellStyle name="Calculation 2 3 2 3 14 6 4 2" xfId="2316" xr:uid="{00000000-0005-0000-0000-000032080000}"/>
    <cellStyle name="Calculation 2 3 2 3 14 6 5" xfId="2317" xr:uid="{00000000-0005-0000-0000-000033080000}"/>
    <cellStyle name="Calculation 2 3 2 3 14 6 6" xfId="2318" xr:uid="{00000000-0005-0000-0000-000034080000}"/>
    <cellStyle name="Calculation 2 3 2 3 14 7" xfId="2319" xr:uid="{00000000-0005-0000-0000-000035080000}"/>
    <cellStyle name="Calculation 2 3 2 3 14 7 2" xfId="2320" xr:uid="{00000000-0005-0000-0000-000036080000}"/>
    <cellStyle name="Calculation 2 3 2 3 14 7 2 2" xfId="2321" xr:uid="{00000000-0005-0000-0000-000037080000}"/>
    <cellStyle name="Calculation 2 3 2 3 14 7 3" xfId="2322" xr:uid="{00000000-0005-0000-0000-000038080000}"/>
    <cellStyle name="Calculation 2 3 2 3 14 8" xfId="2323" xr:uid="{00000000-0005-0000-0000-000039080000}"/>
    <cellStyle name="Calculation 2 3 2 3 14 8 2" xfId="2324" xr:uid="{00000000-0005-0000-0000-00003A080000}"/>
    <cellStyle name="Calculation 2 3 2 3 14 9" xfId="2325" xr:uid="{00000000-0005-0000-0000-00003B080000}"/>
    <cellStyle name="Calculation 2 3 2 3 14 9 2" xfId="2326" xr:uid="{00000000-0005-0000-0000-00003C080000}"/>
    <cellStyle name="Calculation 2 3 2 3 15" xfId="2327" xr:uid="{00000000-0005-0000-0000-00003D080000}"/>
    <cellStyle name="Calculation 2 3 2 3 15 10" xfId="2328" xr:uid="{00000000-0005-0000-0000-00003E080000}"/>
    <cellStyle name="Calculation 2 3 2 3 15 2" xfId="2329" xr:uid="{00000000-0005-0000-0000-00003F080000}"/>
    <cellStyle name="Calculation 2 3 2 3 15 2 2" xfId="2330" xr:uid="{00000000-0005-0000-0000-000040080000}"/>
    <cellStyle name="Calculation 2 3 2 3 15 2 2 2" xfId="2331" xr:uid="{00000000-0005-0000-0000-000041080000}"/>
    <cellStyle name="Calculation 2 3 2 3 15 2 2 2 2" xfId="2332" xr:uid="{00000000-0005-0000-0000-000042080000}"/>
    <cellStyle name="Calculation 2 3 2 3 15 2 2 3" xfId="2333" xr:uid="{00000000-0005-0000-0000-000043080000}"/>
    <cellStyle name="Calculation 2 3 2 3 15 2 3" xfId="2334" xr:uid="{00000000-0005-0000-0000-000044080000}"/>
    <cellStyle name="Calculation 2 3 2 3 15 2 3 2" xfId="2335" xr:uid="{00000000-0005-0000-0000-000045080000}"/>
    <cellStyle name="Calculation 2 3 2 3 15 2 4" xfId="2336" xr:uid="{00000000-0005-0000-0000-000046080000}"/>
    <cellStyle name="Calculation 2 3 2 3 15 2 4 2" xfId="2337" xr:uid="{00000000-0005-0000-0000-000047080000}"/>
    <cellStyle name="Calculation 2 3 2 3 15 2 5" xfId="2338" xr:uid="{00000000-0005-0000-0000-000048080000}"/>
    <cellStyle name="Calculation 2 3 2 3 15 2 6" xfId="2339" xr:uid="{00000000-0005-0000-0000-000049080000}"/>
    <cellStyle name="Calculation 2 3 2 3 15 3" xfId="2340" xr:uid="{00000000-0005-0000-0000-00004A080000}"/>
    <cellStyle name="Calculation 2 3 2 3 15 3 2" xfId="2341" xr:uid="{00000000-0005-0000-0000-00004B080000}"/>
    <cellStyle name="Calculation 2 3 2 3 15 3 2 2" xfId="2342" xr:uid="{00000000-0005-0000-0000-00004C080000}"/>
    <cellStyle name="Calculation 2 3 2 3 15 3 2 2 2" xfId="2343" xr:uid="{00000000-0005-0000-0000-00004D080000}"/>
    <cellStyle name="Calculation 2 3 2 3 15 3 2 3" xfId="2344" xr:uid="{00000000-0005-0000-0000-00004E080000}"/>
    <cellStyle name="Calculation 2 3 2 3 15 3 3" xfId="2345" xr:uid="{00000000-0005-0000-0000-00004F080000}"/>
    <cellStyle name="Calculation 2 3 2 3 15 3 3 2" xfId="2346" xr:uid="{00000000-0005-0000-0000-000050080000}"/>
    <cellStyle name="Calculation 2 3 2 3 15 3 4" xfId="2347" xr:uid="{00000000-0005-0000-0000-000051080000}"/>
    <cellStyle name="Calculation 2 3 2 3 15 3 4 2" xfId="2348" xr:uid="{00000000-0005-0000-0000-000052080000}"/>
    <cellStyle name="Calculation 2 3 2 3 15 3 5" xfId="2349" xr:uid="{00000000-0005-0000-0000-000053080000}"/>
    <cellStyle name="Calculation 2 3 2 3 15 3 6" xfId="2350" xr:uid="{00000000-0005-0000-0000-000054080000}"/>
    <cellStyle name="Calculation 2 3 2 3 15 4" xfId="2351" xr:uid="{00000000-0005-0000-0000-000055080000}"/>
    <cellStyle name="Calculation 2 3 2 3 15 4 2" xfId="2352" xr:uid="{00000000-0005-0000-0000-000056080000}"/>
    <cellStyle name="Calculation 2 3 2 3 15 4 2 2" xfId="2353" xr:uid="{00000000-0005-0000-0000-000057080000}"/>
    <cellStyle name="Calculation 2 3 2 3 15 4 2 2 2" xfId="2354" xr:uid="{00000000-0005-0000-0000-000058080000}"/>
    <cellStyle name="Calculation 2 3 2 3 15 4 2 3" xfId="2355" xr:uid="{00000000-0005-0000-0000-000059080000}"/>
    <cellStyle name="Calculation 2 3 2 3 15 4 3" xfId="2356" xr:uid="{00000000-0005-0000-0000-00005A080000}"/>
    <cellStyle name="Calculation 2 3 2 3 15 4 3 2" xfId="2357" xr:uid="{00000000-0005-0000-0000-00005B080000}"/>
    <cellStyle name="Calculation 2 3 2 3 15 4 4" xfId="2358" xr:uid="{00000000-0005-0000-0000-00005C080000}"/>
    <cellStyle name="Calculation 2 3 2 3 15 4 4 2" xfId="2359" xr:uid="{00000000-0005-0000-0000-00005D080000}"/>
    <cellStyle name="Calculation 2 3 2 3 15 4 5" xfId="2360" xr:uid="{00000000-0005-0000-0000-00005E080000}"/>
    <cellStyle name="Calculation 2 3 2 3 15 4 6" xfId="2361" xr:uid="{00000000-0005-0000-0000-00005F080000}"/>
    <cellStyle name="Calculation 2 3 2 3 15 5" xfId="2362" xr:uid="{00000000-0005-0000-0000-000060080000}"/>
    <cellStyle name="Calculation 2 3 2 3 15 5 2" xfId="2363" xr:uid="{00000000-0005-0000-0000-000061080000}"/>
    <cellStyle name="Calculation 2 3 2 3 15 5 2 2" xfId="2364" xr:uid="{00000000-0005-0000-0000-000062080000}"/>
    <cellStyle name="Calculation 2 3 2 3 15 5 2 2 2" xfId="2365" xr:uid="{00000000-0005-0000-0000-000063080000}"/>
    <cellStyle name="Calculation 2 3 2 3 15 5 2 3" xfId="2366" xr:uid="{00000000-0005-0000-0000-000064080000}"/>
    <cellStyle name="Calculation 2 3 2 3 15 5 3" xfId="2367" xr:uid="{00000000-0005-0000-0000-000065080000}"/>
    <cellStyle name="Calculation 2 3 2 3 15 5 3 2" xfId="2368" xr:uid="{00000000-0005-0000-0000-000066080000}"/>
    <cellStyle name="Calculation 2 3 2 3 15 5 4" xfId="2369" xr:uid="{00000000-0005-0000-0000-000067080000}"/>
    <cellStyle name="Calculation 2 3 2 3 15 5 4 2" xfId="2370" xr:uid="{00000000-0005-0000-0000-000068080000}"/>
    <cellStyle name="Calculation 2 3 2 3 15 5 5" xfId="2371" xr:uid="{00000000-0005-0000-0000-000069080000}"/>
    <cellStyle name="Calculation 2 3 2 3 15 5 6" xfId="2372" xr:uid="{00000000-0005-0000-0000-00006A080000}"/>
    <cellStyle name="Calculation 2 3 2 3 15 6" xfId="2373" xr:uid="{00000000-0005-0000-0000-00006B080000}"/>
    <cellStyle name="Calculation 2 3 2 3 15 6 2" xfId="2374" xr:uid="{00000000-0005-0000-0000-00006C080000}"/>
    <cellStyle name="Calculation 2 3 2 3 15 6 2 2" xfId="2375" xr:uid="{00000000-0005-0000-0000-00006D080000}"/>
    <cellStyle name="Calculation 2 3 2 3 15 6 3" xfId="2376" xr:uid="{00000000-0005-0000-0000-00006E080000}"/>
    <cellStyle name="Calculation 2 3 2 3 15 7" xfId="2377" xr:uid="{00000000-0005-0000-0000-00006F080000}"/>
    <cellStyle name="Calculation 2 3 2 3 15 7 2" xfId="2378" xr:uid="{00000000-0005-0000-0000-000070080000}"/>
    <cellStyle name="Calculation 2 3 2 3 15 8" xfId="2379" xr:uid="{00000000-0005-0000-0000-000071080000}"/>
    <cellStyle name="Calculation 2 3 2 3 15 8 2" xfId="2380" xr:uid="{00000000-0005-0000-0000-000072080000}"/>
    <cellStyle name="Calculation 2 3 2 3 15 9" xfId="2381" xr:uid="{00000000-0005-0000-0000-000073080000}"/>
    <cellStyle name="Calculation 2 3 2 3 2" xfId="2382" xr:uid="{00000000-0005-0000-0000-000074080000}"/>
    <cellStyle name="Calculation 2 3 2 3 2 10" xfId="2383" xr:uid="{00000000-0005-0000-0000-000075080000}"/>
    <cellStyle name="Calculation 2 3 2 3 2 11" xfId="2384" xr:uid="{00000000-0005-0000-0000-000076080000}"/>
    <cellStyle name="Calculation 2 3 2 3 2 2" xfId="2385" xr:uid="{00000000-0005-0000-0000-000077080000}"/>
    <cellStyle name="Calculation 2 3 2 3 2 2 2" xfId="2386" xr:uid="{00000000-0005-0000-0000-000078080000}"/>
    <cellStyle name="Calculation 2 3 2 3 2 2 2 2" xfId="2387" xr:uid="{00000000-0005-0000-0000-000079080000}"/>
    <cellStyle name="Calculation 2 3 2 3 2 2 2 2 2" xfId="2388" xr:uid="{00000000-0005-0000-0000-00007A080000}"/>
    <cellStyle name="Calculation 2 3 2 3 2 2 2 3" xfId="2389" xr:uid="{00000000-0005-0000-0000-00007B080000}"/>
    <cellStyle name="Calculation 2 3 2 3 2 2 3" xfId="2390" xr:uid="{00000000-0005-0000-0000-00007C080000}"/>
    <cellStyle name="Calculation 2 3 2 3 2 2 3 2" xfId="2391" xr:uid="{00000000-0005-0000-0000-00007D080000}"/>
    <cellStyle name="Calculation 2 3 2 3 2 2 4" xfId="2392" xr:uid="{00000000-0005-0000-0000-00007E080000}"/>
    <cellStyle name="Calculation 2 3 2 3 2 2 4 2" xfId="2393" xr:uid="{00000000-0005-0000-0000-00007F080000}"/>
    <cellStyle name="Calculation 2 3 2 3 2 2 5" xfId="2394" xr:uid="{00000000-0005-0000-0000-000080080000}"/>
    <cellStyle name="Calculation 2 3 2 3 2 2 6" xfId="2395" xr:uid="{00000000-0005-0000-0000-000081080000}"/>
    <cellStyle name="Calculation 2 3 2 3 2 3" xfId="2396" xr:uid="{00000000-0005-0000-0000-000082080000}"/>
    <cellStyle name="Calculation 2 3 2 3 2 3 2" xfId="2397" xr:uid="{00000000-0005-0000-0000-000083080000}"/>
    <cellStyle name="Calculation 2 3 2 3 2 3 2 2" xfId="2398" xr:uid="{00000000-0005-0000-0000-000084080000}"/>
    <cellStyle name="Calculation 2 3 2 3 2 3 2 2 2" xfId="2399" xr:uid="{00000000-0005-0000-0000-000085080000}"/>
    <cellStyle name="Calculation 2 3 2 3 2 3 2 3" xfId="2400" xr:uid="{00000000-0005-0000-0000-000086080000}"/>
    <cellStyle name="Calculation 2 3 2 3 2 3 3" xfId="2401" xr:uid="{00000000-0005-0000-0000-000087080000}"/>
    <cellStyle name="Calculation 2 3 2 3 2 3 3 2" xfId="2402" xr:uid="{00000000-0005-0000-0000-000088080000}"/>
    <cellStyle name="Calculation 2 3 2 3 2 3 4" xfId="2403" xr:uid="{00000000-0005-0000-0000-000089080000}"/>
    <cellStyle name="Calculation 2 3 2 3 2 3 4 2" xfId="2404" xr:uid="{00000000-0005-0000-0000-00008A080000}"/>
    <cellStyle name="Calculation 2 3 2 3 2 3 5" xfId="2405" xr:uid="{00000000-0005-0000-0000-00008B080000}"/>
    <cellStyle name="Calculation 2 3 2 3 2 3 6" xfId="2406" xr:uid="{00000000-0005-0000-0000-00008C080000}"/>
    <cellStyle name="Calculation 2 3 2 3 2 4" xfId="2407" xr:uid="{00000000-0005-0000-0000-00008D080000}"/>
    <cellStyle name="Calculation 2 3 2 3 2 4 2" xfId="2408" xr:uid="{00000000-0005-0000-0000-00008E080000}"/>
    <cellStyle name="Calculation 2 3 2 3 2 4 2 2" xfId="2409" xr:uid="{00000000-0005-0000-0000-00008F080000}"/>
    <cellStyle name="Calculation 2 3 2 3 2 4 2 2 2" xfId="2410" xr:uid="{00000000-0005-0000-0000-000090080000}"/>
    <cellStyle name="Calculation 2 3 2 3 2 4 2 3" xfId="2411" xr:uid="{00000000-0005-0000-0000-000091080000}"/>
    <cellStyle name="Calculation 2 3 2 3 2 4 3" xfId="2412" xr:uid="{00000000-0005-0000-0000-000092080000}"/>
    <cellStyle name="Calculation 2 3 2 3 2 4 3 2" xfId="2413" xr:uid="{00000000-0005-0000-0000-000093080000}"/>
    <cellStyle name="Calculation 2 3 2 3 2 4 4" xfId="2414" xr:uid="{00000000-0005-0000-0000-000094080000}"/>
    <cellStyle name="Calculation 2 3 2 3 2 4 4 2" xfId="2415" xr:uid="{00000000-0005-0000-0000-000095080000}"/>
    <cellStyle name="Calculation 2 3 2 3 2 4 5" xfId="2416" xr:uid="{00000000-0005-0000-0000-000096080000}"/>
    <cellStyle name="Calculation 2 3 2 3 2 4 6" xfId="2417" xr:uid="{00000000-0005-0000-0000-000097080000}"/>
    <cellStyle name="Calculation 2 3 2 3 2 5" xfId="2418" xr:uid="{00000000-0005-0000-0000-000098080000}"/>
    <cellStyle name="Calculation 2 3 2 3 2 5 2" xfId="2419" xr:uid="{00000000-0005-0000-0000-000099080000}"/>
    <cellStyle name="Calculation 2 3 2 3 2 5 2 2" xfId="2420" xr:uid="{00000000-0005-0000-0000-00009A080000}"/>
    <cellStyle name="Calculation 2 3 2 3 2 5 2 2 2" xfId="2421" xr:uid="{00000000-0005-0000-0000-00009B080000}"/>
    <cellStyle name="Calculation 2 3 2 3 2 5 2 3" xfId="2422" xr:uid="{00000000-0005-0000-0000-00009C080000}"/>
    <cellStyle name="Calculation 2 3 2 3 2 5 3" xfId="2423" xr:uid="{00000000-0005-0000-0000-00009D080000}"/>
    <cellStyle name="Calculation 2 3 2 3 2 5 3 2" xfId="2424" xr:uid="{00000000-0005-0000-0000-00009E080000}"/>
    <cellStyle name="Calculation 2 3 2 3 2 5 4" xfId="2425" xr:uid="{00000000-0005-0000-0000-00009F080000}"/>
    <cellStyle name="Calculation 2 3 2 3 2 5 4 2" xfId="2426" xr:uid="{00000000-0005-0000-0000-0000A0080000}"/>
    <cellStyle name="Calculation 2 3 2 3 2 5 5" xfId="2427" xr:uid="{00000000-0005-0000-0000-0000A1080000}"/>
    <cellStyle name="Calculation 2 3 2 3 2 5 6" xfId="2428" xr:uid="{00000000-0005-0000-0000-0000A2080000}"/>
    <cellStyle name="Calculation 2 3 2 3 2 6" xfId="2429" xr:uid="{00000000-0005-0000-0000-0000A3080000}"/>
    <cellStyle name="Calculation 2 3 2 3 2 6 2" xfId="2430" xr:uid="{00000000-0005-0000-0000-0000A4080000}"/>
    <cellStyle name="Calculation 2 3 2 3 2 6 2 2" xfId="2431" xr:uid="{00000000-0005-0000-0000-0000A5080000}"/>
    <cellStyle name="Calculation 2 3 2 3 2 6 2 2 2" xfId="2432" xr:uid="{00000000-0005-0000-0000-0000A6080000}"/>
    <cellStyle name="Calculation 2 3 2 3 2 6 2 3" xfId="2433" xr:uid="{00000000-0005-0000-0000-0000A7080000}"/>
    <cellStyle name="Calculation 2 3 2 3 2 6 3" xfId="2434" xr:uid="{00000000-0005-0000-0000-0000A8080000}"/>
    <cellStyle name="Calculation 2 3 2 3 2 6 3 2" xfId="2435" xr:uid="{00000000-0005-0000-0000-0000A9080000}"/>
    <cellStyle name="Calculation 2 3 2 3 2 6 4" xfId="2436" xr:uid="{00000000-0005-0000-0000-0000AA080000}"/>
    <cellStyle name="Calculation 2 3 2 3 2 6 4 2" xfId="2437" xr:uid="{00000000-0005-0000-0000-0000AB080000}"/>
    <cellStyle name="Calculation 2 3 2 3 2 6 5" xfId="2438" xr:uid="{00000000-0005-0000-0000-0000AC080000}"/>
    <cellStyle name="Calculation 2 3 2 3 2 6 6" xfId="2439" xr:uid="{00000000-0005-0000-0000-0000AD080000}"/>
    <cellStyle name="Calculation 2 3 2 3 2 7" xfId="2440" xr:uid="{00000000-0005-0000-0000-0000AE080000}"/>
    <cellStyle name="Calculation 2 3 2 3 2 7 2" xfId="2441" xr:uid="{00000000-0005-0000-0000-0000AF080000}"/>
    <cellStyle name="Calculation 2 3 2 3 2 7 2 2" xfId="2442" xr:uid="{00000000-0005-0000-0000-0000B0080000}"/>
    <cellStyle name="Calculation 2 3 2 3 2 7 3" xfId="2443" xr:uid="{00000000-0005-0000-0000-0000B1080000}"/>
    <cellStyle name="Calculation 2 3 2 3 2 8" xfId="2444" xr:uid="{00000000-0005-0000-0000-0000B2080000}"/>
    <cellStyle name="Calculation 2 3 2 3 2 8 2" xfId="2445" xr:uid="{00000000-0005-0000-0000-0000B3080000}"/>
    <cellStyle name="Calculation 2 3 2 3 2 9" xfId="2446" xr:uid="{00000000-0005-0000-0000-0000B4080000}"/>
    <cellStyle name="Calculation 2 3 2 3 2 9 2" xfId="2447" xr:uid="{00000000-0005-0000-0000-0000B5080000}"/>
    <cellStyle name="Calculation 2 3 2 3 3" xfId="2448" xr:uid="{00000000-0005-0000-0000-0000B6080000}"/>
    <cellStyle name="Calculation 2 3 2 3 3 10" xfId="2449" xr:uid="{00000000-0005-0000-0000-0000B7080000}"/>
    <cellStyle name="Calculation 2 3 2 3 3 11" xfId="2450" xr:uid="{00000000-0005-0000-0000-0000B8080000}"/>
    <cellStyle name="Calculation 2 3 2 3 3 2" xfId="2451" xr:uid="{00000000-0005-0000-0000-0000B9080000}"/>
    <cellStyle name="Calculation 2 3 2 3 3 2 2" xfId="2452" xr:uid="{00000000-0005-0000-0000-0000BA080000}"/>
    <cellStyle name="Calculation 2 3 2 3 3 2 2 2" xfId="2453" xr:uid="{00000000-0005-0000-0000-0000BB080000}"/>
    <cellStyle name="Calculation 2 3 2 3 3 2 2 2 2" xfId="2454" xr:uid="{00000000-0005-0000-0000-0000BC080000}"/>
    <cellStyle name="Calculation 2 3 2 3 3 2 2 3" xfId="2455" xr:uid="{00000000-0005-0000-0000-0000BD080000}"/>
    <cellStyle name="Calculation 2 3 2 3 3 2 3" xfId="2456" xr:uid="{00000000-0005-0000-0000-0000BE080000}"/>
    <cellStyle name="Calculation 2 3 2 3 3 2 3 2" xfId="2457" xr:uid="{00000000-0005-0000-0000-0000BF080000}"/>
    <cellStyle name="Calculation 2 3 2 3 3 2 4" xfId="2458" xr:uid="{00000000-0005-0000-0000-0000C0080000}"/>
    <cellStyle name="Calculation 2 3 2 3 3 2 4 2" xfId="2459" xr:uid="{00000000-0005-0000-0000-0000C1080000}"/>
    <cellStyle name="Calculation 2 3 2 3 3 2 5" xfId="2460" xr:uid="{00000000-0005-0000-0000-0000C2080000}"/>
    <cellStyle name="Calculation 2 3 2 3 3 2 6" xfId="2461" xr:uid="{00000000-0005-0000-0000-0000C3080000}"/>
    <cellStyle name="Calculation 2 3 2 3 3 3" xfId="2462" xr:uid="{00000000-0005-0000-0000-0000C4080000}"/>
    <cellStyle name="Calculation 2 3 2 3 3 3 2" xfId="2463" xr:uid="{00000000-0005-0000-0000-0000C5080000}"/>
    <cellStyle name="Calculation 2 3 2 3 3 3 2 2" xfId="2464" xr:uid="{00000000-0005-0000-0000-0000C6080000}"/>
    <cellStyle name="Calculation 2 3 2 3 3 3 2 2 2" xfId="2465" xr:uid="{00000000-0005-0000-0000-0000C7080000}"/>
    <cellStyle name="Calculation 2 3 2 3 3 3 2 3" xfId="2466" xr:uid="{00000000-0005-0000-0000-0000C8080000}"/>
    <cellStyle name="Calculation 2 3 2 3 3 3 3" xfId="2467" xr:uid="{00000000-0005-0000-0000-0000C9080000}"/>
    <cellStyle name="Calculation 2 3 2 3 3 3 3 2" xfId="2468" xr:uid="{00000000-0005-0000-0000-0000CA080000}"/>
    <cellStyle name="Calculation 2 3 2 3 3 3 4" xfId="2469" xr:uid="{00000000-0005-0000-0000-0000CB080000}"/>
    <cellStyle name="Calculation 2 3 2 3 3 3 4 2" xfId="2470" xr:uid="{00000000-0005-0000-0000-0000CC080000}"/>
    <cellStyle name="Calculation 2 3 2 3 3 3 5" xfId="2471" xr:uid="{00000000-0005-0000-0000-0000CD080000}"/>
    <cellStyle name="Calculation 2 3 2 3 3 3 6" xfId="2472" xr:uid="{00000000-0005-0000-0000-0000CE080000}"/>
    <cellStyle name="Calculation 2 3 2 3 3 4" xfId="2473" xr:uid="{00000000-0005-0000-0000-0000CF080000}"/>
    <cellStyle name="Calculation 2 3 2 3 3 4 2" xfId="2474" xr:uid="{00000000-0005-0000-0000-0000D0080000}"/>
    <cellStyle name="Calculation 2 3 2 3 3 4 2 2" xfId="2475" xr:uid="{00000000-0005-0000-0000-0000D1080000}"/>
    <cellStyle name="Calculation 2 3 2 3 3 4 2 2 2" xfId="2476" xr:uid="{00000000-0005-0000-0000-0000D2080000}"/>
    <cellStyle name="Calculation 2 3 2 3 3 4 2 3" xfId="2477" xr:uid="{00000000-0005-0000-0000-0000D3080000}"/>
    <cellStyle name="Calculation 2 3 2 3 3 4 3" xfId="2478" xr:uid="{00000000-0005-0000-0000-0000D4080000}"/>
    <cellStyle name="Calculation 2 3 2 3 3 4 3 2" xfId="2479" xr:uid="{00000000-0005-0000-0000-0000D5080000}"/>
    <cellStyle name="Calculation 2 3 2 3 3 4 4" xfId="2480" xr:uid="{00000000-0005-0000-0000-0000D6080000}"/>
    <cellStyle name="Calculation 2 3 2 3 3 4 4 2" xfId="2481" xr:uid="{00000000-0005-0000-0000-0000D7080000}"/>
    <cellStyle name="Calculation 2 3 2 3 3 4 5" xfId="2482" xr:uid="{00000000-0005-0000-0000-0000D8080000}"/>
    <cellStyle name="Calculation 2 3 2 3 3 4 6" xfId="2483" xr:uid="{00000000-0005-0000-0000-0000D9080000}"/>
    <cellStyle name="Calculation 2 3 2 3 3 5" xfId="2484" xr:uid="{00000000-0005-0000-0000-0000DA080000}"/>
    <cellStyle name="Calculation 2 3 2 3 3 5 2" xfId="2485" xr:uid="{00000000-0005-0000-0000-0000DB080000}"/>
    <cellStyle name="Calculation 2 3 2 3 3 5 2 2" xfId="2486" xr:uid="{00000000-0005-0000-0000-0000DC080000}"/>
    <cellStyle name="Calculation 2 3 2 3 3 5 2 2 2" xfId="2487" xr:uid="{00000000-0005-0000-0000-0000DD080000}"/>
    <cellStyle name="Calculation 2 3 2 3 3 5 2 3" xfId="2488" xr:uid="{00000000-0005-0000-0000-0000DE080000}"/>
    <cellStyle name="Calculation 2 3 2 3 3 5 3" xfId="2489" xr:uid="{00000000-0005-0000-0000-0000DF080000}"/>
    <cellStyle name="Calculation 2 3 2 3 3 5 3 2" xfId="2490" xr:uid="{00000000-0005-0000-0000-0000E0080000}"/>
    <cellStyle name="Calculation 2 3 2 3 3 5 4" xfId="2491" xr:uid="{00000000-0005-0000-0000-0000E1080000}"/>
    <cellStyle name="Calculation 2 3 2 3 3 5 4 2" xfId="2492" xr:uid="{00000000-0005-0000-0000-0000E2080000}"/>
    <cellStyle name="Calculation 2 3 2 3 3 5 5" xfId="2493" xr:uid="{00000000-0005-0000-0000-0000E3080000}"/>
    <cellStyle name="Calculation 2 3 2 3 3 5 6" xfId="2494" xr:uid="{00000000-0005-0000-0000-0000E4080000}"/>
    <cellStyle name="Calculation 2 3 2 3 3 6" xfId="2495" xr:uid="{00000000-0005-0000-0000-0000E5080000}"/>
    <cellStyle name="Calculation 2 3 2 3 3 6 2" xfId="2496" xr:uid="{00000000-0005-0000-0000-0000E6080000}"/>
    <cellStyle name="Calculation 2 3 2 3 3 6 2 2" xfId="2497" xr:uid="{00000000-0005-0000-0000-0000E7080000}"/>
    <cellStyle name="Calculation 2 3 2 3 3 6 2 2 2" xfId="2498" xr:uid="{00000000-0005-0000-0000-0000E8080000}"/>
    <cellStyle name="Calculation 2 3 2 3 3 6 2 3" xfId="2499" xr:uid="{00000000-0005-0000-0000-0000E9080000}"/>
    <cellStyle name="Calculation 2 3 2 3 3 6 3" xfId="2500" xr:uid="{00000000-0005-0000-0000-0000EA080000}"/>
    <cellStyle name="Calculation 2 3 2 3 3 6 3 2" xfId="2501" xr:uid="{00000000-0005-0000-0000-0000EB080000}"/>
    <cellStyle name="Calculation 2 3 2 3 3 6 4" xfId="2502" xr:uid="{00000000-0005-0000-0000-0000EC080000}"/>
    <cellStyle name="Calculation 2 3 2 3 3 6 4 2" xfId="2503" xr:uid="{00000000-0005-0000-0000-0000ED080000}"/>
    <cellStyle name="Calculation 2 3 2 3 3 6 5" xfId="2504" xr:uid="{00000000-0005-0000-0000-0000EE080000}"/>
    <cellStyle name="Calculation 2 3 2 3 3 6 6" xfId="2505" xr:uid="{00000000-0005-0000-0000-0000EF080000}"/>
    <cellStyle name="Calculation 2 3 2 3 3 7" xfId="2506" xr:uid="{00000000-0005-0000-0000-0000F0080000}"/>
    <cellStyle name="Calculation 2 3 2 3 3 7 2" xfId="2507" xr:uid="{00000000-0005-0000-0000-0000F1080000}"/>
    <cellStyle name="Calculation 2 3 2 3 3 7 2 2" xfId="2508" xr:uid="{00000000-0005-0000-0000-0000F2080000}"/>
    <cellStyle name="Calculation 2 3 2 3 3 7 3" xfId="2509" xr:uid="{00000000-0005-0000-0000-0000F3080000}"/>
    <cellStyle name="Calculation 2 3 2 3 3 8" xfId="2510" xr:uid="{00000000-0005-0000-0000-0000F4080000}"/>
    <cellStyle name="Calculation 2 3 2 3 3 8 2" xfId="2511" xr:uid="{00000000-0005-0000-0000-0000F5080000}"/>
    <cellStyle name="Calculation 2 3 2 3 3 9" xfId="2512" xr:uid="{00000000-0005-0000-0000-0000F6080000}"/>
    <cellStyle name="Calculation 2 3 2 3 3 9 2" xfId="2513" xr:uid="{00000000-0005-0000-0000-0000F7080000}"/>
    <cellStyle name="Calculation 2 3 2 3 4" xfId="2514" xr:uid="{00000000-0005-0000-0000-0000F8080000}"/>
    <cellStyle name="Calculation 2 3 2 3 4 10" xfId="2515" xr:uid="{00000000-0005-0000-0000-0000F9080000}"/>
    <cellStyle name="Calculation 2 3 2 3 4 11" xfId="2516" xr:uid="{00000000-0005-0000-0000-0000FA080000}"/>
    <cellStyle name="Calculation 2 3 2 3 4 2" xfId="2517" xr:uid="{00000000-0005-0000-0000-0000FB080000}"/>
    <cellStyle name="Calculation 2 3 2 3 4 2 2" xfId="2518" xr:uid="{00000000-0005-0000-0000-0000FC080000}"/>
    <cellStyle name="Calculation 2 3 2 3 4 2 2 2" xfId="2519" xr:uid="{00000000-0005-0000-0000-0000FD080000}"/>
    <cellStyle name="Calculation 2 3 2 3 4 2 2 2 2" xfId="2520" xr:uid="{00000000-0005-0000-0000-0000FE080000}"/>
    <cellStyle name="Calculation 2 3 2 3 4 2 2 3" xfId="2521" xr:uid="{00000000-0005-0000-0000-0000FF080000}"/>
    <cellStyle name="Calculation 2 3 2 3 4 2 3" xfId="2522" xr:uid="{00000000-0005-0000-0000-000000090000}"/>
    <cellStyle name="Calculation 2 3 2 3 4 2 3 2" xfId="2523" xr:uid="{00000000-0005-0000-0000-000001090000}"/>
    <cellStyle name="Calculation 2 3 2 3 4 2 4" xfId="2524" xr:uid="{00000000-0005-0000-0000-000002090000}"/>
    <cellStyle name="Calculation 2 3 2 3 4 2 4 2" xfId="2525" xr:uid="{00000000-0005-0000-0000-000003090000}"/>
    <cellStyle name="Calculation 2 3 2 3 4 2 5" xfId="2526" xr:uid="{00000000-0005-0000-0000-000004090000}"/>
    <cellStyle name="Calculation 2 3 2 3 4 2 6" xfId="2527" xr:uid="{00000000-0005-0000-0000-000005090000}"/>
    <cellStyle name="Calculation 2 3 2 3 4 3" xfId="2528" xr:uid="{00000000-0005-0000-0000-000006090000}"/>
    <cellStyle name="Calculation 2 3 2 3 4 3 2" xfId="2529" xr:uid="{00000000-0005-0000-0000-000007090000}"/>
    <cellStyle name="Calculation 2 3 2 3 4 3 2 2" xfId="2530" xr:uid="{00000000-0005-0000-0000-000008090000}"/>
    <cellStyle name="Calculation 2 3 2 3 4 3 2 2 2" xfId="2531" xr:uid="{00000000-0005-0000-0000-000009090000}"/>
    <cellStyle name="Calculation 2 3 2 3 4 3 2 3" xfId="2532" xr:uid="{00000000-0005-0000-0000-00000A090000}"/>
    <cellStyle name="Calculation 2 3 2 3 4 3 3" xfId="2533" xr:uid="{00000000-0005-0000-0000-00000B090000}"/>
    <cellStyle name="Calculation 2 3 2 3 4 3 3 2" xfId="2534" xr:uid="{00000000-0005-0000-0000-00000C090000}"/>
    <cellStyle name="Calculation 2 3 2 3 4 3 4" xfId="2535" xr:uid="{00000000-0005-0000-0000-00000D090000}"/>
    <cellStyle name="Calculation 2 3 2 3 4 3 4 2" xfId="2536" xr:uid="{00000000-0005-0000-0000-00000E090000}"/>
    <cellStyle name="Calculation 2 3 2 3 4 3 5" xfId="2537" xr:uid="{00000000-0005-0000-0000-00000F090000}"/>
    <cellStyle name="Calculation 2 3 2 3 4 3 6" xfId="2538" xr:uid="{00000000-0005-0000-0000-000010090000}"/>
    <cellStyle name="Calculation 2 3 2 3 4 4" xfId="2539" xr:uid="{00000000-0005-0000-0000-000011090000}"/>
    <cellStyle name="Calculation 2 3 2 3 4 4 2" xfId="2540" xr:uid="{00000000-0005-0000-0000-000012090000}"/>
    <cellStyle name="Calculation 2 3 2 3 4 4 2 2" xfId="2541" xr:uid="{00000000-0005-0000-0000-000013090000}"/>
    <cellStyle name="Calculation 2 3 2 3 4 4 2 2 2" xfId="2542" xr:uid="{00000000-0005-0000-0000-000014090000}"/>
    <cellStyle name="Calculation 2 3 2 3 4 4 2 3" xfId="2543" xr:uid="{00000000-0005-0000-0000-000015090000}"/>
    <cellStyle name="Calculation 2 3 2 3 4 4 3" xfId="2544" xr:uid="{00000000-0005-0000-0000-000016090000}"/>
    <cellStyle name="Calculation 2 3 2 3 4 4 3 2" xfId="2545" xr:uid="{00000000-0005-0000-0000-000017090000}"/>
    <cellStyle name="Calculation 2 3 2 3 4 4 4" xfId="2546" xr:uid="{00000000-0005-0000-0000-000018090000}"/>
    <cellStyle name="Calculation 2 3 2 3 4 4 4 2" xfId="2547" xr:uid="{00000000-0005-0000-0000-000019090000}"/>
    <cellStyle name="Calculation 2 3 2 3 4 4 5" xfId="2548" xr:uid="{00000000-0005-0000-0000-00001A090000}"/>
    <cellStyle name="Calculation 2 3 2 3 4 4 6" xfId="2549" xr:uid="{00000000-0005-0000-0000-00001B090000}"/>
    <cellStyle name="Calculation 2 3 2 3 4 5" xfId="2550" xr:uid="{00000000-0005-0000-0000-00001C090000}"/>
    <cellStyle name="Calculation 2 3 2 3 4 5 2" xfId="2551" xr:uid="{00000000-0005-0000-0000-00001D090000}"/>
    <cellStyle name="Calculation 2 3 2 3 4 5 2 2" xfId="2552" xr:uid="{00000000-0005-0000-0000-00001E090000}"/>
    <cellStyle name="Calculation 2 3 2 3 4 5 2 2 2" xfId="2553" xr:uid="{00000000-0005-0000-0000-00001F090000}"/>
    <cellStyle name="Calculation 2 3 2 3 4 5 2 3" xfId="2554" xr:uid="{00000000-0005-0000-0000-000020090000}"/>
    <cellStyle name="Calculation 2 3 2 3 4 5 3" xfId="2555" xr:uid="{00000000-0005-0000-0000-000021090000}"/>
    <cellStyle name="Calculation 2 3 2 3 4 5 3 2" xfId="2556" xr:uid="{00000000-0005-0000-0000-000022090000}"/>
    <cellStyle name="Calculation 2 3 2 3 4 5 4" xfId="2557" xr:uid="{00000000-0005-0000-0000-000023090000}"/>
    <cellStyle name="Calculation 2 3 2 3 4 5 4 2" xfId="2558" xr:uid="{00000000-0005-0000-0000-000024090000}"/>
    <cellStyle name="Calculation 2 3 2 3 4 5 5" xfId="2559" xr:uid="{00000000-0005-0000-0000-000025090000}"/>
    <cellStyle name="Calculation 2 3 2 3 4 5 6" xfId="2560" xr:uid="{00000000-0005-0000-0000-000026090000}"/>
    <cellStyle name="Calculation 2 3 2 3 4 6" xfId="2561" xr:uid="{00000000-0005-0000-0000-000027090000}"/>
    <cellStyle name="Calculation 2 3 2 3 4 6 2" xfId="2562" xr:uid="{00000000-0005-0000-0000-000028090000}"/>
    <cellStyle name="Calculation 2 3 2 3 4 6 2 2" xfId="2563" xr:uid="{00000000-0005-0000-0000-000029090000}"/>
    <cellStyle name="Calculation 2 3 2 3 4 6 2 2 2" xfId="2564" xr:uid="{00000000-0005-0000-0000-00002A090000}"/>
    <cellStyle name="Calculation 2 3 2 3 4 6 2 3" xfId="2565" xr:uid="{00000000-0005-0000-0000-00002B090000}"/>
    <cellStyle name="Calculation 2 3 2 3 4 6 3" xfId="2566" xr:uid="{00000000-0005-0000-0000-00002C090000}"/>
    <cellStyle name="Calculation 2 3 2 3 4 6 3 2" xfId="2567" xr:uid="{00000000-0005-0000-0000-00002D090000}"/>
    <cellStyle name="Calculation 2 3 2 3 4 6 4" xfId="2568" xr:uid="{00000000-0005-0000-0000-00002E090000}"/>
    <cellStyle name="Calculation 2 3 2 3 4 6 4 2" xfId="2569" xr:uid="{00000000-0005-0000-0000-00002F090000}"/>
    <cellStyle name="Calculation 2 3 2 3 4 6 5" xfId="2570" xr:uid="{00000000-0005-0000-0000-000030090000}"/>
    <cellStyle name="Calculation 2 3 2 3 4 6 6" xfId="2571" xr:uid="{00000000-0005-0000-0000-000031090000}"/>
    <cellStyle name="Calculation 2 3 2 3 4 7" xfId="2572" xr:uid="{00000000-0005-0000-0000-000032090000}"/>
    <cellStyle name="Calculation 2 3 2 3 4 7 2" xfId="2573" xr:uid="{00000000-0005-0000-0000-000033090000}"/>
    <cellStyle name="Calculation 2 3 2 3 4 7 2 2" xfId="2574" xr:uid="{00000000-0005-0000-0000-000034090000}"/>
    <cellStyle name="Calculation 2 3 2 3 4 7 3" xfId="2575" xr:uid="{00000000-0005-0000-0000-000035090000}"/>
    <cellStyle name="Calculation 2 3 2 3 4 8" xfId="2576" xr:uid="{00000000-0005-0000-0000-000036090000}"/>
    <cellStyle name="Calculation 2 3 2 3 4 8 2" xfId="2577" xr:uid="{00000000-0005-0000-0000-000037090000}"/>
    <cellStyle name="Calculation 2 3 2 3 4 9" xfId="2578" xr:uid="{00000000-0005-0000-0000-000038090000}"/>
    <cellStyle name="Calculation 2 3 2 3 4 9 2" xfId="2579" xr:uid="{00000000-0005-0000-0000-000039090000}"/>
    <cellStyle name="Calculation 2 3 2 3 5" xfId="2580" xr:uid="{00000000-0005-0000-0000-00003A090000}"/>
    <cellStyle name="Calculation 2 3 2 3 5 10" xfId="2581" xr:uid="{00000000-0005-0000-0000-00003B090000}"/>
    <cellStyle name="Calculation 2 3 2 3 5 11" xfId="2582" xr:uid="{00000000-0005-0000-0000-00003C090000}"/>
    <cellStyle name="Calculation 2 3 2 3 5 2" xfId="2583" xr:uid="{00000000-0005-0000-0000-00003D090000}"/>
    <cellStyle name="Calculation 2 3 2 3 5 2 2" xfId="2584" xr:uid="{00000000-0005-0000-0000-00003E090000}"/>
    <cellStyle name="Calculation 2 3 2 3 5 2 2 2" xfId="2585" xr:uid="{00000000-0005-0000-0000-00003F090000}"/>
    <cellStyle name="Calculation 2 3 2 3 5 2 2 2 2" xfId="2586" xr:uid="{00000000-0005-0000-0000-000040090000}"/>
    <cellStyle name="Calculation 2 3 2 3 5 2 2 3" xfId="2587" xr:uid="{00000000-0005-0000-0000-000041090000}"/>
    <cellStyle name="Calculation 2 3 2 3 5 2 3" xfId="2588" xr:uid="{00000000-0005-0000-0000-000042090000}"/>
    <cellStyle name="Calculation 2 3 2 3 5 2 3 2" xfId="2589" xr:uid="{00000000-0005-0000-0000-000043090000}"/>
    <cellStyle name="Calculation 2 3 2 3 5 2 4" xfId="2590" xr:uid="{00000000-0005-0000-0000-000044090000}"/>
    <cellStyle name="Calculation 2 3 2 3 5 2 4 2" xfId="2591" xr:uid="{00000000-0005-0000-0000-000045090000}"/>
    <cellStyle name="Calculation 2 3 2 3 5 2 5" xfId="2592" xr:uid="{00000000-0005-0000-0000-000046090000}"/>
    <cellStyle name="Calculation 2 3 2 3 5 2 6" xfId="2593" xr:uid="{00000000-0005-0000-0000-000047090000}"/>
    <cellStyle name="Calculation 2 3 2 3 5 3" xfId="2594" xr:uid="{00000000-0005-0000-0000-000048090000}"/>
    <cellStyle name="Calculation 2 3 2 3 5 3 2" xfId="2595" xr:uid="{00000000-0005-0000-0000-000049090000}"/>
    <cellStyle name="Calculation 2 3 2 3 5 3 2 2" xfId="2596" xr:uid="{00000000-0005-0000-0000-00004A090000}"/>
    <cellStyle name="Calculation 2 3 2 3 5 3 2 2 2" xfId="2597" xr:uid="{00000000-0005-0000-0000-00004B090000}"/>
    <cellStyle name="Calculation 2 3 2 3 5 3 2 3" xfId="2598" xr:uid="{00000000-0005-0000-0000-00004C090000}"/>
    <cellStyle name="Calculation 2 3 2 3 5 3 3" xfId="2599" xr:uid="{00000000-0005-0000-0000-00004D090000}"/>
    <cellStyle name="Calculation 2 3 2 3 5 3 3 2" xfId="2600" xr:uid="{00000000-0005-0000-0000-00004E090000}"/>
    <cellStyle name="Calculation 2 3 2 3 5 3 4" xfId="2601" xr:uid="{00000000-0005-0000-0000-00004F090000}"/>
    <cellStyle name="Calculation 2 3 2 3 5 3 4 2" xfId="2602" xr:uid="{00000000-0005-0000-0000-000050090000}"/>
    <cellStyle name="Calculation 2 3 2 3 5 3 5" xfId="2603" xr:uid="{00000000-0005-0000-0000-000051090000}"/>
    <cellStyle name="Calculation 2 3 2 3 5 3 6" xfId="2604" xr:uid="{00000000-0005-0000-0000-000052090000}"/>
    <cellStyle name="Calculation 2 3 2 3 5 4" xfId="2605" xr:uid="{00000000-0005-0000-0000-000053090000}"/>
    <cellStyle name="Calculation 2 3 2 3 5 4 2" xfId="2606" xr:uid="{00000000-0005-0000-0000-000054090000}"/>
    <cellStyle name="Calculation 2 3 2 3 5 4 2 2" xfId="2607" xr:uid="{00000000-0005-0000-0000-000055090000}"/>
    <cellStyle name="Calculation 2 3 2 3 5 4 2 2 2" xfId="2608" xr:uid="{00000000-0005-0000-0000-000056090000}"/>
    <cellStyle name="Calculation 2 3 2 3 5 4 2 3" xfId="2609" xr:uid="{00000000-0005-0000-0000-000057090000}"/>
    <cellStyle name="Calculation 2 3 2 3 5 4 3" xfId="2610" xr:uid="{00000000-0005-0000-0000-000058090000}"/>
    <cellStyle name="Calculation 2 3 2 3 5 4 3 2" xfId="2611" xr:uid="{00000000-0005-0000-0000-000059090000}"/>
    <cellStyle name="Calculation 2 3 2 3 5 4 4" xfId="2612" xr:uid="{00000000-0005-0000-0000-00005A090000}"/>
    <cellStyle name="Calculation 2 3 2 3 5 4 4 2" xfId="2613" xr:uid="{00000000-0005-0000-0000-00005B090000}"/>
    <cellStyle name="Calculation 2 3 2 3 5 4 5" xfId="2614" xr:uid="{00000000-0005-0000-0000-00005C090000}"/>
    <cellStyle name="Calculation 2 3 2 3 5 4 6" xfId="2615" xr:uid="{00000000-0005-0000-0000-00005D090000}"/>
    <cellStyle name="Calculation 2 3 2 3 5 5" xfId="2616" xr:uid="{00000000-0005-0000-0000-00005E090000}"/>
    <cellStyle name="Calculation 2 3 2 3 5 5 2" xfId="2617" xr:uid="{00000000-0005-0000-0000-00005F090000}"/>
    <cellStyle name="Calculation 2 3 2 3 5 5 2 2" xfId="2618" xr:uid="{00000000-0005-0000-0000-000060090000}"/>
    <cellStyle name="Calculation 2 3 2 3 5 5 2 2 2" xfId="2619" xr:uid="{00000000-0005-0000-0000-000061090000}"/>
    <cellStyle name="Calculation 2 3 2 3 5 5 2 3" xfId="2620" xr:uid="{00000000-0005-0000-0000-000062090000}"/>
    <cellStyle name="Calculation 2 3 2 3 5 5 3" xfId="2621" xr:uid="{00000000-0005-0000-0000-000063090000}"/>
    <cellStyle name="Calculation 2 3 2 3 5 5 3 2" xfId="2622" xr:uid="{00000000-0005-0000-0000-000064090000}"/>
    <cellStyle name="Calculation 2 3 2 3 5 5 4" xfId="2623" xr:uid="{00000000-0005-0000-0000-000065090000}"/>
    <cellStyle name="Calculation 2 3 2 3 5 5 4 2" xfId="2624" xr:uid="{00000000-0005-0000-0000-000066090000}"/>
    <cellStyle name="Calculation 2 3 2 3 5 5 5" xfId="2625" xr:uid="{00000000-0005-0000-0000-000067090000}"/>
    <cellStyle name="Calculation 2 3 2 3 5 5 6" xfId="2626" xr:uid="{00000000-0005-0000-0000-000068090000}"/>
    <cellStyle name="Calculation 2 3 2 3 5 6" xfId="2627" xr:uid="{00000000-0005-0000-0000-000069090000}"/>
    <cellStyle name="Calculation 2 3 2 3 5 6 2" xfId="2628" xr:uid="{00000000-0005-0000-0000-00006A090000}"/>
    <cellStyle name="Calculation 2 3 2 3 5 6 2 2" xfId="2629" xr:uid="{00000000-0005-0000-0000-00006B090000}"/>
    <cellStyle name="Calculation 2 3 2 3 5 6 2 2 2" xfId="2630" xr:uid="{00000000-0005-0000-0000-00006C090000}"/>
    <cellStyle name="Calculation 2 3 2 3 5 6 2 3" xfId="2631" xr:uid="{00000000-0005-0000-0000-00006D090000}"/>
    <cellStyle name="Calculation 2 3 2 3 5 6 3" xfId="2632" xr:uid="{00000000-0005-0000-0000-00006E090000}"/>
    <cellStyle name="Calculation 2 3 2 3 5 6 3 2" xfId="2633" xr:uid="{00000000-0005-0000-0000-00006F090000}"/>
    <cellStyle name="Calculation 2 3 2 3 5 6 4" xfId="2634" xr:uid="{00000000-0005-0000-0000-000070090000}"/>
    <cellStyle name="Calculation 2 3 2 3 5 6 4 2" xfId="2635" xr:uid="{00000000-0005-0000-0000-000071090000}"/>
    <cellStyle name="Calculation 2 3 2 3 5 6 5" xfId="2636" xr:uid="{00000000-0005-0000-0000-000072090000}"/>
    <cellStyle name="Calculation 2 3 2 3 5 6 6" xfId="2637" xr:uid="{00000000-0005-0000-0000-000073090000}"/>
    <cellStyle name="Calculation 2 3 2 3 5 7" xfId="2638" xr:uid="{00000000-0005-0000-0000-000074090000}"/>
    <cellStyle name="Calculation 2 3 2 3 5 7 2" xfId="2639" xr:uid="{00000000-0005-0000-0000-000075090000}"/>
    <cellStyle name="Calculation 2 3 2 3 5 7 2 2" xfId="2640" xr:uid="{00000000-0005-0000-0000-000076090000}"/>
    <cellStyle name="Calculation 2 3 2 3 5 7 3" xfId="2641" xr:uid="{00000000-0005-0000-0000-000077090000}"/>
    <cellStyle name="Calculation 2 3 2 3 5 8" xfId="2642" xr:uid="{00000000-0005-0000-0000-000078090000}"/>
    <cellStyle name="Calculation 2 3 2 3 5 8 2" xfId="2643" xr:uid="{00000000-0005-0000-0000-000079090000}"/>
    <cellStyle name="Calculation 2 3 2 3 5 9" xfId="2644" xr:uid="{00000000-0005-0000-0000-00007A090000}"/>
    <cellStyle name="Calculation 2 3 2 3 5 9 2" xfId="2645" xr:uid="{00000000-0005-0000-0000-00007B090000}"/>
    <cellStyle name="Calculation 2 3 2 3 6" xfId="2646" xr:uid="{00000000-0005-0000-0000-00007C090000}"/>
    <cellStyle name="Calculation 2 3 2 3 6 10" xfId="2647" xr:uid="{00000000-0005-0000-0000-00007D090000}"/>
    <cellStyle name="Calculation 2 3 2 3 6 11" xfId="2648" xr:uid="{00000000-0005-0000-0000-00007E090000}"/>
    <cellStyle name="Calculation 2 3 2 3 6 2" xfId="2649" xr:uid="{00000000-0005-0000-0000-00007F090000}"/>
    <cellStyle name="Calculation 2 3 2 3 6 2 2" xfId="2650" xr:uid="{00000000-0005-0000-0000-000080090000}"/>
    <cellStyle name="Calculation 2 3 2 3 6 2 2 2" xfId="2651" xr:uid="{00000000-0005-0000-0000-000081090000}"/>
    <cellStyle name="Calculation 2 3 2 3 6 2 2 2 2" xfId="2652" xr:uid="{00000000-0005-0000-0000-000082090000}"/>
    <cellStyle name="Calculation 2 3 2 3 6 2 2 3" xfId="2653" xr:uid="{00000000-0005-0000-0000-000083090000}"/>
    <cellStyle name="Calculation 2 3 2 3 6 2 3" xfId="2654" xr:uid="{00000000-0005-0000-0000-000084090000}"/>
    <cellStyle name="Calculation 2 3 2 3 6 2 3 2" xfId="2655" xr:uid="{00000000-0005-0000-0000-000085090000}"/>
    <cellStyle name="Calculation 2 3 2 3 6 2 4" xfId="2656" xr:uid="{00000000-0005-0000-0000-000086090000}"/>
    <cellStyle name="Calculation 2 3 2 3 6 2 4 2" xfId="2657" xr:uid="{00000000-0005-0000-0000-000087090000}"/>
    <cellStyle name="Calculation 2 3 2 3 6 2 5" xfId="2658" xr:uid="{00000000-0005-0000-0000-000088090000}"/>
    <cellStyle name="Calculation 2 3 2 3 6 2 6" xfId="2659" xr:uid="{00000000-0005-0000-0000-000089090000}"/>
    <cellStyle name="Calculation 2 3 2 3 6 3" xfId="2660" xr:uid="{00000000-0005-0000-0000-00008A090000}"/>
    <cellStyle name="Calculation 2 3 2 3 6 3 2" xfId="2661" xr:uid="{00000000-0005-0000-0000-00008B090000}"/>
    <cellStyle name="Calculation 2 3 2 3 6 3 2 2" xfId="2662" xr:uid="{00000000-0005-0000-0000-00008C090000}"/>
    <cellStyle name="Calculation 2 3 2 3 6 3 2 2 2" xfId="2663" xr:uid="{00000000-0005-0000-0000-00008D090000}"/>
    <cellStyle name="Calculation 2 3 2 3 6 3 2 3" xfId="2664" xr:uid="{00000000-0005-0000-0000-00008E090000}"/>
    <cellStyle name="Calculation 2 3 2 3 6 3 3" xfId="2665" xr:uid="{00000000-0005-0000-0000-00008F090000}"/>
    <cellStyle name="Calculation 2 3 2 3 6 3 3 2" xfId="2666" xr:uid="{00000000-0005-0000-0000-000090090000}"/>
    <cellStyle name="Calculation 2 3 2 3 6 3 4" xfId="2667" xr:uid="{00000000-0005-0000-0000-000091090000}"/>
    <cellStyle name="Calculation 2 3 2 3 6 3 4 2" xfId="2668" xr:uid="{00000000-0005-0000-0000-000092090000}"/>
    <cellStyle name="Calculation 2 3 2 3 6 3 5" xfId="2669" xr:uid="{00000000-0005-0000-0000-000093090000}"/>
    <cellStyle name="Calculation 2 3 2 3 6 3 6" xfId="2670" xr:uid="{00000000-0005-0000-0000-000094090000}"/>
    <cellStyle name="Calculation 2 3 2 3 6 4" xfId="2671" xr:uid="{00000000-0005-0000-0000-000095090000}"/>
    <cellStyle name="Calculation 2 3 2 3 6 4 2" xfId="2672" xr:uid="{00000000-0005-0000-0000-000096090000}"/>
    <cellStyle name="Calculation 2 3 2 3 6 4 2 2" xfId="2673" xr:uid="{00000000-0005-0000-0000-000097090000}"/>
    <cellStyle name="Calculation 2 3 2 3 6 4 2 2 2" xfId="2674" xr:uid="{00000000-0005-0000-0000-000098090000}"/>
    <cellStyle name="Calculation 2 3 2 3 6 4 2 3" xfId="2675" xr:uid="{00000000-0005-0000-0000-000099090000}"/>
    <cellStyle name="Calculation 2 3 2 3 6 4 3" xfId="2676" xr:uid="{00000000-0005-0000-0000-00009A090000}"/>
    <cellStyle name="Calculation 2 3 2 3 6 4 3 2" xfId="2677" xr:uid="{00000000-0005-0000-0000-00009B090000}"/>
    <cellStyle name="Calculation 2 3 2 3 6 4 4" xfId="2678" xr:uid="{00000000-0005-0000-0000-00009C090000}"/>
    <cellStyle name="Calculation 2 3 2 3 6 4 4 2" xfId="2679" xr:uid="{00000000-0005-0000-0000-00009D090000}"/>
    <cellStyle name="Calculation 2 3 2 3 6 4 5" xfId="2680" xr:uid="{00000000-0005-0000-0000-00009E090000}"/>
    <cellStyle name="Calculation 2 3 2 3 6 4 6" xfId="2681" xr:uid="{00000000-0005-0000-0000-00009F090000}"/>
    <cellStyle name="Calculation 2 3 2 3 6 5" xfId="2682" xr:uid="{00000000-0005-0000-0000-0000A0090000}"/>
    <cellStyle name="Calculation 2 3 2 3 6 5 2" xfId="2683" xr:uid="{00000000-0005-0000-0000-0000A1090000}"/>
    <cellStyle name="Calculation 2 3 2 3 6 5 2 2" xfId="2684" xr:uid="{00000000-0005-0000-0000-0000A2090000}"/>
    <cellStyle name="Calculation 2 3 2 3 6 5 2 2 2" xfId="2685" xr:uid="{00000000-0005-0000-0000-0000A3090000}"/>
    <cellStyle name="Calculation 2 3 2 3 6 5 2 3" xfId="2686" xr:uid="{00000000-0005-0000-0000-0000A4090000}"/>
    <cellStyle name="Calculation 2 3 2 3 6 5 3" xfId="2687" xr:uid="{00000000-0005-0000-0000-0000A5090000}"/>
    <cellStyle name="Calculation 2 3 2 3 6 5 3 2" xfId="2688" xr:uid="{00000000-0005-0000-0000-0000A6090000}"/>
    <cellStyle name="Calculation 2 3 2 3 6 5 4" xfId="2689" xr:uid="{00000000-0005-0000-0000-0000A7090000}"/>
    <cellStyle name="Calculation 2 3 2 3 6 5 4 2" xfId="2690" xr:uid="{00000000-0005-0000-0000-0000A8090000}"/>
    <cellStyle name="Calculation 2 3 2 3 6 5 5" xfId="2691" xr:uid="{00000000-0005-0000-0000-0000A9090000}"/>
    <cellStyle name="Calculation 2 3 2 3 6 5 6" xfId="2692" xr:uid="{00000000-0005-0000-0000-0000AA090000}"/>
    <cellStyle name="Calculation 2 3 2 3 6 6" xfId="2693" xr:uid="{00000000-0005-0000-0000-0000AB090000}"/>
    <cellStyle name="Calculation 2 3 2 3 6 6 2" xfId="2694" xr:uid="{00000000-0005-0000-0000-0000AC090000}"/>
    <cellStyle name="Calculation 2 3 2 3 6 6 2 2" xfId="2695" xr:uid="{00000000-0005-0000-0000-0000AD090000}"/>
    <cellStyle name="Calculation 2 3 2 3 6 6 2 2 2" xfId="2696" xr:uid="{00000000-0005-0000-0000-0000AE090000}"/>
    <cellStyle name="Calculation 2 3 2 3 6 6 2 3" xfId="2697" xr:uid="{00000000-0005-0000-0000-0000AF090000}"/>
    <cellStyle name="Calculation 2 3 2 3 6 6 3" xfId="2698" xr:uid="{00000000-0005-0000-0000-0000B0090000}"/>
    <cellStyle name="Calculation 2 3 2 3 6 6 3 2" xfId="2699" xr:uid="{00000000-0005-0000-0000-0000B1090000}"/>
    <cellStyle name="Calculation 2 3 2 3 6 6 4" xfId="2700" xr:uid="{00000000-0005-0000-0000-0000B2090000}"/>
    <cellStyle name="Calculation 2 3 2 3 6 6 4 2" xfId="2701" xr:uid="{00000000-0005-0000-0000-0000B3090000}"/>
    <cellStyle name="Calculation 2 3 2 3 6 6 5" xfId="2702" xr:uid="{00000000-0005-0000-0000-0000B4090000}"/>
    <cellStyle name="Calculation 2 3 2 3 6 6 6" xfId="2703" xr:uid="{00000000-0005-0000-0000-0000B5090000}"/>
    <cellStyle name="Calculation 2 3 2 3 6 7" xfId="2704" xr:uid="{00000000-0005-0000-0000-0000B6090000}"/>
    <cellStyle name="Calculation 2 3 2 3 6 7 2" xfId="2705" xr:uid="{00000000-0005-0000-0000-0000B7090000}"/>
    <cellStyle name="Calculation 2 3 2 3 6 7 2 2" xfId="2706" xr:uid="{00000000-0005-0000-0000-0000B8090000}"/>
    <cellStyle name="Calculation 2 3 2 3 6 7 3" xfId="2707" xr:uid="{00000000-0005-0000-0000-0000B9090000}"/>
    <cellStyle name="Calculation 2 3 2 3 6 8" xfId="2708" xr:uid="{00000000-0005-0000-0000-0000BA090000}"/>
    <cellStyle name="Calculation 2 3 2 3 6 8 2" xfId="2709" xr:uid="{00000000-0005-0000-0000-0000BB090000}"/>
    <cellStyle name="Calculation 2 3 2 3 6 9" xfId="2710" xr:uid="{00000000-0005-0000-0000-0000BC090000}"/>
    <cellStyle name="Calculation 2 3 2 3 6 9 2" xfId="2711" xr:uid="{00000000-0005-0000-0000-0000BD090000}"/>
    <cellStyle name="Calculation 2 3 2 3 7" xfId="2712" xr:uid="{00000000-0005-0000-0000-0000BE090000}"/>
    <cellStyle name="Calculation 2 3 2 3 7 10" xfId="2713" xr:uid="{00000000-0005-0000-0000-0000BF090000}"/>
    <cellStyle name="Calculation 2 3 2 3 7 11" xfId="2714" xr:uid="{00000000-0005-0000-0000-0000C0090000}"/>
    <cellStyle name="Calculation 2 3 2 3 7 2" xfId="2715" xr:uid="{00000000-0005-0000-0000-0000C1090000}"/>
    <cellStyle name="Calculation 2 3 2 3 7 2 2" xfId="2716" xr:uid="{00000000-0005-0000-0000-0000C2090000}"/>
    <cellStyle name="Calculation 2 3 2 3 7 2 2 2" xfId="2717" xr:uid="{00000000-0005-0000-0000-0000C3090000}"/>
    <cellStyle name="Calculation 2 3 2 3 7 2 2 2 2" xfId="2718" xr:uid="{00000000-0005-0000-0000-0000C4090000}"/>
    <cellStyle name="Calculation 2 3 2 3 7 2 2 3" xfId="2719" xr:uid="{00000000-0005-0000-0000-0000C5090000}"/>
    <cellStyle name="Calculation 2 3 2 3 7 2 3" xfId="2720" xr:uid="{00000000-0005-0000-0000-0000C6090000}"/>
    <cellStyle name="Calculation 2 3 2 3 7 2 3 2" xfId="2721" xr:uid="{00000000-0005-0000-0000-0000C7090000}"/>
    <cellStyle name="Calculation 2 3 2 3 7 2 4" xfId="2722" xr:uid="{00000000-0005-0000-0000-0000C8090000}"/>
    <cellStyle name="Calculation 2 3 2 3 7 2 4 2" xfId="2723" xr:uid="{00000000-0005-0000-0000-0000C9090000}"/>
    <cellStyle name="Calculation 2 3 2 3 7 2 5" xfId="2724" xr:uid="{00000000-0005-0000-0000-0000CA090000}"/>
    <cellStyle name="Calculation 2 3 2 3 7 2 6" xfId="2725" xr:uid="{00000000-0005-0000-0000-0000CB090000}"/>
    <cellStyle name="Calculation 2 3 2 3 7 3" xfId="2726" xr:uid="{00000000-0005-0000-0000-0000CC090000}"/>
    <cellStyle name="Calculation 2 3 2 3 7 3 2" xfId="2727" xr:uid="{00000000-0005-0000-0000-0000CD090000}"/>
    <cellStyle name="Calculation 2 3 2 3 7 3 2 2" xfId="2728" xr:uid="{00000000-0005-0000-0000-0000CE090000}"/>
    <cellStyle name="Calculation 2 3 2 3 7 3 2 2 2" xfId="2729" xr:uid="{00000000-0005-0000-0000-0000CF090000}"/>
    <cellStyle name="Calculation 2 3 2 3 7 3 2 3" xfId="2730" xr:uid="{00000000-0005-0000-0000-0000D0090000}"/>
    <cellStyle name="Calculation 2 3 2 3 7 3 3" xfId="2731" xr:uid="{00000000-0005-0000-0000-0000D1090000}"/>
    <cellStyle name="Calculation 2 3 2 3 7 3 3 2" xfId="2732" xr:uid="{00000000-0005-0000-0000-0000D2090000}"/>
    <cellStyle name="Calculation 2 3 2 3 7 3 4" xfId="2733" xr:uid="{00000000-0005-0000-0000-0000D3090000}"/>
    <cellStyle name="Calculation 2 3 2 3 7 3 4 2" xfId="2734" xr:uid="{00000000-0005-0000-0000-0000D4090000}"/>
    <cellStyle name="Calculation 2 3 2 3 7 3 5" xfId="2735" xr:uid="{00000000-0005-0000-0000-0000D5090000}"/>
    <cellStyle name="Calculation 2 3 2 3 7 3 6" xfId="2736" xr:uid="{00000000-0005-0000-0000-0000D6090000}"/>
    <cellStyle name="Calculation 2 3 2 3 7 4" xfId="2737" xr:uid="{00000000-0005-0000-0000-0000D7090000}"/>
    <cellStyle name="Calculation 2 3 2 3 7 4 2" xfId="2738" xr:uid="{00000000-0005-0000-0000-0000D8090000}"/>
    <cellStyle name="Calculation 2 3 2 3 7 4 2 2" xfId="2739" xr:uid="{00000000-0005-0000-0000-0000D9090000}"/>
    <cellStyle name="Calculation 2 3 2 3 7 4 2 2 2" xfId="2740" xr:uid="{00000000-0005-0000-0000-0000DA090000}"/>
    <cellStyle name="Calculation 2 3 2 3 7 4 2 3" xfId="2741" xr:uid="{00000000-0005-0000-0000-0000DB090000}"/>
    <cellStyle name="Calculation 2 3 2 3 7 4 3" xfId="2742" xr:uid="{00000000-0005-0000-0000-0000DC090000}"/>
    <cellStyle name="Calculation 2 3 2 3 7 4 3 2" xfId="2743" xr:uid="{00000000-0005-0000-0000-0000DD090000}"/>
    <cellStyle name="Calculation 2 3 2 3 7 4 4" xfId="2744" xr:uid="{00000000-0005-0000-0000-0000DE090000}"/>
    <cellStyle name="Calculation 2 3 2 3 7 4 4 2" xfId="2745" xr:uid="{00000000-0005-0000-0000-0000DF090000}"/>
    <cellStyle name="Calculation 2 3 2 3 7 4 5" xfId="2746" xr:uid="{00000000-0005-0000-0000-0000E0090000}"/>
    <cellStyle name="Calculation 2 3 2 3 7 4 6" xfId="2747" xr:uid="{00000000-0005-0000-0000-0000E1090000}"/>
    <cellStyle name="Calculation 2 3 2 3 7 5" xfId="2748" xr:uid="{00000000-0005-0000-0000-0000E2090000}"/>
    <cellStyle name="Calculation 2 3 2 3 7 5 2" xfId="2749" xr:uid="{00000000-0005-0000-0000-0000E3090000}"/>
    <cellStyle name="Calculation 2 3 2 3 7 5 2 2" xfId="2750" xr:uid="{00000000-0005-0000-0000-0000E4090000}"/>
    <cellStyle name="Calculation 2 3 2 3 7 5 2 2 2" xfId="2751" xr:uid="{00000000-0005-0000-0000-0000E5090000}"/>
    <cellStyle name="Calculation 2 3 2 3 7 5 2 3" xfId="2752" xr:uid="{00000000-0005-0000-0000-0000E6090000}"/>
    <cellStyle name="Calculation 2 3 2 3 7 5 3" xfId="2753" xr:uid="{00000000-0005-0000-0000-0000E7090000}"/>
    <cellStyle name="Calculation 2 3 2 3 7 5 3 2" xfId="2754" xr:uid="{00000000-0005-0000-0000-0000E8090000}"/>
    <cellStyle name="Calculation 2 3 2 3 7 5 4" xfId="2755" xr:uid="{00000000-0005-0000-0000-0000E9090000}"/>
    <cellStyle name="Calculation 2 3 2 3 7 5 4 2" xfId="2756" xr:uid="{00000000-0005-0000-0000-0000EA090000}"/>
    <cellStyle name="Calculation 2 3 2 3 7 5 5" xfId="2757" xr:uid="{00000000-0005-0000-0000-0000EB090000}"/>
    <cellStyle name="Calculation 2 3 2 3 7 5 6" xfId="2758" xr:uid="{00000000-0005-0000-0000-0000EC090000}"/>
    <cellStyle name="Calculation 2 3 2 3 7 6" xfId="2759" xr:uid="{00000000-0005-0000-0000-0000ED090000}"/>
    <cellStyle name="Calculation 2 3 2 3 7 6 2" xfId="2760" xr:uid="{00000000-0005-0000-0000-0000EE090000}"/>
    <cellStyle name="Calculation 2 3 2 3 7 6 2 2" xfId="2761" xr:uid="{00000000-0005-0000-0000-0000EF090000}"/>
    <cellStyle name="Calculation 2 3 2 3 7 6 2 2 2" xfId="2762" xr:uid="{00000000-0005-0000-0000-0000F0090000}"/>
    <cellStyle name="Calculation 2 3 2 3 7 6 2 3" xfId="2763" xr:uid="{00000000-0005-0000-0000-0000F1090000}"/>
    <cellStyle name="Calculation 2 3 2 3 7 6 3" xfId="2764" xr:uid="{00000000-0005-0000-0000-0000F2090000}"/>
    <cellStyle name="Calculation 2 3 2 3 7 6 3 2" xfId="2765" xr:uid="{00000000-0005-0000-0000-0000F3090000}"/>
    <cellStyle name="Calculation 2 3 2 3 7 6 4" xfId="2766" xr:uid="{00000000-0005-0000-0000-0000F4090000}"/>
    <cellStyle name="Calculation 2 3 2 3 7 6 4 2" xfId="2767" xr:uid="{00000000-0005-0000-0000-0000F5090000}"/>
    <cellStyle name="Calculation 2 3 2 3 7 6 5" xfId="2768" xr:uid="{00000000-0005-0000-0000-0000F6090000}"/>
    <cellStyle name="Calculation 2 3 2 3 7 6 6" xfId="2769" xr:uid="{00000000-0005-0000-0000-0000F7090000}"/>
    <cellStyle name="Calculation 2 3 2 3 7 7" xfId="2770" xr:uid="{00000000-0005-0000-0000-0000F8090000}"/>
    <cellStyle name="Calculation 2 3 2 3 7 7 2" xfId="2771" xr:uid="{00000000-0005-0000-0000-0000F9090000}"/>
    <cellStyle name="Calculation 2 3 2 3 7 7 2 2" xfId="2772" xr:uid="{00000000-0005-0000-0000-0000FA090000}"/>
    <cellStyle name="Calculation 2 3 2 3 7 7 3" xfId="2773" xr:uid="{00000000-0005-0000-0000-0000FB090000}"/>
    <cellStyle name="Calculation 2 3 2 3 7 8" xfId="2774" xr:uid="{00000000-0005-0000-0000-0000FC090000}"/>
    <cellStyle name="Calculation 2 3 2 3 7 8 2" xfId="2775" xr:uid="{00000000-0005-0000-0000-0000FD090000}"/>
    <cellStyle name="Calculation 2 3 2 3 7 9" xfId="2776" xr:uid="{00000000-0005-0000-0000-0000FE090000}"/>
    <cellStyle name="Calculation 2 3 2 3 7 9 2" xfId="2777" xr:uid="{00000000-0005-0000-0000-0000FF090000}"/>
    <cellStyle name="Calculation 2 3 2 3 8" xfId="2778" xr:uid="{00000000-0005-0000-0000-0000000A0000}"/>
    <cellStyle name="Calculation 2 3 2 3 8 10" xfId="2779" xr:uid="{00000000-0005-0000-0000-0000010A0000}"/>
    <cellStyle name="Calculation 2 3 2 3 8 11" xfId="2780" xr:uid="{00000000-0005-0000-0000-0000020A0000}"/>
    <cellStyle name="Calculation 2 3 2 3 8 2" xfId="2781" xr:uid="{00000000-0005-0000-0000-0000030A0000}"/>
    <cellStyle name="Calculation 2 3 2 3 8 2 2" xfId="2782" xr:uid="{00000000-0005-0000-0000-0000040A0000}"/>
    <cellStyle name="Calculation 2 3 2 3 8 2 2 2" xfId="2783" xr:uid="{00000000-0005-0000-0000-0000050A0000}"/>
    <cellStyle name="Calculation 2 3 2 3 8 2 2 2 2" xfId="2784" xr:uid="{00000000-0005-0000-0000-0000060A0000}"/>
    <cellStyle name="Calculation 2 3 2 3 8 2 2 3" xfId="2785" xr:uid="{00000000-0005-0000-0000-0000070A0000}"/>
    <cellStyle name="Calculation 2 3 2 3 8 2 3" xfId="2786" xr:uid="{00000000-0005-0000-0000-0000080A0000}"/>
    <cellStyle name="Calculation 2 3 2 3 8 2 3 2" xfId="2787" xr:uid="{00000000-0005-0000-0000-0000090A0000}"/>
    <cellStyle name="Calculation 2 3 2 3 8 2 4" xfId="2788" xr:uid="{00000000-0005-0000-0000-00000A0A0000}"/>
    <cellStyle name="Calculation 2 3 2 3 8 2 4 2" xfId="2789" xr:uid="{00000000-0005-0000-0000-00000B0A0000}"/>
    <cellStyle name="Calculation 2 3 2 3 8 2 5" xfId="2790" xr:uid="{00000000-0005-0000-0000-00000C0A0000}"/>
    <cellStyle name="Calculation 2 3 2 3 8 2 6" xfId="2791" xr:uid="{00000000-0005-0000-0000-00000D0A0000}"/>
    <cellStyle name="Calculation 2 3 2 3 8 3" xfId="2792" xr:uid="{00000000-0005-0000-0000-00000E0A0000}"/>
    <cellStyle name="Calculation 2 3 2 3 8 3 2" xfId="2793" xr:uid="{00000000-0005-0000-0000-00000F0A0000}"/>
    <cellStyle name="Calculation 2 3 2 3 8 3 2 2" xfId="2794" xr:uid="{00000000-0005-0000-0000-0000100A0000}"/>
    <cellStyle name="Calculation 2 3 2 3 8 3 2 2 2" xfId="2795" xr:uid="{00000000-0005-0000-0000-0000110A0000}"/>
    <cellStyle name="Calculation 2 3 2 3 8 3 2 3" xfId="2796" xr:uid="{00000000-0005-0000-0000-0000120A0000}"/>
    <cellStyle name="Calculation 2 3 2 3 8 3 3" xfId="2797" xr:uid="{00000000-0005-0000-0000-0000130A0000}"/>
    <cellStyle name="Calculation 2 3 2 3 8 3 3 2" xfId="2798" xr:uid="{00000000-0005-0000-0000-0000140A0000}"/>
    <cellStyle name="Calculation 2 3 2 3 8 3 4" xfId="2799" xr:uid="{00000000-0005-0000-0000-0000150A0000}"/>
    <cellStyle name="Calculation 2 3 2 3 8 3 4 2" xfId="2800" xr:uid="{00000000-0005-0000-0000-0000160A0000}"/>
    <cellStyle name="Calculation 2 3 2 3 8 3 5" xfId="2801" xr:uid="{00000000-0005-0000-0000-0000170A0000}"/>
    <cellStyle name="Calculation 2 3 2 3 8 3 6" xfId="2802" xr:uid="{00000000-0005-0000-0000-0000180A0000}"/>
    <cellStyle name="Calculation 2 3 2 3 8 4" xfId="2803" xr:uid="{00000000-0005-0000-0000-0000190A0000}"/>
    <cellStyle name="Calculation 2 3 2 3 8 4 2" xfId="2804" xr:uid="{00000000-0005-0000-0000-00001A0A0000}"/>
    <cellStyle name="Calculation 2 3 2 3 8 4 2 2" xfId="2805" xr:uid="{00000000-0005-0000-0000-00001B0A0000}"/>
    <cellStyle name="Calculation 2 3 2 3 8 4 2 2 2" xfId="2806" xr:uid="{00000000-0005-0000-0000-00001C0A0000}"/>
    <cellStyle name="Calculation 2 3 2 3 8 4 2 3" xfId="2807" xr:uid="{00000000-0005-0000-0000-00001D0A0000}"/>
    <cellStyle name="Calculation 2 3 2 3 8 4 3" xfId="2808" xr:uid="{00000000-0005-0000-0000-00001E0A0000}"/>
    <cellStyle name="Calculation 2 3 2 3 8 4 3 2" xfId="2809" xr:uid="{00000000-0005-0000-0000-00001F0A0000}"/>
    <cellStyle name="Calculation 2 3 2 3 8 4 4" xfId="2810" xr:uid="{00000000-0005-0000-0000-0000200A0000}"/>
    <cellStyle name="Calculation 2 3 2 3 8 4 4 2" xfId="2811" xr:uid="{00000000-0005-0000-0000-0000210A0000}"/>
    <cellStyle name="Calculation 2 3 2 3 8 4 5" xfId="2812" xr:uid="{00000000-0005-0000-0000-0000220A0000}"/>
    <cellStyle name="Calculation 2 3 2 3 8 4 6" xfId="2813" xr:uid="{00000000-0005-0000-0000-0000230A0000}"/>
    <cellStyle name="Calculation 2 3 2 3 8 5" xfId="2814" xr:uid="{00000000-0005-0000-0000-0000240A0000}"/>
    <cellStyle name="Calculation 2 3 2 3 8 5 2" xfId="2815" xr:uid="{00000000-0005-0000-0000-0000250A0000}"/>
    <cellStyle name="Calculation 2 3 2 3 8 5 2 2" xfId="2816" xr:uid="{00000000-0005-0000-0000-0000260A0000}"/>
    <cellStyle name="Calculation 2 3 2 3 8 5 2 2 2" xfId="2817" xr:uid="{00000000-0005-0000-0000-0000270A0000}"/>
    <cellStyle name="Calculation 2 3 2 3 8 5 2 3" xfId="2818" xr:uid="{00000000-0005-0000-0000-0000280A0000}"/>
    <cellStyle name="Calculation 2 3 2 3 8 5 3" xfId="2819" xr:uid="{00000000-0005-0000-0000-0000290A0000}"/>
    <cellStyle name="Calculation 2 3 2 3 8 5 3 2" xfId="2820" xr:uid="{00000000-0005-0000-0000-00002A0A0000}"/>
    <cellStyle name="Calculation 2 3 2 3 8 5 4" xfId="2821" xr:uid="{00000000-0005-0000-0000-00002B0A0000}"/>
    <cellStyle name="Calculation 2 3 2 3 8 5 4 2" xfId="2822" xr:uid="{00000000-0005-0000-0000-00002C0A0000}"/>
    <cellStyle name="Calculation 2 3 2 3 8 5 5" xfId="2823" xr:uid="{00000000-0005-0000-0000-00002D0A0000}"/>
    <cellStyle name="Calculation 2 3 2 3 8 5 6" xfId="2824" xr:uid="{00000000-0005-0000-0000-00002E0A0000}"/>
    <cellStyle name="Calculation 2 3 2 3 8 6" xfId="2825" xr:uid="{00000000-0005-0000-0000-00002F0A0000}"/>
    <cellStyle name="Calculation 2 3 2 3 8 6 2" xfId="2826" xr:uid="{00000000-0005-0000-0000-0000300A0000}"/>
    <cellStyle name="Calculation 2 3 2 3 8 6 2 2" xfId="2827" xr:uid="{00000000-0005-0000-0000-0000310A0000}"/>
    <cellStyle name="Calculation 2 3 2 3 8 6 2 2 2" xfId="2828" xr:uid="{00000000-0005-0000-0000-0000320A0000}"/>
    <cellStyle name="Calculation 2 3 2 3 8 6 2 3" xfId="2829" xr:uid="{00000000-0005-0000-0000-0000330A0000}"/>
    <cellStyle name="Calculation 2 3 2 3 8 6 3" xfId="2830" xr:uid="{00000000-0005-0000-0000-0000340A0000}"/>
    <cellStyle name="Calculation 2 3 2 3 8 6 3 2" xfId="2831" xr:uid="{00000000-0005-0000-0000-0000350A0000}"/>
    <cellStyle name="Calculation 2 3 2 3 8 6 4" xfId="2832" xr:uid="{00000000-0005-0000-0000-0000360A0000}"/>
    <cellStyle name="Calculation 2 3 2 3 8 6 4 2" xfId="2833" xr:uid="{00000000-0005-0000-0000-0000370A0000}"/>
    <cellStyle name="Calculation 2 3 2 3 8 6 5" xfId="2834" xr:uid="{00000000-0005-0000-0000-0000380A0000}"/>
    <cellStyle name="Calculation 2 3 2 3 8 6 6" xfId="2835" xr:uid="{00000000-0005-0000-0000-0000390A0000}"/>
    <cellStyle name="Calculation 2 3 2 3 8 7" xfId="2836" xr:uid="{00000000-0005-0000-0000-00003A0A0000}"/>
    <cellStyle name="Calculation 2 3 2 3 8 7 2" xfId="2837" xr:uid="{00000000-0005-0000-0000-00003B0A0000}"/>
    <cellStyle name="Calculation 2 3 2 3 8 7 2 2" xfId="2838" xr:uid="{00000000-0005-0000-0000-00003C0A0000}"/>
    <cellStyle name="Calculation 2 3 2 3 8 7 3" xfId="2839" xr:uid="{00000000-0005-0000-0000-00003D0A0000}"/>
    <cellStyle name="Calculation 2 3 2 3 8 8" xfId="2840" xr:uid="{00000000-0005-0000-0000-00003E0A0000}"/>
    <cellStyle name="Calculation 2 3 2 3 8 8 2" xfId="2841" xr:uid="{00000000-0005-0000-0000-00003F0A0000}"/>
    <cellStyle name="Calculation 2 3 2 3 8 9" xfId="2842" xr:uid="{00000000-0005-0000-0000-0000400A0000}"/>
    <cellStyle name="Calculation 2 3 2 3 8 9 2" xfId="2843" xr:uid="{00000000-0005-0000-0000-0000410A0000}"/>
    <cellStyle name="Calculation 2 3 2 3 9" xfId="2844" xr:uid="{00000000-0005-0000-0000-0000420A0000}"/>
    <cellStyle name="Calculation 2 3 2 3 9 10" xfId="2845" xr:uid="{00000000-0005-0000-0000-0000430A0000}"/>
    <cellStyle name="Calculation 2 3 2 3 9 11" xfId="2846" xr:uid="{00000000-0005-0000-0000-0000440A0000}"/>
    <cellStyle name="Calculation 2 3 2 3 9 2" xfId="2847" xr:uid="{00000000-0005-0000-0000-0000450A0000}"/>
    <cellStyle name="Calculation 2 3 2 3 9 2 2" xfId="2848" xr:uid="{00000000-0005-0000-0000-0000460A0000}"/>
    <cellStyle name="Calculation 2 3 2 3 9 2 2 2" xfId="2849" xr:uid="{00000000-0005-0000-0000-0000470A0000}"/>
    <cellStyle name="Calculation 2 3 2 3 9 2 2 2 2" xfId="2850" xr:uid="{00000000-0005-0000-0000-0000480A0000}"/>
    <cellStyle name="Calculation 2 3 2 3 9 2 2 3" xfId="2851" xr:uid="{00000000-0005-0000-0000-0000490A0000}"/>
    <cellStyle name="Calculation 2 3 2 3 9 2 3" xfId="2852" xr:uid="{00000000-0005-0000-0000-00004A0A0000}"/>
    <cellStyle name="Calculation 2 3 2 3 9 2 3 2" xfId="2853" xr:uid="{00000000-0005-0000-0000-00004B0A0000}"/>
    <cellStyle name="Calculation 2 3 2 3 9 2 4" xfId="2854" xr:uid="{00000000-0005-0000-0000-00004C0A0000}"/>
    <cellStyle name="Calculation 2 3 2 3 9 2 4 2" xfId="2855" xr:uid="{00000000-0005-0000-0000-00004D0A0000}"/>
    <cellStyle name="Calculation 2 3 2 3 9 2 5" xfId="2856" xr:uid="{00000000-0005-0000-0000-00004E0A0000}"/>
    <cellStyle name="Calculation 2 3 2 3 9 2 6" xfId="2857" xr:uid="{00000000-0005-0000-0000-00004F0A0000}"/>
    <cellStyle name="Calculation 2 3 2 3 9 3" xfId="2858" xr:uid="{00000000-0005-0000-0000-0000500A0000}"/>
    <cellStyle name="Calculation 2 3 2 3 9 3 2" xfId="2859" xr:uid="{00000000-0005-0000-0000-0000510A0000}"/>
    <cellStyle name="Calculation 2 3 2 3 9 3 2 2" xfId="2860" xr:uid="{00000000-0005-0000-0000-0000520A0000}"/>
    <cellStyle name="Calculation 2 3 2 3 9 3 2 2 2" xfId="2861" xr:uid="{00000000-0005-0000-0000-0000530A0000}"/>
    <cellStyle name="Calculation 2 3 2 3 9 3 2 3" xfId="2862" xr:uid="{00000000-0005-0000-0000-0000540A0000}"/>
    <cellStyle name="Calculation 2 3 2 3 9 3 3" xfId="2863" xr:uid="{00000000-0005-0000-0000-0000550A0000}"/>
    <cellStyle name="Calculation 2 3 2 3 9 3 3 2" xfId="2864" xr:uid="{00000000-0005-0000-0000-0000560A0000}"/>
    <cellStyle name="Calculation 2 3 2 3 9 3 4" xfId="2865" xr:uid="{00000000-0005-0000-0000-0000570A0000}"/>
    <cellStyle name="Calculation 2 3 2 3 9 3 4 2" xfId="2866" xr:uid="{00000000-0005-0000-0000-0000580A0000}"/>
    <cellStyle name="Calculation 2 3 2 3 9 3 5" xfId="2867" xr:uid="{00000000-0005-0000-0000-0000590A0000}"/>
    <cellStyle name="Calculation 2 3 2 3 9 3 6" xfId="2868" xr:uid="{00000000-0005-0000-0000-00005A0A0000}"/>
    <cellStyle name="Calculation 2 3 2 3 9 4" xfId="2869" xr:uid="{00000000-0005-0000-0000-00005B0A0000}"/>
    <cellStyle name="Calculation 2 3 2 3 9 4 2" xfId="2870" xr:uid="{00000000-0005-0000-0000-00005C0A0000}"/>
    <cellStyle name="Calculation 2 3 2 3 9 4 2 2" xfId="2871" xr:uid="{00000000-0005-0000-0000-00005D0A0000}"/>
    <cellStyle name="Calculation 2 3 2 3 9 4 2 2 2" xfId="2872" xr:uid="{00000000-0005-0000-0000-00005E0A0000}"/>
    <cellStyle name="Calculation 2 3 2 3 9 4 2 3" xfId="2873" xr:uid="{00000000-0005-0000-0000-00005F0A0000}"/>
    <cellStyle name="Calculation 2 3 2 3 9 4 3" xfId="2874" xr:uid="{00000000-0005-0000-0000-0000600A0000}"/>
    <cellStyle name="Calculation 2 3 2 3 9 4 3 2" xfId="2875" xr:uid="{00000000-0005-0000-0000-0000610A0000}"/>
    <cellStyle name="Calculation 2 3 2 3 9 4 4" xfId="2876" xr:uid="{00000000-0005-0000-0000-0000620A0000}"/>
    <cellStyle name="Calculation 2 3 2 3 9 4 4 2" xfId="2877" xr:uid="{00000000-0005-0000-0000-0000630A0000}"/>
    <cellStyle name="Calculation 2 3 2 3 9 4 5" xfId="2878" xr:uid="{00000000-0005-0000-0000-0000640A0000}"/>
    <cellStyle name="Calculation 2 3 2 3 9 4 6" xfId="2879" xr:uid="{00000000-0005-0000-0000-0000650A0000}"/>
    <cellStyle name="Calculation 2 3 2 3 9 5" xfId="2880" xr:uid="{00000000-0005-0000-0000-0000660A0000}"/>
    <cellStyle name="Calculation 2 3 2 3 9 5 2" xfId="2881" xr:uid="{00000000-0005-0000-0000-0000670A0000}"/>
    <cellStyle name="Calculation 2 3 2 3 9 5 2 2" xfId="2882" xr:uid="{00000000-0005-0000-0000-0000680A0000}"/>
    <cellStyle name="Calculation 2 3 2 3 9 5 2 2 2" xfId="2883" xr:uid="{00000000-0005-0000-0000-0000690A0000}"/>
    <cellStyle name="Calculation 2 3 2 3 9 5 2 3" xfId="2884" xr:uid="{00000000-0005-0000-0000-00006A0A0000}"/>
    <cellStyle name="Calculation 2 3 2 3 9 5 3" xfId="2885" xr:uid="{00000000-0005-0000-0000-00006B0A0000}"/>
    <cellStyle name="Calculation 2 3 2 3 9 5 3 2" xfId="2886" xr:uid="{00000000-0005-0000-0000-00006C0A0000}"/>
    <cellStyle name="Calculation 2 3 2 3 9 5 4" xfId="2887" xr:uid="{00000000-0005-0000-0000-00006D0A0000}"/>
    <cellStyle name="Calculation 2 3 2 3 9 5 4 2" xfId="2888" xr:uid="{00000000-0005-0000-0000-00006E0A0000}"/>
    <cellStyle name="Calculation 2 3 2 3 9 5 5" xfId="2889" xr:uid="{00000000-0005-0000-0000-00006F0A0000}"/>
    <cellStyle name="Calculation 2 3 2 3 9 5 6" xfId="2890" xr:uid="{00000000-0005-0000-0000-0000700A0000}"/>
    <cellStyle name="Calculation 2 3 2 3 9 6" xfId="2891" xr:uid="{00000000-0005-0000-0000-0000710A0000}"/>
    <cellStyle name="Calculation 2 3 2 3 9 6 2" xfId="2892" xr:uid="{00000000-0005-0000-0000-0000720A0000}"/>
    <cellStyle name="Calculation 2 3 2 3 9 6 2 2" xfId="2893" xr:uid="{00000000-0005-0000-0000-0000730A0000}"/>
    <cellStyle name="Calculation 2 3 2 3 9 6 2 2 2" xfId="2894" xr:uid="{00000000-0005-0000-0000-0000740A0000}"/>
    <cellStyle name="Calculation 2 3 2 3 9 6 2 3" xfId="2895" xr:uid="{00000000-0005-0000-0000-0000750A0000}"/>
    <cellStyle name="Calculation 2 3 2 3 9 6 3" xfId="2896" xr:uid="{00000000-0005-0000-0000-0000760A0000}"/>
    <cellStyle name="Calculation 2 3 2 3 9 6 3 2" xfId="2897" xr:uid="{00000000-0005-0000-0000-0000770A0000}"/>
    <cellStyle name="Calculation 2 3 2 3 9 6 4" xfId="2898" xr:uid="{00000000-0005-0000-0000-0000780A0000}"/>
    <cellStyle name="Calculation 2 3 2 3 9 6 4 2" xfId="2899" xr:uid="{00000000-0005-0000-0000-0000790A0000}"/>
    <cellStyle name="Calculation 2 3 2 3 9 6 5" xfId="2900" xr:uid="{00000000-0005-0000-0000-00007A0A0000}"/>
    <cellStyle name="Calculation 2 3 2 3 9 6 6" xfId="2901" xr:uid="{00000000-0005-0000-0000-00007B0A0000}"/>
    <cellStyle name="Calculation 2 3 2 3 9 7" xfId="2902" xr:uid="{00000000-0005-0000-0000-00007C0A0000}"/>
    <cellStyle name="Calculation 2 3 2 3 9 7 2" xfId="2903" xr:uid="{00000000-0005-0000-0000-00007D0A0000}"/>
    <cellStyle name="Calculation 2 3 2 3 9 7 2 2" xfId="2904" xr:uid="{00000000-0005-0000-0000-00007E0A0000}"/>
    <cellStyle name="Calculation 2 3 2 3 9 7 3" xfId="2905" xr:uid="{00000000-0005-0000-0000-00007F0A0000}"/>
    <cellStyle name="Calculation 2 3 2 3 9 8" xfId="2906" xr:uid="{00000000-0005-0000-0000-0000800A0000}"/>
    <cellStyle name="Calculation 2 3 2 3 9 8 2" xfId="2907" xr:uid="{00000000-0005-0000-0000-0000810A0000}"/>
    <cellStyle name="Calculation 2 3 2 3 9 9" xfId="2908" xr:uid="{00000000-0005-0000-0000-0000820A0000}"/>
    <cellStyle name="Calculation 2 3 2 3 9 9 2" xfId="2909" xr:uid="{00000000-0005-0000-0000-0000830A0000}"/>
    <cellStyle name="Calculation 2 3 2 4" xfId="2910" xr:uid="{00000000-0005-0000-0000-0000840A0000}"/>
    <cellStyle name="Calculation 2 3 3" xfId="2911" xr:uid="{00000000-0005-0000-0000-0000850A0000}"/>
    <cellStyle name="Calculation 2 3 3 10" xfId="2912" xr:uid="{00000000-0005-0000-0000-0000860A0000}"/>
    <cellStyle name="Calculation 2 3 3 10 10" xfId="2913" xr:uid="{00000000-0005-0000-0000-0000870A0000}"/>
    <cellStyle name="Calculation 2 3 3 10 11" xfId="2914" xr:uid="{00000000-0005-0000-0000-0000880A0000}"/>
    <cellStyle name="Calculation 2 3 3 10 2" xfId="2915" xr:uid="{00000000-0005-0000-0000-0000890A0000}"/>
    <cellStyle name="Calculation 2 3 3 10 2 2" xfId="2916" xr:uid="{00000000-0005-0000-0000-00008A0A0000}"/>
    <cellStyle name="Calculation 2 3 3 10 2 2 2" xfId="2917" xr:uid="{00000000-0005-0000-0000-00008B0A0000}"/>
    <cellStyle name="Calculation 2 3 3 10 2 2 2 2" xfId="2918" xr:uid="{00000000-0005-0000-0000-00008C0A0000}"/>
    <cellStyle name="Calculation 2 3 3 10 2 2 3" xfId="2919" xr:uid="{00000000-0005-0000-0000-00008D0A0000}"/>
    <cellStyle name="Calculation 2 3 3 10 2 3" xfId="2920" xr:uid="{00000000-0005-0000-0000-00008E0A0000}"/>
    <cellStyle name="Calculation 2 3 3 10 2 3 2" xfId="2921" xr:uid="{00000000-0005-0000-0000-00008F0A0000}"/>
    <cellStyle name="Calculation 2 3 3 10 2 4" xfId="2922" xr:uid="{00000000-0005-0000-0000-0000900A0000}"/>
    <cellStyle name="Calculation 2 3 3 10 2 4 2" xfId="2923" xr:uid="{00000000-0005-0000-0000-0000910A0000}"/>
    <cellStyle name="Calculation 2 3 3 10 2 5" xfId="2924" xr:uid="{00000000-0005-0000-0000-0000920A0000}"/>
    <cellStyle name="Calculation 2 3 3 10 2 6" xfId="2925" xr:uid="{00000000-0005-0000-0000-0000930A0000}"/>
    <cellStyle name="Calculation 2 3 3 10 3" xfId="2926" xr:uid="{00000000-0005-0000-0000-0000940A0000}"/>
    <cellStyle name="Calculation 2 3 3 10 3 2" xfId="2927" xr:uid="{00000000-0005-0000-0000-0000950A0000}"/>
    <cellStyle name="Calculation 2 3 3 10 3 2 2" xfId="2928" xr:uid="{00000000-0005-0000-0000-0000960A0000}"/>
    <cellStyle name="Calculation 2 3 3 10 3 2 2 2" xfId="2929" xr:uid="{00000000-0005-0000-0000-0000970A0000}"/>
    <cellStyle name="Calculation 2 3 3 10 3 2 3" xfId="2930" xr:uid="{00000000-0005-0000-0000-0000980A0000}"/>
    <cellStyle name="Calculation 2 3 3 10 3 3" xfId="2931" xr:uid="{00000000-0005-0000-0000-0000990A0000}"/>
    <cellStyle name="Calculation 2 3 3 10 3 3 2" xfId="2932" xr:uid="{00000000-0005-0000-0000-00009A0A0000}"/>
    <cellStyle name="Calculation 2 3 3 10 3 4" xfId="2933" xr:uid="{00000000-0005-0000-0000-00009B0A0000}"/>
    <cellStyle name="Calculation 2 3 3 10 3 4 2" xfId="2934" xr:uid="{00000000-0005-0000-0000-00009C0A0000}"/>
    <cellStyle name="Calculation 2 3 3 10 3 5" xfId="2935" xr:uid="{00000000-0005-0000-0000-00009D0A0000}"/>
    <cellStyle name="Calculation 2 3 3 10 3 6" xfId="2936" xr:uid="{00000000-0005-0000-0000-00009E0A0000}"/>
    <cellStyle name="Calculation 2 3 3 10 4" xfId="2937" xr:uid="{00000000-0005-0000-0000-00009F0A0000}"/>
    <cellStyle name="Calculation 2 3 3 10 4 2" xfId="2938" xr:uid="{00000000-0005-0000-0000-0000A00A0000}"/>
    <cellStyle name="Calculation 2 3 3 10 4 2 2" xfId="2939" xr:uid="{00000000-0005-0000-0000-0000A10A0000}"/>
    <cellStyle name="Calculation 2 3 3 10 4 2 2 2" xfId="2940" xr:uid="{00000000-0005-0000-0000-0000A20A0000}"/>
    <cellStyle name="Calculation 2 3 3 10 4 2 3" xfId="2941" xr:uid="{00000000-0005-0000-0000-0000A30A0000}"/>
    <cellStyle name="Calculation 2 3 3 10 4 3" xfId="2942" xr:uid="{00000000-0005-0000-0000-0000A40A0000}"/>
    <cellStyle name="Calculation 2 3 3 10 4 3 2" xfId="2943" xr:uid="{00000000-0005-0000-0000-0000A50A0000}"/>
    <cellStyle name="Calculation 2 3 3 10 4 4" xfId="2944" xr:uid="{00000000-0005-0000-0000-0000A60A0000}"/>
    <cellStyle name="Calculation 2 3 3 10 4 4 2" xfId="2945" xr:uid="{00000000-0005-0000-0000-0000A70A0000}"/>
    <cellStyle name="Calculation 2 3 3 10 4 5" xfId="2946" xr:uid="{00000000-0005-0000-0000-0000A80A0000}"/>
    <cellStyle name="Calculation 2 3 3 10 4 6" xfId="2947" xr:uid="{00000000-0005-0000-0000-0000A90A0000}"/>
    <cellStyle name="Calculation 2 3 3 10 5" xfId="2948" xr:uid="{00000000-0005-0000-0000-0000AA0A0000}"/>
    <cellStyle name="Calculation 2 3 3 10 5 2" xfId="2949" xr:uid="{00000000-0005-0000-0000-0000AB0A0000}"/>
    <cellStyle name="Calculation 2 3 3 10 5 2 2" xfId="2950" xr:uid="{00000000-0005-0000-0000-0000AC0A0000}"/>
    <cellStyle name="Calculation 2 3 3 10 5 2 2 2" xfId="2951" xr:uid="{00000000-0005-0000-0000-0000AD0A0000}"/>
    <cellStyle name="Calculation 2 3 3 10 5 2 3" xfId="2952" xr:uid="{00000000-0005-0000-0000-0000AE0A0000}"/>
    <cellStyle name="Calculation 2 3 3 10 5 3" xfId="2953" xr:uid="{00000000-0005-0000-0000-0000AF0A0000}"/>
    <cellStyle name="Calculation 2 3 3 10 5 3 2" xfId="2954" xr:uid="{00000000-0005-0000-0000-0000B00A0000}"/>
    <cellStyle name="Calculation 2 3 3 10 5 4" xfId="2955" xr:uid="{00000000-0005-0000-0000-0000B10A0000}"/>
    <cellStyle name="Calculation 2 3 3 10 5 4 2" xfId="2956" xr:uid="{00000000-0005-0000-0000-0000B20A0000}"/>
    <cellStyle name="Calculation 2 3 3 10 5 5" xfId="2957" xr:uid="{00000000-0005-0000-0000-0000B30A0000}"/>
    <cellStyle name="Calculation 2 3 3 10 5 6" xfId="2958" xr:uid="{00000000-0005-0000-0000-0000B40A0000}"/>
    <cellStyle name="Calculation 2 3 3 10 6" xfId="2959" xr:uid="{00000000-0005-0000-0000-0000B50A0000}"/>
    <cellStyle name="Calculation 2 3 3 10 6 2" xfId="2960" xr:uid="{00000000-0005-0000-0000-0000B60A0000}"/>
    <cellStyle name="Calculation 2 3 3 10 6 2 2" xfId="2961" xr:uid="{00000000-0005-0000-0000-0000B70A0000}"/>
    <cellStyle name="Calculation 2 3 3 10 6 2 2 2" xfId="2962" xr:uid="{00000000-0005-0000-0000-0000B80A0000}"/>
    <cellStyle name="Calculation 2 3 3 10 6 2 3" xfId="2963" xr:uid="{00000000-0005-0000-0000-0000B90A0000}"/>
    <cellStyle name="Calculation 2 3 3 10 6 3" xfId="2964" xr:uid="{00000000-0005-0000-0000-0000BA0A0000}"/>
    <cellStyle name="Calculation 2 3 3 10 6 3 2" xfId="2965" xr:uid="{00000000-0005-0000-0000-0000BB0A0000}"/>
    <cellStyle name="Calculation 2 3 3 10 6 4" xfId="2966" xr:uid="{00000000-0005-0000-0000-0000BC0A0000}"/>
    <cellStyle name="Calculation 2 3 3 10 6 4 2" xfId="2967" xr:uid="{00000000-0005-0000-0000-0000BD0A0000}"/>
    <cellStyle name="Calculation 2 3 3 10 6 5" xfId="2968" xr:uid="{00000000-0005-0000-0000-0000BE0A0000}"/>
    <cellStyle name="Calculation 2 3 3 10 6 6" xfId="2969" xr:uid="{00000000-0005-0000-0000-0000BF0A0000}"/>
    <cellStyle name="Calculation 2 3 3 10 7" xfId="2970" xr:uid="{00000000-0005-0000-0000-0000C00A0000}"/>
    <cellStyle name="Calculation 2 3 3 10 7 2" xfId="2971" xr:uid="{00000000-0005-0000-0000-0000C10A0000}"/>
    <cellStyle name="Calculation 2 3 3 10 7 2 2" xfId="2972" xr:uid="{00000000-0005-0000-0000-0000C20A0000}"/>
    <cellStyle name="Calculation 2 3 3 10 7 3" xfId="2973" xr:uid="{00000000-0005-0000-0000-0000C30A0000}"/>
    <cellStyle name="Calculation 2 3 3 10 8" xfId="2974" xr:uid="{00000000-0005-0000-0000-0000C40A0000}"/>
    <cellStyle name="Calculation 2 3 3 10 8 2" xfId="2975" xr:uid="{00000000-0005-0000-0000-0000C50A0000}"/>
    <cellStyle name="Calculation 2 3 3 10 9" xfId="2976" xr:uid="{00000000-0005-0000-0000-0000C60A0000}"/>
    <cellStyle name="Calculation 2 3 3 10 9 2" xfId="2977" xr:uid="{00000000-0005-0000-0000-0000C70A0000}"/>
    <cellStyle name="Calculation 2 3 3 11" xfId="2978" xr:uid="{00000000-0005-0000-0000-0000C80A0000}"/>
    <cellStyle name="Calculation 2 3 3 11 10" xfId="2979" xr:uid="{00000000-0005-0000-0000-0000C90A0000}"/>
    <cellStyle name="Calculation 2 3 3 11 11" xfId="2980" xr:uid="{00000000-0005-0000-0000-0000CA0A0000}"/>
    <cellStyle name="Calculation 2 3 3 11 2" xfId="2981" xr:uid="{00000000-0005-0000-0000-0000CB0A0000}"/>
    <cellStyle name="Calculation 2 3 3 11 2 2" xfId="2982" xr:uid="{00000000-0005-0000-0000-0000CC0A0000}"/>
    <cellStyle name="Calculation 2 3 3 11 2 2 2" xfId="2983" xr:uid="{00000000-0005-0000-0000-0000CD0A0000}"/>
    <cellStyle name="Calculation 2 3 3 11 2 2 2 2" xfId="2984" xr:uid="{00000000-0005-0000-0000-0000CE0A0000}"/>
    <cellStyle name="Calculation 2 3 3 11 2 2 3" xfId="2985" xr:uid="{00000000-0005-0000-0000-0000CF0A0000}"/>
    <cellStyle name="Calculation 2 3 3 11 2 3" xfId="2986" xr:uid="{00000000-0005-0000-0000-0000D00A0000}"/>
    <cellStyle name="Calculation 2 3 3 11 2 3 2" xfId="2987" xr:uid="{00000000-0005-0000-0000-0000D10A0000}"/>
    <cellStyle name="Calculation 2 3 3 11 2 4" xfId="2988" xr:uid="{00000000-0005-0000-0000-0000D20A0000}"/>
    <cellStyle name="Calculation 2 3 3 11 2 4 2" xfId="2989" xr:uid="{00000000-0005-0000-0000-0000D30A0000}"/>
    <cellStyle name="Calculation 2 3 3 11 2 5" xfId="2990" xr:uid="{00000000-0005-0000-0000-0000D40A0000}"/>
    <cellStyle name="Calculation 2 3 3 11 2 6" xfId="2991" xr:uid="{00000000-0005-0000-0000-0000D50A0000}"/>
    <cellStyle name="Calculation 2 3 3 11 3" xfId="2992" xr:uid="{00000000-0005-0000-0000-0000D60A0000}"/>
    <cellStyle name="Calculation 2 3 3 11 3 2" xfId="2993" xr:uid="{00000000-0005-0000-0000-0000D70A0000}"/>
    <cellStyle name="Calculation 2 3 3 11 3 2 2" xfId="2994" xr:uid="{00000000-0005-0000-0000-0000D80A0000}"/>
    <cellStyle name="Calculation 2 3 3 11 3 2 2 2" xfId="2995" xr:uid="{00000000-0005-0000-0000-0000D90A0000}"/>
    <cellStyle name="Calculation 2 3 3 11 3 2 3" xfId="2996" xr:uid="{00000000-0005-0000-0000-0000DA0A0000}"/>
    <cellStyle name="Calculation 2 3 3 11 3 3" xfId="2997" xr:uid="{00000000-0005-0000-0000-0000DB0A0000}"/>
    <cellStyle name="Calculation 2 3 3 11 3 3 2" xfId="2998" xr:uid="{00000000-0005-0000-0000-0000DC0A0000}"/>
    <cellStyle name="Calculation 2 3 3 11 3 4" xfId="2999" xr:uid="{00000000-0005-0000-0000-0000DD0A0000}"/>
    <cellStyle name="Calculation 2 3 3 11 3 4 2" xfId="3000" xr:uid="{00000000-0005-0000-0000-0000DE0A0000}"/>
    <cellStyle name="Calculation 2 3 3 11 3 5" xfId="3001" xr:uid="{00000000-0005-0000-0000-0000DF0A0000}"/>
    <cellStyle name="Calculation 2 3 3 11 3 6" xfId="3002" xr:uid="{00000000-0005-0000-0000-0000E00A0000}"/>
    <cellStyle name="Calculation 2 3 3 11 4" xfId="3003" xr:uid="{00000000-0005-0000-0000-0000E10A0000}"/>
    <cellStyle name="Calculation 2 3 3 11 4 2" xfId="3004" xr:uid="{00000000-0005-0000-0000-0000E20A0000}"/>
    <cellStyle name="Calculation 2 3 3 11 4 2 2" xfId="3005" xr:uid="{00000000-0005-0000-0000-0000E30A0000}"/>
    <cellStyle name="Calculation 2 3 3 11 4 2 2 2" xfId="3006" xr:uid="{00000000-0005-0000-0000-0000E40A0000}"/>
    <cellStyle name="Calculation 2 3 3 11 4 2 3" xfId="3007" xr:uid="{00000000-0005-0000-0000-0000E50A0000}"/>
    <cellStyle name="Calculation 2 3 3 11 4 3" xfId="3008" xr:uid="{00000000-0005-0000-0000-0000E60A0000}"/>
    <cellStyle name="Calculation 2 3 3 11 4 3 2" xfId="3009" xr:uid="{00000000-0005-0000-0000-0000E70A0000}"/>
    <cellStyle name="Calculation 2 3 3 11 4 4" xfId="3010" xr:uid="{00000000-0005-0000-0000-0000E80A0000}"/>
    <cellStyle name="Calculation 2 3 3 11 4 4 2" xfId="3011" xr:uid="{00000000-0005-0000-0000-0000E90A0000}"/>
    <cellStyle name="Calculation 2 3 3 11 4 5" xfId="3012" xr:uid="{00000000-0005-0000-0000-0000EA0A0000}"/>
    <cellStyle name="Calculation 2 3 3 11 4 6" xfId="3013" xr:uid="{00000000-0005-0000-0000-0000EB0A0000}"/>
    <cellStyle name="Calculation 2 3 3 11 5" xfId="3014" xr:uid="{00000000-0005-0000-0000-0000EC0A0000}"/>
    <cellStyle name="Calculation 2 3 3 11 5 2" xfId="3015" xr:uid="{00000000-0005-0000-0000-0000ED0A0000}"/>
    <cellStyle name="Calculation 2 3 3 11 5 2 2" xfId="3016" xr:uid="{00000000-0005-0000-0000-0000EE0A0000}"/>
    <cellStyle name="Calculation 2 3 3 11 5 2 2 2" xfId="3017" xr:uid="{00000000-0005-0000-0000-0000EF0A0000}"/>
    <cellStyle name="Calculation 2 3 3 11 5 2 3" xfId="3018" xr:uid="{00000000-0005-0000-0000-0000F00A0000}"/>
    <cellStyle name="Calculation 2 3 3 11 5 3" xfId="3019" xr:uid="{00000000-0005-0000-0000-0000F10A0000}"/>
    <cellStyle name="Calculation 2 3 3 11 5 3 2" xfId="3020" xr:uid="{00000000-0005-0000-0000-0000F20A0000}"/>
    <cellStyle name="Calculation 2 3 3 11 5 4" xfId="3021" xr:uid="{00000000-0005-0000-0000-0000F30A0000}"/>
    <cellStyle name="Calculation 2 3 3 11 5 4 2" xfId="3022" xr:uid="{00000000-0005-0000-0000-0000F40A0000}"/>
    <cellStyle name="Calculation 2 3 3 11 5 5" xfId="3023" xr:uid="{00000000-0005-0000-0000-0000F50A0000}"/>
    <cellStyle name="Calculation 2 3 3 11 5 6" xfId="3024" xr:uid="{00000000-0005-0000-0000-0000F60A0000}"/>
    <cellStyle name="Calculation 2 3 3 11 6" xfId="3025" xr:uid="{00000000-0005-0000-0000-0000F70A0000}"/>
    <cellStyle name="Calculation 2 3 3 11 6 2" xfId="3026" xr:uid="{00000000-0005-0000-0000-0000F80A0000}"/>
    <cellStyle name="Calculation 2 3 3 11 6 2 2" xfId="3027" xr:uid="{00000000-0005-0000-0000-0000F90A0000}"/>
    <cellStyle name="Calculation 2 3 3 11 6 2 2 2" xfId="3028" xr:uid="{00000000-0005-0000-0000-0000FA0A0000}"/>
    <cellStyle name="Calculation 2 3 3 11 6 2 3" xfId="3029" xr:uid="{00000000-0005-0000-0000-0000FB0A0000}"/>
    <cellStyle name="Calculation 2 3 3 11 6 3" xfId="3030" xr:uid="{00000000-0005-0000-0000-0000FC0A0000}"/>
    <cellStyle name="Calculation 2 3 3 11 6 3 2" xfId="3031" xr:uid="{00000000-0005-0000-0000-0000FD0A0000}"/>
    <cellStyle name="Calculation 2 3 3 11 6 4" xfId="3032" xr:uid="{00000000-0005-0000-0000-0000FE0A0000}"/>
    <cellStyle name="Calculation 2 3 3 11 6 4 2" xfId="3033" xr:uid="{00000000-0005-0000-0000-0000FF0A0000}"/>
    <cellStyle name="Calculation 2 3 3 11 6 5" xfId="3034" xr:uid="{00000000-0005-0000-0000-0000000B0000}"/>
    <cellStyle name="Calculation 2 3 3 11 6 6" xfId="3035" xr:uid="{00000000-0005-0000-0000-0000010B0000}"/>
    <cellStyle name="Calculation 2 3 3 11 7" xfId="3036" xr:uid="{00000000-0005-0000-0000-0000020B0000}"/>
    <cellStyle name="Calculation 2 3 3 11 7 2" xfId="3037" xr:uid="{00000000-0005-0000-0000-0000030B0000}"/>
    <cellStyle name="Calculation 2 3 3 11 7 2 2" xfId="3038" xr:uid="{00000000-0005-0000-0000-0000040B0000}"/>
    <cellStyle name="Calculation 2 3 3 11 7 3" xfId="3039" xr:uid="{00000000-0005-0000-0000-0000050B0000}"/>
    <cellStyle name="Calculation 2 3 3 11 8" xfId="3040" xr:uid="{00000000-0005-0000-0000-0000060B0000}"/>
    <cellStyle name="Calculation 2 3 3 11 8 2" xfId="3041" xr:uid="{00000000-0005-0000-0000-0000070B0000}"/>
    <cellStyle name="Calculation 2 3 3 11 9" xfId="3042" xr:uid="{00000000-0005-0000-0000-0000080B0000}"/>
    <cellStyle name="Calculation 2 3 3 11 9 2" xfId="3043" xr:uid="{00000000-0005-0000-0000-0000090B0000}"/>
    <cellStyle name="Calculation 2 3 3 12" xfId="3044" xr:uid="{00000000-0005-0000-0000-00000A0B0000}"/>
    <cellStyle name="Calculation 2 3 3 12 10" xfId="3045" xr:uid="{00000000-0005-0000-0000-00000B0B0000}"/>
    <cellStyle name="Calculation 2 3 3 12 11" xfId="3046" xr:uid="{00000000-0005-0000-0000-00000C0B0000}"/>
    <cellStyle name="Calculation 2 3 3 12 2" xfId="3047" xr:uid="{00000000-0005-0000-0000-00000D0B0000}"/>
    <cellStyle name="Calculation 2 3 3 12 2 2" xfId="3048" xr:uid="{00000000-0005-0000-0000-00000E0B0000}"/>
    <cellStyle name="Calculation 2 3 3 12 2 2 2" xfId="3049" xr:uid="{00000000-0005-0000-0000-00000F0B0000}"/>
    <cellStyle name="Calculation 2 3 3 12 2 2 2 2" xfId="3050" xr:uid="{00000000-0005-0000-0000-0000100B0000}"/>
    <cellStyle name="Calculation 2 3 3 12 2 2 3" xfId="3051" xr:uid="{00000000-0005-0000-0000-0000110B0000}"/>
    <cellStyle name="Calculation 2 3 3 12 2 3" xfId="3052" xr:uid="{00000000-0005-0000-0000-0000120B0000}"/>
    <cellStyle name="Calculation 2 3 3 12 2 3 2" xfId="3053" xr:uid="{00000000-0005-0000-0000-0000130B0000}"/>
    <cellStyle name="Calculation 2 3 3 12 2 4" xfId="3054" xr:uid="{00000000-0005-0000-0000-0000140B0000}"/>
    <cellStyle name="Calculation 2 3 3 12 2 4 2" xfId="3055" xr:uid="{00000000-0005-0000-0000-0000150B0000}"/>
    <cellStyle name="Calculation 2 3 3 12 2 5" xfId="3056" xr:uid="{00000000-0005-0000-0000-0000160B0000}"/>
    <cellStyle name="Calculation 2 3 3 12 2 6" xfId="3057" xr:uid="{00000000-0005-0000-0000-0000170B0000}"/>
    <cellStyle name="Calculation 2 3 3 12 3" xfId="3058" xr:uid="{00000000-0005-0000-0000-0000180B0000}"/>
    <cellStyle name="Calculation 2 3 3 12 3 2" xfId="3059" xr:uid="{00000000-0005-0000-0000-0000190B0000}"/>
    <cellStyle name="Calculation 2 3 3 12 3 2 2" xfId="3060" xr:uid="{00000000-0005-0000-0000-00001A0B0000}"/>
    <cellStyle name="Calculation 2 3 3 12 3 2 2 2" xfId="3061" xr:uid="{00000000-0005-0000-0000-00001B0B0000}"/>
    <cellStyle name="Calculation 2 3 3 12 3 2 3" xfId="3062" xr:uid="{00000000-0005-0000-0000-00001C0B0000}"/>
    <cellStyle name="Calculation 2 3 3 12 3 3" xfId="3063" xr:uid="{00000000-0005-0000-0000-00001D0B0000}"/>
    <cellStyle name="Calculation 2 3 3 12 3 3 2" xfId="3064" xr:uid="{00000000-0005-0000-0000-00001E0B0000}"/>
    <cellStyle name="Calculation 2 3 3 12 3 4" xfId="3065" xr:uid="{00000000-0005-0000-0000-00001F0B0000}"/>
    <cellStyle name="Calculation 2 3 3 12 3 4 2" xfId="3066" xr:uid="{00000000-0005-0000-0000-0000200B0000}"/>
    <cellStyle name="Calculation 2 3 3 12 3 5" xfId="3067" xr:uid="{00000000-0005-0000-0000-0000210B0000}"/>
    <cellStyle name="Calculation 2 3 3 12 3 6" xfId="3068" xr:uid="{00000000-0005-0000-0000-0000220B0000}"/>
    <cellStyle name="Calculation 2 3 3 12 4" xfId="3069" xr:uid="{00000000-0005-0000-0000-0000230B0000}"/>
    <cellStyle name="Calculation 2 3 3 12 4 2" xfId="3070" xr:uid="{00000000-0005-0000-0000-0000240B0000}"/>
    <cellStyle name="Calculation 2 3 3 12 4 2 2" xfId="3071" xr:uid="{00000000-0005-0000-0000-0000250B0000}"/>
    <cellStyle name="Calculation 2 3 3 12 4 2 2 2" xfId="3072" xr:uid="{00000000-0005-0000-0000-0000260B0000}"/>
    <cellStyle name="Calculation 2 3 3 12 4 2 3" xfId="3073" xr:uid="{00000000-0005-0000-0000-0000270B0000}"/>
    <cellStyle name="Calculation 2 3 3 12 4 3" xfId="3074" xr:uid="{00000000-0005-0000-0000-0000280B0000}"/>
    <cellStyle name="Calculation 2 3 3 12 4 3 2" xfId="3075" xr:uid="{00000000-0005-0000-0000-0000290B0000}"/>
    <cellStyle name="Calculation 2 3 3 12 4 4" xfId="3076" xr:uid="{00000000-0005-0000-0000-00002A0B0000}"/>
    <cellStyle name="Calculation 2 3 3 12 4 4 2" xfId="3077" xr:uid="{00000000-0005-0000-0000-00002B0B0000}"/>
    <cellStyle name="Calculation 2 3 3 12 4 5" xfId="3078" xr:uid="{00000000-0005-0000-0000-00002C0B0000}"/>
    <cellStyle name="Calculation 2 3 3 12 4 6" xfId="3079" xr:uid="{00000000-0005-0000-0000-00002D0B0000}"/>
    <cellStyle name="Calculation 2 3 3 12 5" xfId="3080" xr:uid="{00000000-0005-0000-0000-00002E0B0000}"/>
    <cellStyle name="Calculation 2 3 3 12 5 2" xfId="3081" xr:uid="{00000000-0005-0000-0000-00002F0B0000}"/>
    <cellStyle name="Calculation 2 3 3 12 5 2 2" xfId="3082" xr:uid="{00000000-0005-0000-0000-0000300B0000}"/>
    <cellStyle name="Calculation 2 3 3 12 5 2 2 2" xfId="3083" xr:uid="{00000000-0005-0000-0000-0000310B0000}"/>
    <cellStyle name="Calculation 2 3 3 12 5 2 3" xfId="3084" xr:uid="{00000000-0005-0000-0000-0000320B0000}"/>
    <cellStyle name="Calculation 2 3 3 12 5 3" xfId="3085" xr:uid="{00000000-0005-0000-0000-0000330B0000}"/>
    <cellStyle name="Calculation 2 3 3 12 5 3 2" xfId="3086" xr:uid="{00000000-0005-0000-0000-0000340B0000}"/>
    <cellStyle name="Calculation 2 3 3 12 5 4" xfId="3087" xr:uid="{00000000-0005-0000-0000-0000350B0000}"/>
    <cellStyle name="Calculation 2 3 3 12 5 4 2" xfId="3088" xr:uid="{00000000-0005-0000-0000-0000360B0000}"/>
    <cellStyle name="Calculation 2 3 3 12 5 5" xfId="3089" xr:uid="{00000000-0005-0000-0000-0000370B0000}"/>
    <cellStyle name="Calculation 2 3 3 12 5 6" xfId="3090" xr:uid="{00000000-0005-0000-0000-0000380B0000}"/>
    <cellStyle name="Calculation 2 3 3 12 6" xfId="3091" xr:uid="{00000000-0005-0000-0000-0000390B0000}"/>
    <cellStyle name="Calculation 2 3 3 12 6 2" xfId="3092" xr:uid="{00000000-0005-0000-0000-00003A0B0000}"/>
    <cellStyle name="Calculation 2 3 3 12 6 2 2" xfId="3093" xr:uid="{00000000-0005-0000-0000-00003B0B0000}"/>
    <cellStyle name="Calculation 2 3 3 12 6 2 2 2" xfId="3094" xr:uid="{00000000-0005-0000-0000-00003C0B0000}"/>
    <cellStyle name="Calculation 2 3 3 12 6 2 3" xfId="3095" xr:uid="{00000000-0005-0000-0000-00003D0B0000}"/>
    <cellStyle name="Calculation 2 3 3 12 6 3" xfId="3096" xr:uid="{00000000-0005-0000-0000-00003E0B0000}"/>
    <cellStyle name="Calculation 2 3 3 12 6 3 2" xfId="3097" xr:uid="{00000000-0005-0000-0000-00003F0B0000}"/>
    <cellStyle name="Calculation 2 3 3 12 6 4" xfId="3098" xr:uid="{00000000-0005-0000-0000-0000400B0000}"/>
    <cellStyle name="Calculation 2 3 3 12 6 4 2" xfId="3099" xr:uid="{00000000-0005-0000-0000-0000410B0000}"/>
    <cellStyle name="Calculation 2 3 3 12 6 5" xfId="3100" xr:uid="{00000000-0005-0000-0000-0000420B0000}"/>
    <cellStyle name="Calculation 2 3 3 12 6 6" xfId="3101" xr:uid="{00000000-0005-0000-0000-0000430B0000}"/>
    <cellStyle name="Calculation 2 3 3 12 7" xfId="3102" xr:uid="{00000000-0005-0000-0000-0000440B0000}"/>
    <cellStyle name="Calculation 2 3 3 12 7 2" xfId="3103" xr:uid="{00000000-0005-0000-0000-0000450B0000}"/>
    <cellStyle name="Calculation 2 3 3 12 7 2 2" xfId="3104" xr:uid="{00000000-0005-0000-0000-0000460B0000}"/>
    <cellStyle name="Calculation 2 3 3 12 7 3" xfId="3105" xr:uid="{00000000-0005-0000-0000-0000470B0000}"/>
    <cellStyle name="Calculation 2 3 3 12 8" xfId="3106" xr:uid="{00000000-0005-0000-0000-0000480B0000}"/>
    <cellStyle name="Calculation 2 3 3 12 8 2" xfId="3107" xr:uid="{00000000-0005-0000-0000-0000490B0000}"/>
    <cellStyle name="Calculation 2 3 3 12 9" xfId="3108" xr:uid="{00000000-0005-0000-0000-00004A0B0000}"/>
    <cellStyle name="Calculation 2 3 3 12 9 2" xfId="3109" xr:uid="{00000000-0005-0000-0000-00004B0B0000}"/>
    <cellStyle name="Calculation 2 3 3 13" xfId="3110" xr:uid="{00000000-0005-0000-0000-00004C0B0000}"/>
    <cellStyle name="Calculation 2 3 3 13 10" xfId="3111" xr:uid="{00000000-0005-0000-0000-00004D0B0000}"/>
    <cellStyle name="Calculation 2 3 3 13 11" xfId="3112" xr:uid="{00000000-0005-0000-0000-00004E0B0000}"/>
    <cellStyle name="Calculation 2 3 3 13 2" xfId="3113" xr:uid="{00000000-0005-0000-0000-00004F0B0000}"/>
    <cellStyle name="Calculation 2 3 3 13 2 2" xfId="3114" xr:uid="{00000000-0005-0000-0000-0000500B0000}"/>
    <cellStyle name="Calculation 2 3 3 13 2 2 2" xfId="3115" xr:uid="{00000000-0005-0000-0000-0000510B0000}"/>
    <cellStyle name="Calculation 2 3 3 13 2 2 2 2" xfId="3116" xr:uid="{00000000-0005-0000-0000-0000520B0000}"/>
    <cellStyle name="Calculation 2 3 3 13 2 2 3" xfId="3117" xr:uid="{00000000-0005-0000-0000-0000530B0000}"/>
    <cellStyle name="Calculation 2 3 3 13 2 3" xfId="3118" xr:uid="{00000000-0005-0000-0000-0000540B0000}"/>
    <cellStyle name="Calculation 2 3 3 13 2 3 2" xfId="3119" xr:uid="{00000000-0005-0000-0000-0000550B0000}"/>
    <cellStyle name="Calculation 2 3 3 13 2 4" xfId="3120" xr:uid="{00000000-0005-0000-0000-0000560B0000}"/>
    <cellStyle name="Calculation 2 3 3 13 2 4 2" xfId="3121" xr:uid="{00000000-0005-0000-0000-0000570B0000}"/>
    <cellStyle name="Calculation 2 3 3 13 2 5" xfId="3122" xr:uid="{00000000-0005-0000-0000-0000580B0000}"/>
    <cellStyle name="Calculation 2 3 3 13 2 6" xfId="3123" xr:uid="{00000000-0005-0000-0000-0000590B0000}"/>
    <cellStyle name="Calculation 2 3 3 13 3" xfId="3124" xr:uid="{00000000-0005-0000-0000-00005A0B0000}"/>
    <cellStyle name="Calculation 2 3 3 13 3 2" xfId="3125" xr:uid="{00000000-0005-0000-0000-00005B0B0000}"/>
    <cellStyle name="Calculation 2 3 3 13 3 2 2" xfId="3126" xr:uid="{00000000-0005-0000-0000-00005C0B0000}"/>
    <cellStyle name="Calculation 2 3 3 13 3 2 2 2" xfId="3127" xr:uid="{00000000-0005-0000-0000-00005D0B0000}"/>
    <cellStyle name="Calculation 2 3 3 13 3 2 3" xfId="3128" xr:uid="{00000000-0005-0000-0000-00005E0B0000}"/>
    <cellStyle name="Calculation 2 3 3 13 3 3" xfId="3129" xr:uid="{00000000-0005-0000-0000-00005F0B0000}"/>
    <cellStyle name="Calculation 2 3 3 13 3 3 2" xfId="3130" xr:uid="{00000000-0005-0000-0000-0000600B0000}"/>
    <cellStyle name="Calculation 2 3 3 13 3 4" xfId="3131" xr:uid="{00000000-0005-0000-0000-0000610B0000}"/>
    <cellStyle name="Calculation 2 3 3 13 3 4 2" xfId="3132" xr:uid="{00000000-0005-0000-0000-0000620B0000}"/>
    <cellStyle name="Calculation 2 3 3 13 3 5" xfId="3133" xr:uid="{00000000-0005-0000-0000-0000630B0000}"/>
    <cellStyle name="Calculation 2 3 3 13 3 6" xfId="3134" xr:uid="{00000000-0005-0000-0000-0000640B0000}"/>
    <cellStyle name="Calculation 2 3 3 13 4" xfId="3135" xr:uid="{00000000-0005-0000-0000-0000650B0000}"/>
    <cellStyle name="Calculation 2 3 3 13 4 2" xfId="3136" xr:uid="{00000000-0005-0000-0000-0000660B0000}"/>
    <cellStyle name="Calculation 2 3 3 13 4 2 2" xfId="3137" xr:uid="{00000000-0005-0000-0000-0000670B0000}"/>
    <cellStyle name="Calculation 2 3 3 13 4 2 2 2" xfId="3138" xr:uid="{00000000-0005-0000-0000-0000680B0000}"/>
    <cellStyle name="Calculation 2 3 3 13 4 2 3" xfId="3139" xr:uid="{00000000-0005-0000-0000-0000690B0000}"/>
    <cellStyle name="Calculation 2 3 3 13 4 3" xfId="3140" xr:uid="{00000000-0005-0000-0000-00006A0B0000}"/>
    <cellStyle name="Calculation 2 3 3 13 4 3 2" xfId="3141" xr:uid="{00000000-0005-0000-0000-00006B0B0000}"/>
    <cellStyle name="Calculation 2 3 3 13 4 4" xfId="3142" xr:uid="{00000000-0005-0000-0000-00006C0B0000}"/>
    <cellStyle name="Calculation 2 3 3 13 4 4 2" xfId="3143" xr:uid="{00000000-0005-0000-0000-00006D0B0000}"/>
    <cellStyle name="Calculation 2 3 3 13 4 5" xfId="3144" xr:uid="{00000000-0005-0000-0000-00006E0B0000}"/>
    <cellStyle name="Calculation 2 3 3 13 4 6" xfId="3145" xr:uid="{00000000-0005-0000-0000-00006F0B0000}"/>
    <cellStyle name="Calculation 2 3 3 13 5" xfId="3146" xr:uid="{00000000-0005-0000-0000-0000700B0000}"/>
    <cellStyle name="Calculation 2 3 3 13 5 2" xfId="3147" xr:uid="{00000000-0005-0000-0000-0000710B0000}"/>
    <cellStyle name="Calculation 2 3 3 13 5 2 2" xfId="3148" xr:uid="{00000000-0005-0000-0000-0000720B0000}"/>
    <cellStyle name="Calculation 2 3 3 13 5 2 2 2" xfId="3149" xr:uid="{00000000-0005-0000-0000-0000730B0000}"/>
    <cellStyle name="Calculation 2 3 3 13 5 2 3" xfId="3150" xr:uid="{00000000-0005-0000-0000-0000740B0000}"/>
    <cellStyle name="Calculation 2 3 3 13 5 3" xfId="3151" xr:uid="{00000000-0005-0000-0000-0000750B0000}"/>
    <cellStyle name="Calculation 2 3 3 13 5 3 2" xfId="3152" xr:uid="{00000000-0005-0000-0000-0000760B0000}"/>
    <cellStyle name="Calculation 2 3 3 13 5 4" xfId="3153" xr:uid="{00000000-0005-0000-0000-0000770B0000}"/>
    <cellStyle name="Calculation 2 3 3 13 5 4 2" xfId="3154" xr:uid="{00000000-0005-0000-0000-0000780B0000}"/>
    <cellStyle name="Calculation 2 3 3 13 5 5" xfId="3155" xr:uid="{00000000-0005-0000-0000-0000790B0000}"/>
    <cellStyle name="Calculation 2 3 3 13 5 6" xfId="3156" xr:uid="{00000000-0005-0000-0000-00007A0B0000}"/>
    <cellStyle name="Calculation 2 3 3 13 6" xfId="3157" xr:uid="{00000000-0005-0000-0000-00007B0B0000}"/>
    <cellStyle name="Calculation 2 3 3 13 6 2" xfId="3158" xr:uid="{00000000-0005-0000-0000-00007C0B0000}"/>
    <cellStyle name="Calculation 2 3 3 13 6 2 2" xfId="3159" xr:uid="{00000000-0005-0000-0000-00007D0B0000}"/>
    <cellStyle name="Calculation 2 3 3 13 6 2 2 2" xfId="3160" xr:uid="{00000000-0005-0000-0000-00007E0B0000}"/>
    <cellStyle name="Calculation 2 3 3 13 6 2 3" xfId="3161" xr:uid="{00000000-0005-0000-0000-00007F0B0000}"/>
    <cellStyle name="Calculation 2 3 3 13 6 3" xfId="3162" xr:uid="{00000000-0005-0000-0000-0000800B0000}"/>
    <cellStyle name="Calculation 2 3 3 13 6 3 2" xfId="3163" xr:uid="{00000000-0005-0000-0000-0000810B0000}"/>
    <cellStyle name="Calculation 2 3 3 13 6 4" xfId="3164" xr:uid="{00000000-0005-0000-0000-0000820B0000}"/>
    <cellStyle name="Calculation 2 3 3 13 6 4 2" xfId="3165" xr:uid="{00000000-0005-0000-0000-0000830B0000}"/>
    <cellStyle name="Calculation 2 3 3 13 6 5" xfId="3166" xr:uid="{00000000-0005-0000-0000-0000840B0000}"/>
    <cellStyle name="Calculation 2 3 3 13 6 6" xfId="3167" xr:uid="{00000000-0005-0000-0000-0000850B0000}"/>
    <cellStyle name="Calculation 2 3 3 13 7" xfId="3168" xr:uid="{00000000-0005-0000-0000-0000860B0000}"/>
    <cellStyle name="Calculation 2 3 3 13 7 2" xfId="3169" xr:uid="{00000000-0005-0000-0000-0000870B0000}"/>
    <cellStyle name="Calculation 2 3 3 13 7 2 2" xfId="3170" xr:uid="{00000000-0005-0000-0000-0000880B0000}"/>
    <cellStyle name="Calculation 2 3 3 13 7 3" xfId="3171" xr:uid="{00000000-0005-0000-0000-0000890B0000}"/>
    <cellStyle name="Calculation 2 3 3 13 8" xfId="3172" xr:uid="{00000000-0005-0000-0000-00008A0B0000}"/>
    <cellStyle name="Calculation 2 3 3 13 8 2" xfId="3173" xr:uid="{00000000-0005-0000-0000-00008B0B0000}"/>
    <cellStyle name="Calculation 2 3 3 13 9" xfId="3174" xr:uid="{00000000-0005-0000-0000-00008C0B0000}"/>
    <cellStyle name="Calculation 2 3 3 13 9 2" xfId="3175" xr:uid="{00000000-0005-0000-0000-00008D0B0000}"/>
    <cellStyle name="Calculation 2 3 3 14" xfId="3176" xr:uid="{00000000-0005-0000-0000-00008E0B0000}"/>
    <cellStyle name="Calculation 2 3 3 14 10" xfId="3177" xr:uid="{00000000-0005-0000-0000-00008F0B0000}"/>
    <cellStyle name="Calculation 2 3 3 14 11" xfId="3178" xr:uid="{00000000-0005-0000-0000-0000900B0000}"/>
    <cellStyle name="Calculation 2 3 3 14 2" xfId="3179" xr:uid="{00000000-0005-0000-0000-0000910B0000}"/>
    <cellStyle name="Calculation 2 3 3 14 2 2" xfId="3180" xr:uid="{00000000-0005-0000-0000-0000920B0000}"/>
    <cellStyle name="Calculation 2 3 3 14 2 2 2" xfId="3181" xr:uid="{00000000-0005-0000-0000-0000930B0000}"/>
    <cellStyle name="Calculation 2 3 3 14 2 2 2 2" xfId="3182" xr:uid="{00000000-0005-0000-0000-0000940B0000}"/>
    <cellStyle name="Calculation 2 3 3 14 2 2 3" xfId="3183" xr:uid="{00000000-0005-0000-0000-0000950B0000}"/>
    <cellStyle name="Calculation 2 3 3 14 2 3" xfId="3184" xr:uid="{00000000-0005-0000-0000-0000960B0000}"/>
    <cellStyle name="Calculation 2 3 3 14 2 3 2" xfId="3185" xr:uid="{00000000-0005-0000-0000-0000970B0000}"/>
    <cellStyle name="Calculation 2 3 3 14 2 4" xfId="3186" xr:uid="{00000000-0005-0000-0000-0000980B0000}"/>
    <cellStyle name="Calculation 2 3 3 14 2 4 2" xfId="3187" xr:uid="{00000000-0005-0000-0000-0000990B0000}"/>
    <cellStyle name="Calculation 2 3 3 14 2 5" xfId="3188" xr:uid="{00000000-0005-0000-0000-00009A0B0000}"/>
    <cellStyle name="Calculation 2 3 3 14 2 6" xfId="3189" xr:uid="{00000000-0005-0000-0000-00009B0B0000}"/>
    <cellStyle name="Calculation 2 3 3 14 3" xfId="3190" xr:uid="{00000000-0005-0000-0000-00009C0B0000}"/>
    <cellStyle name="Calculation 2 3 3 14 3 2" xfId="3191" xr:uid="{00000000-0005-0000-0000-00009D0B0000}"/>
    <cellStyle name="Calculation 2 3 3 14 3 2 2" xfId="3192" xr:uid="{00000000-0005-0000-0000-00009E0B0000}"/>
    <cellStyle name="Calculation 2 3 3 14 3 2 2 2" xfId="3193" xr:uid="{00000000-0005-0000-0000-00009F0B0000}"/>
    <cellStyle name="Calculation 2 3 3 14 3 2 3" xfId="3194" xr:uid="{00000000-0005-0000-0000-0000A00B0000}"/>
    <cellStyle name="Calculation 2 3 3 14 3 3" xfId="3195" xr:uid="{00000000-0005-0000-0000-0000A10B0000}"/>
    <cellStyle name="Calculation 2 3 3 14 3 3 2" xfId="3196" xr:uid="{00000000-0005-0000-0000-0000A20B0000}"/>
    <cellStyle name="Calculation 2 3 3 14 3 4" xfId="3197" xr:uid="{00000000-0005-0000-0000-0000A30B0000}"/>
    <cellStyle name="Calculation 2 3 3 14 3 4 2" xfId="3198" xr:uid="{00000000-0005-0000-0000-0000A40B0000}"/>
    <cellStyle name="Calculation 2 3 3 14 3 5" xfId="3199" xr:uid="{00000000-0005-0000-0000-0000A50B0000}"/>
    <cellStyle name="Calculation 2 3 3 14 3 6" xfId="3200" xr:uid="{00000000-0005-0000-0000-0000A60B0000}"/>
    <cellStyle name="Calculation 2 3 3 14 4" xfId="3201" xr:uid="{00000000-0005-0000-0000-0000A70B0000}"/>
    <cellStyle name="Calculation 2 3 3 14 4 2" xfId="3202" xr:uid="{00000000-0005-0000-0000-0000A80B0000}"/>
    <cellStyle name="Calculation 2 3 3 14 4 2 2" xfId="3203" xr:uid="{00000000-0005-0000-0000-0000A90B0000}"/>
    <cellStyle name="Calculation 2 3 3 14 4 2 2 2" xfId="3204" xr:uid="{00000000-0005-0000-0000-0000AA0B0000}"/>
    <cellStyle name="Calculation 2 3 3 14 4 2 3" xfId="3205" xr:uid="{00000000-0005-0000-0000-0000AB0B0000}"/>
    <cellStyle name="Calculation 2 3 3 14 4 3" xfId="3206" xr:uid="{00000000-0005-0000-0000-0000AC0B0000}"/>
    <cellStyle name="Calculation 2 3 3 14 4 3 2" xfId="3207" xr:uid="{00000000-0005-0000-0000-0000AD0B0000}"/>
    <cellStyle name="Calculation 2 3 3 14 4 4" xfId="3208" xr:uid="{00000000-0005-0000-0000-0000AE0B0000}"/>
    <cellStyle name="Calculation 2 3 3 14 4 4 2" xfId="3209" xr:uid="{00000000-0005-0000-0000-0000AF0B0000}"/>
    <cellStyle name="Calculation 2 3 3 14 4 5" xfId="3210" xr:uid="{00000000-0005-0000-0000-0000B00B0000}"/>
    <cellStyle name="Calculation 2 3 3 14 4 6" xfId="3211" xr:uid="{00000000-0005-0000-0000-0000B10B0000}"/>
    <cellStyle name="Calculation 2 3 3 14 5" xfId="3212" xr:uid="{00000000-0005-0000-0000-0000B20B0000}"/>
    <cellStyle name="Calculation 2 3 3 14 5 2" xfId="3213" xr:uid="{00000000-0005-0000-0000-0000B30B0000}"/>
    <cellStyle name="Calculation 2 3 3 14 5 2 2" xfId="3214" xr:uid="{00000000-0005-0000-0000-0000B40B0000}"/>
    <cellStyle name="Calculation 2 3 3 14 5 2 2 2" xfId="3215" xr:uid="{00000000-0005-0000-0000-0000B50B0000}"/>
    <cellStyle name="Calculation 2 3 3 14 5 2 3" xfId="3216" xr:uid="{00000000-0005-0000-0000-0000B60B0000}"/>
    <cellStyle name="Calculation 2 3 3 14 5 3" xfId="3217" xr:uid="{00000000-0005-0000-0000-0000B70B0000}"/>
    <cellStyle name="Calculation 2 3 3 14 5 3 2" xfId="3218" xr:uid="{00000000-0005-0000-0000-0000B80B0000}"/>
    <cellStyle name="Calculation 2 3 3 14 5 4" xfId="3219" xr:uid="{00000000-0005-0000-0000-0000B90B0000}"/>
    <cellStyle name="Calculation 2 3 3 14 5 4 2" xfId="3220" xr:uid="{00000000-0005-0000-0000-0000BA0B0000}"/>
    <cellStyle name="Calculation 2 3 3 14 5 5" xfId="3221" xr:uid="{00000000-0005-0000-0000-0000BB0B0000}"/>
    <cellStyle name="Calculation 2 3 3 14 5 6" xfId="3222" xr:uid="{00000000-0005-0000-0000-0000BC0B0000}"/>
    <cellStyle name="Calculation 2 3 3 14 6" xfId="3223" xr:uid="{00000000-0005-0000-0000-0000BD0B0000}"/>
    <cellStyle name="Calculation 2 3 3 14 6 2" xfId="3224" xr:uid="{00000000-0005-0000-0000-0000BE0B0000}"/>
    <cellStyle name="Calculation 2 3 3 14 6 2 2" xfId="3225" xr:uid="{00000000-0005-0000-0000-0000BF0B0000}"/>
    <cellStyle name="Calculation 2 3 3 14 6 2 2 2" xfId="3226" xr:uid="{00000000-0005-0000-0000-0000C00B0000}"/>
    <cellStyle name="Calculation 2 3 3 14 6 2 3" xfId="3227" xr:uid="{00000000-0005-0000-0000-0000C10B0000}"/>
    <cellStyle name="Calculation 2 3 3 14 6 3" xfId="3228" xr:uid="{00000000-0005-0000-0000-0000C20B0000}"/>
    <cellStyle name="Calculation 2 3 3 14 6 3 2" xfId="3229" xr:uid="{00000000-0005-0000-0000-0000C30B0000}"/>
    <cellStyle name="Calculation 2 3 3 14 6 4" xfId="3230" xr:uid="{00000000-0005-0000-0000-0000C40B0000}"/>
    <cellStyle name="Calculation 2 3 3 14 6 4 2" xfId="3231" xr:uid="{00000000-0005-0000-0000-0000C50B0000}"/>
    <cellStyle name="Calculation 2 3 3 14 6 5" xfId="3232" xr:uid="{00000000-0005-0000-0000-0000C60B0000}"/>
    <cellStyle name="Calculation 2 3 3 14 6 6" xfId="3233" xr:uid="{00000000-0005-0000-0000-0000C70B0000}"/>
    <cellStyle name="Calculation 2 3 3 14 7" xfId="3234" xr:uid="{00000000-0005-0000-0000-0000C80B0000}"/>
    <cellStyle name="Calculation 2 3 3 14 7 2" xfId="3235" xr:uid="{00000000-0005-0000-0000-0000C90B0000}"/>
    <cellStyle name="Calculation 2 3 3 14 7 2 2" xfId="3236" xr:uid="{00000000-0005-0000-0000-0000CA0B0000}"/>
    <cellStyle name="Calculation 2 3 3 14 7 3" xfId="3237" xr:uid="{00000000-0005-0000-0000-0000CB0B0000}"/>
    <cellStyle name="Calculation 2 3 3 14 8" xfId="3238" xr:uid="{00000000-0005-0000-0000-0000CC0B0000}"/>
    <cellStyle name="Calculation 2 3 3 14 8 2" xfId="3239" xr:uid="{00000000-0005-0000-0000-0000CD0B0000}"/>
    <cellStyle name="Calculation 2 3 3 14 9" xfId="3240" xr:uid="{00000000-0005-0000-0000-0000CE0B0000}"/>
    <cellStyle name="Calculation 2 3 3 14 9 2" xfId="3241" xr:uid="{00000000-0005-0000-0000-0000CF0B0000}"/>
    <cellStyle name="Calculation 2 3 3 15" xfId="3242" xr:uid="{00000000-0005-0000-0000-0000D00B0000}"/>
    <cellStyle name="Calculation 2 3 3 15 10" xfId="3243" xr:uid="{00000000-0005-0000-0000-0000D10B0000}"/>
    <cellStyle name="Calculation 2 3 3 15 2" xfId="3244" xr:uid="{00000000-0005-0000-0000-0000D20B0000}"/>
    <cellStyle name="Calculation 2 3 3 15 2 2" xfId="3245" xr:uid="{00000000-0005-0000-0000-0000D30B0000}"/>
    <cellStyle name="Calculation 2 3 3 15 2 2 2" xfId="3246" xr:uid="{00000000-0005-0000-0000-0000D40B0000}"/>
    <cellStyle name="Calculation 2 3 3 15 2 2 2 2" xfId="3247" xr:uid="{00000000-0005-0000-0000-0000D50B0000}"/>
    <cellStyle name="Calculation 2 3 3 15 2 2 3" xfId="3248" xr:uid="{00000000-0005-0000-0000-0000D60B0000}"/>
    <cellStyle name="Calculation 2 3 3 15 2 3" xfId="3249" xr:uid="{00000000-0005-0000-0000-0000D70B0000}"/>
    <cellStyle name="Calculation 2 3 3 15 2 3 2" xfId="3250" xr:uid="{00000000-0005-0000-0000-0000D80B0000}"/>
    <cellStyle name="Calculation 2 3 3 15 2 4" xfId="3251" xr:uid="{00000000-0005-0000-0000-0000D90B0000}"/>
    <cellStyle name="Calculation 2 3 3 15 2 4 2" xfId="3252" xr:uid="{00000000-0005-0000-0000-0000DA0B0000}"/>
    <cellStyle name="Calculation 2 3 3 15 2 5" xfId="3253" xr:uid="{00000000-0005-0000-0000-0000DB0B0000}"/>
    <cellStyle name="Calculation 2 3 3 15 2 6" xfId="3254" xr:uid="{00000000-0005-0000-0000-0000DC0B0000}"/>
    <cellStyle name="Calculation 2 3 3 15 3" xfId="3255" xr:uid="{00000000-0005-0000-0000-0000DD0B0000}"/>
    <cellStyle name="Calculation 2 3 3 15 3 2" xfId="3256" xr:uid="{00000000-0005-0000-0000-0000DE0B0000}"/>
    <cellStyle name="Calculation 2 3 3 15 3 2 2" xfId="3257" xr:uid="{00000000-0005-0000-0000-0000DF0B0000}"/>
    <cellStyle name="Calculation 2 3 3 15 3 2 2 2" xfId="3258" xr:uid="{00000000-0005-0000-0000-0000E00B0000}"/>
    <cellStyle name="Calculation 2 3 3 15 3 2 3" xfId="3259" xr:uid="{00000000-0005-0000-0000-0000E10B0000}"/>
    <cellStyle name="Calculation 2 3 3 15 3 3" xfId="3260" xr:uid="{00000000-0005-0000-0000-0000E20B0000}"/>
    <cellStyle name="Calculation 2 3 3 15 3 3 2" xfId="3261" xr:uid="{00000000-0005-0000-0000-0000E30B0000}"/>
    <cellStyle name="Calculation 2 3 3 15 3 4" xfId="3262" xr:uid="{00000000-0005-0000-0000-0000E40B0000}"/>
    <cellStyle name="Calculation 2 3 3 15 3 4 2" xfId="3263" xr:uid="{00000000-0005-0000-0000-0000E50B0000}"/>
    <cellStyle name="Calculation 2 3 3 15 3 5" xfId="3264" xr:uid="{00000000-0005-0000-0000-0000E60B0000}"/>
    <cellStyle name="Calculation 2 3 3 15 3 6" xfId="3265" xr:uid="{00000000-0005-0000-0000-0000E70B0000}"/>
    <cellStyle name="Calculation 2 3 3 15 4" xfId="3266" xr:uid="{00000000-0005-0000-0000-0000E80B0000}"/>
    <cellStyle name="Calculation 2 3 3 15 4 2" xfId="3267" xr:uid="{00000000-0005-0000-0000-0000E90B0000}"/>
    <cellStyle name="Calculation 2 3 3 15 4 2 2" xfId="3268" xr:uid="{00000000-0005-0000-0000-0000EA0B0000}"/>
    <cellStyle name="Calculation 2 3 3 15 4 2 2 2" xfId="3269" xr:uid="{00000000-0005-0000-0000-0000EB0B0000}"/>
    <cellStyle name="Calculation 2 3 3 15 4 2 3" xfId="3270" xr:uid="{00000000-0005-0000-0000-0000EC0B0000}"/>
    <cellStyle name="Calculation 2 3 3 15 4 3" xfId="3271" xr:uid="{00000000-0005-0000-0000-0000ED0B0000}"/>
    <cellStyle name="Calculation 2 3 3 15 4 3 2" xfId="3272" xr:uid="{00000000-0005-0000-0000-0000EE0B0000}"/>
    <cellStyle name="Calculation 2 3 3 15 4 4" xfId="3273" xr:uid="{00000000-0005-0000-0000-0000EF0B0000}"/>
    <cellStyle name="Calculation 2 3 3 15 4 4 2" xfId="3274" xr:uid="{00000000-0005-0000-0000-0000F00B0000}"/>
    <cellStyle name="Calculation 2 3 3 15 4 5" xfId="3275" xr:uid="{00000000-0005-0000-0000-0000F10B0000}"/>
    <cellStyle name="Calculation 2 3 3 15 4 6" xfId="3276" xr:uid="{00000000-0005-0000-0000-0000F20B0000}"/>
    <cellStyle name="Calculation 2 3 3 15 5" xfId="3277" xr:uid="{00000000-0005-0000-0000-0000F30B0000}"/>
    <cellStyle name="Calculation 2 3 3 15 5 2" xfId="3278" xr:uid="{00000000-0005-0000-0000-0000F40B0000}"/>
    <cellStyle name="Calculation 2 3 3 15 5 2 2" xfId="3279" xr:uid="{00000000-0005-0000-0000-0000F50B0000}"/>
    <cellStyle name="Calculation 2 3 3 15 5 2 2 2" xfId="3280" xr:uid="{00000000-0005-0000-0000-0000F60B0000}"/>
    <cellStyle name="Calculation 2 3 3 15 5 2 3" xfId="3281" xr:uid="{00000000-0005-0000-0000-0000F70B0000}"/>
    <cellStyle name="Calculation 2 3 3 15 5 3" xfId="3282" xr:uid="{00000000-0005-0000-0000-0000F80B0000}"/>
    <cellStyle name="Calculation 2 3 3 15 5 3 2" xfId="3283" xr:uid="{00000000-0005-0000-0000-0000F90B0000}"/>
    <cellStyle name="Calculation 2 3 3 15 5 4" xfId="3284" xr:uid="{00000000-0005-0000-0000-0000FA0B0000}"/>
    <cellStyle name="Calculation 2 3 3 15 5 4 2" xfId="3285" xr:uid="{00000000-0005-0000-0000-0000FB0B0000}"/>
    <cellStyle name="Calculation 2 3 3 15 5 5" xfId="3286" xr:uid="{00000000-0005-0000-0000-0000FC0B0000}"/>
    <cellStyle name="Calculation 2 3 3 15 5 6" xfId="3287" xr:uid="{00000000-0005-0000-0000-0000FD0B0000}"/>
    <cellStyle name="Calculation 2 3 3 15 6" xfId="3288" xr:uid="{00000000-0005-0000-0000-0000FE0B0000}"/>
    <cellStyle name="Calculation 2 3 3 15 6 2" xfId="3289" xr:uid="{00000000-0005-0000-0000-0000FF0B0000}"/>
    <cellStyle name="Calculation 2 3 3 15 6 2 2" xfId="3290" xr:uid="{00000000-0005-0000-0000-0000000C0000}"/>
    <cellStyle name="Calculation 2 3 3 15 6 3" xfId="3291" xr:uid="{00000000-0005-0000-0000-0000010C0000}"/>
    <cellStyle name="Calculation 2 3 3 15 7" xfId="3292" xr:uid="{00000000-0005-0000-0000-0000020C0000}"/>
    <cellStyle name="Calculation 2 3 3 15 7 2" xfId="3293" xr:uid="{00000000-0005-0000-0000-0000030C0000}"/>
    <cellStyle name="Calculation 2 3 3 15 8" xfId="3294" xr:uid="{00000000-0005-0000-0000-0000040C0000}"/>
    <cellStyle name="Calculation 2 3 3 15 8 2" xfId="3295" xr:uid="{00000000-0005-0000-0000-0000050C0000}"/>
    <cellStyle name="Calculation 2 3 3 15 9" xfId="3296" xr:uid="{00000000-0005-0000-0000-0000060C0000}"/>
    <cellStyle name="Calculation 2 3 3 2" xfId="3297" xr:uid="{00000000-0005-0000-0000-0000070C0000}"/>
    <cellStyle name="Calculation 2 3 3 2 10" xfId="3298" xr:uid="{00000000-0005-0000-0000-0000080C0000}"/>
    <cellStyle name="Calculation 2 3 3 2 11" xfId="3299" xr:uid="{00000000-0005-0000-0000-0000090C0000}"/>
    <cellStyle name="Calculation 2 3 3 2 2" xfId="3300" xr:uid="{00000000-0005-0000-0000-00000A0C0000}"/>
    <cellStyle name="Calculation 2 3 3 2 2 2" xfId="3301" xr:uid="{00000000-0005-0000-0000-00000B0C0000}"/>
    <cellStyle name="Calculation 2 3 3 2 2 2 2" xfId="3302" xr:uid="{00000000-0005-0000-0000-00000C0C0000}"/>
    <cellStyle name="Calculation 2 3 3 2 2 2 2 2" xfId="3303" xr:uid="{00000000-0005-0000-0000-00000D0C0000}"/>
    <cellStyle name="Calculation 2 3 3 2 2 2 3" xfId="3304" xr:uid="{00000000-0005-0000-0000-00000E0C0000}"/>
    <cellStyle name="Calculation 2 3 3 2 2 3" xfId="3305" xr:uid="{00000000-0005-0000-0000-00000F0C0000}"/>
    <cellStyle name="Calculation 2 3 3 2 2 3 2" xfId="3306" xr:uid="{00000000-0005-0000-0000-0000100C0000}"/>
    <cellStyle name="Calculation 2 3 3 2 2 4" xfId="3307" xr:uid="{00000000-0005-0000-0000-0000110C0000}"/>
    <cellStyle name="Calculation 2 3 3 2 2 4 2" xfId="3308" xr:uid="{00000000-0005-0000-0000-0000120C0000}"/>
    <cellStyle name="Calculation 2 3 3 2 2 5" xfId="3309" xr:uid="{00000000-0005-0000-0000-0000130C0000}"/>
    <cellStyle name="Calculation 2 3 3 2 2 6" xfId="3310" xr:uid="{00000000-0005-0000-0000-0000140C0000}"/>
    <cellStyle name="Calculation 2 3 3 2 3" xfId="3311" xr:uid="{00000000-0005-0000-0000-0000150C0000}"/>
    <cellStyle name="Calculation 2 3 3 2 3 2" xfId="3312" xr:uid="{00000000-0005-0000-0000-0000160C0000}"/>
    <cellStyle name="Calculation 2 3 3 2 3 2 2" xfId="3313" xr:uid="{00000000-0005-0000-0000-0000170C0000}"/>
    <cellStyle name="Calculation 2 3 3 2 3 2 2 2" xfId="3314" xr:uid="{00000000-0005-0000-0000-0000180C0000}"/>
    <cellStyle name="Calculation 2 3 3 2 3 2 3" xfId="3315" xr:uid="{00000000-0005-0000-0000-0000190C0000}"/>
    <cellStyle name="Calculation 2 3 3 2 3 3" xfId="3316" xr:uid="{00000000-0005-0000-0000-00001A0C0000}"/>
    <cellStyle name="Calculation 2 3 3 2 3 3 2" xfId="3317" xr:uid="{00000000-0005-0000-0000-00001B0C0000}"/>
    <cellStyle name="Calculation 2 3 3 2 3 4" xfId="3318" xr:uid="{00000000-0005-0000-0000-00001C0C0000}"/>
    <cellStyle name="Calculation 2 3 3 2 3 4 2" xfId="3319" xr:uid="{00000000-0005-0000-0000-00001D0C0000}"/>
    <cellStyle name="Calculation 2 3 3 2 3 5" xfId="3320" xr:uid="{00000000-0005-0000-0000-00001E0C0000}"/>
    <cellStyle name="Calculation 2 3 3 2 3 6" xfId="3321" xr:uid="{00000000-0005-0000-0000-00001F0C0000}"/>
    <cellStyle name="Calculation 2 3 3 2 4" xfId="3322" xr:uid="{00000000-0005-0000-0000-0000200C0000}"/>
    <cellStyle name="Calculation 2 3 3 2 4 2" xfId="3323" xr:uid="{00000000-0005-0000-0000-0000210C0000}"/>
    <cellStyle name="Calculation 2 3 3 2 4 2 2" xfId="3324" xr:uid="{00000000-0005-0000-0000-0000220C0000}"/>
    <cellStyle name="Calculation 2 3 3 2 4 2 2 2" xfId="3325" xr:uid="{00000000-0005-0000-0000-0000230C0000}"/>
    <cellStyle name="Calculation 2 3 3 2 4 2 3" xfId="3326" xr:uid="{00000000-0005-0000-0000-0000240C0000}"/>
    <cellStyle name="Calculation 2 3 3 2 4 3" xfId="3327" xr:uid="{00000000-0005-0000-0000-0000250C0000}"/>
    <cellStyle name="Calculation 2 3 3 2 4 3 2" xfId="3328" xr:uid="{00000000-0005-0000-0000-0000260C0000}"/>
    <cellStyle name="Calculation 2 3 3 2 4 4" xfId="3329" xr:uid="{00000000-0005-0000-0000-0000270C0000}"/>
    <cellStyle name="Calculation 2 3 3 2 4 4 2" xfId="3330" xr:uid="{00000000-0005-0000-0000-0000280C0000}"/>
    <cellStyle name="Calculation 2 3 3 2 4 5" xfId="3331" xr:uid="{00000000-0005-0000-0000-0000290C0000}"/>
    <cellStyle name="Calculation 2 3 3 2 4 6" xfId="3332" xr:uid="{00000000-0005-0000-0000-00002A0C0000}"/>
    <cellStyle name="Calculation 2 3 3 2 5" xfId="3333" xr:uid="{00000000-0005-0000-0000-00002B0C0000}"/>
    <cellStyle name="Calculation 2 3 3 2 5 2" xfId="3334" xr:uid="{00000000-0005-0000-0000-00002C0C0000}"/>
    <cellStyle name="Calculation 2 3 3 2 5 2 2" xfId="3335" xr:uid="{00000000-0005-0000-0000-00002D0C0000}"/>
    <cellStyle name="Calculation 2 3 3 2 5 2 2 2" xfId="3336" xr:uid="{00000000-0005-0000-0000-00002E0C0000}"/>
    <cellStyle name="Calculation 2 3 3 2 5 2 3" xfId="3337" xr:uid="{00000000-0005-0000-0000-00002F0C0000}"/>
    <cellStyle name="Calculation 2 3 3 2 5 3" xfId="3338" xr:uid="{00000000-0005-0000-0000-0000300C0000}"/>
    <cellStyle name="Calculation 2 3 3 2 5 3 2" xfId="3339" xr:uid="{00000000-0005-0000-0000-0000310C0000}"/>
    <cellStyle name="Calculation 2 3 3 2 5 4" xfId="3340" xr:uid="{00000000-0005-0000-0000-0000320C0000}"/>
    <cellStyle name="Calculation 2 3 3 2 5 4 2" xfId="3341" xr:uid="{00000000-0005-0000-0000-0000330C0000}"/>
    <cellStyle name="Calculation 2 3 3 2 5 5" xfId="3342" xr:uid="{00000000-0005-0000-0000-0000340C0000}"/>
    <cellStyle name="Calculation 2 3 3 2 5 6" xfId="3343" xr:uid="{00000000-0005-0000-0000-0000350C0000}"/>
    <cellStyle name="Calculation 2 3 3 2 6" xfId="3344" xr:uid="{00000000-0005-0000-0000-0000360C0000}"/>
    <cellStyle name="Calculation 2 3 3 2 6 2" xfId="3345" xr:uid="{00000000-0005-0000-0000-0000370C0000}"/>
    <cellStyle name="Calculation 2 3 3 2 6 2 2" xfId="3346" xr:uid="{00000000-0005-0000-0000-0000380C0000}"/>
    <cellStyle name="Calculation 2 3 3 2 6 2 2 2" xfId="3347" xr:uid="{00000000-0005-0000-0000-0000390C0000}"/>
    <cellStyle name="Calculation 2 3 3 2 6 2 3" xfId="3348" xr:uid="{00000000-0005-0000-0000-00003A0C0000}"/>
    <cellStyle name="Calculation 2 3 3 2 6 3" xfId="3349" xr:uid="{00000000-0005-0000-0000-00003B0C0000}"/>
    <cellStyle name="Calculation 2 3 3 2 6 3 2" xfId="3350" xr:uid="{00000000-0005-0000-0000-00003C0C0000}"/>
    <cellStyle name="Calculation 2 3 3 2 6 4" xfId="3351" xr:uid="{00000000-0005-0000-0000-00003D0C0000}"/>
    <cellStyle name="Calculation 2 3 3 2 6 4 2" xfId="3352" xr:uid="{00000000-0005-0000-0000-00003E0C0000}"/>
    <cellStyle name="Calculation 2 3 3 2 6 5" xfId="3353" xr:uid="{00000000-0005-0000-0000-00003F0C0000}"/>
    <cellStyle name="Calculation 2 3 3 2 6 6" xfId="3354" xr:uid="{00000000-0005-0000-0000-0000400C0000}"/>
    <cellStyle name="Calculation 2 3 3 2 7" xfId="3355" xr:uid="{00000000-0005-0000-0000-0000410C0000}"/>
    <cellStyle name="Calculation 2 3 3 2 7 2" xfId="3356" xr:uid="{00000000-0005-0000-0000-0000420C0000}"/>
    <cellStyle name="Calculation 2 3 3 2 7 2 2" xfId="3357" xr:uid="{00000000-0005-0000-0000-0000430C0000}"/>
    <cellStyle name="Calculation 2 3 3 2 7 3" xfId="3358" xr:uid="{00000000-0005-0000-0000-0000440C0000}"/>
    <cellStyle name="Calculation 2 3 3 2 8" xfId="3359" xr:uid="{00000000-0005-0000-0000-0000450C0000}"/>
    <cellStyle name="Calculation 2 3 3 2 8 2" xfId="3360" xr:uid="{00000000-0005-0000-0000-0000460C0000}"/>
    <cellStyle name="Calculation 2 3 3 2 9" xfId="3361" xr:uid="{00000000-0005-0000-0000-0000470C0000}"/>
    <cellStyle name="Calculation 2 3 3 2 9 2" xfId="3362" xr:uid="{00000000-0005-0000-0000-0000480C0000}"/>
    <cellStyle name="Calculation 2 3 3 3" xfId="3363" xr:uid="{00000000-0005-0000-0000-0000490C0000}"/>
    <cellStyle name="Calculation 2 3 3 3 10" xfId="3364" xr:uid="{00000000-0005-0000-0000-00004A0C0000}"/>
    <cellStyle name="Calculation 2 3 3 3 11" xfId="3365" xr:uid="{00000000-0005-0000-0000-00004B0C0000}"/>
    <cellStyle name="Calculation 2 3 3 3 2" xfId="3366" xr:uid="{00000000-0005-0000-0000-00004C0C0000}"/>
    <cellStyle name="Calculation 2 3 3 3 2 2" xfId="3367" xr:uid="{00000000-0005-0000-0000-00004D0C0000}"/>
    <cellStyle name="Calculation 2 3 3 3 2 2 2" xfId="3368" xr:uid="{00000000-0005-0000-0000-00004E0C0000}"/>
    <cellStyle name="Calculation 2 3 3 3 2 2 2 2" xfId="3369" xr:uid="{00000000-0005-0000-0000-00004F0C0000}"/>
    <cellStyle name="Calculation 2 3 3 3 2 2 3" xfId="3370" xr:uid="{00000000-0005-0000-0000-0000500C0000}"/>
    <cellStyle name="Calculation 2 3 3 3 2 3" xfId="3371" xr:uid="{00000000-0005-0000-0000-0000510C0000}"/>
    <cellStyle name="Calculation 2 3 3 3 2 3 2" xfId="3372" xr:uid="{00000000-0005-0000-0000-0000520C0000}"/>
    <cellStyle name="Calculation 2 3 3 3 2 4" xfId="3373" xr:uid="{00000000-0005-0000-0000-0000530C0000}"/>
    <cellStyle name="Calculation 2 3 3 3 2 4 2" xfId="3374" xr:uid="{00000000-0005-0000-0000-0000540C0000}"/>
    <cellStyle name="Calculation 2 3 3 3 2 5" xfId="3375" xr:uid="{00000000-0005-0000-0000-0000550C0000}"/>
    <cellStyle name="Calculation 2 3 3 3 2 6" xfId="3376" xr:uid="{00000000-0005-0000-0000-0000560C0000}"/>
    <cellStyle name="Calculation 2 3 3 3 3" xfId="3377" xr:uid="{00000000-0005-0000-0000-0000570C0000}"/>
    <cellStyle name="Calculation 2 3 3 3 3 2" xfId="3378" xr:uid="{00000000-0005-0000-0000-0000580C0000}"/>
    <cellStyle name="Calculation 2 3 3 3 3 2 2" xfId="3379" xr:uid="{00000000-0005-0000-0000-0000590C0000}"/>
    <cellStyle name="Calculation 2 3 3 3 3 2 2 2" xfId="3380" xr:uid="{00000000-0005-0000-0000-00005A0C0000}"/>
    <cellStyle name="Calculation 2 3 3 3 3 2 3" xfId="3381" xr:uid="{00000000-0005-0000-0000-00005B0C0000}"/>
    <cellStyle name="Calculation 2 3 3 3 3 3" xfId="3382" xr:uid="{00000000-0005-0000-0000-00005C0C0000}"/>
    <cellStyle name="Calculation 2 3 3 3 3 3 2" xfId="3383" xr:uid="{00000000-0005-0000-0000-00005D0C0000}"/>
    <cellStyle name="Calculation 2 3 3 3 3 4" xfId="3384" xr:uid="{00000000-0005-0000-0000-00005E0C0000}"/>
    <cellStyle name="Calculation 2 3 3 3 3 4 2" xfId="3385" xr:uid="{00000000-0005-0000-0000-00005F0C0000}"/>
    <cellStyle name="Calculation 2 3 3 3 3 5" xfId="3386" xr:uid="{00000000-0005-0000-0000-0000600C0000}"/>
    <cellStyle name="Calculation 2 3 3 3 3 6" xfId="3387" xr:uid="{00000000-0005-0000-0000-0000610C0000}"/>
    <cellStyle name="Calculation 2 3 3 3 4" xfId="3388" xr:uid="{00000000-0005-0000-0000-0000620C0000}"/>
    <cellStyle name="Calculation 2 3 3 3 4 2" xfId="3389" xr:uid="{00000000-0005-0000-0000-0000630C0000}"/>
    <cellStyle name="Calculation 2 3 3 3 4 2 2" xfId="3390" xr:uid="{00000000-0005-0000-0000-0000640C0000}"/>
    <cellStyle name="Calculation 2 3 3 3 4 2 2 2" xfId="3391" xr:uid="{00000000-0005-0000-0000-0000650C0000}"/>
    <cellStyle name="Calculation 2 3 3 3 4 2 3" xfId="3392" xr:uid="{00000000-0005-0000-0000-0000660C0000}"/>
    <cellStyle name="Calculation 2 3 3 3 4 3" xfId="3393" xr:uid="{00000000-0005-0000-0000-0000670C0000}"/>
    <cellStyle name="Calculation 2 3 3 3 4 3 2" xfId="3394" xr:uid="{00000000-0005-0000-0000-0000680C0000}"/>
    <cellStyle name="Calculation 2 3 3 3 4 4" xfId="3395" xr:uid="{00000000-0005-0000-0000-0000690C0000}"/>
    <cellStyle name="Calculation 2 3 3 3 4 4 2" xfId="3396" xr:uid="{00000000-0005-0000-0000-00006A0C0000}"/>
    <cellStyle name="Calculation 2 3 3 3 4 5" xfId="3397" xr:uid="{00000000-0005-0000-0000-00006B0C0000}"/>
    <cellStyle name="Calculation 2 3 3 3 4 6" xfId="3398" xr:uid="{00000000-0005-0000-0000-00006C0C0000}"/>
    <cellStyle name="Calculation 2 3 3 3 5" xfId="3399" xr:uid="{00000000-0005-0000-0000-00006D0C0000}"/>
    <cellStyle name="Calculation 2 3 3 3 5 2" xfId="3400" xr:uid="{00000000-0005-0000-0000-00006E0C0000}"/>
    <cellStyle name="Calculation 2 3 3 3 5 2 2" xfId="3401" xr:uid="{00000000-0005-0000-0000-00006F0C0000}"/>
    <cellStyle name="Calculation 2 3 3 3 5 2 2 2" xfId="3402" xr:uid="{00000000-0005-0000-0000-0000700C0000}"/>
    <cellStyle name="Calculation 2 3 3 3 5 2 3" xfId="3403" xr:uid="{00000000-0005-0000-0000-0000710C0000}"/>
    <cellStyle name="Calculation 2 3 3 3 5 3" xfId="3404" xr:uid="{00000000-0005-0000-0000-0000720C0000}"/>
    <cellStyle name="Calculation 2 3 3 3 5 3 2" xfId="3405" xr:uid="{00000000-0005-0000-0000-0000730C0000}"/>
    <cellStyle name="Calculation 2 3 3 3 5 4" xfId="3406" xr:uid="{00000000-0005-0000-0000-0000740C0000}"/>
    <cellStyle name="Calculation 2 3 3 3 5 4 2" xfId="3407" xr:uid="{00000000-0005-0000-0000-0000750C0000}"/>
    <cellStyle name="Calculation 2 3 3 3 5 5" xfId="3408" xr:uid="{00000000-0005-0000-0000-0000760C0000}"/>
    <cellStyle name="Calculation 2 3 3 3 5 6" xfId="3409" xr:uid="{00000000-0005-0000-0000-0000770C0000}"/>
    <cellStyle name="Calculation 2 3 3 3 6" xfId="3410" xr:uid="{00000000-0005-0000-0000-0000780C0000}"/>
    <cellStyle name="Calculation 2 3 3 3 6 2" xfId="3411" xr:uid="{00000000-0005-0000-0000-0000790C0000}"/>
    <cellStyle name="Calculation 2 3 3 3 6 2 2" xfId="3412" xr:uid="{00000000-0005-0000-0000-00007A0C0000}"/>
    <cellStyle name="Calculation 2 3 3 3 6 2 2 2" xfId="3413" xr:uid="{00000000-0005-0000-0000-00007B0C0000}"/>
    <cellStyle name="Calculation 2 3 3 3 6 2 3" xfId="3414" xr:uid="{00000000-0005-0000-0000-00007C0C0000}"/>
    <cellStyle name="Calculation 2 3 3 3 6 3" xfId="3415" xr:uid="{00000000-0005-0000-0000-00007D0C0000}"/>
    <cellStyle name="Calculation 2 3 3 3 6 3 2" xfId="3416" xr:uid="{00000000-0005-0000-0000-00007E0C0000}"/>
    <cellStyle name="Calculation 2 3 3 3 6 4" xfId="3417" xr:uid="{00000000-0005-0000-0000-00007F0C0000}"/>
    <cellStyle name="Calculation 2 3 3 3 6 4 2" xfId="3418" xr:uid="{00000000-0005-0000-0000-0000800C0000}"/>
    <cellStyle name="Calculation 2 3 3 3 6 5" xfId="3419" xr:uid="{00000000-0005-0000-0000-0000810C0000}"/>
    <cellStyle name="Calculation 2 3 3 3 6 6" xfId="3420" xr:uid="{00000000-0005-0000-0000-0000820C0000}"/>
    <cellStyle name="Calculation 2 3 3 3 7" xfId="3421" xr:uid="{00000000-0005-0000-0000-0000830C0000}"/>
    <cellStyle name="Calculation 2 3 3 3 7 2" xfId="3422" xr:uid="{00000000-0005-0000-0000-0000840C0000}"/>
    <cellStyle name="Calculation 2 3 3 3 7 2 2" xfId="3423" xr:uid="{00000000-0005-0000-0000-0000850C0000}"/>
    <cellStyle name="Calculation 2 3 3 3 7 3" xfId="3424" xr:uid="{00000000-0005-0000-0000-0000860C0000}"/>
    <cellStyle name="Calculation 2 3 3 3 8" xfId="3425" xr:uid="{00000000-0005-0000-0000-0000870C0000}"/>
    <cellStyle name="Calculation 2 3 3 3 8 2" xfId="3426" xr:uid="{00000000-0005-0000-0000-0000880C0000}"/>
    <cellStyle name="Calculation 2 3 3 3 9" xfId="3427" xr:uid="{00000000-0005-0000-0000-0000890C0000}"/>
    <cellStyle name="Calculation 2 3 3 3 9 2" xfId="3428" xr:uid="{00000000-0005-0000-0000-00008A0C0000}"/>
    <cellStyle name="Calculation 2 3 3 4" xfId="3429" xr:uid="{00000000-0005-0000-0000-00008B0C0000}"/>
    <cellStyle name="Calculation 2 3 3 4 10" xfId="3430" xr:uid="{00000000-0005-0000-0000-00008C0C0000}"/>
    <cellStyle name="Calculation 2 3 3 4 11" xfId="3431" xr:uid="{00000000-0005-0000-0000-00008D0C0000}"/>
    <cellStyle name="Calculation 2 3 3 4 2" xfId="3432" xr:uid="{00000000-0005-0000-0000-00008E0C0000}"/>
    <cellStyle name="Calculation 2 3 3 4 2 2" xfId="3433" xr:uid="{00000000-0005-0000-0000-00008F0C0000}"/>
    <cellStyle name="Calculation 2 3 3 4 2 2 2" xfId="3434" xr:uid="{00000000-0005-0000-0000-0000900C0000}"/>
    <cellStyle name="Calculation 2 3 3 4 2 2 2 2" xfId="3435" xr:uid="{00000000-0005-0000-0000-0000910C0000}"/>
    <cellStyle name="Calculation 2 3 3 4 2 2 3" xfId="3436" xr:uid="{00000000-0005-0000-0000-0000920C0000}"/>
    <cellStyle name="Calculation 2 3 3 4 2 3" xfId="3437" xr:uid="{00000000-0005-0000-0000-0000930C0000}"/>
    <cellStyle name="Calculation 2 3 3 4 2 3 2" xfId="3438" xr:uid="{00000000-0005-0000-0000-0000940C0000}"/>
    <cellStyle name="Calculation 2 3 3 4 2 4" xfId="3439" xr:uid="{00000000-0005-0000-0000-0000950C0000}"/>
    <cellStyle name="Calculation 2 3 3 4 2 4 2" xfId="3440" xr:uid="{00000000-0005-0000-0000-0000960C0000}"/>
    <cellStyle name="Calculation 2 3 3 4 2 5" xfId="3441" xr:uid="{00000000-0005-0000-0000-0000970C0000}"/>
    <cellStyle name="Calculation 2 3 3 4 2 6" xfId="3442" xr:uid="{00000000-0005-0000-0000-0000980C0000}"/>
    <cellStyle name="Calculation 2 3 3 4 3" xfId="3443" xr:uid="{00000000-0005-0000-0000-0000990C0000}"/>
    <cellStyle name="Calculation 2 3 3 4 3 2" xfId="3444" xr:uid="{00000000-0005-0000-0000-00009A0C0000}"/>
    <cellStyle name="Calculation 2 3 3 4 3 2 2" xfId="3445" xr:uid="{00000000-0005-0000-0000-00009B0C0000}"/>
    <cellStyle name="Calculation 2 3 3 4 3 2 2 2" xfId="3446" xr:uid="{00000000-0005-0000-0000-00009C0C0000}"/>
    <cellStyle name="Calculation 2 3 3 4 3 2 3" xfId="3447" xr:uid="{00000000-0005-0000-0000-00009D0C0000}"/>
    <cellStyle name="Calculation 2 3 3 4 3 3" xfId="3448" xr:uid="{00000000-0005-0000-0000-00009E0C0000}"/>
    <cellStyle name="Calculation 2 3 3 4 3 3 2" xfId="3449" xr:uid="{00000000-0005-0000-0000-00009F0C0000}"/>
    <cellStyle name="Calculation 2 3 3 4 3 4" xfId="3450" xr:uid="{00000000-0005-0000-0000-0000A00C0000}"/>
    <cellStyle name="Calculation 2 3 3 4 3 4 2" xfId="3451" xr:uid="{00000000-0005-0000-0000-0000A10C0000}"/>
    <cellStyle name="Calculation 2 3 3 4 3 5" xfId="3452" xr:uid="{00000000-0005-0000-0000-0000A20C0000}"/>
    <cellStyle name="Calculation 2 3 3 4 3 6" xfId="3453" xr:uid="{00000000-0005-0000-0000-0000A30C0000}"/>
    <cellStyle name="Calculation 2 3 3 4 4" xfId="3454" xr:uid="{00000000-0005-0000-0000-0000A40C0000}"/>
    <cellStyle name="Calculation 2 3 3 4 4 2" xfId="3455" xr:uid="{00000000-0005-0000-0000-0000A50C0000}"/>
    <cellStyle name="Calculation 2 3 3 4 4 2 2" xfId="3456" xr:uid="{00000000-0005-0000-0000-0000A60C0000}"/>
    <cellStyle name="Calculation 2 3 3 4 4 2 2 2" xfId="3457" xr:uid="{00000000-0005-0000-0000-0000A70C0000}"/>
    <cellStyle name="Calculation 2 3 3 4 4 2 3" xfId="3458" xr:uid="{00000000-0005-0000-0000-0000A80C0000}"/>
    <cellStyle name="Calculation 2 3 3 4 4 3" xfId="3459" xr:uid="{00000000-0005-0000-0000-0000A90C0000}"/>
    <cellStyle name="Calculation 2 3 3 4 4 3 2" xfId="3460" xr:uid="{00000000-0005-0000-0000-0000AA0C0000}"/>
    <cellStyle name="Calculation 2 3 3 4 4 4" xfId="3461" xr:uid="{00000000-0005-0000-0000-0000AB0C0000}"/>
    <cellStyle name="Calculation 2 3 3 4 4 4 2" xfId="3462" xr:uid="{00000000-0005-0000-0000-0000AC0C0000}"/>
    <cellStyle name="Calculation 2 3 3 4 4 5" xfId="3463" xr:uid="{00000000-0005-0000-0000-0000AD0C0000}"/>
    <cellStyle name="Calculation 2 3 3 4 4 6" xfId="3464" xr:uid="{00000000-0005-0000-0000-0000AE0C0000}"/>
    <cellStyle name="Calculation 2 3 3 4 5" xfId="3465" xr:uid="{00000000-0005-0000-0000-0000AF0C0000}"/>
    <cellStyle name="Calculation 2 3 3 4 5 2" xfId="3466" xr:uid="{00000000-0005-0000-0000-0000B00C0000}"/>
    <cellStyle name="Calculation 2 3 3 4 5 2 2" xfId="3467" xr:uid="{00000000-0005-0000-0000-0000B10C0000}"/>
    <cellStyle name="Calculation 2 3 3 4 5 2 2 2" xfId="3468" xr:uid="{00000000-0005-0000-0000-0000B20C0000}"/>
    <cellStyle name="Calculation 2 3 3 4 5 2 3" xfId="3469" xr:uid="{00000000-0005-0000-0000-0000B30C0000}"/>
    <cellStyle name="Calculation 2 3 3 4 5 3" xfId="3470" xr:uid="{00000000-0005-0000-0000-0000B40C0000}"/>
    <cellStyle name="Calculation 2 3 3 4 5 3 2" xfId="3471" xr:uid="{00000000-0005-0000-0000-0000B50C0000}"/>
    <cellStyle name="Calculation 2 3 3 4 5 4" xfId="3472" xr:uid="{00000000-0005-0000-0000-0000B60C0000}"/>
    <cellStyle name="Calculation 2 3 3 4 5 4 2" xfId="3473" xr:uid="{00000000-0005-0000-0000-0000B70C0000}"/>
    <cellStyle name="Calculation 2 3 3 4 5 5" xfId="3474" xr:uid="{00000000-0005-0000-0000-0000B80C0000}"/>
    <cellStyle name="Calculation 2 3 3 4 5 6" xfId="3475" xr:uid="{00000000-0005-0000-0000-0000B90C0000}"/>
    <cellStyle name="Calculation 2 3 3 4 6" xfId="3476" xr:uid="{00000000-0005-0000-0000-0000BA0C0000}"/>
    <cellStyle name="Calculation 2 3 3 4 6 2" xfId="3477" xr:uid="{00000000-0005-0000-0000-0000BB0C0000}"/>
    <cellStyle name="Calculation 2 3 3 4 6 2 2" xfId="3478" xr:uid="{00000000-0005-0000-0000-0000BC0C0000}"/>
    <cellStyle name="Calculation 2 3 3 4 6 2 2 2" xfId="3479" xr:uid="{00000000-0005-0000-0000-0000BD0C0000}"/>
    <cellStyle name="Calculation 2 3 3 4 6 2 3" xfId="3480" xr:uid="{00000000-0005-0000-0000-0000BE0C0000}"/>
    <cellStyle name="Calculation 2 3 3 4 6 3" xfId="3481" xr:uid="{00000000-0005-0000-0000-0000BF0C0000}"/>
    <cellStyle name="Calculation 2 3 3 4 6 3 2" xfId="3482" xr:uid="{00000000-0005-0000-0000-0000C00C0000}"/>
    <cellStyle name="Calculation 2 3 3 4 6 4" xfId="3483" xr:uid="{00000000-0005-0000-0000-0000C10C0000}"/>
    <cellStyle name="Calculation 2 3 3 4 6 4 2" xfId="3484" xr:uid="{00000000-0005-0000-0000-0000C20C0000}"/>
    <cellStyle name="Calculation 2 3 3 4 6 5" xfId="3485" xr:uid="{00000000-0005-0000-0000-0000C30C0000}"/>
    <cellStyle name="Calculation 2 3 3 4 6 6" xfId="3486" xr:uid="{00000000-0005-0000-0000-0000C40C0000}"/>
    <cellStyle name="Calculation 2 3 3 4 7" xfId="3487" xr:uid="{00000000-0005-0000-0000-0000C50C0000}"/>
    <cellStyle name="Calculation 2 3 3 4 7 2" xfId="3488" xr:uid="{00000000-0005-0000-0000-0000C60C0000}"/>
    <cellStyle name="Calculation 2 3 3 4 7 2 2" xfId="3489" xr:uid="{00000000-0005-0000-0000-0000C70C0000}"/>
    <cellStyle name="Calculation 2 3 3 4 7 3" xfId="3490" xr:uid="{00000000-0005-0000-0000-0000C80C0000}"/>
    <cellStyle name="Calculation 2 3 3 4 8" xfId="3491" xr:uid="{00000000-0005-0000-0000-0000C90C0000}"/>
    <cellStyle name="Calculation 2 3 3 4 8 2" xfId="3492" xr:uid="{00000000-0005-0000-0000-0000CA0C0000}"/>
    <cellStyle name="Calculation 2 3 3 4 9" xfId="3493" xr:uid="{00000000-0005-0000-0000-0000CB0C0000}"/>
    <cellStyle name="Calculation 2 3 3 4 9 2" xfId="3494" xr:uid="{00000000-0005-0000-0000-0000CC0C0000}"/>
    <cellStyle name="Calculation 2 3 3 5" xfId="3495" xr:uid="{00000000-0005-0000-0000-0000CD0C0000}"/>
    <cellStyle name="Calculation 2 3 3 5 10" xfId="3496" xr:uid="{00000000-0005-0000-0000-0000CE0C0000}"/>
    <cellStyle name="Calculation 2 3 3 5 11" xfId="3497" xr:uid="{00000000-0005-0000-0000-0000CF0C0000}"/>
    <cellStyle name="Calculation 2 3 3 5 2" xfId="3498" xr:uid="{00000000-0005-0000-0000-0000D00C0000}"/>
    <cellStyle name="Calculation 2 3 3 5 2 2" xfId="3499" xr:uid="{00000000-0005-0000-0000-0000D10C0000}"/>
    <cellStyle name="Calculation 2 3 3 5 2 2 2" xfId="3500" xr:uid="{00000000-0005-0000-0000-0000D20C0000}"/>
    <cellStyle name="Calculation 2 3 3 5 2 2 2 2" xfId="3501" xr:uid="{00000000-0005-0000-0000-0000D30C0000}"/>
    <cellStyle name="Calculation 2 3 3 5 2 2 3" xfId="3502" xr:uid="{00000000-0005-0000-0000-0000D40C0000}"/>
    <cellStyle name="Calculation 2 3 3 5 2 3" xfId="3503" xr:uid="{00000000-0005-0000-0000-0000D50C0000}"/>
    <cellStyle name="Calculation 2 3 3 5 2 3 2" xfId="3504" xr:uid="{00000000-0005-0000-0000-0000D60C0000}"/>
    <cellStyle name="Calculation 2 3 3 5 2 4" xfId="3505" xr:uid="{00000000-0005-0000-0000-0000D70C0000}"/>
    <cellStyle name="Calculation 2 3 3 5 2 4 2" xfId="3506" xr:uid="{00000000-0005-0000-0000-0000D80C0000}"/>
    <cellStyle name="Calculation 2 3 3 5 2 5" xfId="3507" xr:uid="{00000000-0005-0000-0000-0000D90C0000}"/>
    <cellStyle name="Calculation 2 3 3 5 2 6" xfId="3508" xr:uid="{00000000-0005-0000-0000-0000DA0C0000}"/>
    <cellStyle name="Calculation 2 3 3 5 3" xfId="3509" xr:uid="{00000000-0005-0000-0000-0000DB0C0000}"/>
    <cellStyle name="Calculation 2 3 3 5 3 2" xfId="3510" xr:uid="{00000000-0005-0000-0000-0000DC0C0000}"/>
    <cellStyle name="Calculation 2 3 3 5 3 2 2" xfId="3511" xr:uid="{00000000-0005-0000-0000-0000DD0C0000}"/>
    <cellStyle name="Calculation 2 3 3 5 3 2 2 2" xfId="3512" xr:uid="{00000000-0005-0000-0000-0000DE0C0000}"/>
    <cellStyle name="Calculation 2 3 3 5 3 2 3" xfId="3513" xr:uid="{00000000-0005-0000-0000-0000DF0C0000}"/>
    <cellStyle name="Calculation 2 3 3 5 3 3" xfId="3514" xr:uid="{00000000-0005-0000-0000-0000E00C0000}"/>
    <cellStyle name="Calculation 2 3 3 5 3 3 2" xfId="3515" xr:uid="{00000000-0005-0000-0000-0000E10C0000}"/>
    <cellStyle name="Calculation 2 3 3 5 3 4" xfId="3516" xr:uid="{00000000-0005-0000-0000-0000E20C0000}"/>
    <cellStyle name="Calculation 2 3 3 5 3 4 2" xfId="3517" xr:uid="{00000000-0005-0000-0000-0000E30C0000}"/>
    <cellStyle name="Calculation 2 3 3 5 3 5" xfId="3518" xr:uid="{00000000-0005-0000-0000-0000E40C0000}"/>
    <cellStyle name="Calculation 2 3 3 5 3 6" xfId="3519" xr:uid="{00000000-0005-0000-0000-0000E50C0000}"/>
    <cellStyle name="Calculation 2 3 3 5 4" xfId="3520" xr:uid="{00000000-0005-0000-0000-0000E60C0000}"/>
    <cellStyle name="Calculation 2 3 3 5 4 2" xfId="3521" xr:uid="{00000000-0005-0000-0000-0000E70C0000}"/>
    <cellStyle name="Calculation 2 3 3 5 4 2 2" xfId="3522" xr:uid="{00000000-0005-0000-0000-0000E80C0000}"/>
    <cellStyle name="Calculation 2 3 3 5 4 2 2 2" xfId="3523" xr:uid="{00000000-0005-0000-0000-0000E90C0000}"/>
    <cellStyle name="Calculation 2 3 3 5 4 2 3" xfId="3524" xr:uid="{00000000-0005-0000-0000-0000EA0C0000}"/>
    <cellStyle name="Calculation 2 3 3 5 4 3" xfId="3525" xr:uid="{00000000-0005-0000-0000-0000EB0C0000}"/>
    <cellStyle name="Calculation 2 3 3 5 4 3 2" xfId="3526" xr:uid="{00000000-0005-0000-0000-0000EC0C0000}"/>
    <cellStyle name="Calculation 2 3 3 5 4 4" xfId="3527" xr:uid="{00000000-0005-0000-0000-0000ED0C0000}"/>
    <cellStyle name="Calculation 2 3 3 5 4 4 2" xfId="3528" xr:uid="{00000000-0005-0000-0000-0000EE0C0000}"/>
    <cellStyle name="Calculation 2 3 3 5 4 5" xfId="3529" xr:uid="{00000000-0005-0000-0000-0000EF0C0000}"/>
    <cellStyle name="Calculation 2 3 3 5 4 6" xfId="3530" xr:uid="{00000000-0005-0000-0000-0000F00C0000}"/>
    <cellStyle name="Calculation 2 3 3 5 5" xfId="3531" xr:uid="{00000000-0005-0000-0000-0000F10C0000}"/>
    <cellStyle name="Calculation 2 3 3 5 5 2" xfId="3532" xr:uid="{00000000-0005-0000-0000-0000F20C0000}"/>
    <cellStyle name="Calculation 2 3 3 5 5 2 2" xfId="3533" xr:uid="{00000000-0005-0000-0000-0000F30C0000}"/>
    <cellStyle name="Calculation 2 3 3 5 5 2 2 2" xfId="3534" xr:uid="{00000000-0005-0000-0000-0000F40C0000}"/>
    <cellStyle name="Calculation 2 3 3 5 5 2 3" xfId="3535" xr:uid="{00000000-0005-0000-0000-0000F50C0000}"/>
    <cellStyle name="Calculation 2 3 3 5 5 3" xfId="3536" xr:uid="{00000000-0005-0000-0000-0000F60C0000}"/>
    <cellStyle name="Calculation 2 3 3 5 5 3 2" xfId="3537" xr:uid="{00000000-0005-0000-0000-0000F70C0000}"/>
    <cellStyle name="Calculation 2 3 3 5 5 4" xfId="3538" xr:uid="{00000000-0005-0000-0000-0000F80C0000}"/>
    <cellStyle name="Calculation 2 3 3 5 5 4 2" xfId="3539" xr:uid="{00000000-0005-0000-0000-0000F90C0000}"/>
    <cellStyle name="Calculation 2 3 3 5 5 5" xfId="3540" xr:uid="{00000000-0005-0000-0000-0000FA0C0000}"/>
    <cellStyle name="Calculation 2 3 3 5 5 6" xfId="3541" xr:uid="{00000000-0005-0000-0000-0000FB0C0000}"/>
    <cellStyle name="Calculation 2 3 3 5 6" xfId="3542" xr:uid="{00000000-0005-0000-0000-0000FC0C0000}"/>
    <cellStyle name="Calculation 2 3 3 5 6 2" xfId="3543" xr:uid="{00000000-0005-0000-0000-0000FD0C0000}"/>
    <cellStyle name="Calculation 2 3 3 5 6 2 2" xfId="3544" xr:uid="{00000000-0005-0000-0000-0000FE0C0000}"/>
    <cellStyle name="Calculation 2 3 3 5 6 2 2 2" xfId="3545" xr:uid="{00000000-0005-0000-0000-0000FF0C0000}"/>
    <cellStyle name="Calculation 2 3 3 5 6 2 3" xfId="3546" xr:uid="{00000000-0005-0000-0000-0000000D0000}"/>
    <cellStyle name="Calculation 2 3 3 5 6 3" xfId="3547" xr:uid="{00000000-0005-0000-0000-0000010D0000}"/>
    <cellStyle name="Calculation 2 3 3 5 6 3 2" xfId="3548" xr:uid="{00000000-0005-0000-0000-0000020D0000}"/>
    <cellStyle name="Calculation 2 3 3 5 6 4" xfId="3549" xr:uid="{00000000-0005-0000-0000-0000030D0000}"/>
    <cellStyle name="Calculation 2 3 3 5 6 4 2" xfId="3550" xr:uid="{00000000-0005-0000-0000-0000040D0000}"/>
    <cellStyle name="Calculation 2 3 3 5 6 5" xfId="3551" xr:uid="{00000000-0005-0000-0000-0000050D0000}"/>
    <cellStyle name="Calculation 2 3 3 5 6 6" xfId="3552" xr:uid="{00000000-0005-0000-0000-0000060D0000}"/>
    <cellStyle name="Calculation 2 3 3 5 7" xfId="3553" xr:uid="{00000000-0005-0000-0000-0000070D0000}"/>
    <cellStyle name="Calculation 2 3 3 5 7 2" xfId="3554" xr:uid="{00000000-0005-0000-0000-0000080D0000}"/>
    <cellStyle name="Calculation 2 3 3 5 7 2 2" xfId="3555" xr:uid="{00000000-0005-0000-0000-0000090D0000}"/>
    <cellStyle name="Calculation 2 3 3 5 7 3" xfId="3556" xr:uid="{00000000-0005-0000-0000-00000A0D0000}"/>
    <cellStyle name="Calculation 2 3 3 5 8" xfId="3557" xr:uid="{00000000-0005-0000-0000-00000B0D0000}"/>
    <cellStyle name="Calculation 2 3 3 5 8 2" xfId="3558" xr:uid="{00000000-0005-0000-0000-00000C0D0000}"/>
    <cellStyle name="Calculation 2 3 3 5 9" xfId="3559" xr:uid="{00000000-0005-0000-0000-00000D0D0000}"/>
    <cellStyle name="Calculation 2 3 3 5 9 2" xfId="3560" xr:uid="{00000000-0005-0000-0000-00000E0D0000}"/>
    <cellStyle name="Calculation 2 3 3 6" xfId="3561" xr:uid="{00000000-0005-0000-0000-00000F0D0000}"/>
    <cellStyle name="Calculation 2 3 3 6 10" xfId="3562" xr:uid="{00000000-0005-0000-0000-0000100D0000}"/>
    <cellStyle name="Calculation 2 3 3 6 11" xfId="3563" xr:uid="{00000000-0005-0000-0000-0000110D0000}"/>
    <cellStyle name="Calculation 2 3 3 6 2" xfId="3564" xr:uid="{00000000-0005-0000-0000-0000120D0000}"/>
    <cellStyle name="Calculation 2 3 3 6 2 2" xfId="3565" xr:uid="{00000000-0005-0000-0000-0000130D0000}"/>
    <cellStyle name="Calculation 2 3 3 6 2 2 2" xfId="3566" xr:uid="{00000000-0005-0000-0000-0000140D0000}"/>
    <cellStyle name="Calculation 2 3 3 6 2 2 2 2" xfId="3567" xr:uid="{00000000-0005-0000-0000-0000150D0000}"/>
    <cellStyle name="Calculation 2 3 3 6 2 2 3" xfId="3568" xr:uid="{00000000-0005-0000-0000-0000160D0000}"/>
    <cellStyle name="Calculation 2 3 3 6 2 3" xfId="3569" xr:uid="{00000000-0005-0000-0000-0000170D0000}"/>
    <cellStyle name="Calculation 2 3 3 6 2 3 2" xfId="3570" xr:uid="{00000000-0005-0000-0000-0000180D0000}"/>
    <cellStyle name="Calculation 2 3 3 6 2 4" xfId="3571" xr:uid="{00000000-0005-0000-0000-0000190D0000}"/>
    <cellStyle name="Calculation 2 3 3 6 2 4 2" xfId="3572" xr:uid="{00000000-0005-0000-0000-00001A0D0000}"/>
    <cellStyle name="Calculation 2 3 3 6 2 5" xfId="3573" xr:uid="{00000000-0005-0000-0000-00001B0D0000}"/>
    <cellStyle name="Calculation 2 3 3 6 2 6" xfId="3574" xr:uid="{00000000-0005-0000-0000-00001C0D0000}"/>
    <cellStyle name="Calculation 2 3 3 6 3" xfId="3575" xr:uid="{00000000-0005-0000-0000-00001D0D0000}"/>
    <cellStyle name="Calculation 2 3 3 6 3 2" xfId="3576" xr:uid="{00000000-0005-0000-0000-00001E0D0000}"/>
    <cellStyle name="Calculation 2 3 3 6 3 2 2" xfId="3577" xr:uid="{00000000-0005-0000-0000-00001F0D0000}"/>
    <cellStyle name="Calculation 2 3 3 6 3 2 2 2" xfId="3578" xr:uid="{00000000-0005-0000-0000-0000200D0000}"/>
    <cellStyle name="Calculation 2 3 3 6 3 2 3" xfId="3579" xr:uid="{00000000-0005-0000-0000-0000210D0000}"/>
    <cellStyle name="Calculation 2 3 3 6 3 3" xfId="3580" xr:uid="{00000000-0005-0000-0000-0000220D0000}"/>
    <cellStyle name="Calculation 2 3 3 6 3 3 2" xfId="3581" xr:uid="{00000000-0005-0000-0000-0000230D0000}"/>
    <cellStyle name="Calculation 2 3 3 6 3 4" xfId="3582" xr:uid="{00000000-0005-0000-0000-0000240D0000}"/>
    <cellStyle name="Calculation 2 3 3 6 3 4 2" xfId="3583" xr:uid="{00000000-0005-0000-0000-0000250D0000}"/>
    <cellStyle name="Calculation 2 3 3 6 3 5" xfId="3584" xr:uid="{00000000-0005-0000-0000-0000260D0000}"/>
    <cellStyle name="Calculation 2 3 3 6 3 6" xfId="3585" xr:uid="{00000000-0005-0000-0000-0000270D0000}"/>
    <cellStyle name="Calculation 2 3 3 6 4" xfId="3586" xr:uid="{00000000-0005-0000-0000-0000280D0000}"/>
    <cellStyle name="Calculation 2 3 3 6 4 2" xfId="3587" xr:uid="{00000000-0005-0000-0000-0000290D0000}"/>
    <cellStyle name="Calculation 2 3 3 6 4 2 2" xfId="3588" xr:uid="{00000000-0005-0000-0000-00002A0D0000}"/>
    <cellStyle name="Calculation 2 3 3 6 4 2 2 2" xfId="3589" xr:uid="{00000000-0005-0000-0000-00002B0D0000}"/>
    <cellStyle name="Calculation 2 3 3 6 4 2 3" xfId="3590" xr:uid="{00000000-0005-0000-0000-00002C0D0000}"/>
    <cellStyle name="Calculation 2 3 3 6 4 3" xfId="3591" xr:uid="{00000000-0005-0000-0000-00002D0D0000}"/>
    <cellStyle name="Calculation 2 3 3 6 4 3 2" xfId="3592" xr:uid="{00000000-0005-0000-0000-00002E0D0000}"/>
    <cellStyle name="Calculation 2 3 3 6 4 4" xfId="3593" xr:uid="{00000000-0005-0000-0000-00002F0D0000}"/>
    <cellStyle name="Calculation 2 3 3 6 4 4 2" xfId="3594" xr:uid="{00000000-0005-0000-0000-0000300D0000}"/>
    <cellStyle name="Calculation 2 3 3 6 4 5" xfId="3595" xr:uid="{00000000-0005-0000-0000-0000310D0000}"/>
    <cellStyle name="Calculation 2 3 3 6 4 6" xfId="3596" xr:uid="{00000000-0005-0000-0000-0000320D0000}"/>
    <cellStyle name="Calculation 2 3 3 6 5" xfId="3597" xr:uid="{00000000-0005-0000-0000-0000330D0000}"/>
    <cellStyle name="Calculation 2 3 3 6 5 2" xfId="3598" xr:uid="{00000000-0005-0000-0000-0000340D0000}"/>
    <cellStyle name="Calculation 2 3 3 6 5 2 2" xfId="3599" xr:uid="{00000000-0005-0000-0000-0000350D0000}"/>
    <cellStyle name="Calculation 2 3 3 6 5 2 2 2" xfId="3600" xr:uid="{00000000-0005-0000-0000-0000360D0000}"/>
    <cellStyle name="Calculation 2 3 3 6 5 2 3" xfId="3601" xr:uid="{00000000-0005-0000-0000-0000370D0000}"/>
    <cellStyle name="Calculation 2 3 3 6 5 3" xfId="3602" xr:uid="{00000000-0005-0000-0000-0000380D0000}"/>
    <cellStyle name="Calculation 2 3 3 6 5 3 2" xfId="3603" xr:uid="{00000000-0005-0000-0000-0000390D0000}"/>
    <cellStyle name="Calculation 2 3 3 6 5 4" xfId="3604" xr:uid="{00000000-0005-0000-0000-00003A0D0000}"/>
    <cellStyle name="Calculation 2 3 3 6 5 4 2" xfId="3605" xr:uid="{00000000-0005-0000-0000-00003B0D0000}"/>
    <cellStyle name="Calculation 2 3 3 6 5 5" xfId="3606" xr:uid="{00000000-0005-0000-0000-00003C0D0000}"/>
    <cellStyle name="Calculation 2 3 3 6 5 6" xfId="3607" xr:uid="{00000000-0005-0000-0000-00003D0D0000}"/>
    <cellStyle name="Calculation 2 3 3 6 6" xfId="3608" xr:uid="{00000000-0005-0000-0000-00003E0D0000}"/>
    <cellStyle name="Calculation 2 3 3 6 6 2" xfId="3609" xr:uid="{00000000-0005-0000-0000-00003F0D0000}"/>
    <cellStyle name="Calculation 2 3 3 6 6 2 2" xfId="3610" xr:uid="{00000000-0005-0000-0000-0000400D0000}"/>
    <cellStyle name="Calculation 2 3 3 6 6 2 2 2" xfId="3611" xr:uid="{00000000-0005-0000-0000-0000410D0000}"/>
    <cellStyle name="Calculation 2 3 3 6 6 2 3" xfId="3612" xr:uid="{00000000-0005-0000-0000-0000420D0000}"/>
    <cellStyle name="Calculation 2 3 3 6 6 3" xfId="3613" xr:uid="{00000000-0005-0000-0000-0000430D0000}"/>
    <cellStyle name="Calculation 2 3 3 6 6 3 2" xfId="3614" xr:uid="{00000000-0005-0000-0000-0000440D0000}"/>
    <cellStyle name="Calculation 2 3 3 6 6 4" xfId="3615" xr:uid="{00000000-0005-0000-0000-0000450D0000}"/>
    <cellStyle name="Calculation 2 3 3 6 6 4 2" xfId="3616" xr:uid="{00000000-0005-0000-0000-0000460D0000}"/>
    <cellStyle name="Calculation 2 3 3 6 6 5" xfId="3617" xr:uid="{00000000-0005-0000-0000-0000470D0000}"/>
    <cellStyle name="Calculation 2 3 3 6 6 6" xfId="3618" xr:uid="{00000000-0005-0000-0000-0000480D0000}"/>
    <cellStyle name="Calculation 2 3 3 6 7" xfId="3619" xr:uid="{00000000-0005-0000-0000-0000490D0000}"/>
    <cellStyle name="Calculation 2 3 3 6 7 2" xfId="3620" xr:uid="{00000000-0005-0000-0000-00004A0D0000}"/>
    <cellStyle name="Calculation 2 3 3 6 7 2 2" xfId="3621" xr:uid="{00000000-0005-0000-0000-00004B0D0000}"/>
    <cellStyle name="Calculation 2 3 3 6 7 3" xfId="3622" xr:uid="{00000000-0005-0000-0000-00004C0D0000}"/>
    <cellStyle name="Calculation 2 3 3 6 8" xfId="3623" xr:uid="{00000000-0005-0000-0000-00004D0D0000}"/>
    <cellStyle name="Calculation 2 3 3 6 8 2" xfId="3624" xr:uid="{00000000-0005-0000-0000-00004E0D0000}"/>
    <cellStyle name="Calculation 2 3 3 6 9" xfId="3625" xr:uid="{00000000-0005-0000-0000-00004F0D0000}"/>
    <cellStyle name="Calculation 2 3 3 6 9 2" xfId="3626" xr:uid="{00000000-0005-0000-0000-0000500D0000}"/>
    <cellStyle name="Calculation 2 3 3 7" xfId="3627" xr:uid="{00000000-0005-0000-0000-0000510D0000}"/>
    <cellStyle name="Calculation 2 3 3 7 10" xfId="3628" xr:uid="{00000000-0005-0000-0000-0000520D0000}"/>
    <cellStyle name="Calculation 2 3 3 7 11" xfId="3629" xr:uid="{00000000-0005-0000-0000-0000530D0000}"/>
    <cellStyle name="Calculation 2 3 3 7 2" xfId="3630" xr:uid="{00000000-0005-0000-0000-0000540D0000}"/>
    <cellStyle name="Calculation 2 3 3 7 2 2" xfId="3631" xr:uid="{00000000-0005-0000-0000-0000550D0000}"/>
    <cellStyle name="Calculation 2 3 3 7 2 2 2" xfId="3632" xr:uid="{00000000-0005-0000-0000-0000560D0000}"/>
    <cellStyle name="Calculation 2 3 3 7 2 2 2 2" xfId="3633" xr:uid="{00000000-0005-0000-0000-0000570D0000}"/>
    <cellStyle name="Calculation 2 3 3 7 2 2 3" xfId="3634" xr:uid="{00000000-0005-0000-0000-0000580D0000}"/>
    <cellStyle name="Calculation 2 3 3 7 2 3" xfId="3635" xr:uid="{00000000-0005-0000-0000-0000590D0000}"/>
    <cellStyle name="Calculation 2 3 3 7 2 3 2" xfId="3636" xr:uid="{00000000-0005-0000-0000-00005A0D0000}"/>
    <cellStyle name="Calculation 2 3 3 7 2 4" xfId="3637" xr:uid="{00000000-0005-0000-0000-00005B0D0000}"/>
    <cellStyle name="Calculation 2 3 3 7 2 4 2" xfId="3638" xr:uid="{00000000-0005-0000-0000-00005C0D0000}"/>
    <cellStyle name="Calculation 2 3 3 7 2 5" xfId="3639" xr:uid="{00000000-0005-0000-0000-00005D0D0000}"/>
    <cellStyle name="Calculation 2 3 3 7 2 6" xfId="3640" xr:uid="{00000000-0005-0000-0000-00005E0D0000}"/>
    <cellStyle name="Calculation 2 3 3 7 3" xfId="3641" xr:uid="{00000000-0005-0000-0000-00005F0D0000}"/>
    <cellStyle name="Calculation 2 3 3 7 3 2" xfId="3642" xr:uid="{00000000-0005-0000-0000-0000600D0000}"/>
    <cellStyle name="Calculation 2 3 3 7 3 2 2" xfId="3643" xr:uid="{00000000-0005-0000-0000-0000610D0000}"/>
    <cellStyle name="Calculation 2 3 3 7 3 2 2 2" xfId="3644" xr:uid="{00000000-0005-0000-0000-0000620D0000}"/>
    <cellStyle name="Calculation 2 3 3 7 3 2 3" xfId="3645" xr:uid="{00000000-0005-0000-0000-0000630D0000}"/>
    <cellStyle name="Calculation 2 3 3 7 3 3" xfId="3646" xr:uid="{00000000-0005-0000-0000-0000640D0000}"/>
    <cellStyle name="Calculation 2 3 3 7 3 3 2" xfId="3647" xr:uid="{00000000-0005-0000-0000-0000650D0000}"/>
    <cellStyle name="Calculation 2 3 3 7 3 4" xfId="3648" xr:uid="{00000000-0005-0000-0000-0000660D0000}"/>
    <cellStyle name="Calculation 2 3 3 7 3 4 2" xfId="3649" xr:uid="{00000000-0005-0000-0000-0000670D0000}"/>
    <cellStyle name="Calculation 2 3 3 7 3 5" xfId="3650" xr:uid="{00000000-0005-0000-0000-0000680D0000}"/>
    <cellStyle name="Calculation 2 3 3 7 3 6" xfId="3651" xr:uid="{00000000-0005-0000-0000-0000690D0000}"/>
    <cellStyle name="Calculation 2 3 3 7 4" xfId="3652" xr:uid="{00000000-0005-0000-0000-00006A0D0000}"/>
    <cellStyle name="Calculation 2 3 3 7 4 2" xfId="3653" xr:uid="{00000000-0005-0000-0000-00006B0D0000}"/>
    <cellStyle name="Calculation 2 3 3 7 4 2 2" xfId="3654" xr:uid="{00000000-0005-0000-0000-00006C0D0000}"/>
    <cellStyle name="Calculation 2 3 3 7 4 2 2 2" xfId="3655" xr:uid="{00000000-0005-0000-0000-00006D0D0000}"/>
    <cellStyle name="Calculation 2 3 3 7 4 2 3" xfId="3656" xr:uid="{00000000-0005-0000-0000-00006E0D0000}"/>
    <cellStyle name="Calculation 2 3 3 7 4 3" xfId="3657" xr:uid="{00000000-0005-0000-0000-00006F0D0000}"/>
    <cellStyle name="Calculation 2 3 3 7 4 3 2" xfId="3658" xr:uid="{00000000-0005-0000-0000-0000700D0000}"/>
    <cellStyle name="Calculation 2 3 3 7 4 4" xfId="3659" xr:uid="{00000000-0005-0000-0000-0000710D0000}"/>
    <cellStyle name="Calculation 2 3 3 7 4 4 2" xfId="3660" xr:uid="{00000000-0005-0000-0000-0000720D0000}"/>
    <cellStyle name="Calculation 2 3 3 7 4 5" xfId="3661" xr:uid="{00000000-0005-0000-0000-0000730D0000}"/>
    <cellStyle name="Calculation 2 3 3 7 4 6" xfId="3662" xr:uid="{00000000-0005-0000-0000-0000740D0000}"/>
    <cellStyle name="Calculation 2 3 3 7 5" xfId="3663" xr:uid="{00000000-0005-0000-0000-0000750D0000}"/>
    <cellStyle name="Calculation 2 3 3 7 5 2" xfId="3664" xr:uid="{00000000-0005-0000-0000-0000760D0000}"/>
    <cellStyle name="Calculation 2 3 3 7 5 2 2" xfId="3665" xr:uid="{00000000-0005-0000-0000-0000770D0000}"/>
    <cellStyle name="Calculation 2 3 3 7 5 2 2 2" xfId="3666" xr:uid="{00000000-0005-0000-0000-0000780D0000}"/>
    <cellStyle name="Calculation 2 3 3 7 5 2 3" xfId="3667" xr:uid="{00000000-0005-0000-0000-0000790D0000}"/>
    <cellStyle name="Calculation 2 3 3 7 5 3" xfId="3668" xr:uid="{00000000-0005-0000-0000-00007A0D0000}"/>
    <cellStyle name="Calculation 2 3 3 7 5 3 2" xfId="3669" xr:uid="{00000000-0005-0000-0000-00007B0D0000}"/>
    <cellStyle name="Calculation 2 3 3 7 5 4" xfId="3670" xr:uid="{00000000-0005-0000-0000-00007C0D0000}"/>
    <cellStyle name="Calculation 2 3 3 7 5 4 2" xfId="3671" xr:uid="{00000000-0005-0000-0000-00007D0D0000}"/>
    <cellStyle name="Calculation 2 3 3 7 5 5" xfId="3672" xr:uid="{00000000-0005-0000-0000-00007E0D0000}"/>
    <cellStyle name="Calculation 2 3 3 7 5 6" xfId="3673" xr:uid="{00000000-0005-0000-0000-00007F0D0000}"/>
    <cellStyle name="Calculation 2 3 3 7 6" xfId="3674" xr:uid="{00000000-0005-0000-0000-0000800D0000}"/>
    <cellStyle name="Calculation 2 3 3 7 6 2" xfId="3675" xr:uid="{00000000-0005-0000-0000-0000810D0000}"/>
    <cellStyle name="Calculation 2 3 3 7 6 2 2" xfId="3676" xr:uid="{00000000-0005-0000-0000-0000820D0000}"/>
    <cellStyle name="Calculation 2 3 3 7 6 2 2 2" xfId="3677" xr:uid="{00000000-0005-0000-0000-0000830D0000}"/>
    <cellStyle name="Calculation 2 3 3 7 6 2 3" xfId="3678" xr:uid="{00000000-0005-0000-0000-0000840D0000}"/>
    <cellStyle name="Calculation 2 3 3 7 6 3" xfId="3679" xr:uid="{00000000-0005-0000-0000-0000850D0000}"/>
    <cellStyle name="Calculation 2 3 3 7 6 3 2" xfId="3680" xr:uid="{00000000-0005-0000-0000-0000860D0000}"/>
    <cellStyle name="Calculation 2 3 3 7 6 4" xfId="3681" xr:uid="{00000000-0005-0000-0000-0000870D0000}"/>
    <cellStyle name="Calculation 2 3 3 7 6 4 2" xfId="3682" xr:uid="{00000000-0005-0000-0000-0000880D0000}"/>
    <cellStyle name="Calculation 2 3 3 7 6 5" xfId="3683" xr:uid="{00000000-0005-0000-0000-0000890D0000}"/>
    <cellStyle name="Calculation 2 3 3 7 6 6" xfId="3684" xr:uid="{00000000-0005-0000-0000-00008A0D0000}"/>
    <cellStyle name="Calculation 2 3 3 7 7" xfId="3685" xr:uid="{00000000-0005-0000-0000-00008B0D0000}"/>
    <cellStyle name="Calculation 2 3 3 7 7 2" xfId="3686" xr:uid="{00000000-0005-0000-0000-00008C0D0000}"/>
    <cellStyle name="Calculation 2 3 3 7 7 2 2" xfId="3687" xr:uid="{00000000-0005-0000-0000-00008D0D0000}"/>
    <cellStyle name="Calculation 2 3 3 7 7 3" xfId="3688" xr:uid="{00000000-0005-0000-0000-00008E0D0000}"/>
    <cellStyle name="Calculation 2 3 3 7 8" xfId="3689" xr:uid="{00000000-0005-0000-0000-00008F0D0000}"/>
    <cellStyle name="Calculation 2 3 3 7 8 2" xfId="3690" xr:uid="{00000000-0005-0000-0000-0000900D0000}"/>
    <cellStyle name="Calculation 2 3 3 7 9" xfId="3691" xr:uid="{00000000-0005-0000-0000-0000910D0000}"/>
    <cellStyle name="Calculation 2 3 3 7 9 2" xfId="3692" xr:uid="{00000000-0005-0000-0000-0000920D0000}"/>
    <cellStyle name="Calculation 2 3 3 8" xfId="3693" xr:uid="{00000000-0005-0000-0000-0000930D0000}"/>
    <cellStyle name="Calculation 2 3 3 8 10" xfId="3694" xr:uid="{00000000-0005-0000-0000-0000940D0000}"/>
    <cellStyle name="Calculation 2 3 3 8 11" xfId="3695" xr:uid="{00000000-0005-0000-0000-0000950D0000}"/>
    <cellStyle name="Calculation 2 3 3 8 2" xfId="3696" xr:uid="{00000000-0005-0000-0000-0000960D0000}"/>
    <cellStyle name="Calculation 2 3 3 8 2 2" xfId="3697" xr:uid="{00000000-0005-0000-0000-0000970D0000}"/>
    <cellStyle name="Calculation 2 3 3 8 2 2 2" xfId="3698" xr:uid="{00000000-0005-0000-0000-0000980D0000}"/>
    <cellStyle name="Calculation 2 3 3 8 2 2 2 2" xfId="3699" xr:uid="{00000000-0005-0000-0000-0000990D0000}"/>
    <cellStyle name="Calculation 2 3 3 8 2 2 3" xfId="3700" xr:uid="{00000000-0005-0000-0000-00009A0D0000}"/>
    <cellStyle name="Calculation 2 3 3 8 2 3" xfId="3701" xr:uid="{00000000-0005-0000-0000-00009B0D0000}"/>
    <cellStyle name="Calculation 2 3 3 8 2 3 2" xfId="3702" xr:uid="{00000000-0005-0000-0000-00009C0D0000}"/>
    <cellStyle name="Calculation 2 3 3 8 2 4" xfId="3703" xr:uid="{00000000-0005-0000-0000-00009D0D0000}"/>
    <cellStyle name="Calculation 2 3 3 8 2 4 2" xfId="3704" xr:uid="{00000000-0005-0000-0000-00009E0D0000}"/>
    <cellStyle name="Calculation 2 3 3 8 2 5" xfId="3705" xr:uid="{00000000-0005-0000-0000-00009F0D0000}"/>
    <cellStyle name="Calculation 2 3 3 8 2 6" xfId="3706" xr:uid="{00000000-0005-0000-0000-0000A00D0000}"/>
    <cellStyle name="Calculation 2 3 3 8 3" xfId="3707" xr:uid="{00000000-0005-0000-0000-0000A10D0000}"/>
    <cellStyle name="Calculation 2 3 3 8 3 2" xfId="3708" xr:uid="{00000000-0005-0000-0000-0000A20D0000}"/>
    <cellStyle name="Calculation 2 3 3 8 3 2 2" xfId="3709" xr:uid="{00000000-0005-0000-0000-0000A30D0000}"/>
    <cellStyle name="Calculation 2 3 3 8 3 2 2 2" xfId="3710" xr:uid="{00000000-0005-0000-0000-0000A40D0000}"/>
    <cellStyle name="Calculation 2 3 3 8 3 2 3" xfId="3711" xr:uid="{00000000-0005-0000-0000-0000A50D0000}"/>
    <cellStyle name="Calculation 2 3 3 8 3 3" xfId="3712" xr:uid="{00000000-0005-0000-0000-0000A60D0000}"/>
    <cellStyle name="Calculation 2 3 3 8 3 3 2" xfId="3713" xr:uid="{00000000-0005-0000-0000-0000A70D0000}"/>
    <cellStyle name="Calculation 2 3 3 8 3 4" xfId="3714" xr:uid="{00000000-0005-0000-0000-0000A80D0000}"/>
    <cellStyle name="Calculation 2 3 3 8 3 4 2" xfId="3715" xr:uid="{00000000-0005-0000-0000-0000A90D0000}"/>
    <cellStyle name="Calculation 2 3 3 8 3 5" xfId="3716" xr:uid="{00000000-0005-0000-0000-0000AA0D0000}"/>
    <cellStyle name="Calculation 2 3 3 8 3 6" xfId="3717" xr:uid="{00000000-0005-0000-0000-0000AB0D0000}"/>
    <cellStyle name="Calculation 2 3 3 8 4" xfId="3718" xr:uid="{00000000-0005-0000-0000-0000AC0D0000}"/>
    <cellStyle name="Calculation 2 3 3 8 4 2" xfId="3719" xr:uid="{00000000-0005-0000-0000-0000AD0D0000}"/>
    <cellStyle name="Calculation 2 3 3 8 4 2 2" xfId="3720" xr:uid="{00000000-0005-0000-0000-0000AE0D0000}"/>
    <cellStyle name="Calculation 2 3 3 8 4 2 2 2" xfId="3721" xr:uid="{00000000-0005-0000-0000-0000AF0D0000}"/>
    <cellStyle name="Calculation 2 3 3 8 4 2 3" xfId="3722" xr:uid="{00000000-0005-0000-0000-0000B00D0000}"/>
    <cellStyle name="Calculation 2 3 3 8 4 3" xfId="3723" xr:uid="{00000000-0005-0000-0000-0000B10D0000}"/>
    <cellStyle name="Calculation 2 3 3 8 4 3 2" xfId="3724" xr:uid="{00000000-0005-0000-0000-0000B20D0000}"/>
    <cellStyle name="Calculation 2 3 3 8 4 4" xfId="3725" xr:uid="{00000000-0005-0000-0000-0000B30D0000}"/>
    <cellStyle name="Calculation 2 3 3 8 4 4 2" xfId="3726" xr:uid="{00000000-0005-0000-0000-0000B40D0000}"/>
    <cellStyle name="Calculation 2 3 3 8 4 5" xfId="3727" xr:uid="{00000000-0005-0000-0000-0000B50D0000}"/>
    <cellStyle name="Calculation 2 3 3 8 4 6" xfId="3728" xr:uid="{00000000-0005-0000-0000-0000B60D0000}"/>
    <cellStyle name="Calculation 2 3 3 8 5" xfId="3729" xr:uid="{00000000-0005-0000-0000-0000B70D0000}"/>
    <cellStyle name="Calculation 2 3 3 8 5 2" xfId="3730" xr:uid="{00000000-0005-0000-0000-0000B80D0000}"/>
    <cellStyle name="Calculation 2 3 3 8 5 2 2" xfId="3731" xr:uid="{00000000-0005-0000-0000-0000B90D0000}"/>
    <cellStyle name="Calculation 2 3 3 8 5 2 2 2" xfId="3732" xr:uid="{00000000-0005-0000-0000-0000BA0D0000}"/>
    <cellStyle name="Calculation 2 3 3 8 5 2 3" xfId="3733" xr:uid="{00000000-0005-0000-0000-0000BB0D0000}"/>
    <cellStyle name="Calculation 2 3 3 8 5 3" xfId="3734" xr:uid="{00000000-0005-0000-0000-0000BC0D0000}"/>
    <cellStyle name="Calculation 2 3 3 8 5 3 2" xfId="3735" xr:uid="{00000000-0005-0000-0000-0000BD0D0000}"/>
    <cellStyle name="Calculation 2 3 3 8 5 4" xfId="3736" xr:uid="{00000000-0005-0000-0000-0000BE0D0000}"/>
    <cellStyle name="Calculation 2 3 3 8 5 4 2" xfId="3737" xr:uid="{00000000-0005-0000-0000-0000BF0D0000}"/>
    <cellStyle name="Calculation 2 3 3 8 5 5" xfId="3738" xr:uid="{00000000-0005-0000-0000-0000C00D0000}"/>
    <cellStyle name="Calculation 2 3 3 8 5 6" xfId="3739" xr:uid="{00000000-0005-0000-0000-0000C10D0000}"/>
    <cellStyle name="Calculation 2 3 3 8 6" xfId="3740" xr:uid="{00000000-0005-0000-0000-0000C20D0000}"/>
    <cellStyle name="Calculation 2 3 3 8 6 2" xfId="3741" xr:uid="{00000000-0005-0000-0000-0000C30D0000}"/>
    <cellStyle name="Calculation 2 3 3 8 6 2 2" xfId="3742" xr:uid="{00000000-0005-0000-0000-0000C40D0000}"/>
    <cellStyle name="Calculation 2 3 3 8 6 2 2 2" xfId="3743" xr:uid="{00000000-0005-0000-0000-0000C50D0000}"/>
    <cellStyle name="Calculation 2 3 3 8 6 2 3" xfId="3744" xr:uid="{00000000-0005-0000-0000-0000C60D0000}"/>
    <cellStyle name="Calculation 2 3 3 8 6 3" xfId="3745" xr:uid="{00000000-0005-0000-0000-0000C70D0000}"/>
    <cellStyle name="Calculation 2 3 3 8 6 3 2" xfId="3746" xr:uid="{00000000-0005-0000-0000-0000C80D0000}"/>
    <cellStyle name="Calculation 2 3 3 8 6 4" xfId="3747" xr:uid="{00000000-0005-0000-0000-0000C90D0000}"/>
    <cellStyle name="Calculation 2 3 3 8 6 4 2" xfId="3748" xr:uid="{00000000-0005-0000-0000-0000CA0D0000}"/>
    <cellStyle name="Calculation 2 3 3 8 6 5" xfId="3749" xr:uid="{00000000-0005-0000-0000-0000CB0D0000}"/>
    <cellStyle name="Calculation 2 3 3 8 6 6" xfId="3750" xr:uid="{00000000-0005-0000-0000-0000CC0D0000}"/>
    <cellStyle name="Calculation 2 3 3 8 7" xfId="3751" xr:uid="{00000000-0005-0000-0000-0000CD0D0000}"/>
    <cellStyle name="Calculation 2 3 3 8 7 2" xfId="3752" xr:uid="{00000000-0005-0000-0000-0000CE0D0000}"/>
    <cellStyle name="Calculation 2 3 3 8 7 2 2" xfId="3753" xr:uid="{00000000-0005-0000-0000-0000CF0D0000}"/>
    <cellStyle name="Calculation 2 3 3 8 7 3" xfId="3754" xr:uid="{00000000-0005-0000-0000-0000D00D0000}"/>
    <cellStyle name="Calculation 2 3 3 8 8" xfId="3755" xr:uid="{00000000-0005-0000-0000-0000D10D0000}"/>
    <cellStyle name="Calculation 2 3 3 8 8 2" xfId="3756" xr:uid="{00000000-0005-0000-0000-0000D20D0000}"/>
    <cellStyle name="Calculation 2 3 3 8 9" xfId="3757" xr:uid="{00000000-0005-0000-0000-0000D30D0000}"/>
    <cellStyle name="Calculation 2 3 3 8 9 2" xfId="3758" xr:uid="{00000000-0005-0000-0000-0000D40D0000}"/>
    <cellStyle name="Calculation 2 3 3 9" xfId="3759" xr:uid="{00000000-0005-0000-0000-0000D50D0000}"/>
    <cellStyle name="Calculation 2 3 3 9 10" xfId="3760" xr:uid="{00000000-0005-0000-0000-0000D60D0000}"/>
    <cellStyle name="Calculation 2 3 3 9 11" xfId="3761" xr:uid="{00000000-0005-0000-0000-0000D70D0000}"/>
    <cellStyle name="Calculation 2 3 3 9 2" xfId="3762" xr:uid="{00000000-0005-0000-0000-0000D80D0000}"/>
    <cellStyle name="Calculation 2 3 3 9 2 2" xfId="3763" xr:uid="{00000000-0005-0000-0000-0000D90D0000}"/>
    <cellStyle name="Calculation 2 3 3 9 2 2 2" xfId="3764" xr:uid="{00000000-0005-0000-0000-0000DA0D0000}"/>
    <cellStyle name="Calculation 2 3 3 9 2 2 2 2" xfId="3765" xr:uid="{00000000-0005-0000-0000-0000DB0D0000}"/>
    <cellStyle name="Calculation 2 3 3 9 2 2 3" xfId="3766" xr:uid="{00000000-0005-0000-0000-0000DC0D0000}"/>
    <cellStyle name="Calculation 2 3 3 9 2 3" xfId="3767" xr:uid="{00000000-0005-0000-0000-0000DD0D0000}"/>
    <cellStyle name="Calculation 2 3 3 9 2 3 2" xfId="3768" xr:uid="{00000000-0005-0000-0000-0000DE0D0000}"/>
    <cellStyle name="Calculation 2 3 3 9 2 4" xfId="3769" xr:uid="{00000000-0005-0000-0000-0000DF0D0000}"/>
    <cellStyle name="Calculation 2 3 3 9 2 4 2" xfId="3770" xr:uid="{00000000-0005-0000-0000-0000E00D0000}"/>
    <cellStyle name="Calculation 2 3 3 9 2 5" xfId="3771" xr:uid="{00000000-0005-0000-0000-0000E10D0000}"/>
    <cellStyle name="Calculation 2 3 3 9 2 6" xfId="3772" xr:uid="{00000000-0005-0000-0000-0000E20D0000}"/>
    <cellStyle name="Calculation 2 3 3 9 3" xfId="3773" xr:uid="{00000000-0005-0000-0000-0000E30D0000}"/>
    <cellStyle name="Calculation 2 3 3 9 3 2" xfId="3774" xr:uid="{00000000-0005-0000-0000-0000E40D0000}"/>
    <cellStyle name="Calculation 2 3 3 9 3 2 2" xfId="3775" xr:uid="{00000000-0005-0000-0000-0000E50D0000}"/>
    <cellStyle name="Calculation 2 3 3 9 3 2 2 2" xfId="3776" xr:uid="{00000000-0005-0000-0000-0000E60D0000}"/>
    <cellStyle name="Calculation 2 3 3 9 3 2 3" xfId="3777" xr:uid="{00000000-0005-0000-0000-0000E70D0000}"/>
    <cellStyle name="Calculation 2 3 3 9 3 3" xfId="3778" xr:uid="{00000000-0005-0000-0000-0000E80D0000}"/>
    <cellStyle name="Calculation 2 3 3 9 3 3 2" xfId="3779" xr:uid="{00000000-0005-0000-0000-0000E90D0000}"/>
    <cellStyle name="Calculation 2 3 3 9 3 4" xfId="3780" xr:uid="{00000000-0005-0000-0000-0000EA0D0000}"/>
    <cellStyle name="Calculation 2 3 3 9 3 4 2" xfId="3781" xr:uid="{00000000-0005-0000-0000-0000EB0D0000}"/>
    <cellStyle name="Calculation 2 3 3 9 3 5" xfId="3782" xr:uid="{00000000-0005-0000-0000-0000EC0D0000}"/>
    <cellStyle name="Calculation 2 3 3 9 3 6" xfId="3783" xr:uid="{00000000-0005-0000-0000-0000ED0D0000}"/>
    <cellStyle name="Calculation 2 3 3 9 4" xfId="3784" xr:uid="{00000000-0005-0000-0000-0000EE0D0000}"/>
    <cellStyle name="Calculation 2 3 3 9 4 2" xfId="3785" xr:uid="{00000000-0005-0000-0000-0000EF0D0000}"/>
    <cellStyle name="Calculation 2 3 3 9 4 2 2" xfId="3786" xr:uid="{00000000-0005-0000-0000-0000F00D0000}"/>
    <cellStyle name="Calculation 2 3 3 9 4 2 2 2" xfId="3787" xr:uid="{00000000-0005-0000-0000-0000F10D0000}"/>
    <cellStyle name="Calculation 2 3 3 9 4 2 3" xfId="3788" xr:uid="{00000000-0005-0000-0000-0000F20D0000}"/>
    <cellStyle name="Calculation 2 3 3 9 4 3" xfId="3789" xr:uid="{00000000-0005-0000-0000-0000F30D0000}"/>
    <cellStyle name="Calculation 2 3 3 9 4 3 2" xfId="3790" xr:uid="{00000000-0005-0000-0000-0000F40D0000}"/>
    <cellStyle name="Calculation 2 3 3 9 4 4" xfId="3791" xr:uid="{00000000-0005-0000-0000-0000F50D0000}"/>
    <cellStyle name="Calculation 2 3 3 9 4 4 2" xfId="3792" xr:uid="{00000000-0005-0000-0000-0000F60D0000}"/>
    <cellStyle name="Calculation 2 3 3 9 4 5" xfId="3793" xr:uid="{00000000-0005-0000-0000-0000F70D0000}"/>
    <cellStyle name="Calculation 2 3 3 9 4 6" xfId="3794" xr:uid="{00000000-0005-0000-0000-0000F80D0000}"/>
    <cellStyle name="Calculation 2 3 3 9 5" xfId="3795" xr:uid="{00000000-0005-0000-0000-0000F90D0000}"/>
    <cellStyle name="Calculation 2 3 3 9 5 2" xfId="3796" xr:uid="{00000000-0005-0000-0000-0000FA0D0000}"/>
    <cellStyle name="Calculation 2 3 3 9 5 2 2" xfId="3797" xr:uid="{00000000-0005-0000-0000-0000FB0D0000}"/>
    <cellStyle name="Calculation 2 3 3 9 5 2 2 2" xfId="3798" xr:uid="{00000000-0005-0000-0000-0000FC0D0000}"/>
    <cellStyle name="Calculation 2 3 3 9 5 2 3" xfId="3799" xr:uid="{00000000-0005-0000-0000-0000FD0D0000}"/>
    <cellStyle name="Calculation 2 3 3 9 5 3" xfId="3800" xr:uid="{00000000-0005-0000-0000-0000FE0D0000}"/>
    <cellStyle name="Calculation 2 3 3 9 5 3 2" xfId="3801" xr:uid="{00000000-0005-0000-0000-0000FF0D0000}"/>
    <cellStyle name="Calculation 2 3 3 9 5 4" xfId="3802" xr:uid="{00000000-0005-0000-0000-0000000E0000}"/>
    <cellStyle name="Calculation 2 3 3 9 5 4 2" xfId="3803" xr:uid="{00000000-0005-0000-0000-0000010E0000}"/>
    <cellStyle name="Calculation 2 3 3 9 5 5" xfId="3804" xr:uid="{00000000-0005-0000-0000-0000020E0000}"/>
    <cellStyle name="Calculation 2 3 3 9 5 6" xfId="3805" xr:uid="{00000000-0005-0000-0000-0000030E0000}"/>
    <cellStyle name="Calculation 2 3 3 9 6" xfId="3806" xr:uid="{00000000-0005-0000-0000-0000040E0000}"/>
    <cellStyle name="Calculation 2 3 3 9 6 2" xfId="3807" xr:uid="{00000000-0005-0000-0000-0000050E0000}"/>
    <cellStyle name="Calculation 2 3 3 9 6 2 2" xfId="3808" xr:uid="{00000000-0005-0000-0000-0000060E0000}"/>
    <cellStyle name="Calculation 2 3 3 9 6 2 2 2" xfId="3809" xr:uid="{00000000-0005-0000-0000-0000070E0000}"/>
    <cellStyle name="Calculation 2 3 3 9 6 2 3" xfId="3810" xr:uid="{00000000-0005-0000-0000-0000080E0000}"/>
    <cellStyle name="Calculation 2 3 3 9 6 3" xfId="3811" xr:uid="{00000000-0005-0000-0000-0000090E0000}"/>
    <cellStyle name="Calculation 2 3 3 9 6 3 2" xfId="3812" xr:uid="{00000000-0005-0000-0000-00000A0E0000}"/>
    <cellStyle name="Calculation 2 3 3 9 6 4" xfId="3813" xr:uid="{00000000-0005-0000-0000-00000B0E0000}"/>
    <cellStyle name="Calculation 2 3 3 9 6 4 2" xfId="3814" xr:uid="{00000000-0005-0000-0000-00000C0E0000}"/>
    <cellStyle name="Calculation 2 3 3 9 6 5" xfId="3815" xr:uid="{00000000-0005-0000-0000-00000D0E0000}"/>
    <cellStyle name="Calculation 2 3 3 9 6 6" xfId="3816" xr:uid="{00000000-0005-0000-0000-00000E0E0000}"/>
    <cellStyle name="Calculation 2 3 3 9 7" xfId="3817" xr:uid="{00000000-0005-0000-0000-00000F0E0000}"/>
    <cellStyle name="Calculation 2 3 3 9 7 2" xfId="3818" xr:uid="{00000000-0005-0000-0000-0000100E0000}"/>
    <cellStyle name="Calculation 2 3 3 9 7 2 2" xfId="3819" xr:uid="{00000000-0005-0000-0000-0000110E0000}"/>
    <cellStyle name="Calculation 2 3 3 9 7 3" xfId="3820" xr:uid="{00000000-0005-0000-0000-0000120E0000}"/>
    <cellStyle name="Calculation 2 3 3 9 8" xfId="3821" xr:uid="{00000000-0005-0000-0000-0000130E0000}"/>
    <cellStyle name="Calculation 2 3 3 9 8 2" xfId="3822" xr:uid="{00000000-0005-0000-0000-0000140E0000}"/>
    <cellStyle name="Calculation 2 3 3 9 9" xfId="3823" xr:uid="{00000000-0005-0000-0000-0000150E0000}"/>
    <cellStyle name="Calculation 2 3 3 9 9 2" xfId="3824" xr:uid="{00000000-0005-0000-0000-0000160E0000}"/>
    <cellStyle name="Calculation 2 3 4" xfId="3825" xr:uid="{00000000-0005-0000-0000-0000170E0000}"/>
    <cellStyle name="Calculation 2 3 4 2" xfId="3826" xr:uid="{00000000-0005-0000-0000-0000180E0000}"/>
    <cellStyle name="Calculation 2 3 5" xfId="3827" xr:uid="{00000000-0005-0000-0000-0000190E0000}"/>
    <cellStyle name="Calculation 2 3 5 10" xfId="3828" xr:uid="{00000000-0005-0000-0000-00001A0E0000}"/>
    <cellStyle name="Calculation 2 3 5 11" xfId="3829" xr:uid="{00000000-0005-0000-0000-00001B0E0000}"/>
    <cellStyle name="Calculation 2 3 5 2" xfId="3830" xr:uid="{00000000-0005-0000-0000-00001C0E0000}"/>
    <cellStyle name="Calculation 2 3 5 2 2" xfId="3831" xr:uid="{00000000-0005-0000-0000-00001D0E0000}"/>
    <cellStyle name="Calculation 2 3 5 2 2 2" xfId="3832" xr:uid="{00000000-0005-0000-0000-00001E0E0000}"/>
    <cellStyle name="Calculation 2 3 5 2 2 2 2" xfId="3833" xr:uid="{00000000-0005-0000-0000-00001F0E0000}"/>
    <cellStyle name="Calculation 2 3 5 2 2 3" xfId="3834" xr:uid="{00000000-0005-0000-0000-0000200E0000}"/>
    <cellStyle name="Calculation 2 3 5 2 3" xfId="3835" xr:uid="{00000000-0005-0000-0000-0000210E0000}"/>
    <cellStyle name="Calculation 2 3 5 2 3 2" xfId="3836" xr:uid="{00000000-0005-0000-0000-0000220E0000}"/>
    <cellStyle name="Calculation 2 3 5 2 4" xfId="3837" xr:uid="{00000000-0005-0000-0000-0000230E0000}"/>
    <cellStyle name="Calculation 2 3 5 2 4 2" xfId="3838" xr:uid="{00000000-0005-0000-0000-0000240E0000}"/>
    <cellStyle name="Calculation 2 3 5 2 5" xfId="3839" xr:uid="{00000000-0005-0000-0000-0000250E0000}"/>
    <cellStyle name="Calculation 2 3 5 2 6" xfId="3840" xr:uid="{00000000-0005-0000-0000-0000260E0000}"/>
    <cellStyle name="Calculation 2 3 5 3" xfId="3841" xr:uid="{00000000-0005-0000-0000-0000270E0000}"/>
    <cellStyle name="Calculation 2 3 5 3 2" xfId="3842" xr:uid="{00000000-0005-0000-0000-0000280E0000}"/>
    <cellStyle name="Calculation 2 3 5 3 2 2" xfId="3843" xr:uid="{00000000-0005-0000-0000-0000290E0000}"/>
    <cellStyle name="Calculation 2 3 5 3 2 2 2" xfId="3844" xr:uid="{00000000-0005-0000-0000-00002A0E0000}"/>
    <cellStyle name="Calculation 2 3 5 3 2 3" xfId="3845" xr:uid="{00000000-0005-0000-0000-00002B0E0000}"/>
    <cellStyle name="Calculation 2 3 5 3 3" xfId="3846" xr:uid="{00000000-0005-0000-0000-00002C0E0000}"/>
    <cellStyle name="Calculation 2 3 5 3 3 2" xfId="3847" xr:uid="{00000000-0005-0000-0000-00002D0E0000}"/>
    <cellStyle name="Calculation 2 3 5 3 4" xfId="3848" xr:uid="{00000000-0005-0000-0000-00002E0E0000}"/>
    <cellStyle name="Calculation 2 3 5 3 4 2" xfId="3849" xr:uid="{00000000-0005-0000-0000-00002F0E0000}"/>
    <cellStyle name="Calculation 2 3 5 3 5" xfId="3850" xr:uid="{00000000-0005-0000-0000-0000300E0000}"/>
    <cellStyle name="Calculation 2 3 5 3 6" xfId="3851" xr:uid="{00000000-0005-0000-0000-0000310E0000}"/>
    <cellStyle name="Calculation 2 3 5 4" xfId="3852" xr:uid="{00000000-0005-0000-0000-0000320E0000}"/>
    <cellStyle name="Calculation 2 3 5 4 2" xfId="3853" xr:uid="{00000000-0005-0000-0000-0000330E0000}"/>
    <cellStyle name="Calculation 2 3 5 4 2 2" xfId="3854" xr:uid="{00000000-0005-0000-0000-0000340E0000}"/>
    <cellStyle name="Calculation 2 3 5 4 2 2 2" xfId="3855" xr:uid="{00000000-0005-0000-0000-0000350E0000}"/>
    <cellStyle name="Calculation 2 3 5 4 2 3" xfId="3856" xr:uid="{00000000-0005-0000-0000-0000360E0000}"/>
    <cellStyle name="Calculation 2 3 5 4 3" xfId="3857" xr:uid="{00000000-0005-0000-0000-0000370E0000}"/>
    <cellStyle name="Calculation 2 3 5 4 3 2" xfId="3858" xr:uid="{00000000-0005-0000-0000-0000380E0000}"/>
    <cellStyle name="Calculation 2 3 5 4 4" xfId="3859" xr:uid="{00000000-0005-0000-0000-0000390E0000}"/>
    <cellStyle name="Calculation 2 3 5 4 4 2" xfId="3860" xr:uid="{00000000-0005-0000-0000-00003A0E0000}"/>
    <cellStyle name="Calculation 2 3 5 4 5" xfId="3861" xr:uid="{00000000-0005-0000-0000-00003B0E0000}"/>
    <cellStyle name="Calculation 2 3 5 4 6" xfId="3862" xr:uid="{00000000-0005-0000-0000-00003C0E0000}"/>
    <cellStyle name="Calculation 2 3 5 5" xfId="3863" xr:uid="{00000000-0005-0000-0000-00003D0E0000}"/>
    <cellStyle name="Calculation 2 3 5 5 2" xfId="3864" xr:uid="{00000000-0005-0000-0000-00003E0E0000}"/>
    <cellStyle name="Calculation 2 3 5 5 2 2" xfId="3865" xr:uid="{00000000-0005-0000-0000-00003F0E0000}"/>
    <cellStyle name="Calculation 2 3 5 5 2 2 2" xfId="3866" xr:uid="{00000000-0005-0000-0000-0000400E0000}"/>
    <cellStyle name="Calculation 2 3 5 5 2 3" xfId="3867" xr:uid="{00000000-0005-0000-0000-0000410E0000}"/>
    <cellStyle name="Calculation 2 3 5 5 3" xfId="3868" xr:uid="{00000000-0005-0000-0000-0000420E0000}"/>
    <cellStyle name="Calculation 2 3 5 5 3 2" xfId="3869" xr:uid="{00000000-0005-0000-0000-0000430E0000}"/>
    <cellStyle name="Calculation 2 3 5 5 4" xfId="3870" xr:uid="{00000000-0005-0000-0000-0000440E0000}"/>
    <cellStyle name="Calculation 2 3 5 5 4 2" xfId="3871" xr:uid="{00000000-0005-0000-0000-0000450E0000}"/>
    <cellStyle name="Calculation 2 3 5 5 5" xfId="3872" xr:uid="{00000000-0005-0000-0000-0000460E0000}"/>
    <cellStyle name="Calculation 2 3 5 5 6" xfId="3873" xr:uid="{00000000-0005-0000-0000-0000470E0000}"/>
    <cellStyle name="Calculation 2 3 5 6" xfId="3874" xr:uid="{00000000-0005-0000-0000-0000480E0000}"/>
    <cellStyle name="Calculation 2 3 5 6 2" xfId="3875" xr:uid="{00000000-0005-0000-0000-0000490E0000}"/>
    <cellStyle name="Calculation 2 3 5 6 2 2" xfId="3876" xr:uid="{00000000-0005-0000-0000-00004A0E0000}"/>
    <cellStyle name="Calculation 2 3 5 6 2 2 2" xfId="3877" xr:uid="{00000000-0005-0000-0000-00004B0E0000}"/>
    <cellStyle name="Calculation 2 3 5 6 2 3" xfId="3878" xr:uid="{00000000-0005-0000-0000-00004C0E0000}"/>
    <cellStyle name="Calculation 2 3 5 6 3" xfId="3879" xr:uid="{00000000-0005-0000-0000-00004D0E0000}"/>
    <cellStyle name="Calculation 2 3 5 6 3 2" xfId="3880" xr:uid="{00000000-0005-0000-0000-00004E0E0000}"/>
    <cellStyle name="Calculation 2 3 5 6 4" xfId="3881" xr:uid="{00000000-0005-0000-0000-00004F0E0000}"/>
    <cellStyle name="Calculation 2 3 5 6 4 2" xfId="3882" xr:uid="{00000000-0005-0000-0000-0000500E0000}"/>
    <cellStyle name="Calculation 2 3 5 6 5" xfId="3883" xr:uid="{00000000-0005-0000-0000-0000510E0000}"/>
    <cellStyle name="Calculation 2 3 5 6 6" xfId="3884" xr:uid="{00000000-0005-0000-0000-0000520E0000}"/>
    <cellStyle name="Calculation 2 3 5 7" xfId="3885" xr:uid="{00000000-0005-0000-0000-0000530E0000}"/>
    <cellStyle name="Calculation 2 3 5 7 2" xfId="3886" xr:uid="{00000000-0005-0000-0000-0000540E0000}"/>
    <cellStyle name="Calculation 2 3 5 7 2 2" xfId="3887" xr:uid="{00000000-0005-0000-0000-0000550E0000}"/>
    <cellStyle name="Calculation 2 3 5 7 3" xfId="3888" xr:uid="{00000000-0005-0000-0000-0000560E0000}"/>
    <cellStyle name="Calculation 2 3 5 8" xfId="3889" xr:uid="{00000000-0005-0000-0000-0000570E0000}"/>
    <cellStyle name="Calculation 2 3 5 8 2" xfId="3890" xr:uid="{00000000-0005-0000-0000-0000580E0000}"/>
    <cellStyle name="Calculation 2 3 5 9" xfId="3891" xr:uid="{00000000-0005-0000-0000-0000590E0000}"/>
    <cellStyle name="Calculation 2 3 5 9 2" xfId="3892" xr:uid="{00000000-0005-0000-0000-00005A0E0000}"/>
    <cellStyle name="Calculation 2 3 6" xfId="3893" xr:uid="{00000000-0005-0000-0000-00005B0E0000}"/>
    <cellStyle name="Calculation 2 3 6 10" xfId="3894" xr:uid="{00000000-0005-0000-0000-00005C0E0000}"/>
    <cellStyle name="Calculation 2 3 6 11" xfId="3895" xr:uid="{00000000-0005-0000-0000-00005D0E0000}"/>
    <cellStyle name="Calculation 2 3 6 2" xfId="3896" xr:uid="{00000000-0005-0000-0000-00005E0E0000}"/>
    <cellStyle name="Calculation 2 3 6 2 2" xfId="3897" xr:uid="{00000000-0005-0000-0000-00005F0E0000}"/>
    <cellStyle name="Calculation 2 3 6 2 2 2" xfId="3898" xr:uid="{00000000-0005-0000-0000-0000600E0000}"/>
    <cellStyle name="Calculation 2 3 6 2 2 2 2" xfId="3899" xr:uid="{00000000-0005-0000-0000-0000610E0000}"/>
    <cellStyle name="Calculation 2 3 6 2 2 3" xfId="3900" xr:uid="{00000000-0005-0000-0000-0000620E0000}"/>
    <cellStyle name="Calculation 2 3 6 2 3" xfId="3901" xr:uid="{00000000-0005-0000-0000-0000630E0000}"/>
    <cellStyle name="Calculation 2 3 6 2 3 2" xfId="3902" xr:uid="{00000000-0005-0000-0000-0000640E0000}"/>
    <cellStyle name="Calculation 2 3 6 2 4" xfId="3903" xr:uid="{00000000-0005-0000-0000-0000650E0000}"/>
    <cellStyle name="Calculation 2 3 6 2 4 2" xfId="3904" xr:uid="{00000000-0005-0000-0000-0000660E0000}"/>
    <cellStyle name="Calculation 2 3 6 2 5" xfId="3905" xr:uid="{00000000-0005-0000-0000-0000670E0000}"/>
    <cellStyle name="Calculation 2 3 6 2 6" xfId="3906" xr:uid="{00000000-0005-0000-0000-0000680E0000}"/>
    <cellStyle name="Calculation 2 3 6 3" xfId="3907" xr:uid="{00000000-0005-0000-0000-0000690E0000}"/>
    <cellStyle name="Calculation 2 3 6 3 2" xfId="3908" xr:uid="{00000000-0005-0000-0000-00006A0E0000}"/>
    <cellStyle name="Calculation 2 3 6 3 2 2" xfId="3909" xr:uid="{00000000-0005-0000-0000-00006B0E0000}"/>
    <cellStyle name="Calculation 2 3 6 3 2 2 2" xfId="3910" xr:uid="{00000000-0005-0000-0000-00006C0E0000}"/>
    <cellStyle name="Calculation 2 3 6 3 2 3" xfId="3911" xr:uid="{00000000-0005-0000-0000-00006D0E0000}"/>
    <cellStyle name="Calculation 2 3 6 3 3" xfId="3912" xr:uid="{00000000-0005-0000-0000-00006E0E0000}"/>
    <cellStyle name="Calculation 2 3 6 3 3 2" xfId="3913" xr:uid="{00000000-0005-0000-0000-00006F0E0000}"/>
    <cellStyle name="Calculation 2 3 6 3 4" xfId="3914" xr:uid="{00000000-0005-0000-0000-0000700E0000}"/>
    <cellStyle name="Calculation 2 3 6 3 4 2" xfId="3915" xr:uid="{00000000-0005-0000-0000-0000710E0000}"/>
    <cellStyle name="Calculation 2 3 6 3 5" xfId="3916" xr:uid="{00000000-0005-0000-0000-0000720E0000}"/>
    <cellStyle name="Calculation 2 3 6 3 6" xfId="3917" xr:uid="{00000000-0005-0000-0000-0000730E0000}"/>
    <cellStyle name="Calculation 2 3 6 4" xfId="3918" xr:uid="{00000000-0005-0000-0000-0000740E0000}"/>
    <cellStyle name="Calculation 2 3 6 4 2" xfId="3919" xr:uid="{00000000-0005-0000-0000-0000750E0000}"/>
    <cellStyle name="Calculation 2 3 6 4 2 2" xfId="3920" xr:uid="{00000000-0005-0000-0000-0000760E0000}"/>
    <cellStyle name="Calculation 2 3 6 4 2 2 2" xfId="3921" xr:uid="{00000000-0005-0000-0000-0000770E0000}"/>
    <cellStyle name="Calculation 2 3 6 4 2 3" xfId="3922" xr:uid="{00000000-0005-0000-0000-0000780E0000}"/>
    <cellStyle name="Calculation 2 3 6 4 3" xfId="3923" xr:uid="{00000000-0005-0000-0000-0000790E0000}"/>
    <cellStyle name="Calculation 2 3 6 4 3 2" xfId="3924" xr:uid="{00000000-0005-0000-0000-00007A0E0000}"/>
    <cellStyle name="Calculation 2 3 6 4 4" xfId="3925" xr:uid="{00000000-0005-0000-0000-00007B0E0000}"/>
    <cellStyle name="Calculation 2 3 6 4 4 2" xfId="3926" xr:uid="{00000000-0005-0000-0000-00007C0E0000}"/>
    <cellStyle name="Calculation 2 3 6 4 5" xfId="3927" xr:uid="{00000000-0005-0000-0000-00007D0E0000}"/>
    <cellStyle name="Calculation 2 3 6 4 6" xfId="3928" xr:uid="{00000000-0005-0000-0000-00007E0E0000}"/>
    <cellStyle name="Calculation 2 3 6 5" xfId="3929" xr:uid="{00000000-0005-0000-0000-00007F0E0000}"/>
    <cellStyle name="Calculation 2 3 6 5 2" xfId="3930" xr:uid="{00000000-0005-0000-0000-0000800E0000}"/>
    <cellStyle name="Calculation 2 3 6 5 2 2" xfId="3931" xr:uid="{00000000-0005-0000-0000-0000810E0000}"/>
    <cellStyle name="Calculation 2 3 6 5 2 2 2" xfId="3932" xr:uid="{00000000-0005-0000-0000-0000820E0000}"/>
    <cellStyle name="Calculation 2 3 6 5 2 3" xfId="3933" xr:uid="{00000000-0005-0000-0000-0000830E0000}"/>
    <cellStyle name="Calculation 2 3 6 5 3" xfId="3934" xr:uid="{00000000-0005-0000-0000-0000840E0000}"/>
    <cellStyle name="Calculation 2 3 6 5 3 2" xfId="3935" xr:uid="{00000000-0005-0000-0000-0000850E0000}"/>
    <cellStyle name="Calculation 2 3 6 5 4" xfId="3936" xr:uid="{00000000-0005-0000-0000-0000860E0000}"/>
    <cellStyle name="Calculation 2 3 6 5 4 2" xfId="3937" xr:uid="{00000000-0005-0000-0000-0000870E0000}"/>
    <cellStyle name="Calculation 2 3 6 5 5" xfId="3938" xr:uid="{00000000-0005-0000-0000-0000880E0000}"/>
    <cellStyle name="Calculation 2 3 6 5 6" xfId="3939" xr:uid="{00000000-0005-0000-0000-0000890E0000}"/>
    <cellStyle name="Calculation 2 3 6 6" xfId="3940" xr:uid="{00000000-0005-0000-0000-00008A0E0000}"/>
    <cellStyle name="Calculation 2 3 6 6 2" xfId="3941" xr:uid="{00000000-0005-0000-0000-00008B0E0000}"/>
    <cellStyle name="Calculation 2 3 6 6 2 2" xfId="3942" xr:uid="{00000000-0005-0000-0000-00008C0E0000}"/>
    <cellStyle name="Calculation 2 3 6 6 2 2 2" xfId="3943" xr:uid="{00000000-0005-0000-0000-00008D0E0000}"/>
    <cellStyle name="Calculation 2 3 6 6 2 3" xfId="3944" xr:uid="{00000000-0005-0000-0000-00008E0E0000}"/>
    <cellStyle name="Calculation 2 3 6 6 3" xfId="3945" xr:uid="{00000000-0005-0000-0000-00008F0E0000}"/>
    <cellStyle name="Calculation 2 3 6 6 3 2" xfId="3946" xr:uid="{00000000-0005-0000-0000-0000900E0000}"/>
    <cellStyle name="Calculation 2 3 6 6 4" xfId="3947" xr:uid="{00000000-0005-0000-0000-0000910E0000}"/>
    <cellStyle name="Calculation 2 3 6 6 4 2" xfId="3948" xr:uid="{00000000-0005-0000-0000-0000920E0000}"/>
    <cellStyle name="Calculation 2 3 6 6 5" xfId="3949" xr:uid="{00000000-0005-0000-0000-0000930E0000}"/>
    <cellStyle name="Calculation 2 3 6 6 6" xfId="3950" xr:uid="{00000000-0005-0000-0000-0000940E0000}"/>
    <cellStyle name="Calculation 2 3 6 7" xfId="3951" xr:uid="{00000000-0005-0000-0000-0000950E0000}"/>
    <cellStyle name="Calculation 2 3 6 7 2" xfId="3952" xr:uid="{00000000-0005-0000-0000-0000960E0000}"/>
    <cellStyle name="Calculation 2 3 6 7 2 2" xfId="3953" xr:uid="{00000000-0005-0000-0000-0000970E0000}"/>
    <cellStyle name="Calculation 2 3 6 7 3" xfId="3954" xr:uid="{00000000-0005-0000-0000-0000980E0000}"/>
    <cellStyle name="Calculation 2 3 6 8" xfId="3955" xr:uid="{00000000-0005-0000-0000-0000990E0000}"/>
    <cellStyle name="Calculation 2 3 6 8 2" xfId="3956" xr:uid="{00000000-0005-0000-0000-00009A0E0000}"/>
    <cellStyle name="Calculation 2 3 6 9" xfId="3957" xr:uid="{00000000-0005-0000-0000-00009B0E0000}"/>
    <cellStyle name="Calculation 2 3 6 9 2" xfId="3958" xr:uid="{00000000-0005-0000-0000-00009C0E0000}"/>
    <cellStyle name="Calculation 2 3 7" xfId="3959" xr:uid="{00000000-0005-0000-0000-00009D0E0000}"/>
    <cellStyle name="Calculation 2 3 7 10" xfId="3960" xr:uid="{00000000-0005-0000-0000-00009E0E0000}"/>
    <cellStyle name="Calculation 2 3 7 11" xfId="3961" xr:uid="{00000000-0005-0000-0000-00009F0E0000}"/>
    <cellStyle name="Calculation 2 3 7 2" xfId="3962" xr:uid="{00000000-0005-0000-0000-0000A00E0000}"/>
    <cellStyle name="Calculation 2 3 7 2 2" xfId="3963" xr:uid="{00000000-0005-0000-0000-0000A10E0000}"/>
    <cellStyle name="Calculation 2 3 7 2 2 2" xfId="3964" xr:uid="{00000000-0005-0000-0000-0000A20E0000}"/>
    <cellStyle name="Calculation 2 3 7 2 2 2 2" xfId="3965" xr:uid="{00000000-0005-0000-0000-0000A30E0000}"/>
    <cellStyle name="Calculation 2 3 7 2 2 3" xfId="3966" xr:uid="{00000000-0005-0000-0000-0000A40E0000}"/>
    <cellStyle name="Calculation 2 3 7 2 3" xfId="3967" xr:uid="{00000000-0005-0000-0000-0000A50E0000}"/>
    <cellStyle name="Calculation 2 3 7 2 3 2" xfId="3968" xr:uid="{00000000-0005-0000-0000-0000A60E0000}"/>
    <cellStyle name="Calculation 2 3 7 2 4" xfId="3969" xr:uid="{00000000-0005-0000-0000-0000A70E0000}"/>
    <cellStyle name="Calculation 2 3 7 2 4 2" xfId="3970" xr:uid="{00000000-0005-0000-0000-0000A80E0000}"/>
    <cellStyle name="Calculation 2 3 7 2 5" xfId="3971" xr:uid="{00000000-0005-0000-0000-0000A90E0000}"/>
    <cellStyle name="Calculation 2 3 7 2 6" xfId="3972" xr:uid="{00000000-0005-0000-0000-0000AA0E0000}"/>
    <cellStyle name="Calculation 2 3 7 3" xfId="3973" xr:uid="{00000000-0005-0000-0000-0000AB0E0000}"/>
    <cellStyle name="Calculation 2 3 7 3 2" xfId="3974" xr:uid="{00000000-0005-0000-0000-0000AC0E0000}"/>
    <cellStyle name="Calculation 2 3 7 3 2 2" xfId="3975" xr:uid="{00000000-0005-0000-0000-0000AD0E0000}"/>
    <cellStyle name="Calculation 2 3 7 3 2 2 2" xfId="3976" xr:uid="{00000000-0005-0000-0000-0000AE0E0000}"/>
    <cellStyle name="Calculation 2 3 7 3 2 3" xfId="3977" xr:uid="{00000000-0005-0000-0000-0000AF0E0000}"/>
    <cellStyle name="Calculation 2 3 7 3 3" xfId="3978" xr:uid="{00000000-0005-0000-0000-0000B00E0000}"/>
    <cellStyle name="Calculation 2 3 7 3 3 2" xfId="3979" xr:uid="{00000000-0005-0000-0000-0000B10E0000}"/>
    <cellStyle name="Calculation 2 3 7 3 4" xfId="3980" xr:uid="{00000000-0005-0000-0000-0000B20E0000}"/>
    <cellStyle name="Calculation 2 3 7 3 4 2" xfId="3981" xr:uid="{00000000-0005-0000-0000-0000B30E0000}"/>
    <cellStyle name="Calculation 2 3 7 3 5" xfId="3982" xr:uid="{00000000-0005-0000-0000-0000B40E0000}"/>
    <cellStyle name="Calculation 2 3 7 3 6" xfId="3983" xr:uid="{00000000-0005-0000-0000-0000B50E0000}"/>
    <cellStyle name="Calculation 2 3 7 4" xfId="3984" xr:uid="{00000000-0005-0000-0000-0000B60E0000}"/>
    <cellStyle name="Calculation 2 3 7 4 2" xfId="3985" xr:uid="{00000000-0005-0000-0000-0000B70E0000}"/>
    <cellStyle name="Calculation 2 3 7 4 2 2" xfId="3986" xr:uid="{00000000-0005-0000-0000-0000B80E0000}"/>
    <cellStyle name="Calculation 2 3 7 4 2 2 2" xfId="3987" xr:uid="{00000000-0005-0000-0000-0000B90E0000}"/>
    <cellStyle name="Calculation 2 3 7 4 2 3" xfId="3988" xr:uid="{00000000-0005-0000-0000-0000BA0E0000}"/>
    <cellStyle name="Calculation 2 3 7 4 3" xfId="3989" xr:uid="{00000000-0005-0000-0000-0000BB0E0000}"/>
    <cellStyle name="Calculation 2 3 7 4 3 2" xfId="3990" xr:uid="{00000000-0005-0000-0000-0000BC0E0000}"/>
    <cellStyle name="Calculation 2 3 7 4 4" xfId="3991" xr:uid="{00000000-0005-0000-0000-0000BD0E0000}"/>
    <cellStyle name="Calculation 2 3 7 4 4 2" xfId="3992" xr:uid="{00000000-0005-0000-0000-0000BE0E0000}"/>
    <cellStyle name="Calculation 2 3 7 4 5" xfId="3993" xr:uid="{00000000-0005-0000-0000-0000BF0E0000}"/>
    <cellStyle name="Calculation 2 3 7 4 6" xfId="3994" xr:uid="{00000000-0005-0000-0000-0000C00E0000}"/>
    <cellStyle name="Calculation 2 3 7 5" xfId="3995" xr:uid="{00000000-0005-0000-0000-0000C10E0000}"/>
    <cellStyle name="Calculation 2 3 7 5 2" xfId="3996" xr:uid="{00000000-0005-0000-0000-0000C20E0000}"/>
    <cellStyle name="Calculation 2 3 7 5 2 2" xfId="3997" xr:uid="{00000000-0005-0000-0000-0000C30E0000}"/>
    <cellStyle name="Calculation 2 3 7 5 2 2 2" xfId="3998" xr:uid="{00000000-0005-0000-0000-0000C40E0000}"/>
    <cellStyle name="Calculation 2 3 7 5 2 3" xfId="3999" xr:uid="{00000000-0005-0000-0000-0000C50E0000}"/>
    <cellStyle name="Calculation 2 3 7 5 3" xfId="4000" xr:uid="{00000000-0005-0000-0000-0000C60E0000}"/>
    <cellStyle name="Calculation 2 3 7 5 3 2" xfId="4001" xr:uid="{00000000-0005-0000-0000-0000C70E0000}"/>
    <cellStyle name="Calculation 2 3 7 5 4" xfId="4002" xr:uid="{00000000-0005-0000-0000-0000C80E0000}"/>
    <cellStyle name="Calculation 2 3 7 5 4 2" xfId="4003" xr:uid="{00000000-0005-0000-0000-0000C90E0000}"/>
    <cellStyle name="Calculation 2 3 7 5 5" xfId="4004" xr:uid="{00000000-0005-0000-0000-0000CA0E0000}"/>
    <cellStyle name="Calculation 2 3 7 5 6" xfId="4005" xr:uid="{00000000-0005-0000-0000-0000CB0E0000}"/>
    <cellStyle name="Calculation 2 3 7 6" xfId="4006" xr:uid="{00000000-0005-0000-0000-0000CC0E0000}"/>
    <cellStyle name="Calculation 2 3 7 6 2" xfId="4007" xr:uid="{00000000-0005-0000-0000-0000CD0E0000}"/>
    <cellStyle name="Calculation 2 3 7 6 2 2" xfId="4008" xr:uid="{00000000-0005-0000-0000-0000CE0E0000}"/>
    <cellStyle name="Calculation 2 3 7 6 2 2 2" xfId="4009" xr:uid="{00000000-0005-0000-0000-0000CF0E0000}"/>
    <cellStyle name="Calculation 2 3 7 6 2 3" xfId="4010" xr:uid="{00000000-0005-0000-0000-0000D00E0000}"/>
    <cellStyle name="Calculation 2 3 7 6 3" xfId="4011" xr:uid="{00000000-0005-0000-0000-0000D10E0000}"/>
    <cellStyle name="Calculation 2 3 7 6 3 2" xfId="4012" xr:uid="{00000000-0005-0000-0000-0000D20E0000}"/>
    <cellStyle name="Calculation 2 3 7 6 4" xfId="4013" xr:uid="{00000000-0005-0000-0000-0000D30E0000}"/>
    <cellStyle name="Calculation 2 3 7 6 4 2" xfId="4014" xr:uid="{00000000-0005-0000-0000-0000D40E0000}"/>
    <cellStyle name="Calculation 2 3 7 6 5" xfId="4015" xr:uid="{00000000-0005-0000-0000-0000D50E0000}"/>
    <cellStyle name="Calculation 2 3 7 6 6" xfId="4016" xr:uid="{00000000-0005-0000-0000-0000D60E0000}"/>
    <cellStyle name="Calculation 2 3 7 7" xfId="4017" xr:uid="{00000000-0005-0000-0000-0000D70E0000}"/>
    <cellStyle name="Calculation 2 3 7 7 2" xfId="4018" xr:uid="{00000000-0005-0000-0000-0000D80E0000}"/>
    <cellStyle name="Calculation 2 3 7 7 2 2" xfId="4019" xr:uid="{00000000-0005-0000-0000-0000D90E0000}"/>
    <cellStyle name="Calculation 2 3 7 7 3" xfId="4020" xr:uid="{00000000-0005-0000-0000-0000DA0E0000}"/>
    <cellStyle name="Calculation 2 3 7 8" xfId="4021" xr:uid="{00000000-0005-0000-0000-0000DB0E0000}"/>
    <cellStyle name="Calculation 2 3 7 8 2" xfId="4022" xr:uid="{00000000-0005-0000-0000-0000DC0E0000}"/>
    <cellStyle name="Calculation 2 3 7 9" xfId="4023" xr:uid="{00000000-0005-0000-0000-0000DD0E0000}"/>
    <cellStyle name="Calculation 2 3 7 9 2" xfId="4024" xr:uid="{00000000-0005-0000-0000-0000DE0E0000}"/>
    <cellStyle name="Calculation 2 3 8" xfId="4025" xr:uid="{00000000-0005-0000-0000-0000DF0E0000}"/>
    <cellStyle name="Calculation 2 3 8 10" xfId="4026" xr:uid="{00000000-0005-0000-0000-0000E00E0000}"/>
    <cellStyle name="Calculation 2 3 8 11" xfId="4027" xr:uid="{00000000-0005-0000-0000-0000E10E0000}"/>
    <cellStyle name="Calculation 2 3 8 2" xfId="4028" xr:uid="{00000000-0005-0000-0000-0000E20E0000}"/>
    <cellStyle name="Calculation 2 3 8 2 2" xfId="4029" xr:uid="{00000000-0005-0000-0000-0000E30E0000}"/>
    <cellStyle name="Calculation 2 3 8 2 2 2" xfId="4030" xr:uid="{00000000-0005-0000-0000-0000E40E0000}"/>
    <cellStyle name="Calculation 2 3 8 2 2 2 2" xfId="4031" xr:uid="{00000000-0005-0000-0000-0000E50E0000}"/>
    <cellStyle name="Calculation 2 3 8 2 2 3" xfId="4032" xr:uid="{00000000-0005-0000-0000-0000E60E0000}"/>
    <cellStyle name="Calculation 2 3 8 2 3" xfId="4033" xr:uid="{00000000-0005-0000-0000-0000E70E0000}"/>
    <cellStyle name="Calculation 2 3 8 2 3 2" xfId="4034" xr:uid="{00000000-0005-0000-0000-0000E80E0000}"/>
    <cellStyle name="Calculation 2 3 8 2 4" xfId="4035" xr:uid="{00000000-0005-0000-0000-0000E90E0000}"/>
    <cellStyle name="Calculation 2 3 8 2 4 2" xfId="4036" xr:uid="{00000000-0005-0000-0000-0000EA0E0000}"/>
    <cellStyle name="Calculation 2 3 8 2 5" xfId="4037" xr:uid="{00000000-0005-0000-0000-0000EB0E0000}"/>
    <cellStyle name="Calculation 2 3 8 2 6" xfId="4038" xr:uid="{00000000-0005-0000-0000-0000EC0E0000}"/>
    <cellStyle name="Calculation 2 3 8 3" xfId="4039" xr:uid="{00000000-0005-0000-0000-0000ED0E0000}"/>
    <cellStyle name="Calculation 2 3 8 3 2" xfId="4040" xr:uid="{00000000-0005-0000-0000-0000EE0E0000}"/>
    <cellStyle name="Calculation 2 3 8 3 2 2" xfId="4041" xr:uid="{00000000-0005-0000-0000-0000EF0E0000}"/>
    <cellStyle name="Calculation 2 3 8 3 2 2 2" xfId="4042" xr:uid="{00000000-0005-0000-0000-0000F00E0000}"/>
    <cellStyle name="Calculation 2 3 8 3 2 3" xfId="4043" xr:uid="{00000000-0005-0000-0000-0000F10E0000}"/>
    <cellStyle name="Calculation 2 3 8 3 3" xfId="4044" xr:uid="{00000000-0005-0000-0000-0000F20E0000}"/>
    <cellStyle name="Calculation 2 3 8 3 3 2" xfId="4045" xr:uid="{00000000-0005-0000-0000-0000F30E0000}"/>
    <cellStyle name="Calculation 2 3 8 3 4" xfId="4046" xr:uid="{00000000-0005-0000-0000-0000F40E0000}"/>
    <cellStyle name="Calculation 2 3 8 3 4 2" xfId="4047" xr:uid="{00000000-0005-0000-0000-0000F50E0000}"/>
    <cellStyle name="Calculation 2 3 8 3 5" xfId="4048" xr:uid="{00000000-0005-0000-0000-0000F60E0000}"/>
    <cellStyle name="Calculation 2 3 8 3 6" xfId="4049" xr:uid="{00000000-0005-0000-0000-0000F70E0000}"/>
    <cellStyle name="Calculation 2 3 8 4" xfId="4050" xr:uid="{00000000-0005-0000-0000-0000F80E0000}"/>
    <cellStyle name="Calculation 2 3 8 4 2" xfId="4051" xr:uid="{00000000-0005-0000-0000-0000F90E0000}"/>
    <cellStyle name="Calculation 2 3 8 4 2 2" xfId="4052" xr:uid="{00000000-0005-0000-0000-0000FA0E0000}"/>
    <cellStyle name="Calculation 2 3 8 4 2 2 2" xfId="4053" xr:uid="{00000000-0005-0000-0000-0000FB0E0000}"/>
    <cellStyle name="Calculation 2 3 8 4 2 3" xfId="4054" xr:uid="{00000000-0005-0000-0000-0000FC0E0000}"/>
    <cellStyle name="Calculation 2 3 8 4 3" xfId="4055" xr:uid="{00000000-0005-0000-0000-0000FD0E0000}"/>
    <cellStyle name="Calculation 2 3 8 4 3 2" xfId="4056" xr:uid="{00000000-0005-0000-0000-0000FE0E0000}"/>
    <cellStyle name="Calculation 2 3 8 4 4" xfId="4057" xr:uid="{00000000-0005-0000-0000-0000FF0E0000}"/>
    <cellStyle name="Calculation 2 3 8 4 4 2" xfId="4058" xr:uid="{00000000-0005-0000-0000-0000000F0000}"/>
    <cellStyle name="Calculation 2 3 8 4 5" xfId="4059" xr:uid="{00000000-0005-0000-0000-0000010F0000}"/>
    <cellStyle name="Calculation 2 3 8 4 6" xfId="4060" xr:uid="{00000000-0005-0000-0000-0000020F0000}"/>
    <cellStyle name="Calculation 2 3 8 5" xfId="4061" xr:uid="{00000000-0005-0000-0000-0000030F0000}"/>
    <cellStyle name="Calculation 2 3 8 5 2" xfId="4062" xr:uid="{00000000-0005-0000-0000-0000040F0000}"/>
    <cellStyle name="Calculation 2 3 8 5 2 2" xfId="4063" xr:uid="{00000000-0005-0000-0000-0000050F0000}"/>
    <cellStyle name="Calculation 2 3 8 5 2 2 2" xfId="4064" xr:uid="{00000000-0005-0000-0000-0000060F0000}"/>
    <cellStyle name="Calculation 2 3 8 5 2 3" xfId="4065" xr:uid="{00000000-0005-0000-0000-0000070F0000}"/>
    <cellStyle name="Calculation 2 3 8 5 3" xfId="4066" xr:uid="{00000000-0005-0000-0000-0000080F0000}"/>
    <cellStyle name="Calculation 2 3 8 5 3 2" xfId="4067" xr:uid="{00000000-0005-0000-0000-0000090F0000}"/>
    <cellStyle name="Calculation 2 3 8 5 4" xfId="4068" xr:uid="{00000000-0005-0000-0000-00000A0F0000}"/>
    <cellStyle name="Calculation 2 3 8 5 4 2" xfId="4069" xr:uid="{00000000-0005-0000-0000-00000B0F0000}"/>
    <cellStyle name="Calculation 2 3 8 5 5" xfId="4070" xr:uid="{00000000-0005-0000-0000-00000C0F0000}"/>
    <cellStyle name="Calculation 2 3 8 5 6" xfId="4071" xr:uid="{00000000-0005-0000-0000-00000D0F0000}"/>
    <cellStyle name="Calculation 2 3 8 6" xfId="4072" xr:uid="{00000000-0005-0000-0000-00000E0F0000}"/>
    <cellStyle name="Calculation 2 3 8 6 2" xfId="4073" xr:uid="{00000000-0005-0000-0000-00000F0F0000}"/>
    <cellStyle name="Calculation 2 3 8 6 2 2" xfId="4074" xr:uid="{00000000-0005-0000-0000-0000100F0000}"/>
    <cellStyle name="Calculation 2 3 8 6 2 2 2" xfId="4075" xr:uid="{00000000-0005-0000-0000-0000110F0000}"/>
    <cellStyle name="Calculation 2 3 8 6 2 3" xfId="4076" xr:uid="{00000000-0005-0000-0000-0000120F0000}"/>
    <cellStyle name="Calculation 2 3 8 6 3" xfId="4077" xr:uid="{00000000-0005-0000-0000-0000130F0000}"/>
    <cellStyle name="Calculation 2 3 8 6 3 2" xfId="4078" xr:uid="{00000000-0005-0000-0000-0000140F0000}"/>
    <cellStyle name="Calculation 2 3 8 6 4" xfId="4079" xr:uid="{00000000-0005-0000-0000-0000150F0000}"/>
    <cellStyle name="Calculation 2 3 8 6 4 2" xfId="4080" xr:uid="{00000000-0005-0000-0000-0000160F0000}"/>
    <cellStyle name="Calculation 2 3 8 6 5" xfId="4081" xr:uid="{00000000-0005-0000-0000-0000170F0000}"/>
    <cellStyle name="Calculation 2 3 8 6 6" xfId="4082" xr:uid="{00000000-0005-0000-0000-0000180F0000}"/>
    <cellStyle name="Calculation 2 3 8 7" xfId="4083" xr:uid="{00000000-0005-0000-0000-0000190F0000}"/>
    <cellStyle name="Calculation 2 3 8 7 2" xfId="4084" xr:uid="{00000000-0005-0000-0000-00001A0F0000}"/>
    <cellStyle name="Calculation 2 3 8 7 2 2" xfId="4085" xr:uid="{00000000-0005-0000-0000-00001B0F0000}"/>
    <cellStyle name="Calculation 2 3 8 7 3" xfId="4086" xr:uid="{00000000-0005-0000-0000-00001C0F0000}"/>
    <cellStyle name="Calculation 2 3 8 8" xfId="4087" xr:uid="{00000000-0005-0000-0000-00001D0F0000}"/>
    <cellStyle name="Calculation 2 3 8 8 2" xfId="4088" xr:uid="{00000000-0005-0000-0000-00001E0F0000}"/>
    <cellStyle name="Calculation 2 3 8 9" xfId="4089" xr:uid="{00000000-0005-0000-0000-00001F0F0000}"/>
    <cellStyle name="Calculation 2 3 8 9 2" xfId="4090" xr:uid="{00000000-0005-0000-0000-0000200F0000}"/>
    <cellStyle name="Calculation 2 3 9" xfId="4091" xr:uid="{00000000-0005-0000-0000-0000210F0000}"/>
    <cellStyle name="Calculation 2 3 9 10" xfId="4092" xr:uid="{00000000-0005-0000-0000-0000220F0000}"/>
    <cellStyle name="Calculation 2 3 9 11" xfId="4093" xr:uid="{00000000-0005-0000-0000-0000230F0000}"/>
    <cellStyle name="Calculation 2 3 9 2" xfId="4094" xr:uid="{00000000-0005-0000-0000-0000240F0000}"/>
    <cellStyle name="Calculation 2 3 9 2 2" xfId="4095" xr:uid="{00000000-0005-0000-0000-0000250F0000}"/>
    <cellStyle name="Calculation 2 3 9 2 2 2" xfId="4096" xr:uid="{00000000-0005-0000-0000-0000260F0000}"/>
    <cellStyle name="Calculation 2 3 9 2 2 2 2" xfId="4097" xr:uid="{00000000-0005-0000-0000-0000270F0000}"/>
    <cellStyle name="Calculation 2 3 9 2 2 3" xfId="4098" xr:uid="{00000000-0005-0000-0000-0000280F0000}"/>
    <cellStyle name="Calculation 2 3 9 2 3" xfId="4099" xr:uid="{00000000-0005-0000-0000-0000290F0000}"/>
    <cellStyle name="Calculation 2 3 9 2 3 2" xfId="4100" xr:uid="{00000000-0005-0000-0000-00002A0F0000}"/>
    <cellStyle name="Calculation 2 3 9 2 4" xfId="4101" xr:uid="{00000000-0005-0000-0000-00002B0F0000}"/>
    <cellStyle name="Calculation 2 3 9 2 4 2" xfId="4102" xr:uid="{00000000-0005-0000-0000-00002C0F0000}"/>
    <cellStyle name="Calculation 2 3 9 2 5" xfId="4103" xr:uid="{00000000-0005-0000-0000-00002D0F0000}"/>
    <cellStyle name="Calculation 2 3 9 2 6" xfId="4104" xr:uid="{00000000-0005-0000-0000-00002E0F0000}"/>
    <cellStyle name="Calculation 2 3 9 3" xfId="4105" xr:uid="{00000000-0005-0000-0000-00002F0F0000}"/>
    <cellStyle name="Calculation 2 3 9 3 2" xfId="4106" xr:uid="{00000000-0005-0000-0000-0000300F0000}"/>
    <cellStyle name="Calculation 2 3 9 3 2 2" xfId="4107" xr:uid="{00000000-0005-0000-0000-0000310F0000}"/>
    <cellStyle name="Calculation 2 3 9 3 2 2 2" xfId="4108" xr:uid="{00000000-0005-0000-0000-0000320F0000}"/>
    <cellStyle name="Calculation 2 3 9 3 2 3" xfId="4109" xr:uid="{00000000-0005-0000-0000-0000330F0000}"/>
    <cellStyle name="Calculation 2 3 9 3 3" xfId="4110" xr:uid="{00000000-0005-0000-0000-0000340F0000}"/>
    <cellStyle name="Calculation 2 3 9 3 3 2" xfId="4111" xr:uid="{00000000-0005-0000-0000-0000350F0000}"/>
    <cellStyle name="Calculation 2 3 9 3 4" xfId="4112" xr:uid="{00000000-0005-0000-0000-0000360F0000}"/>
    <cellStyle name="Calculation 2 3 9 3 4 2" xfId="4113" xr:uid="{00000000-0005-0000-0000-0000370F0000}"/>
    <cellStyle name="Calculation 2 3 9 3 5" xfId="4114" xr:uid="{00000000-0005-0000-0000-0000380F0000}"/>
    <cellStyle name="Calculation 2 3 9 3 6" xfId="4115" xr:uid="{00000000-0005-0000-0000-0000390F0000}"/>
    <cellStyle name="Calculation 2 3 9 4" xfId="4116" xr:uid="{00000000-0005-0000-0000-00003A0F0000}"/>
    <cellStyle name="Calculation 2 3 9 4 2" xfId="4117" xr:uid="{00000000-0005-0000-0000-00003B0F0000}"/>
    <cellStyle name="Calculation 2 3 9 4 2 2" xfId="4118" xr:uid="{00000000-0005-0000-0000-00003C0F0000}"/>
    <cellStyle name="Calculation 2 3 9 4 2 2 2" xfId="4119" xr:uid="{00000000-0005-0000-0000-00003D0F0000}"/>
    <cellStyle name="Calculation 2 3 9 4 2 3" xfId="4120" xr:uid="{00000000-0005-0000-0000-00003E0F0000}"/>
    <cellStyle name="Calculation 2 3 9 4 3" xfId="4121" xr:uid="{00000000-0005-0000-0000-00003F0F0000}"/>
    <cellStyle name="Calculation 2 3 9 4 3 2" xfId="4122" xr:uid="{00000000-0005-0000-0000-0000400F0000}"/>
    <cellStyle name="Calculation 2 3 9 4 4" xfId="4123" xr:uid="{00000000-0005-0000-0000-0000410F0000}"/>
    <cellStyle name="Calculation 2 3 9 4 4 2" xfId="4124" xr:uid="{00000000-0005-0000-0000-0000420F0000}"/>
    <cellStyle name="Calculation 2 3 9 4 5" xfId="4125" xr:uid="{00000000-0005-0000-0000-0000430F0000}"/>
    <cellStyle name="Calculation 2 3 9 4 6" xfId="4126" xr:uid="{00000000-0005-0000-0000-0000440F0000}"/>
    <cellStyle name="Calculation 2 3 9 5" xfId="4127" xr:uid="{00000000-0005-0000-0000-0000450F0000}"/>
    <cellStyle name="Calculation 2 3 9 5 2" xfId="4128" xr:uid="{00000000-0005-0000-0000-0000460F0000}"/>
    <cellStyle name="Calculation 2 3 9 5 2 2" xfId="4129" xr:uid="{00000000-0005-0000-0000-0000470F0000}"/>
    <cellStyle name="Calculation 2 3 9 5 2 2 2" xfId="4130" xr:uid="{00000000-0005-0000-0000-0000480F0000}"/>
    <cellStyle name="Calculation 2 3 9 5 2 3" xfId="4131" xr:uid="{00000000-0005-0000-0000-0000490F0000}"/>
    <cellStyle name="Calculation 2 3 9 5 3" xfId="4132" xr:uid="{00000000-0005-0000-0000-00004A0F0000}"/>
    <cellStyle name="Calculation 2 3 9 5 3 2" xfId="4133" xr:uid="{00000000-0005-0000-0000-00004B0F0000}"/>
    <cellStyle name="Calculation 2 3 9 5 4" xfId="4134" xr:uid="{00000000-0005-0000-0000-00004C0F0000}"/>
    <cellStyle name="Calculation 2 3 9 5 4 2" xfId="4135" xr:uid="{00000000-0005-0000-0000-00004D0F0000}"/>
    <cellStyle name="Calculation 2 3 9 5 5" xfId="4136" xr:uid="{00000000-0005-0000-0000-00004E0F0000}"/>
    <cellStyle name="Calculation 2 3 9 5 6" xfId="4137" xr:uid="{00000000-0005-0000-0000-00004F0F0000}"/>
    <cellStyle name="Calculation 2 3 9 6" xfId="4138" xr:uid="{00000000-0005-0000-0000-0000500F0000}"/>
    <cellStyle name="Calculation 2 3 9 6 2" xfId="4139" xr:uid="{00000000-0005-0000-0000-0000510F0000}"/>
    <cellStyle name="Calculation 2 3 9 6 2 2" xfId="4140" xr:uid="{00000000-0005-0000-0000-0000520F0000}"/>
    <cellStyle name="Calculation 2 3 9 6 2 2 2" xfId="4141" xr:uid="{00000000-0005-0000-0000-0000530F0000}"/>
    <cellStyle name="Calculation 2 3 9 6 2 3" xfId="4142" xr:uid="{00000000-0005-0000-0000-0000540F0000}"/>
    <cellStyle name="Calculation 2 3 9 6 3" xfId="4143" xr:uid="{00000000-0005-0000-0000-0000550F0000}"/>
    <cellStyle name="Calculation 2 3 9 6 3 2" xfId="4144" xr:uid="{00000000-0005-0000-0000-0000560F0000}"/>
    <cellStyle name="Calculation 2 3 9 6 4" xfId="4145" xr:uid="{00000000-0005-0000-0000-0000570F0000}"/>
    <cellStyle name="Calculation 2 3 9 6 4 2" xfId="4146" xr:uid="{00000000-0005-0000-0000-0000580F0000}"/>
    <cellStyle name="Calculation 2 3 9 6 5" xfId="4147" xr:uid="{00000000-0005-0000-0000-0000590F0000}"/>
    <cellStyle name="Calculation 2 3 9 6 6" xfId="4148" xr:uid="{00000000-0005-0000-0000-00005A0F0000}"/>
    <cellStyle name="Calculation 2 3 9 7" xfId="4149" xr:uid="{00000000-0005-0000-0000-00005B0F0000}"/>
    <cellStyle name="Calculation 2 3 9 7 2" xfId="4150" xr:uid="{00000000-0005-0000-0000-00005C0F0000}"/>
    <cellStyle name="Calculation 2 3 9 7 2 2" xfId="4151" xr:uid="{00000000-0005-0000-0000-00005D0F0000}"/>
    <cellStyle name="Calculation 2 3 9 7 3" xfId="4152" xr:uid="{00000000-0005-0000-0000-00005E0F0000}"/>
    <cellStyle name="Calculation 2 3 9 8" xfId="4153" xr:uid="{00000000-0005-0000-0000-00005F0F0000}"/>
    <cellStyle name="Calculation 2 3 9 8 2" xfId="4154" xr:uid="{00000000-0005-0000-0000-0000600F0000}"/>
    <cellStyle name="Calculation 2 3 9 9" xfId="4155" xr:uid="{00000000-0005-0000-0000-0000610F0000}"/>
    <cellStyle name="Calculation 2 3 9 9 2" xfId="4156" xr:uid="{00000000-0005-0000-0000-0000620F0000}"/>
    <cellStyle name="Calculation 2 4" xfId="4157" xr:uid="{00000000-0005-0000-0000-0000630F0000}"/>
    <cellStyle name="Calculation 2 4 2" xfId="4158" xr:uid="{00000000-0005-0000-0000-0000640F0000}"/>
    <cellStyle name="Calculation 2 5" xfId="4159" xr:uid="{00000000-0005-0000-0000-0000650F0000}"/>
    <cellStyle name="Calculation 2 6" xfId="4160" xr:uid="{00000000-0005-0000-0000-0000660F0000}"/>
    <cellStyle name="Calculation 2 7" xfId="4161" xr:uid="{00000000-0005-0000-0000-0000670F0000}"/>
    <cellStyle name="Calculation 2 8" xfId="4162" xr:uid="{00000000-0005-0000-0000-0000680F0000}"/>
    <cellStyle name="Calculation 2 9" xfId="1404" xr:uid="{00000000-0005-0000-0000-0000690F0000}"/>
    <cellStyle name="Calculation 3" xfId="121" xr:uid="{00000000-0005-0000-0000-00006A0F0000}"/>
    <cellStyle name="Calculation 3 2" xfId="4164" xr:uid="{00000000-0005-0000-0000-00006B0F0000}"/>
    <cellStyle name="Calculation 3 2 2" xfId="4165" xr:uid="{00000000-0005-0000-0000-00006C0F0000}"/>
    <cellStyle name="Calculation 3 3" xfId="4166" xr:uid="{00000000-0005-0000-0000-00006D0F0000}"/>
    <cellStyle name="Calculation 3 4" xfId="4167" xr:uid="{00000000-0005-0000-0000-00006E0F0000}"/>
    <cellStyle name="Calculation 3 5" xfId="4168" xr:uid="{00000000-0005-0000-0000-00006F0F0000}"/>
    <cellStyle name="Calculation 3 6" xfId="4169" xr:uid="{00000000-0005-0000-0000-0000700F0000}"/>
    <cellStyle name="Calculation 3 7" xfId="4163" xr:uid="{00000000-0005-0000-0000-0000710F0000}"/>
    <cellStyle name="Calculation 4" xfId="4170" xr:uid="{00000000-0005-0000-0000-0000720F0000}"/>
    <cellStyle name="Calculation 4 2" xfId="4171" xr:uid="{00000000-0005-0000-0000-0000730F0000}"/>
    <cellStyle name="Calculation 4 3" xfId="4172" xr:uid="{00000000-0005-0000-0000-0000740F0000}"/>
    <cellStyle name="Calculation 5" xfId="4173" xr:uid="{00000000-0005-0000-0000-0000750F0000}"/>
    <cellStyle name="Calculation 5 2" xfId="4174" xr:uid="{00000000-0005-0000-0000-0000760F0000}"/>
    <cellStyle name="Calculation 6" xfId="4175" xr:uid="{00000000-0005-0000-0000-0000770F0000}"/>
    <cellStyle name="Calculation 6 2" xfId="4176" xr:uid="{00000000-0005-0000-0000-0000780F0000}"/>
    <cellStyle name="Calculation 7" xfId="4177" xr:uid="{00000000-0005-0000-0000-0000790F0000}"/>
    <cellStyle name="Calculation 7 2" xfId="4178" xr:uid="{00000000-0005-0000-0000-00007A0F0000}"/>
    <cellStyle name="Calculation 8" xfId="4179" xr:uid="{00000000-0005-0000-0000-00007B0F0000}"/>
    <cellStyle name="Check Cell 2" xfId="122" xr:uid="{00000000-0005-0000-0000-00007C0F0000}"/>
    <cellStyle name="Check Cell 2 10" xfId="4180" xr:uid="{00000000-0005-0000-0000-00007D0F0000}"/>
    <cellStyle name="Check Cell 2 2" xfId="123" xr:uid="{00000000-0005-0000-0000-00007E0F0000}"/>
    <cellStyle name="Check Cell 2 2 2" xfId="4182" xr:uid="{00000000-0005-0000-0000-00007F0F0000}"/>
    <cellStyle name="Check Cell 2 2 3" xfId="4183" xr:uid="{00000000-0005-0000-0000-0000800F0000}"/>
    <cellStyle name="Check Cell 2 2 3 2" xfId="4184" xr:uid="{00000000-0005-0000-0000-0000810F0000}"/>
    <cellStyle name="Check Cell 2 2 3 3" xfId="4185" xr:uid="{00000000-0005-0000-0000-0000820F0000}"/>
    <cellStyle name="Check Cell 2 2 4" xfId="4186" xr:uid="{00000000-0005-0000-0000-0000830F0000}"/>
    <cellStyle name="Check Cell 2 2 5" xfId="4181" xr:uid="{00000000-0005-0000-0000-0000840F0000}"/>
    <cellStyle name="Check Cell 2 3" xfId="4187" xr:uid="{00000000-0005-0000-0000-0000850F0000}"/>
    <cellStyle name="Check Cell 2 3 2" xfId="4188" xr:uid="{00000000-0005-0000-0000-0000860F0000}"/>
    <cellStyle name="Check Cell 2 3 2 2" xfId="4189" xr:uid="{00000000-0005-0000-0000-0000870F0000}"/>
    <cellStyle name="Check Cell 2 3 2 2 2" xfId="4190" xr:uid="{00000000-0005-0000-0000-0000880F0000}"/>
    <cellStyle name="Check Cell 2 3 2 3" xfId="4191" xr:uid="{00000000-0005-0000-0000-0000890F0000}"/>
    <cellStyle name="Check Cell 2 3 2 4" xfId="4192" xr:uid="{00000000-0005-0000-0000-00008A0F0000}"/>
    <cellStyle name="Check Cell 2 3 3" xfId="4193" xr:uid="{00000000-0005-0000-0000-00008B0F0000}"/>
    <cellStyle name="Check Cell 2 3 4" xfId="4194" xr:uid="{00000000-0005-0000-0000-00008C0F0000}"/>
    <cellStyle name="Check Cell 2 3 4 2" xfId="4195" xr:uid="{00000000-0005-0000-0000-00008D0F0000}"/>
    <cellStyle name="Check Cell 2 3 5" xfId="4196" xr:uid="{00000000-0005-0000-0000-00008E0F0000}"/>
    <cellStyle name="Check Cell 2 3 6" xfId="4197" xr:uid="{00000000-0005-0000-0000-00008F0F0000}"/>
    <cellStyle name="Check Cell 2 3 6 2" xfId="4198" xr:uid="{00000000-0005-0000-0000-0000900F0000}"/>
    <cellStyle name="Check Cell 2 3 6 3" xfId="4199" xr:uid="{00000000-0005-0000-0000-0000910F0000}"/>
    <cellStyle name="Check Cell 2 4" xfId="4200" xr:uid="{00000000-0005-0000-0000-0000920F0000}"/>
    <cellStyle name="Check Cell 2 4 2" xfId="4201" xr:uid="{00000000-0005-0000-0000-0000930F0000}"/>
    <cellStyle name="Check Cell 2 4 3" xfId="4202" xr:uid="{00000000-0005-0000-0000-0000940F0000}"/>
    <cellStyle name="Check Cell 2 4 3 2" xfId="4203" xr:uid="{00000000-0005-0000-0000-0000950F0000}"/>
    <cellStyle name="Check Cell 2 4 3 3" xfId="4204" xr:uid="{00000000-0005-0000-0000-0000960F0000}"/>
    <cellStyle name="Check Cell 2 5" xfId="4205" xr:uid="{00000000-0005-0000-0000-0000970F0000}"/>
    <cellStyle name="Check Cell 2 5 2" xfId="4206" xr:uid="{00000000-0005-0000-0000-0000980F0000}"/>
    <cellStyle name="Check Cell 2 5 2 2" xfId="4207" xr:uid="{00000000-0005-0000-0000-0000990F0000}"/>
    <cellStyle name="Check Cell 2 5 2 3" xfId="4208" xr:uid="{00000000-0005-0000-0000-00009A0F0000}"/>
    <cellStyle name="Check Cell 2 6" xfId="4209" xr:uid="{00000000-0005-0000-0000-00009B0F0000}"/>
    <cellStyle name="Check Cell 2 6 2" xfId="4210" xr:uid="{00000000-0005-0000-0000-00009C0F0000}"/>
    <cellStyle name="Check Cell 2 6 2 2" xfId="4211" xr:uid="{00000000-0005-0000-0000-00009D0F0000}"/>
    <cellStyle name="Check Cell 2 6 2 3" xfId="4212" xr:uid="{00000000-0005-0000-0000-00009E0F0000}"/>
    <cellStyle name="Check Cell 2 7" xfId="4213" xr:uid="{00000000-0005-0000-0000-00009F0F0000}"/>
    <cellStyle name="Check Cell 2 8" xfId="4214" xr:uid="{00000000-0005-0000-0000-0000A00F0000}"/>
    <cellStyle name="Check Cell 2 8 2" xfId="4215" xr:uid="{00000000-0005-0000-0000-0000A10F0000}"/>
    <cellStyle name="Check Cell 2 8 3" xfId="4216" xr:uid="{00000000-0005-0000-0000-0000A20F0000}"/>
    <cellStyle name="Check Cell 2 9" xfId="4217" xr:uid="{00000000-0005-0000-0000-0000A30F0000}"/>
    <cellStyle name="Check Cell 3" xfId="124" xr:uid="{00000000-0005-0000-0000-0000A40F0000}"/>
    <cellStyle name="Check Cell 3 2" xfId="4219" xr:uid="{00000000-0005-0000-0000-0000A50F0000}"/>
    <cellStyle name="Check Cell 3 2 2" xfId="4220" xr:uid="{00000000-0005-0000-0000-0000A60F0000}"/>
    <cellStyle name="Check Cell 3 2 3" xfId="4221" xr:uid="{00000000-0005-0000-0000-0000A70F0000}"/>
    <cellStyle name="Check Cell 3 2 3 2" xfId="4222" xr:uid="{00000000-0005-0000-0000-0000A80F0000}"/>
    <cellStyle name="Check Cell 3 2 3 3" xfId="4223" xr:uid="{00000000-0005-0000-0000-0000A90F0000}"/>
    <cellStyle name="Check Cell 3 3" xfId="4224" xr:uid="{00000000-0005-0000-0000-0000AA0F0000}"/>
    <cellStyle name="Check Cell 3 3 2" xfId="4225" xr:uid="{00000000-0005-0000-0000-0000AB0F0000}"/>
    <cellStyle name="Check Cell 3 3 2 2" xfId="4226" xr:uid="{00000000-0005-0000-0000-0000AC0F0000}"/>
    <cellStyle name="Check Cell 3 3 2 3" xfId="4227" xr:uid="{00000000-0005-0000-0000-0000AD0F0000}"/>
    <cellStyle name="Check Cell 3 4" xfId="4228" xr:uid="{00000000-0005-0000-0000-0000AE0F0000}"/>
    <cellStyle name="Check Cell 3 4 2" xfId="4229" xr:uid="{00000000-0005-0000-0000-0000AF0F0000}"/>
    <cellStyle name="Check Cell 3 4 2 2" xfId="4230" xr:uid="{00000000-0005-0000-0000-0000B00F0000}"/>
    <cellStyle name="Check Cell 3 4 2 3" xfId="4231" xr:uid="{00000000-0005-0000-0000-0000B10F0000}"/>
    <cellStyle name="Check Cell 3 5" xfId="4232" xr:uid="{00000000-0005-0000-0000-0000B20F0000}"/>
    <cellStyle name="Check Cell 3 6" xfId="4233" xr:uid="{00000000-0005-0000-0000-0000B30F0000}"/>
    <cellStyle name="Check Cell 3 6 2" xfId="4234" xr:uid="{00000000-0005-0000-0000-0000B40F0000}"/>
    <cellStyle name="Check Cell 3 6 3" xfId="4235" xr:uid="{00000000-0005-0000-0000-0000B50F0000}"/>
    <cellStyle name="Check Cell 3 7" xfId="4236" xr:uid="{00000000-0005-0000-0000-0000B60F0000}"/>
    <cellStyle name="Check Cell 3 8" xfId="4218" xr:uid="{00000000-0005-0000-0000-0000B70F0000}"/>
    <cellStyle name="Check Cell 4" xfId="4237" xr:uid="{00000000-0005-0000-0000-0000B80F0000}"/>
    <cellStyle name="Check Cell 4 2" xfId="4238" xr:uid="{00000000-0005-0000-0000-0000B90F0000}"/>
    <cellStyle name="Check Cell 4 3" xfId="4239" xr:uid="{00000000-0005-0000-0000-0000BA0F0000}"/>
    <cellStyle name="Check Cell 4 3 2" xfId="4240" xr:uid="{00000000-0005-0000-0000-0000BB0F0000}"/>
    <cellStyle name="Check Cell 4 3 3" xfId="4241" xr:uid="{00000000-0005-0000-0000-0000BC0F0000}"/>
    <cellStyle name="Check Cell 4 4" xfId="4242" xr:uid="{00000000-0005-0000-0000-0000BD0F0000}"/>
    <cellStyle name="Check Cell 5" xfId="4243" xr:uid="{00000000-0005-0000-0000-0000BE0F0000}"/>
    <cellStyle name="Check Cell 5 2" xfId="4244" xr:uid="{00000000-0005-0000-0000-0000BF0F0000}"/>
    <cellStyle name="Check Cell 6" xfId="4245" xr:uid="{00000000-0005-0000-0000-0000C00F0000}"/>
    <cellStyle name="Check Cell 6 2" xfId="4246" xr:uid="{00000000-0005-0000-0000-0000C10F0000}"/>
    <cellStyle name="Check Cell 7" xfId="4247" xr:uid="{00000000-0005-0000-0000-0000C20F0000}"/>
    <cellStyle name="Check Cell 7 2" xfId="4248" xr:uid="{00000000-0005-0000-0000-0000C30F0000}"/>
    <cellStyle name="Check Cell 8" xfId="4249" xr:uid="{00000000-0005-0000-0000-0000C40F0000}"/>
    <cellStyle name="ColHeaderStyle" xfId="4250" xr:uid="{00000000-0005-0000-0000-0000C50F0000}"/>
    <cellStyle name="ColHeaderStyle 2" xfId="4251" xr:uid="{00000000-0005-0000-0000-0000C60F0000}"/>
    <cellStyle name="ColHeaderStyle 2 2" xfId="4252" xr:uid="{00000000-0005-0000-0000-0000C70F0000}"/>
    <cellStyle name="ColHeaderStyle 3" xfId="4253" xr:uid="{00000000-0005-0000-0000-0000C80F0000}"/>
    <cellStyle name="ColHeaderStyle 4" xfId="4254" xr:uid="{00000000-0005-0000-0000-0000C90F0000}"/>
    <cellStyle name="ColHeaderStyleGray" xfId="4255" xr:uid="{00000000-0005-0000-0000-0000CA0F0000}"/>
    <cellStyle name="ColHeaderStyleGray 2" xfId="4256" xr:uid="{00000000-0005-0000-0000-0000CB0F0000}"/>
    <cellStyle name="ColHeaderStyleGray 3" xfId="4257" xr:uid="{00000000-0005-0000-0000-0000CC0F0000}"/>
    <cellStyle name="ColHeaderStyleGray 4" xfId="4258" xr:uid="{00000000-0005-0000-0000-0000CD0F0000}"/>
    <cellStyle name="Comma" xfId="1" builtinId="3"/>
    <cellStyle name="Comma 10" xfId="32439" xr:uid="{00000000-0005-0000-0000-0000CF0F0000}"/>
    <cellStyle name="Comma 2" xfId="125" xr:uid="{00000000-0005-0000-0000-0000D00F0000}"/>
    <cellStyle name="Comma 2 2" xfId="126" xr:uid="{00000000-0005-0000-0000-0000D10F0000}"/>
    <cellStyle name="Comma 2 2 2" xfId="127" xr:uid="{00000000-0005-0000-0000-0000D20F0000}"/>
    <cellStyle name="Comma 2 2 2 2" xfId="4261" xr:uid="{00000000-0005-0000-0000-0000D30F0000}"/>
    <cellStyle name="Comma 2 2 2 3" xfId="4260" xr:uid="{00000000-0005-0000-0000-0000D40F0000}"/>
    <cellStyle name="Comma 2 2 2 4" xfId="297" xr:uid="{00000000-0005-0000-0000-0000D50F0000}"/>
    <cellStyle name="Comma 2 2 3" xfId="4262" xr:uid="{00000000-0005-0000-0000-0000D60F0000}"/>
    <cellStyle name="Comma 2 2 4" xfId="4263" xr:uid="{00000000-0005-0000-0000-0000D70F0000}"/>
    <cellStyle name="Comma 2 2 4 2" xfId="4264" xr:uid="{00000000-0005-0000-0000-0000D80F0000}"/>
    <cellStyle name="Comma 2 2 5" xfId="4265" xr:uid="{00000000-0005-0000-0000-0000D90F0000}"/>
    <cellStyle name="Comma 2 2 5 2" xfId="4266" xr:uid="{00000000-0005-0000-0000-0000DA0F0000}"/>
    <cellStyle name="Comma 2 2 6" xfId="4259" xr:uid="{00000000-0005-0000-0000-0000DB0F0000}"/>
    <cellStyle name="Comma 2 2 7" xfId="296" xr:uid="{00000000-0005-0000-0000-0000DC0F0000}"/>
    <cellStyle name="Comma 2 3" xfId="128" xr:uid="{00000000-0005-0000-0000-0000DD0F0000}"/>
    <cellStyle name="Comma 2 3 2" xfId="129" xr:uid="{00000000-0005-0000-0000-0000DE0F0000}"/>
    <cellStyle name="Comma 2 3 2 2" xfId="4268" xr:uid="{00000000-0005-0000-0000-0000DF0F0000}"/>
    <cellStyle name="Comma 2 3 2 3" xfId="4267" xr:uid="{00000000-0005-0000-0000-0000E00F0000}"/>
    <cellStyle name="Comma 2 3 3" xfId="130" xr:uid="{00000000-0005-0000-0000-0000E10F0000}"/>
    <cellStyle name="Comma 2 3 3 2" xfId="4269" xr:uid="{00000000-0005-0000-0000-0000E20F0000}"/>
    <cellStyle name="Comma 2 3 4" xfId="4270" xr:uid="{00000000-0005-0000-0000-0000E30F0000}"/>
    <cellStyle name="Comma 2 3 5" xfId="298" xr:uid="{00000000-0005-0000-0000-0000E40F0000}"/>
    <cellStyle name="Comma 2 4" xfId="131" xr:uid="{00000000-0005-0000-0000-0000E50F0000}"/>
    <cellStyle name="Comma 2 4 2" xfId="132" xr:uid="{00000000-0005-0000-0000-0000E60F0000}"/>
    <cellStyle name="Comma 2 4 3" xfId="4272" xr:uid="{00000000-0005-0000-0000-0000E70F0000}"/>
    <cellStyle name="Comma 2 4 3 2" xfId="4273" xr:uid="{00000000-0005-0000-0000-0000E80F0000}"/>
    <cellStyle name="Comma 2 4 4" xfId="4274" xr:uid="{00000000-0005-0000-0000-0000E90F0000}"/>
    <cellStyle name="Comma 2 4 5" xfId="4271" xr:uid="{00000000-0005-0000-0000-0000EA0F0000}"/>
    <cellStyle name="Comma 2 5" xfId="133" xr:uid="{00000000-0005-0000-0000-0000EB0F0000}"/>
    <cellStyle name="Comma 2 5 2" xfId="134" xr:uid="{00000000-0005-0000-0000-0000EC0F0000}"/>
    <cellStyle name="Comma 2 5 2 2" xfId="4275" xr:uid="{00000000-0005-0000-0000-0000ED0F0000}"/>
    <cellStyle name="Comma 2 6" xfId="135" xr:uid="{00000000-0005-0000-0000-0000EE0F0000}"/>
    <cellStyle name="Comma 2 6 2" xfId="4277" xr:uid="{00000000-0005-0000-0000-0000EF0F0000}"/>
    <cellStyle name="Comma 2 6 3" xfId="4276" xr:uid="{00000000-0005-0000-0000-0000F00F0000}"/>
    <cellStyle name="Comma 2 7" xfId="295" xr:uid="{00000000-0005-0000-0000-0000F10F0000}"/>
    <cellStyle name="Comma 3" xfId="136" xr:uid="{00000000-0005-0000-0000-0000F20F0000}"/>
    <cellStyle name="Comma 3 2" xfId="137" xr:uid="{00000000-0005-0000-0000-0000F30F0000}"/>
    <cellStyle name="Comma 3 2 2" xfId="138" xr:uid="{00000000-0005-0000-0000-0000F40F0000}"/>
    <cellStyle name="Comma 3 2 2 2" xfId="4279" xr:uid="{00000000-0005-0000-0000-0000F50F0000}"/>
    <cellStyle name="Comma 3 2 3" xfId="139" xr:uid="{00000000-0005-0000-0000-0000F60F0000}"/>
    <cellStyle name="Comma 3 2 3 2" xfId="4280" xr:uid="{00000000-0005-0000-0000-0000F70F0000}"/>
    <cellStyle name="Comma 3 2 4" xfId="4281" xr:uid="{00000000-0005-0000-0000-0000F80F0000}"/>
    <cellStyle name="Comma 3 2 4 2" xfId="4282" xr:uid="{00000000-0005-0000-0000-0000F90F0000}"/>
    <cellStyle name="Comma 3 3" xfId="140" xr:uid="{00000000-0005-0000-0000-0000FA0F0000}"/>
    <cellStyle name="Comma 3 3 2" xfId="141" xr:uid="{00000000-0005-0000-0000-0000FB0F0000}"/>
    <cellStyle name="Comma 3 3 2 2" xfId="4284" xr:uid="{00000000-0005-0000-0000-0000FC0F0000}"/>
    <cellStyle name="Comma 3 3 3" xfId="4283" xr:uid="{00000000-0005-0000-0000-0000FD0F0000}"/>
    <cellStyle name="Comma 3 4" xfId="4285" xr:uid="{00000000-0005-0000-0000-0000FE0F0000}"/>
    <cellStyle name="Comma 3 4 2" xfId="4286" xr:uid="{00000000-0005-0000-0000-0000FF0F0000}"/>
    <cellStyle name="Comma 3 5" xfId="4287" xr:uid="{00000000-0005-0000-0000-000000100000}"/>
    <cellStyle name="Comma 3 6" xfId="4288" xr:uid="{00000000-0005-0000-0000-000001100000}"/>
    <cellStyle name="Comma 3 6 2" xfId="4289" xr:uid="{00000000-0005-0000-0000-000002100000}"/>
    <cellStyle name="Comma 3 7" xfId="4290" xr:uid="{00000000-0005-0000-0000-000003100000}"/>
    <cellStyle name="Comma 3 8" xfId="4278" xr:uid="{00000000-0005-0000-0000-000004100000}"/>
    <cellStyle name="Comma 3 9" xfId="299" xr:uid="{00000000-0005-0000-0000-000005100000}"/>
    <cellStyle name="Comma 4" xfId="24" xr:uid="{00000000-0005-0000-0000-000006100000}"/>
    <cellStyle name="Comma 4 2" xfId="143" xr:uid="{00000000-0005-0000-0000-000007100000}"/>
    <cellStyle name="Comma 4 2 2" xfId="144" xr:uid="{00000000-0005-0000-0000-000008100000}"/>
    <cellStyle name="Comma 4 3" xfId="145" xr:uid="{00000000-0005-0000-0000-000009100000}"/>
    <cellStyle name="Comma 4 3 2" xfId="4293" xr:uid="{00000000-0005-0000-0000-00000A100000}"/>
    <cellStyle name="Comma 4 3 3" xfId="4294" xr:uid="{00000000-0005-0000-0000-00000B100000}"/>
    <cellStyle name="Comma 4 3 4" xfId="4292" xr:uid="{00000000-0005-0000-0000-00000C100000}"/>
    <cellStyle name="Comma 4 4" xfId="4295" xr:uid="{00000000-0005-0000-0000-00000D100000}"/>
    <cellStyle name="Comma 4 5" xfId="4296" xr:uid="{00000000-0005-0000-0000-00000E100000}"/>
    <cellStyle name="Comma 4 6" xfId="4291" xr:uid="{00000000-0005-0000-0000-00000F100000}"/>
    <cellStyle name="Comma 4 7" xfId="142" xr:uid="{00000000-0005-0000-0000-000010100000}"/>
    <cellStyle name="Comma 5" xfId="146" xr:uid="{00000000-0005-0000-0000-000011100000}"/>
    <cellStyle name="Comma 5 2" xfId="147" xr:uid="{00000000-0005-0000-0000-000012100000}"/>
    <cellStyle name="Comma 5 2 2" xfId="148" xr:uid="{00000000-0005-0000-0000-000013100000}"/>
    <cellStyle name="Comma 5 2 2 2" xfId="149" xr:uid="{00000000-0005-0000-0000-000014100000}"/>
    <cellStyle name="Comma 5 2 2 2 2" xfId="4299" xr:uid="{00000000-0005-0000-0000-000015100000}"/>
    <cellStyle name="Comma 5 2 2 3" xfId="4298" xr:uid="{00000000-0005-0000-0000-000016100000}"/>
    <cellStyle name="Comma 5 2 3" xfId="150" xr:uid="{00000000-0005-0000-0000-000017100000}"/>
    <cellStyle name="Comma 5 2 3 2" xfId="4301" xr:uid="{00000000-0005-0000-0000-000018100000}"/>
    <cellStyle name="Comma 5 2 3 2 2" xfId="4302" xr:uid="{00000000-0005-0000-0000-000019100000}"/>
    <cellStyle name="Comma 5 2 3 3" xfId="4303" xr:uid="{00000000-0005-0000-0000-00001A100000}"/>
    <cellStyle name="Comma 5 2 3 4" xfId="4300" xr:uid="{00000000-0005-0000-0000-00001B100000}"/>
    <cellStyle name="Comma 5 2 4" xfId="151" xr:uid="{00000000-0005-0000-0000-00001C100000}"/>
    <cellStyle name="Comma 5 2 5" xfId="4297" xr:uid="{00000000-0005-0000-0000-00001D100000}"/>
    <cellStyle name="Comma 5 3" xfId="152" xr:uid="{00000000-0005-0000-0000-00001E100000}"/>
    <cellStyle name="Comma 5 3 2" xfId="4305" xr:uid="{00000000-0005-0000-0000-00001F100000}"/>
    <cellStyle name="Comma 5 3 3" xfId="4304" xr:uid="{00000000-0005-0000-0000-000020100000}"/>
    <cellStyle name="Comma 5 4" xfId="4306" xr:uid="{00000000-0005-0000-0000-000021100000}"/>
    <cellStyle name="Comma 5 4 2" xfId="4307" xr:uid="{00000000-0005-0000-0000-000022100000}"/>
    <cellStyle name="Comma 5 4 2 2" xfId="4308" xr:uid="{00000000-0005-0000-0000-000023100000}"/>
    <cellStyle name="Comma 5 4 3" xfId="4309" xr:uid="{00000000-0005-0000-0000-000024100000}"/>
    <cellStyle name="Comma 5 5" xfId="4310" xr:uid="{00000000-0005-0000-0000-000025100000}"/>
    <cellStyle name="Comma 5 6" xfId="4311" xr:uid="{00000000-0005-0000-0000-000026100000}"/>
    <cellStyle name="Comma 5 7" xfId="4312" xr:uid="{00000000-0005-0000-0000-000027100000}"/>
    <cellStyle name="Comma 6" xfId="153" xr:uid="{00000000-0005-0000-0000-000028100000}"/>
    <cellStyle name="Comma 6 2" xfId="4313" xr:uid="{00000000-0005-0000-0000-000029100000}"/>
    <cellStyle name="Comma 6 2 2" xfId="4314" xr:uid="{00000000-0005-0000-0000-00002A100000}"/>
    <cellStyle name="Comma 6 2 3" xfId="4315" xr:uid="{00000000-0005-0000-0000-00002B100000}"/>
    <cellStyle name="Comma 6 2 3 2" xfId="4316" xr:uid="{00000000-0005-0000-0000-00002C100000}"/>
    <cellStyle name="Comma 6 2 3 2 2" xfId="4317" xr:uid="{00000000-0005-0000-0000-00002D100000}"/>
    <cellStyle name="Comma 6 2 3 3" xfId="4318" xr:uid="{00000000-0005-0000-0000-00002E100000}"/>
    <cellStyle name="Comma 6 3" xfId="4319" xr:uid="{00000000-0005-0000-0000-00002F100000}"/>
    <cellStyle name="Comma 6 3 2" xfId="4320" xr:uid="{00000000-0005-0000-0000-000030100000}"/>
    <cellStyle name="Comma 6 4" xfId="4321" xr:uid="{00000000-0005-0000-0000-000031100000}"/>
    <cellStyle name="Comma 6 4 2" xfId="4322" xr:uid="{00000000-0005-0000-0000-000032100000}"/>
    <cellStyle name="Comma 6 5" xfId="4323" xr:uid="{00000000-0005-0000-0000-000033100000}"/>
    <cellStyle name="Comma 6 5 2" xfId="4324" xr:uid="{00000000-0005-0000-0000-000034100000}"/>
    <cellStyle name="Comma 6 5 2 2" xfId="4325" xr:uid="{00000000-0005-0000-0000-000035100000}"/>
    <cellStyle name="Comma 6 5 3" xfId="4326" xr:uid="{00000000-0005-0000-0000-000036100000}"/>
    <cellStyle name="Comma 6 6" xfId="4327" xr:uid="{00000000-0005-0000-0000-000037100000}"/>
    <cellStyle name="Comma 6 7" xfId="4328" xr:uid="{00000000-0005-0000-0000-000038100000}"/>
    <cellStyle name="Comma 6 8" xfId="4329" xr:uid="{00000000-0005-0000-0000-000039100000}"/>
    <cellStyle name="Comma 7" xfId="154" xr:uid="{00000000-0005-0000-0000-00003A100000}"/>
    <cellStyle name="Comma 7 2" xfId="155" xr:uid="{00000000-0005-0000-0000-00003B100000}"/>
    <cellStyle name="Comma 7 2 2" xfId="4331" xr:uid="{00000000-0005-0000-0000-00003C100000}"/>
    <cellStyle name="Comma 7 2 2 2" xfId="4332" xr:uid="{00000000-0005-0000-0000-00003D100000}"/>
    <cellStyle name="Comma 7 2 3" xfId="4333" xr:uid="{00000000-0005-0000-0000-00003E100000}"/>
    <cellStyle name="Comma 7 2 4" xfId="4334" xr:uid="{00000000-0005-0000-0000-00003F100000}"/>
    <cellStyle name="Comma 7 2 5" xfId="4335" xr:uid="{00000000-0005-0000-0000-000040100000}"/>
    <cellStyle name="Comma 7 2 6" xfId="4336" xr:uid="{00000000-0005-0000-0000-000041100000}"/>
    <cellStyle name="Comma 7 2 7" xfId="4337" xr:uid="{00000000-0005-0000-0000-000042100000}"/>
    <cellStyle name="Comma 7 2 8" xfId="4330" xr:uid="{00000000-0005-0000-0000-000043100000}"/>
    <cellStyle name="Comma 7 3" xfId="4338" xr:uid="{00000000-0005-0000-0000-000044100000}"/>
    <cellStyle name="Comma 7 3 2" xfId="4339" xr:uid="{00000000-0005-0000-0000-000045100000}"/>
    <cellStyle name="Comma 7 4" xfId="4340" xr:uid="{00000000-0005-0000-0000-000046100000}"/>
    <cellStyle name="Comma 7 4 2" xfId="4341" xr:uid="{00000000-0005-0000-0000-000047100000}"/>
    <cellStyle name="Comma 7 4 2 2" xfId="4342" xr:uid="{00000000-0005-0000-0000-000048100000}"/>
    <cellStyle name="Comma 7 4 3" xfId="4343" xr:uid="{00000000-0005-0000-0000-000049100000}"/>
    <cellStyle name="Comma 7 5" xfId="4344" xr:uid="{00000000-0005-0000-0000-00004A100000}"/>
    <cellStyle name="Comma 7 6" xfId="4345" xr:uid="{00000000-0005-0000-0000-00004B100000}"/>
    <cellStyle name="Comma 7 7" xfId="4346" xr:uid="{00000000-0005-0000-0000-00004C100000}"/>
    <cellStyle name="Comma 8" xfId="156" xr:uid="{00000000-0005-0000-0000-00004D100000}"/>
    <cellStyle name="Comma 8 2" xfId="4348" xr:uid="{00000000-0005-0000-0000-00004E100000}"/>
    <cellStyle name="Comma 8 2 2" xfId="4349" xr:uid="{00000000-0005-0000-0000-00004F100000}"/>
    <cellStyle name="Comma 8 2 3" xfId="4350" xr:uid="{00000000-0005-0000-0000-000050100000}"/>
    <cellStyle name="Comma 8 2 3 2" xfId="4351" xr:uid="{00000000-0005-0000-0000-000051100000}"/>
    <cellStyle name="Comma 8 2 3 2 2" xfId="4352" xr:uid="{00000000-0005-0000-0000-000052100000}"/>
    <cellStyle name="Comma 8 2 3 3" xfId="4353" xr:uid="{00000000-0005-0000-0000-000053100000}"/>
    <cellStyle name="Comma 8 3" xfId="4354" xr:uid="{00000000-0005-0000-0000-000054100000}"/>
    <cellStyle name="Comma 8 4" xfId="4355" xr:uid="{00000000-0005-0000-0000-000055100000}"/>
    <cellStyle name="Comma 8 4 2" xfId="4356" xr:uid="{00000000-0005-0000-0000-000056100000}"/>
    <cellStyle name="Comma 8 4 2 2" xfId="4357" xr:uid="{00000000-0005-0000-0000-000057100000}"/>
    <cellStyle name="Comma 8 4 3" xfId="4358" xr:uid="{00000000-0005-0000-0000-000058100000}"/>
    <cellStyle name="Comma 8 5" xfId="4359" xr:uid="{00000000-0005-0000-0000-000059100000}"/>
    <cellStyle name="Comma 8 6" xfId="4360" xr:uid="{00000000-0005-0000-0000-00005A100000}"/>
    <cellStyle name="Comma 8 7" xfId="4361" xr:uid="{00000000-0005-0000-0000-00005B100000}"/>
    <cellStyle name="Comma 8 8" xfId="4347" xr:uid="{00000000-0005-0000-0000-00005C100000}"/>
    <cellStyle name="Comma 9" xfId="157" xr:uid="{00000000-0005-0000-0000-00005D100000}"/>
    <cellStyle name="Comma 9 2" xfId="29" xr:uid="{00000000-0005-0000-0000-00005E100000}"/>
    <cellStyle name="Comma 9 3" xfId="4362" xr:uid="{00000000-0005-0000-0000-00005F100000}"/>
    <cellStyle name="Comma0" xfId="4363" xr:uid="{00000000-0005-0000-0000-000060100000}"/>
    <cellStyle name="Comma0 2" xfId="4364" xr:uid="{00000000-0005-0000-0000-000061100000}"/>
    <cellStyle name="Comma0 2 2" xfId="4365" xr:uid="{00000000-0005-0000-0000-000062100000}"/>
    <cellStyle name="Comma0 2 2 2" xfId="4366" xr:uid="{00000000-0005-0000-0000-000063100000}"/>
    <cellStyle name="Comma0 2 2 2 2" xfId="4367" xr:uid="{00000000-0005-0000-0000-000064100000}"/>
    <cellStyle name="Comma0 2 2 3" xfId="4368" xr:uid="{00000000-0005-0000-0000-000065100000}"/>
    <cellStyle name="Comma0 2 3" xfId="4369" xr:uid="{00000000-0005-0000-0000-000066100000}"/>
    <cellStyle name="Comma0 2 4" xfId="4370" xr:uid="{00000000-0005-0000-0000-000067100000}"/>
    <cellStyle name="Comma0 2 4 2" xfId="4371" xr:uid="{00000000-0005-0000-0000-000068100000}"/>
    <cellStyle name="Comma0 2 5" xfId="4372" xr:uid="{00000000-0005-0000-0000-000069100000}"/>
    <cellStyle name="Comma0 2 5 2" xfId="4373" xr:uid="{00000000-0005-0000-0000-00006A100000}"/>
    <cellStyle name="Comma0 3" xfId="4374" xr:uid="{00000000-0005-0000-0000-00006B100000}"/>
    <cellStyle name="Comma0 3 2" xfId="4375" xr:uid="{00000000-0005-0000-0000-00006C100000}"/>
    <cellStyle name="Comma0 3 2 2" xfId="4376" xr:uid="{00000000-0005-0000-0000-00006D100000}"/>
    <cellStyle name="Comma0 3 3" xfId="4377" xr:uid="{00000000-0005-0000-0000-00006E100000}"/>
    <cellStyle name="Comma0 4" xfId="4378" xr:uid="{00000000-0005-0000-0000-00006F100000}"/>
    <cellStyle name="Comma0 4 2" xfId="4379" xr:uid="{00000000-0005-0000-0000-000070100000}"/>
    <cellStyle name="Comma0 4 2 2" xfId="4380" xr:uid="{00000000-0005-0000-0000-000071100000}"/>
    <cellStyle name="Currency 10" xfId="4381" xr:uid="{00000000-0005-0000-0000-000072100000}"/>
    <cellStyle name="Currency 10 2" xfId="4382" xr:uid="{00000000-0005-0000-0000-000073100000}"/>
    <cellStyle name="Currency 11" xfId="4383" xr:uid="{00000000-0005-0000-0000-000074100000}"/>
    <cellStyle name="Currency 11 2" xfId="4384" xr:uid="{00000000-0005-0000-0000-000075100000}"/>
    <cellStyle name="Currency 12" xfId="4385" xr:uid="{00000000-0005-0000-0000-000076100000}"/>
    <cellStyle name="Currency 2" xfId="158" xr:uid="{00000000-0005-0000-0000-000077100000}"/>
    <cellStyle name="Currency 2 2" xfId="159" xr:uid="{00000000-0005-0000-0000-000078100000}"/>
    <cellStyle name="Currency 2 2 2" xfId="4386" xr:uid="{00000000-0005-0000-0000-000079100000}"/>
    <cellStyle name="Currency 2 2 2 2" xfId="4387" xr:uid="{00000000-0005-0000-0000-00007A100000}"/>
    <cellStyle name="Currency 2 2 3" xfId="4388" xr:uid="{00000000-0005-0000-0000-00007B100000}"/>
    <cellStyle name="Currency 2 3" xfId="160" xr:uid="{00000000-0005-0000-0000-00007C100000}"/>
    <cellStyle name="Currency 2 3 2" xfId="4390" xr:uid="{00000000-0005-0000-0000-00007D100000}"/>
    <cellStyle name="Currency 2 3 2 2" xfId="4391" xr:uid="{00000000-0005-0000-0000-00007E100000}"/>
    <cellStyle name="Currency 2 3 2 2 2" xfId="4392" xr:uid="{00000000-0005-0000-0000-00007F100000}"/>
    <cellStyle name="Currency 2 3 3" xfId="4393" xr:uid="{00000000-0005-0000-0000-000080100000}"/>
    <cellStyle name="Currency 2 3 3 2" xfId="4394" xr:uid="{00000000-0005-0000-0000-000081100000}"/>
    <cellStyle name="Currency 2 3 4" xfId="4395" xr:uid="{00000000-0005-0000-0000-000082100000}"/>
    <cellStyle name="Currency 2 3 4 2" xfId="4396" xr:uid="{00000000-0005-0000-0000-000083100000}"/>
    <cellStyle name="Currency 2 3 5" xfId="4397" xr:uid="{00000000-0005-0000-0000-000084100000}"/>
    <cellStyle name="Currency 2 3 5 2" xfId="4398" xr:uid="{00000000-0005-0000-0000-000085100000}"/>
    <cellStyle name="Currency 2 3 6" xfId="4399" xr:uid="{00000000-0005-0000-0000-000086100000}"/>
    <cellStyle name="Currency 2 3 6 2" xfId="4400" xr:uid="{00000000-0005-0000-0000-000087100000}"/>
    <cellStyle name="Currency 2 3 7" xfId="4389" xr:uid="{00000000-0005-0000-0000-000088100000}"/>
    <cellStyle name="Currency 2 4" xfId="161" xr:uid="{00000000-0005-0000-0000-000089100000}"/>
    <cellStyle name="Currency 2 4 2" xfId="4402" xr:uid="{00000000-0005-0000-0000-00008A100000}"/>
    <cellStyle name="Currency 2 4 2 2" xfId="4403" xr:uid="{00000000-0005-0000-0000-00008B100000}"/>
    <cellStyle name="Currency 2 4 3" xfId="4401" xr:uid="{00000000-0005-0000-0000-00008C100000}"/>
    <cellStyle name="Currency 2 5" xfId="4404" xr:uid="{00000000-0005-0000-0000-00008D100000}"/>
    <cellStyle name="Currency 2 5 2" xfId="4405" xr:uid="{00000000-0005-0000-0000-00008E100000}"/>
    <cellStyle name="Currency 2 5 3" xfId="4406" xr:uid="{00000000-0005-0000-0000-00008F100000}"/>
    <cellStyle name="Currency 2 5 3 2" xfId="4407" xr:uid="{00000000-0005-0000-0000-000090100000}"/>
    <cellStyle name="Currency 2 5 4" xfId="4408" xr:uid="{00000000-0005-0000-0000-000091100000}"/>
    <cellStyle name="Currency 2 6" xfId="4409" xr:uid="{00000000-0005-0000-0000-000092100000}"/>
    <cellStyle name="Currency 2 6 2" xfId="4410" xr:uid="{00000000-0005-0000-0000-000093100000}"/>
    <cellStyle name="Currency 2 7" xfId="4411" xr:uid="{00000000-0005-0000-0000-000094100000}"/>
    <cellStyle name="Currency 2 8" xfId="4412" xr:uid="{00000000-0005-0000-0000-000095100000}"/>
    <cellStyle name="Currency 3" xfId="162" xr:uid="{00000000-0005-0000-0000-000096100000}"/>
    <cellStyle name="Currency 3 2" xfId="163" xr:uid="{00000000-0005-0000-0000-000097100000}"/>
    <cellStyle name="Currency 3 2 2" xfId="4413" xr:uid="{00000000-0005-0000-0000-000098100000}"/>
    <cellStyle name="Currency 3 3" xfId="4414" xr:uid="{00000000-0005-0000-0000-000099100000}"/>
    <cellStyle name="Currency 3 3 2" xfId="4415" xr:uid="{00000000-0005-0000-0000-00009A100000}"/>
    <cellStyle name="Currency 3 4" xfId="4416" xr:uid="{00000000-0005-0000-0000-00009B100000}"/>
    <cellStyle name="Currency 4" xfId="164" xr:uid="{00000000-0005-0000-0000-00009C100000}"/>
    <cellStyle name="Currency 4 2" xfId="165" xr:uid="{00000000-0005-0000-0000-00009D100000}"/>
    <cellStyle name="Currency 4 2 2" xfId="4417" xr:uid="{00000000-0005-0000-0000-00009E100000}"/>
    <cellStyle name="Currency 4 2 2 2" xfId="4418" xr:uid="{00000000-0005-0000-0000-00009F100000}"/>
    <cellStyle name="Currency 4 2 3" xfId="4419" xr:uid="{00000000-0005-0000-0000-0000A0100000}"/>
    <cellStyle name="Currency 4 2 4" xfId="4420" xr:uid="{00000000-0005-0000-0000-0000A1100000}"/>
    <cellStyle name="Currency 4 2 5" xfId="4421" xr:uid="{00000000-0005-0000-0000-0000A2100000}"/>
    <cellStyle name="Currency 4 2 5 2" xfId="4422" xr:uid="{00000000-0005-0000-0000-0000A3100000}"/>
    <cellStyle name="Currency 4 3" xfId="4423" xr:uid="{00000000-0005-0000-0000-0000A4100000}"/>
    <cellStyle name="Currency 4 3 2" xfId="4424" xr:uid="{00000000-0005-0000-0000-0000A5100000}"/>
    <cellStyle name="Currency 4 3 2 2" xfId="4425" xr:uid="{00000000-0005-0000-0000-0000A6100000}"/>
    <cellStyle name="Currency 4 3 3" xfId="4426" xr:uid="{00000000-0005-0000-0000-0000A7100000}"/>
    <cellStyle name="Currency 4 3 4" xfId="4427" xr:uid="{00000000-0005-0000-0000-0000A8100000}"/>
    <cellStyle name="Currency 4 3 5" xfId="4428" xr:uid="{00000000-0005-0000-0000-0000A9100000}"/>
    <cellStyle name="Currency 4 3 6" xfId="4429" xr:uid="{00000000-0005-0000-0000-0000AA100000}"/>
    <cellStyle name="Currency 4 4" xfId="4430" xr:uid="{00000000-0005-0000-0000-0000AB100000}"/>
    <cellStyle name="Currency 4 4 2" xfId="4431" xr:uid="{00000000-0005-0000-0000-0000AC100000}"/>
    <cellStyle name="Currency 4 5" xfId="4432" xr:uid="{00000000-0005-0000-0000-0000AD100000}"/>
    <cellStyle name="Currency 4 5 2" xfId="4433" xr:uid="{00000000-0005-0000-0000-0000AE100000}"/>
    <cellStyle name="Currency 4 5 3" xfId="4434" xr:uid="{00000000-0005-0000-0000-0000AF100000}"/>
    <cellStyle name="Currency 4 6" xfId="4435" xr:uid="{00000000-0005-0000-0000-0000B0100000}"/>
    <cellStyle name="Currency 4 7" xfId="4436" xr:uid="{00000000-0005-0000-0000-0000B1100000}"/>
    <cellStyle name="Currency 4 7 2" xfId="4437" xr:uid="{00000000-0005-0000-0000-0000B2100000}"/>
    <cellStyle name="Currency 5" xfId="166" xr:uid="{00000000-0005-0000-0000-0000B3100000}"/>
    <cellStyle name="Currency 5 2" xfId="4439" xr:uid="{00000000-0005-0000-0000-0000B4100000}"/>
    <cellStyle name="Currency 5 2 2" xfId="4440" xr:uid="{00000000-0005-0000-0000-0000B5100000}"/>
    <cellStyle name="Currency 5 2 2 2" xfId="4441" xr:uid="{00000000-0005-0000-0000-0000B6100000}"/>
    <cellStyle name="Currency 5 2 2 3" xfId="4442" xr:uid="{00000000-0005-0000-0000-0000B7100000}"/>
    <cellStyle name="Currency 5 2 3" xfId="4443" xr:uid="{00000000-0005-0000-0000-0000B8100000}"/>
    <cellStyle name="Currency 5 2 4" xfId="4444" xr:uid="{00000000-0005-0000-0000-0000B9100000}"/>
    <cellStyle name="Currency 5 2 4 2" xfId="4445" xr:uid="{00000000-0005-0000-0000-0000BA100000}"/>
    <cellStyle name="Currency 5 2 5" xfId="4446" xr:uid="{00000000-0005-0000-0000-0000BB100000}"/>
    <cellStyle name="Currency 5 3" xfId="4447" xr:uid="{00000000-0005-0000-0000-0000BC100000}"/>
    <cellStyle name="Currency 5 3 2" xfId="4448" xr:uid="{00000000-0005-0000-0000-0000BD100000}"/>
    <cellStyle name="Currency 5 3 2 2" xfId="4449" xr:uid="{00000000-0005-0000-0000-0000BE100000}"/>
    <cellStyle name="Currency 5 3 2 2 2" xfId="4450" xr:uid="{00000000-0005-0000-0000-0000BF100000}"/>
    <cellStyle name="Currency 5 3 2 3" xfId="4451" xr:uid="{00000000-0005-0000-0000-0000C0100000}"/>
    <cellStyle name="Currency 5 3 3" xfId="4452" xr:uid="{00000000-0005-0000-0000-0000C1100000}"/>
    <cellStyle name="Currency 5 3 3 2" xfId="4453" xr:uid="{00000000-0005-0000-0000-0000C2100000}"/>
    <cellStyle name="Currency 5 3 4" xfId="4454" xr:uid="{00000000-0005-0000-0000-0000C3100000}"/>
    <cellStyle name="Currency 5 3 5" xfId="4455" xr:uid="{00000000-0005-0000-0000-0000C4100000}"/>
    <cellStyle name="Currency 5 3 6" xfId="4456" xr:uid="{00000000-0005-0000-0000-0000C5100000}"/>
    <cellStyle name="Currency 5 4" xfId="4457" xr:uid="{00000000-0005-0000-0000-0000C6100000}"/>
    <cellStyle name="Currency 5 5" xfId="4458" xr:uid="{00000000-0005-0000-0000-0000C7100000}"/>
    <cellStyle name="Currency 5 6" xfId="4459" xr:uid="{00000000-0005-0000-0000-0000C8100000}"/>
    <cellStyle name="Currency 5 6 2" xfId="4460" xr:uid="{00000000-0005-0000-0000-0000C9100000}"/>
    <cellStyle name="Currency 5 7" xfId="4461" xr:uid="{00000000-0005-0000-0000-0000CA100000}"/>
    <cellStyle name="Currency 5 8" xfId="4462" xr:uid="{00000000-0005-0000-0000-0000CB100000}"/>
    <cellStyle name="Currency 5 9" xfId="4438" xr:uid="{00000000-0005-0000-0000-0000CC100000}"/>
    <cellStyle name="Currency 6" xfId="167" xr:uid="{00000000-0005-0000-0000-0000CD100000}"/>
    <cellStyle name="Currency 6 2" xfId="4464" xr:uid="{00000000-0005-0000-0000-0000CE100000}"/>
    <cellStyle name="Currency 6 2 2" xfId="4465" xr:uid="{00000000-0005-0000-0000-0000CF100000}"/>
    <cellStyle name="Currency 6 2 3" xfId="4466" xr:uid="{00000000-0005-0000-0000-0000D0100000}"/>
    <cellStyle name="Currency 6 2 4" xfId="4467" xr:uid="{00000000-0005-0000-0000-0000D1100000}"/>
    <cellStyle name="Currency 6 3" xfId="4468" xr:uid="{00000000-0005-0000-0000-0000D2100000}"/>
    <cellStyle name="Currency 6 4" xfId="4469" xr:uid="{00000000-0005-0000-0000-0000D3100000}"/>
    <cellStyle name="Currency 6 4 2" xfId="4470" xr:uid="{00000000-0005-0000-0000-0000D4100000}"/>
    <cellStyle name="Currency 6 5" xfId="4463" xr:uid="{00000000-0005-0000-0000-0000D5100000}"/>
    <cellStyle name="Currency 7" xfId="168" xr:uid="{00000000-0005-0000-0000-0000D6100000}"/>
    <cellStyle name="Currency 7 2" xfId="4472" xr:uid="{00000000-0005-0000-0000-0000D7100000}"/>
    <cellStyle name="Currency 7 2 2" xfId="4473" xr:uid="{00000000-0005-0000-0000-0000D8100000}"/>
    <cellStyle name="Currency 7 2 2 2" xfId="4474" xr:uid="{00000000-0005-0000-0000-0000D9100000}"/>
    <cellStyle name="Currency 7 2 2 2 2" xfId="4475" xr:uid="{00000000-0005-0000-0000-0000DA100000}"/>
    <cellStyle name="Currency 7 2 2 3" xfId="4476" xr:uid="{00000000-0005-0000-0000-0000DB100000}"/>
    <cellStyle name="Currency 7 2 3" xfId="4477" xr:uid="{00000000-0005-0000-0000-0000DC100000}"/>
    <cellStyle name="Currency 7 2 3 2" xfId="4478" xr:uid="{00000000-0005-0000-0000-0000DD100000}"/>
    <cellStyle name="Currency 7 2 4" xfId="4479" xr:uid="{00000000-0005-0000-0000-0000DE100000}"/>
    <cellStyle name="Currency 7 3" xfId="4480" xr:uid="{00000000-0005-0000-0000-0000DF100000}"/>
    <cellStyle name="Currency 7 4" xfId="4481" xr:uid="{00000000-0005-0000-0000-0000E0100000}"/>
    <cellStyle name="Currency 7 5" xfId="4482" xr:uid="{00000000-0005-0000-0000-0000E1100000}"/>
    <cellStyle name="Currency 7 6" xfId="4483" xr:uid="{00000000-0005-0000-0000-0000E2100000}"/>
    <cellStyle name="Currency 7 7" xfId="4471" xr:uid="{00000000-0005-0000-0000-0000E3100000}"/>
    <cellStyle name="Currency 8" xfId="4484" xr:uid="{00000000-0005-0000-0000-0000E4100000}"/>
    <cellStyle name="Currency 8 2" xfId="4485" xr:uid="{00000000-0005-0000-0000-0000E5100000}"/>
    <cellStyle name="Currency 8 2 2" xfId="4486" xr:uid="{00000000-0005-0000-0000-0000E6100000}"/>
    <cellStyle name="Currency 8 2 2 2" xfId="4487" xr:uid="{00000000-0005-0000-0000-0000E7100000}"/>
    <cellStyle name="Currency 8 2 3" xfId="4488" xr:uid="{00000000-0005-0000-0000-0000E8100000}"/>
    <cellStyle name="Currency 8 3" xfId="4489" xr:uid="{00000000-0005-0000-0000-0000E9100000}"/>
    <cellStyle name="Currency 8 3 2" xfId="4490" xr:uid="{00000000-0005-0000-0000-0000EA100000}"/>
    <cellStyle name="Currency 8 4" xfId="4491" xr:uid="{00000000-0005-0000-0000-0000EB100000}"/>
    <cellStyle name="Currency 8 4 2" xfId="4492" xr:uid="{00000000-0005-0000-0000-0000EC100000}"/>
    <cellStyle name="Currency 8 5" xfId="4493" xr:uid="{00000000-0005-0000-0000-0000ED100000}"/>
    <cellStyle name="Currency 8 6" xfId="4494" xr:uid="{00000000-0005-0000-0000-0000EE100000}"/>
    <cellStyle name="Currency 9" xfId="4495" xr:uid="{00000000-0005-0000-0000-0000EF100000}"/>
    <cellStyle name="Currency 9 2" xfId="4496" xr:uid="{00000000-0005-0000-0000-0000F0100000}"/>
    <cellStyle name="Currency0" xfId="4497" xr:uid="{00000000-0005-0000-0000-0000F1100000}"/>
    <cellStyle name="Currency0 2" xfId="4498" xr:uid="{00000000-0005-0000-0000-0000F2100000}"/>
    <cellStyle name="Currency0 2 2" xfId="4499" xr:uid="{00000000-0005-0000-0000-0000F3100000}"/>
    <cellStyle name="Currency0 2 2 2" xfId="4500" xr:uid="{00000000-0005-0000-0000-0000F4100000}"/>
    <cellStyle name="Currency0 2 2 2 2" xfId="4501" xr:uid="{00000000-0005-0000-0000-0000F5100000}"/>
    <cellStyle name="Currency0 2 2 3" xfId="4502" xr:uid="{00000000-0005-0000-0000-0000F6100000}"/>
    <cellStyle name="Currency0 2 3" xfId="4503" xr:uid="{00000000-0005-0000-0000-0000F7100000}"/>
    <cellStyle name="Currency0 2 4" xfId="4504" xr:uid="{00000000-0005-0000-0000-0000F8100000}"/>
    <cellStyle name="Currency0 2 4 2" xfId="4505" xr:uid="{00000000-0005-0000-0000-0000F9100000}"/>
    <cellStyle name="Currency0 2 5" xfId="4506" xr:uid="{00000000-0005-0000-0000-0000FA100000}"/>
    <cellStyle name="Currency0 2 5 2" xfId="4507" xr:uid="{00000000-0005-0000-0000-0000FB100000}"/>
    <cellStyle name="Currency0 3" xfId="4508" xr:uid="{00000000-0005-0000-0000-0000FC100000}"/>
    <cellStyle name="Currency0 3 2" xfId="4509" xr:uid="{00000000-0005-0000-0000-0000FD100000}"/>
    <cellStyle name="Currency0 3 2 2" xfId="4510" xr:uid="{00000000-0005-0000-0000-0000FE100000}"/>
    <cellStyle name="Currency0 3 3" xfId="4511" xr:uid="{00000000-0005-0000-0000-0000FF100000}"/>
    <cellStyle name="Currency0 4" xfId="4512" xr:uid="{00000000-0005-0000-0000-000000110000}"/>
    <cellStyle name="Currency0 4 2" xfId="4513" xr:uid="{00000000-0005-0000-0000-000001110000}"/>
    <cellStyle name="Currency0 4 2 2" xfId="4514" xr:uid="{00000000-0005-0000-0000-000002110000}"/>
    <cellStyle name="Date" xfId="4515" xr:uid="{00000000-0005-0000-0000-000003110000}"/>
    <cellStyle name="Date 2" xfId="4516" xr:uid="{00000000-0005-0000-0000-000004110000}"/>
    <cellStyle name="Date 2 2" xfId="4517" xr:uid="{00000000-0005-0000-0000-000005110000}"/>
    <cellStyle name="Date 2 2 2" xfId="4518" xr:uid="{00000000-0005-0000-0000-000006110000}"/>
    <cellStyle name="Date 2 2 2 2" xfId="4519" xr:uid="{00000000-0005-0000-0000-000007110000}"/>
    <cellStyle name="Date 2 2 3" xfId="4520" xr:uid="{00000000-0005-0000-0000-000008110000}"/>
    <cellStyle name="Date 2 3" xfId="4521" xr:uid="{00000000-0005-0000-0000-000009110000}"/>
    <cellStyle name="Date 2 4" xfId="4522" xr:uid="{00000000-0005-0000-0000-00000A110000}"/>
    <cellStyle name="Date 2 4 2" xfId="4523" xr:uid="{00000000-0005-0000-0000-00000B110000}"/>
    <cellStyle name="Date 2 5" xfId="4524" xr:uid="{00000000-0005-0000-0000-00000C110000}"/>
    <cellStyle name="Date 2 5 2" xfId="4525" xr:uid="{00000000-0005-0000-0000-00000D110000}"/>
    <cellStyle name="Date 3" xfId="4526" xr:uid="{00000000-0005-0000-0000-00000E110000}"/>
    <cellStyle name="Date 3 2" xfId="4527" xr:uid="{00000000-0005-0000-0000-00000F110000}"/>
    <cellStyle name="Date 3 2 2" xfId="4528" xr:uid="{00000000-0005-0000-0000-000010110000}"/>
    <cellStyle name="Date 3 3" xfId="4529" xr:uid="{00000000-0005-0000-0000-000011110000}"/>
    <cellStyle name="Date 4" xfId="4530" xr:uid="{00000000-0005-0000-0000-000012110000}"/>
    <cellStyle name="Date 4 2" xfId="4531" xr:uid="{00000000-0005-0000-0000-000013110000}"/>
    <cellStyle name="Date 4 2 2" xfId="4532" xr:uid="{00000000-0005-0000-0000-000014110000}"/>
    <cellStyle name="Explanatory Text 2" xfId="169" xr:uid="{00000000-0005-0000-0000-000015110000}"/>
    <cellStyle name="Explanatory Text 2 2" xfId="170" xr:uid="{00000000-0005-0000-0000-000016110000}"/>
    <cellStyle name="Explanatory Text 2 2 2" xfId="4535" xr:uid="{00000000-0005-0000-0000-000017110000}"/>
    <cellStyle name="Explanatory Text 2 2 3" xfId="4534" xr:uid="{00000000-0005-0000-0000-000018110000}"/>
    <cellStyle name="Explanatory Text 2 3" xfId="4536" xr:uid="{00000000-0005-0000-0000-000019110000}"/>
    <cellStyle name="Explanatory Text 2 3 2" xfId="4537" xr:uid="{00000000-0005-0000-0000-00001A110000}"/>
    <cellStyle name="Explanatory Text 2 3 2 2" xfId="4538" xr:uid="{00000000-0005-0000-0000-00001B110000}"/>
    <cellStyle name="Explanatory Text 2 3 2 3" xfId="4539" xr:uid="{00000000-0005-0000-0000-00001C110000}"/>
    <cellStyle name="Explanatory Text 2 3 3" xfId="4540" xr:uid="{00000000-0005-0000-0000-00001D110000}"/>
    <cellStyle name="Explanatory Text 2 3 4" xfId="4541" xr:uid="{00000000-0005-0000-0000-00001E110000}"/>
    <cellStyle name="Explanatory Text 2 3 5" xfId="4542" xr:uid="{00000000-0005-0000-0000-00001F110000}"/>
    <cellStyle name="Explanatory Text 2 4" xfId="4543" xr:uid="{00000000-0005-0000-0000-000020110000}"/>
    <cellStyle name="Explanatory Text 2 4 2" xfId="4544" xr:uid="{00000000-0005-0000-0000-000021110000}"/>
    <cellStyle name="Explanatory Text 2 5" xfId="4545" xr:uid="{00000000-0005-0000-0000-000022110000}"/>
    <cellStyle name="Explanatory Text 2 6" xfId="4546" xr:uid="{00000000-0005-0000-0000-000023110000}"/>
    <cellStyle name="Explanatory Text 2 7" xfId="4547" xr:uid="{00000000-0005-0000-0000-000024110000}"/>
    <cellStyle name="Explanatory Text 2 8" xfId="4533" xr:uid="{00000000-0005-0000-0000-000025110000}"/>
    <cellStyle name="Explanatory Text 3" xfId="171" xr:uid="{00000000-0005-0000-0000-000026110000}"/>
    <cellStyle name="Explanatory Text 3 2" xfId="4549" xr:uid="{00000000-0005-0000-0000-000027110000}"/>
    <cellStyle name="Explanatory Text 3 2 2" xfId="4550" xr:uid="{00000000-0005-0000-0000-000028110000}"/>
    <cellStyle name="Explanatory Text 3 3" xfId="4551" xr:uid="{00000000-0005-0000-0000-000029110000}"/>
    <cellStyle name="Explanatory Text 3 4" xfId="4552" xr:uid="{00000000-0005-0000-0000-00002A110000}"/>
    <cellStyle name="Explanatory Text 3 5" xfId="4553" xr:uid="{00000000-0005-0000-0000-00002B110000}"/>
    <cellStyle name="Explanatory Text 3 6" xfId="4548" xr:uid="{00000000-0005-0000-0000-00002C110000}"/>
    <cellStyle name="Explanatory Text 4" xfId="4554" xr:uid="{00000000-0005-0000-0000-00002D110000}"/>
    <cellStyle name="Explanatory Text 4 2" xfId="4555" xr:uid="{00000000-0005-0000-0000-00002E110000}"/>
    <cellStyle name="Explanatory Text 5" xfId="4556" xr:uid="{00000000-0005-0000-0000-00002F110000}"/>
    <cellStyle name="Explanatory Text 6" xfId="4557" xr:uid="{00000000-0005-0000-0000-000030110000}"/>
    <cellStyle name="Explanatory Text 7" xfId="4558" xr:uid="{00000000-0005-0000-0000-000031110000}"/>
    <cellStyle name="Explanatory Text 8" xfId="4559" xr:uid="{00000000-0005-0000-0000-000032110000}"/>
    <cellStyle name="Fixed" xfId="4560" xr:uid="{00000000-0005-0000-0000-000033110000}"/>
    <cellStyle name="Fixed 2" xfId="4561" xr:uid="{00000000-0005-0000-0000-000034110000}"/>
    <cellStyle name="Fixed 2 2" xfId="4562" xr:uid="{00000000-0005-0000-0000-000035110000}"/>
    <cellStyle name="Fixed 2 2 2" xfId="4563" xr:uid="{00000000-0005-0000-0000-000036110000}"/>
    <cellStyle name="Fixed 2 2 2 2" xfId="4564" xr:uid="{00000000-0005-0000-0000-000037110000}"/>
    <cellStyle name="Fixed 2 2 3" xfId="4565" xr:uid="{00000000-0005-0000-0000-000038110000}"/>
    <cellStyle name="Fixed 2 3" xfId="4566" xr:uid="{00000000-0005-0000-0000-000039110000}"/>
    <cellStyle name="Fixed 2 4" xfId="4567" xr:uid="{00000000-0005-0000-0000-00003A110000}"/>
    <cellStyle name="Fixed 2 4 2" xfId="4568" xr:uid="{00000000-0005-0000-0000-00003B110000}"/>
    <cellStyle name="Fixed 2 5" xfId="4569" xr:uid="{00000000-0005-0000-0000-00003C110000}"/>
    <cellStyle name="Fixed 2 5 2" xfId="4570" xr:uid="{00000000-0005-0000-0000-00003D110000}"/>
    <cellStyle name="Fixed 3" xfId="4571" xr:uid="{00000000-0005-0000-0000-00003E110000}"/>
    <cellStyle name="Fixed 3 2" xfId="4572" xr:uid="{00000000-0005-0000-0000-00003F110000}"/>
    <cellStyle name="Fixed 3 2 2" xfId="4573" xr:uid="{00000000-0005-0000-0000-000040110000}"/>
    <cellStyle name="Fixed 3 3" xfId="4574" xr:uid="{00000000-0005-0000-0000-000041110000}"/>
    <cellStyle name="Fixed 4" xfId="4575" xr:uid="{00000000-0005-0000-0000-000042110000}"/>
    <cellStyle name="Fixed 4 2" xfId="4576" xr:uid="{00000000-0005-0000-0000-000043110000}"/>
    <cellStyle name="Fixed 4 2 2" xfId="4577" xr:uid="{00000000-0005-0000-0000-000044110000}"/>
    <cellStyle name="Good 2" xfId="172" xr:uid="{00000000-0005-0000-0000-000045110000}"/>
    <cellStyle name="Good 2 2" xfId="173" xr:uid="{00000000-0005-0000-0000-000046110000}"/>
    <cellStyle name="Good 2 2 2" xfId="4580" xr:uid="{00000000-0005-0000-0000-000047110000}"/>
    <cellStyle name="Good 2 2 3" xfId="4579" xr:uid="{00000000-0005-0000-0000-000048110000}"/>
    <cellStyle name="Good 2 3" xfId="4581" xr:uid="{00000000-0005-0000-0000-000049110000}"/>
    <cellStyle name="Good 2 3 2" xfId="4582" xr:uid="{00000000-0005-0000-0000-00004A110000}"/>
    <cellStyle name="Good 2 3 2 2" xfId="4583" xr:uid="{00000000-0005-0000-0000-00004B110000}"/>
    <cellStyle name="Good 2 3 2 3" xfId="4584" xr:uid="{00000000-0005-0000-0000-00004C110000}"/>
    <cellStyle name="Good 2 3 3" xfId="4585" xr:uid="{00000000-0005-0000-0000-00004D110000}"/>
    <cellStyle name="Good 2 3 4" xfId="4586" xr:uid="{00000000-0005-0000-0000-00004E110000}"/>
    <cellStyle name="Good 2 3 5" xfId="4587" xr:uid="{00000000-0005-0000-0000-00004F110000}"/>
    <cellStyle name="Good 2 4" xfId="4588" xr:uid="{00000000-0005-0000-0000-000050110000}"/>
    <cellStyle name="Good 2 4 2" xfId="4589" xr:uid="{00000000-0005-0000-0000-000051110000}"/>
    <cellStyle name="Good 2 5" xfId="4590" xr:uid="{00000000-0005-0000-0000-000052110000}"/>
    <cellStyle name="Good 2 6" xfId="4591" xr:uid="{00000000-0005-0000-0000-000053110000}"/>
    <cellStyle name="Good 2 7" xfId="4592" xr:uid="{00000000-0005-0000-0000-000054110000}"/>
    <cellStyle name="Good 2 8" xfId="4578" xr:uid="{00000000-0005-0000-0000-000055110000}"/>
    <cellStyle name="Good 3" xfId="174" xr:uid="{00000000-0005-0000-0000-000056110000}"/>
    <cellStyle name="Good 3 2" xfId="4594" xr:uid="{00000000-0005-0000-0000-000057110000}"/>
    <cellStyle name="Good 3 2 2" xfId="4595" xr:uid="{00000000-0005-0000-0000-000058110000}"/>
    <cellStyle name="Good 3 3" xfId="4596" xr:uid="{00000000-0005-0000-0000-000059110000}"/>
    <cellStyle name="Good 3 4" xfId="4597" xr:uid="{00000000-0005-0000-0000-00005A110000}"/>
    <cellStyle name="Good 3 5" xfId="4598" xr:uid="{00000000-0005-0000-0000-00005B110000}"/>
    <cellStyle name="Good 3 6" xfId="4593" xr:uid="{00000000-0005-0000-0000-00005C110000}"/>
    <cellStyle name="Good 4" xfId="4599" xr:uid="{00000000-0005-0000-0000-00005D110000}"/>
    <cellStyle name="Good 4 2" xfId="4600" xr:uid="{00000000-0005-0000-0000-00005E110000}"/>
    <cellStyle name="Good 5" xfId="4601" xr:uid="{00000000-0005-0000-0000-00005F110000}"/>
    <cellStyle name="Good 6" xfId="4602" xr:uid="{00000000-0005-0000-0000-000060110000}"/>
    <cellStyle name="Good 7" xfId="4603" xr:uid="{00000000-0005-0000-0000-000061110000}"/>
    <cellStyle name="HeaderStyle" xfId="4604" xr:uid="{00000000-0005-0000-0000-000062110000}"/>
    <cellStyle name="HeaderStyle 2" xfId="4605" xr:uid="{00000000-0005-0000-0000-000063110000}"/>
    <cellStyle name="HeaderStyle 3" xfId="4606" xr:uid="{00000000-0005-0000-0000-000064110000}"/>
    <cellStyle name="HeaderStyle 4" xfId="4607" xr:uid="{00000000-0005-0000-0000-000065110000}"/>
    <cellStyle name="Heading 1 10" xfId="4608" xr:uid="{00000000-0005-0000-0000-000066110000}"/>
    <cellStyle name="Heading 1 2" xfId="175" xr:uid="{00000000-0005-0000-0000-000067110000}"/>
    <cellStyle name="Heading 1 2 2" xfId="176" xr:uid="{00000000-0005-0000-0000-000068110000}"/>
    <cellStyle name="Heading 1 2 2 2" xfId="4611" xr:uid="{00000000-0005-0000-0000-000069110000}"/>
    <cellStyle name="Heading 1 2 2 2 2" xfId="4612" xr:uid="{00000000-0005-0000-0000-00006A110000}"/>
    <cellStyle name="Heading 1 2 2 2 2 2" xfId="4613" xr:uid="{00000000-0005-0000-0000-00006B110000}"/>
    <cellStyle name="Heading 1 2 2 2 3" xfId="4614" xr:uid="{00000000-0005-0000-0000-00006C110000}"/>
    <cellStyle name="Heading 1 2 2 3" xfId="4615" xr:uid="{00000000-0005-0000-0000-00006D110000}"/>
    <cellStyle name="Heading 1 2 2 4" xfId="4616" xr:uid="{00000000-0005-0000-0000-00006E110000}"/>
    <cellStyle name="Heading 1 2 2 4 2" xfId="4617" xr:uid="{00000000-0005-0000-0000-00006F110000}"/>
    <cellStyle name="Heading 1 2 2 5" xfId="4618" xr:uid="{00000000-0005-0000-0000-000070110000}"/>
    <cellStyle name="Heading 1 2 2 5 2" xfId="4619" xr:uid="{00000000-0005-0000-0000-000071110000}"/>
    <cellStyle name="Heading 1 2 2 6" xfId="4620" xr:uid="{00000000-0005-0000-0000-000072110000}"/>
    <cellStyle name="Heading 1 2 2 7" xfId="4610" xr:uid="{00000000-0005-0000-0000-000073110000}"/>
    <cellStyle name="Heading 1 2 3" xfId="4621" xr:uid="{00000000-0005-0000-0000-000074110000}"/>
    <cellStyle name="Heading 1 2 3 2" xfId="4622" xr:uid="{00000000-0005-0000-0000-000075110000}"/>
    <cellStyle name="Heading 1 2 3 2 2" xfId="4623" xr:uid="{00000000-0005-0000-0000-000076110000}"/>
    <cellStyle name="Heading 1 2 3 2 2 2" xfId="4624" xr:uid="{00000000-0005-0000-0000-000077110000}"/>
    <cellStyle name="Heading 1 2 3 2 2 3" xfId="4625" xr:uid="{00000000-0005-0000-0000-000078110000}"/>
    <cellStyle name="Heading 1 2 3 2 3" xfId="4626" xr:uid="{00000000-0005-0000-0000-000079110000}"/>
    <cellStyle name="Heading 1 2 3 2 4" xfId="4627" xr:uid="{00000000-0005-0000-0000-00007A110000}"/>
    <cellStyle name="Heading 1 2 3 2 5" xfId="4628" xr:uid="{00000000-0005-0000-0000-00007B110000}"/>
    <cellStyle name="Heading 1 2 3 3" xfId="4629" xr:uid="{00000000-0005-0000-0000-00007C110000}"/>
    <cellStyle name="Heading 1 2 3 3 2" xfId="4630" xr:uid="{00000000-0005-0000-0000-00007D110000}"/>
    <cellStyle name="Heading 1 2 3 4" xfId="4631" xr:uid="{00000000-0005-0000-0000-00007E110000}"/>
    <cellStyle name="Heading 1 2 3 4 2" xfId="4632" xr:uid="{00000000-0005-0000-0000-00007F110000}"/>
    <cellStyle name="Heading 1 2 3 4 3" xfId="4633" xr:uid="{00000000-0005-0000-0000-000080110000}"/>
    <cellStyle name="Heading 1 2 3 5" xfId="4634" xr:uid="{00000000-0005-0000-0000-000081110000}"/>
    <cellStyle name="Heading 1 2 3 6" xfId="4635" xr:uid="{00000000-0005-0000-0000-000082110000}"/>
    <cellStyle name="Heading 1 2 4" xfId="4636" xr:uid="{00000000-0005-0000-0000-000083110000}"/>
    <cellStyle name="Heading 1 2 4 2" xfId="4637" xr:uid="{00000000-0005-0000-0000-000084110000}"/>
    <cellStyle name="Heading 1 2 5" xfId="4638" xr:uid="{00000000-0005-0000-0000-000085110000}"/>
    <cellStyle name="Heading 1 2 5 2" xfId="4639" xr:uid="{00000000-0005-0000-0000-000086110000}"/>
    <cellStyle name="Heading 1 2 6" xfId="4640" xr:uid="{00000000-0005-0000-0000-000087110000}"/>
    <cellStyle name="Heading 1 2 7" xfId="4609" xr:uid="{00000000-0005-0000-0000-000088110000}"/>
    <cellStyle name="Heading 1 3" xfId="177" xr:uid="{00000000-0005-0000-0000-000089110000}"/>
    <cellStyle name="Heading 1 3 2" xfId="4642" xr:uid="{00000000-0005-0000-0000-00008A110000}"/>
    <cellStyle name="Heading 1 3 2 2" xfId="4643" xr:uid="{00000000-0005-0000-0000-00008B110000}"/>
    <cellStyle name="Heading 1 3 2 2 2" xfId="4644" xr:uid="{00000000-0005-0000-0000-00008C110000}"/>
    <cellStyle name="Heading 1 3 2 2 3" xfId="4645" xr:uid="{00000000-0005-0000-0000-00008D110000}"/>
    <cellStyle name="Heading 1 3 2 3" xfId="4646" xr:uid="{00000000-0005-0000-0000-00008E110000}"/>
    <cellStyle name="Heading 1 3 3" xfId="4647" xr:uid="{00000000-0005-0000-0000-00008F110000}"/>
    <cellStyle name="Heading 1 3 3 2" xfId="4648" xr:uid="{00000000-0005-0000-0000-000090110000}"/>
    <cellStyle name="Heading 1 3 3 3" xfId="4649" xr:uid="{00000000-0005-0000-0000-000091110000}"/>
    <cellStyle name="Heading 1 3 3 4" xfId="4650" xr:uid="{00000000-0005-0000-0000-000092110000}"/>
    <cellStyle name="Heading 1 3 4" xfId="4651" xr:uid="{00000000-0005-0000-0000-000093110000}"/>
    <cellStyle name="Heading 1 3 4 2" xfId="4652" xr:uid="{00000000-0005-0000-0000-000094110000}"/>
    <cellStyle name="Heading 1 3 5" xfId="4653" xr:uid="{00000000-0005-0000-0000-000095110000}"/>
    <cellStyle name="Heading 1 3 5 2" xfId="4654" xr:uid="{00000000-0005-0000-0000-000096110000}"/>
    <cellStyle name="Heading 1 3 6" xfId="4655" xr:uid="{00000000-0005-0000-0000-000097110000}"/>
    <cellStyle name="Heading 1 3 7" xfId="4656" xr:uid="{00000000-0005-0000-0000-000098110000}"/>
    <cellStyle name="Heading 1 3 8" xfId="4657" xr:uid="{00000000-0005-0000-0000-000099110000}"/>
    <cellStyle name="Heading 1 3 9" xfId="4641" xr:uid="{00000000-0005-0000-0000-00009A110000}"/>
    <cellStyle name="Heading 1 4" xfId="4658" xr:uid="{00000000-0005-0000-0000-00009B110000}"/>
    <cellStyle name="Heading 1 4 2" xfId="4659" xr:uid="{00000000-0005-0000-0000-00009C110000}"/>
    <cellStyle name="Heading 1 4 2 2" xfId="4660" xr:uid="{00000000-0005-0000-0000-00009D110000}"/>
    <cellStyle name="Heading 1 4 2 3" xfId="4661" xr:uid="{00000000-0005-0000-0000-00009E110000}"/>
    <cellStyle name="Heading 1 4 3" xfId="4662" xr:uid="{00000000-0005-0000-0000-00009F110000}"/>
    <cellStyle name="Heading 1 4 3 2" xfId="4663" xr:uid="{00000000-0005-0000-0000-0000A0110000}"/>
    <cellStyle name="Heading 1 4 4" xfId="4664" xr:uid="{00000000-0005-0000-0000-0000A1110000}"/>
    <cellStyle name="Heading 1 4 5" xfId="4665" xr:uid="{00000000-0005-0000-0000-0000A2110000}"/>
    <cellStyle name="Heading 1 4 6" xfId="4666" xr:uid="{00000000-0005-0000-0000-0000A3110000}"/>
    <cellStyle name="Heading 1 4 7" xfId="4667" xr:uid="{00000000-0005-0000-0000-0000A4110000}"/>
    <cellStyle name="Heading 1 5" xfId="4668" xr:uid="{00000000-0005-0000-0000-0000A5110000}"/>
    <cellStyle name="Heading 1 5 2" xfId="4669" xr:uid="{00000000-0005-0000-0000-0000A6110000}"/>
    <cellStyle name="Heading 1 5 2 2" xfId="4670" xr:uid="{00000000-0005-0000-0000-0000A7110000}"/>
    <cellStyle name="Heading 1 5 3" xfId="4671" xr:uid="{00000000-0005-0000-0000-0000A8110000}"/>
    <cellStyle name="Heading 1 5 3 2" xfId="4672" xr:uid="{00000000-0005-0000-0000-0000A9110000}"/>
    <cellStyle name="Heading 1 5 4" xfId="4673" xr:uid="{00000000-0005-0000-0000-0000AA110000}"/>
    <cellStyle name="Heading 1 5 5" xfId="4674" xr:uid="{00000000-0005-0000-0000-0000AB110000}"/>
    <cellStyle name="Heading 1 5 6" xfId="4675" xr:uid="{00000000-0005-0000-0000-0000AC110000}"/>
    <cellStyle name="Heading 1 6" xfId="4676" xr:uid="{00000000-0005-0000-0000-0000AD110000}"/>
    <cellStyle name="Heading 1 6 2" xfId="4677" xr:uid="{00000000-0005-0000-0000-0000AE110000}"/>
    <cellStyle name="Heading 1 6 3" xfId="4678" xr:uid="{00000000-0005-0000-0000-0000AF110000}"/>
    <cellStyle name="Heading 1 7" xfId="4679" xr:uid="{00000000-0005-0000-0000-0000B0110000}"/>
    <cellStyle name="Heading 1 7 2" xfId="4680" xr:uid="{00000000-0005-0000-0000-0000B1110000}"/>
    <cellStyle name="Heading 1 8" xfId="4681" xr:uid="{00000000-0005-0000-0000-0000B2110000}"/>
    <cellStyle name="Heading 1 8 2" xfId="4682" xr:uid="{00000000-0005-0000-0000-0000B3110000}"/>
    <cellStyle name="Heading 1 8 3" xfId="4683" xr:uid="{00000000-0005-0000-0000-0000B4110000}"/>
    <cellStyle name="Heading 1 9" xfId="4684" xr:uid="{00000000-0005-0000-0000-0000B5110000}"/>
    <cellStyle name="Heading 2 10" xfId="4685" xr:uid="{00000000-0005-0000-0000-0000B6110000}"/>
    <cellStyle name="Heading 2 2" xfId="178" xr:uid="{00000000-0005-0000-0000-0000B7110000}"/>
    <cellStyle name="Heading 2 2 2" xfId="179" xr:uid="{00000000-0005-0000-0000-0000B8110000}"/>
    <cellStyle name="Heading 2 2 2 2" xfId="4688" xr:uid="{00000000-0005-0000-0000-0000B9110000}"/>
    <cellStyle name="Heading 2 2 2 2 2" xfId="4689" xr:uid="{00000000-0005-0000-0000-0000BA110000}"/>
    <cellStyle name="Heading 2 2 2 2 2 2" xfId="4690" xr:uid="{00000000-0005-0000-0000-0000BB110000}"/>
    <cellStyle name="Heading 2 2 2 2 3" xfId="4691" xr:uid="{00000000-0005-0000-0000-0000BC110000}"/>
    <cellStyle name="Heading 2 2 2 3" xfId="4692" xr:uid="{00000000-0005-0000-0000-0000BD110000}"/>
    <cellStyle name="Heading 2 2 2 4" xfId="4693" xr:uid="{00000000-0005-0000-0000-0000BE110000}"/>
    <cellStyle name="Heading 2 2 2 4 2" xfId="4694" xr:uid="{00000000-0005-0000-0000-0000BF110000}"/>
    <cellStyle name="Heading 2 2 2 5" xfId="4695" xr:uid="{00000000-0005-0000-0000-0000C0110000}"/>
    <cellStyle name="Heading 2 2 2 5 2" xfId="4696" xr:uid="{00000000-0005-0000-0000-0000C1110000}"/>
    <cellStyle name="Heading 2 2 2 6" xfId="4697" xr:uid="{00000000-0005-0000-0000-0000C2110000}"/>
    <cellStyle name="Heading 2 2 2 7" xfId="4687" xr:uid="{00000000-0005-0000-0000-0000C3110000}"/>
    <cellStyle name="Heading 2 2 3" xfId="4698" xr:uid="{00000000-0005-0000-0000-0000C4110000}"/>
    <cellStyle name="Heading 2 2 3 2" xfId="4699" xr:uid="{00000000-0005-0000-0000-0000C5110000}"/>
    <cellStyle name="Heading 2 2 3 2 2" xfId="4700" xr:uid="{00000000-0005-0000-0000-0000C6110000}"/>
    <cellStyle name="Heading 2 2 3 2 2 2" xfId="4701" xr:uid="{00000000-0005-0000-0000-0000C7110000}"/>
    <cellStyle name="Heading 2 2 3 2 2 3" xfId="4702" xr:uid="{00000000-0005-0000-0000-0000C8110000}"/>
    <cellStyle name="Heading 2 2 3 2 3" xfId="4703" xr:uid="{00000000-0005-0000-0000-0000C9110000}"/>
    <cellStyle name="Heading 2 2 3 2 4" xfId="4704" xr:uid="{00000000-0005-0000-0000-0000CA110000}"/>
    <cellStyle name="Heading 2 2 3 2 5" xfId="4705" xr:uid="{00000000-0005-0000-0000-0000CB110000}"/>
    <cellStyle name="Heading 2 2 3 3" xfId="4706" xr:uid="{00000000-0005-0000-0000-0000CC110000}"/>
    <cellStyle name="Heading 2 2 3 3 2" xfId="4707" xr:uid="{00000000-0005-0000-0000-0000CD110000}"/>
    <cellStyle name="Heading 2 2 3 4" xfId="4708" xr:uid="{00000000-0005-0000-0000-0000CE110000}"/>
    <cellStyle name="Heading 2 2 3 4 2" xfId="4709" xr:uid="{00000000-0005-0000-0000-0000CF110000}"/>
    <cellStyle name="Heading 2 2 3 4 3" xfId="4710" xr:uid="{00000000-0005-0000-0000-0000D0110000}"/>
    <cellStyle name="Heading 2 2 3 5" xfId="4711" xr:uid="{00000000-0005-0000-0000-0000D1110000}"/>
    <cellStyle name="Heading 2 2 3 6" xfId="4712" xr:uid="{00000000-0005-0000-0000-0000D2110000}"/>
    <cellStyle name="Heading 2 2 4" xfId="4713" xr:uid="{00000000-0005-0000-0000-0000D3110000}"/>
    <cellStyle name="Heading 2 2 4 2" xfId="4714" xr:uid="{00000000-0005-0000-0000-0000D4110000}"/>
    <cellStyle name="Heading 2 2 5" xfId="4715" xr:uid="{00000000-0005-0000-0000-0000D5110000}"/>
    <cellStyle name="Heading 2 2 5 2" xfId="4716" xr:uid="{00000000-0005-0000-0000-0000D6110000}"/>
    <cellStyle name="Heading 2 2 6" xfId="4717" xr:uid="{00000000-0005-0000-0000-0000D7110000}"/>
    <cellStyle name="Heading 2 2 7" xfId="4686" xr:uid="{00000000-0005-0000-0000-0000D8110000}"/>
    <cellStyle name="Heading 2 3" xfId="180" xr:uid="{00000000-0005-0000-0000-0000D9110000}"/>
    <cellStyle name="Heading 2 3 2" xfId="4719" xr:uid="{00000000-0005-0000-0000-0000DA110000}"/>
    <cellStyle name="Heading 2 3 2 2" xfId="4720" xr:uid="{00000000-0005-0000-0000-0000DB110000}"/>
    <cellStyle name="Heading 2 3 2 2 2" xfId="4721" xr:uid="{00000000-0005-0000-0000-0000DC110000}"/>
    <cellStyle name="Heading 2 3 2 2 3" xfId="4722" xr:uid="{00000000-0005-0000-0000-0000DD110000}"/>
    <cellStyle name="Heading 2 3 2 3" xfId="4723" xr:uid="{00000000-0005-0000-0000-0000DE110000}"/>
    <cellStyle name="Heading 2 3 3" xfId="4724" xr:uid="{00000000-0005-0000-0000-0000DF110000}"/>
    <cellStyle name="Heading 2 3 3 2" xfId="4725" xr:uid="{00000000-0005-0000-0000-0000E0110000}"/>
    <cellStyle name="Heading 2 3 3 3" xfId="4726" xr:uid="{00000000-0005-0000-0000-0000E1110000}"/>
    <cellStyle name="Heading 2 3 3 3 2" xfId="4727" xr:uid="{00000000-0005-0000-0000-0000E2110000}"/>
    <cellStyle name="Heading 2 3 3 4" xfId="4728" xr:uid="{00000000-0005-0000-0000-0000E3110000}"/>
    <cellStyle name="Heading 2 3 4" xfId="4729" xr:uid="{00000000-0005-0000-0000-0000E4110000}"/>
    <cellStyle name="Heading 2 3 4 2" xfId="4730" xr:uid="{00000000-0005-0000-0000-0000E5110000}"/>
    <cellStyle name="Heading 2 3 4 2 2" xfId="4731" xr:uid="{00000000-0005-0000-0000-0000E6110000}"/>
    <cellStyle name="Heading 2 3 4 3" xfId="4732" xr:uid="{00000000-0005-0000-0000-0000E7110000}"/>
    <cellStyle name="Heading 2 3 5" xfId="4733" xr:uid="{00000000-0005-0000-0000-0000E8110000}"/>
    <cellStyle name="Heading 2 3 5 2" xfId="4734" xr:uid="{00000000-0005-0000-0000-0000E9110000}"/>
    <cellStyle name="Heading 2 3 5 2 2" xfId="4735" xr:uid="{00000000-0005-0000-0000-0000EA110000}"/>
    <cellStyle name="Heading 2 3 5 3" xfId="4736" xr:uid="{00000000-0005-0000-0000-0000EB110000}"/>
    <cellStyle name="Heading 2 3 6" xfId="4737" xr:uid="{00000000-0005-0000-0000-0000EC110000}"/>
    <cellStyle name="Heading 2 3 7" xfId="4738" xr:uid="{00000000-0005-0000-0000-0000ED110000}"/>
    <cellStyle name="Heading 2 3 8" xfId="4739" xr:uid="{00000000-0005-0000-0000-0000EE110000}"/>
    <cellStyle name="Heading 2 3 9" xfId="4718" xr:uid="{00000000-0005-0000-0000-0000EF110000}"/>
    <cellStyle name="Heading 2 4" xfId="4740" xr:uid="{00000000-0005-0000-0000-0000F0110000}"/>
    <cellStyle name="Heading 2 4 2" xfId="4741" xr:uid="{00000000-0005-0000-0000-0000F1110000}"/>
    <cellStyle name="Heading 2 4 2 2" xfId="4742" xr:uid="{00000000-0005-0000-0000-0000F2110000}"/>
    <cellStyle name="Heading 2 4 2 3" xfId="4743" xr:uid="{00000000-0005-0000-0000-0000F3110000}"/>
    <cellStyle name="Heading 2 4 2 4" xfId="4744" xr:uid="{00000000-0005-0000-0000-0000F4110000}"/>
    <cellStyle name="Heading 2 4 2 5" xfId="4745" xr:uid="{00000000-0005-0000-0000-0000F5110000}"/>
    <cellStyle name="Heading 2 4 3" xfId="4746" xr:uid="{00000000-0005-0000-0000-0000F6110000}"/>
    <cellStyle name="Heading 2 4 3 2" xfId="4747" xr:uid="{00000000-0005-0000-0000-0000F7110000}"/>
    <cellStyle name="Heading 2 4 3 3" xfId="4748" xr:uid="{00000000-0005-0000-0000-0000F8110000}"/>
    <cellStyle name="Heading 2 4 4" xfId="4749" xr:uid="{00000000-0005-0000-0000-0000F9110000}"/>
    <cellStyle name="Heading 2 4 4 2" xfId="4750" xr:uid="{00000000-0005-0000-0000-0000FA110000}"/>
    <cellStyle name="Heading 2 4 5" xfId="4751" xr:uid="{00000000-0005-0000-0000-0000FB110000}"/>
    <cellStyle name="Heading 2 4 5 2" xfId="4752" xr:uid="{00000000-0005-0000-0000-0000FC110000}"/>
    <cellStyle name="Heading 2 4 6" xfId="4753" xr:uid="{00000000-0005-0000-0000-0000FD110000}"/>
    <cellStyle name="Heading 2 4 7" xfId="4754" xr:uid="{00000000-0005-0000-0000-0000FE110000}"/>
    <cellStyle name="Heading 2 4 8" xfId="4755" xr:uid="{00000000-0005-0000-0000-0000FF110000}"/>
    <cellStyle name="Heading 2 4 9" xfId="4756" xr:uid="{00000000-0005-0000-0000-000000120000}"/>
    <cellStyle name="Heading 2 5" xfId="4757" xr:uid="{00000000-0005-0000-0000-000001120000}"/>
    <cellStyle name="Heading 2 5 2" xfId="4758" xr:uid="{00000000-0005-0000-0000-000002120000}"/>
    <cellStyle name="Heading 2 5 2 2" xfId="4759" xr:uid="{00000000-0005-0000-0000-000003120000}"/>
    <cellStyle name="Heading 2 5 3" xfId="4760" xr:uid="{00000000-0005-0000-0000-000004120000}"/>
    <cellStyle name="Heading 2 5 3 2" xfId="4761" xr:uid="{00000000-0005-0000-0000-000005120000}"/>
    <cellStyle name="Heading 2 5 4" xfId="4762" xr:uid="{00000000-0005-0000-0000-000006120000}"/>
    <cellStyle name="Heading 2 5 5" xfId="4763" xr:uid="{00000000-0005-0000-0000-000007120000}"/>
    <cellStyle name="Heading 2 5 6" xfId="4764" xr:uid="{00000000-0005-0000-0000-000008120000}"/>
    <cellStyle name="Heading 2 5 7" xfId="4765" xr:uid="{00000000-0005-0000-0000-000009120000}"/>
    <cellStyle name="Heading 2 6" xfId="4766" xr:uid="{00000000-0005-0000-0000-00000A120000}"/>
    <cellStyle name="Heading 2 6 2" xfId="4767" xr:uid="{00000000-0005-0000-0000-00000B120000}"/>
    <cellStyle name="Heading 2 6 3" xfId="4768" xr:uid="{00000000-0005-0000-0000-00000C120000}"/>
    <cellStyle name="Heading 2 7" xfId="4769" xr:uid="{00000000-0005-0000-0000-00000D120000}"/>
    <cellStyle name="Heading 2 7 2" xfId="4770" xr:uid="{00000000-0005-0000-0000-00000E120000}"/>
    <cellStyle name="Heading 2 8" xfId="4771" xr:uid="{00000000-0005-0000-0000-00000F120000}"/>
    <cellStyle name="Heading 2 8 2" xfId="4772" xr:uid="{00000000-0005-0000-0000-000010120000}"/>
    <cellStyle name="Heading 2 8 3" xfId="4773" xr:uid="{00000000-0005-0000-0000-000011120000}"/>
    <cellStyle name="Heading 2 9" xfId="4774" xr:uid="{00000000-0005-0000-0000-000012120000}"/>
    <cellStyle name="Heading 3 10" xfId="4775" xr:uid="{00000000-0005-0000-0000-000013120000}"/>
    <cellStyle name="Heading 3 2" xfId="181" xr:uid="{00000000-0005-0000-0000-000014120000}"/>
    <cellStyle name="Heading 3 2 2" xfId="182" xr:uid="{00000000-0005-0000-0000-000015120000}"/>
    <cellStyle name="Heading 3 2 2 2" xfId="4778" xr:uid="{00000000-0005-0000-0000-000016120000}"/>
    <cellStyle name="Heading 3 2 2 3" xfId="4779" xr:uid="{00000000-0005-0000-0000-000017120000}"/>
    <cellStyle name="Heading 3 2 2 4" xfId="4780" xr:uid="{00000000-0005-0000-0000-000018120000}"/>
    <cellStyle name="Heading 3 2 2 5" xfId="4777" xr:uid="{00000000-0005-0000-0000-000019120000}"/>
    <cellStyle name="Heading 3 2 3" xfId="4781" xr:uid="{00000000-0005-0000-0000-00001A120000}"/>
    <cellStyle name="Heading 3 2 3 2" xfId="4782" xr:uid="{00000000-0005-0000-0000-00001B120000}"/>
    <cellStyle name="Heading 3 2 3 2 2" xfId="4783" xr:uid="{00000000-0005-0000-0000-00001C120000}"/>
    <cellStyle name="Heading 3 2 3 2 2 2" xfId="4784" xr:uid="{00000000-0005-0000-0000-00001D120000}"/>
    <cellStyle name="Heading 3 2 3 2 3" xfId="4785" xr:uid="{00000000-0005-0000-0000-00001E120000}"/>
    <cellStyle name="Heading 3 2 3 2 3 2" xfId="4786" xr:uid="{00000000-0005-0000-0000-00001F120000}"/>
    <cellStyle name="Heading 3 2 3 2 4" xfId="4787" xr:uid="{00000000-0005-0000-0000-000020120000}"/>
    <cellStyle name="Heading 3 2 3 3" xfId="4788" xr:uid="{00000000-0005-0000-0000-000021120000}"/>
    <cellStyle name="Heading 3 2 3 3 2" xfId="4789" xr:uid="{00000000-0005-0000-0000-000022120000}"/>
    <cellStyle name="Heading 3 2 3 4" xfId="4790" xr:uid="{00000000-0005-0000-0000-000023120000}"/>
    <cellStyle name="Heading 3 2 3 4 2" xfId="4791" xr:uid="{00000000-0005-0000-0000-000024120000}"/>
    <cellStyle name="Heading 3 2 3 5" xfId="4792" xr:uid="{00000000-0005-0000-0000-000025120000}"/>
    <cellStyle name="Heading 3 2 3 6" xfId="4793" xr:uid="{00000000-0005-0000-0000-000026120000}"/>
    <cellStyle name="Heading 3 2 3 7" xfId="4794" xr:uid="{00000000-0005-0000-0000-000027120000}"/>
    <cellStyle name="Heading 3 2 4" xfId="4795" xr:uid="{00000000-0005-0000-0000-000028120000}"/>
    <cellStyle name="Heading 3 2 4 2" xfId="4796" xr:uid="{00000000-0005-0000-0000-000029120000}"/>
    <cellStyle name="Heading 3 2 4 3" xfId="4797" xr:uid="{00000000-0005-0000-0000-00002A120000}"/>
    <cellStyle name="Heading 3 2 5" xfId="4798" xr:uid="{00000000-0005-0000-0000-00002B120000}"/>
    <cellStyle name="Heading 3 2 5 2" xfId="4799" xr:uid="{00000000-0005-0000-0000-00002C120000}"/>
    <cellStyle name="Heading 3 2 6" xfId="4800" xr:uid="{00000000-0005-0000-0000-00002D120000}"/>
    <cellStyle name="Heading 3 2 7" xfId="4801" xr:uid="{00000000-0005-0000-0000-00002E120000}"/>
    <cellStyle name="Heading 3 2 8" xfId="4776" xr:uid="{00000000-0005-0000-0000-00002F120000}"/>
    <cellStyle name="Heading 3 3" xfId="183" xr:uid="{00000000-0005-0000-0000-000030120000}"/>
    <cellStyle name="Heading 3 3 2" xfId="4803" xr:uid="{00000000-0005-0000-0000-000031120000}"/>
    <cellStyle name="Heading 3 3 2 2" xfId="4804" xr:uid="{00000000-0005-0000-0000-000032120000}"/>
    <cellStyle name="Heading 3 3 2 3" xfId="4805" xr:uid="{00000000-0005-0000-0000-000033120000}"/>
    <cellStyle name="Heading 3 3 2 4" xfId="4806" xr:uid="{00000000-0005-0000-0000-000034120000}"/>
    <cellStyle name="Heading 3 3 3" xfId="4807" xr:uid="{00000000-0005-0000-0000-000035120000}"/>
    <cellStyle name="Heading 3 3 3 2" xfId="4808" xr:uid="{00000000-0005-0000-0000-000036120000}"/>
    <cellStyle name="Heading 3 3 4" xfId="4809" xr:uid="{00000000-0005-0000-0000-000037120000}"/>
    <cellStyle name="Heading 3 3 5" xfId="4810" xr:uid="{00000000-0005-0000-0000-000038120000}"/>
    <cellStyle name="Heading 3 3 6" xfId="4811" xr:uid="{00000000-0005-0000-0000-000039120000}"/>
    <cellStyle name="Heading 3 3 7" xfId="4812" xr:uid="{00000000-0005-0000-0000-00003A120000}"/>
    <cellStyle name="Heading 3 3 8" xfId="4802" xr:uid="{00000000-0005-0000-0000-00003B120000}"/>
    <cellStyle name="Heading 3 4" xfId="4813" xr:uid="{00000000-0005-0000-0000-00003C120000}"/>
    <cellStyle name="Heading 3 4 2" xfId="4814" xr:uid="{00000000-0005-0000-0000-00003D120000}"/>
    <cellStyle name="Heading 3 4 3" xfId="4815" xr:uid="{00000000-0005-0000-0000-00003E120000}"/>
    <cellStyle name="Heading 3 4 4" xfId="4816" xr:uid="{00000000-0005-0000-0000-00003F120000}"/>
    <cellStyle name="Heading 3 5" xfId="4817" xr:uid="{00000000-0005-0000-0000-000040120000}"/>
    <cellStyle name="Heading 3 5 2" xfId="4818" xr:uid="{00000000-0005-0000-0000-000041120000}"/>
    <cellStyle name="Heading 3 5 3" xfId="4819" xr:uid="{00000000-0005-0000-0000-000042120000}"/>
    <cellStyle name="Heading 3 6" xfId="4820" xr:uid="{00000000-0005-0000-0000-000043120000}"/>
    <cellStyle name="Heading 3 6 2" xfId="4821" xr:uid="{00000000-0005-0000-0000-000044120000}"/>
    <cellStyle name="Heading 3 7" xfId="4822" xr:uid="{00000000-0005-0000-0000-000045120000}"/>
    <cellStyle name="Heading 3 7 2" xfId="4823" xr:uid="{00000000-0005-0000-0000-000046120000}"/>
    <cellStyle name="Heading 3 8" xfId="4824" xr:uid="{00000000-0005-0000-0000-000047120000}"/>
    <cellStyle name="Heading 3 8 2" xfId="4825" xr:uid="{00000000-0005-0000-0000-000048120000}"/>
    <cellStyle name="Heading 3 8 3" xfId="4826" xr:uid="{00000000-0005-0000-0000-000049120000}"/>
    <cellStyle name="Heading 3 9" xfId="4827" xr:uid="{00000000-0005-0000-0000-00004A120000}"/>
    <cellStyle name="Heading 4 10" xfId="4828" xr:uid="{00000000-0005-0000-0000-00004B120000}"/>
    <cellStyle name="Heading 4 2" xfId="184" xr:uid="{00000000-0005-0000-0000-00004C120000}"/>
    <cellStyle name="Heading 4 2 2" xfId="185" xr:uid="{00000000-0005-0000-0000-00004D120000}"/>
    <cellStyle name="Heading 4 2 2 2" xfId="4831" xr:uid="{00000000-0005-0000-0000-00004E120000}"/>
    <cellStyle name="Heading 4 2 2 3" xfId="4832" xr:uid="{00000000-0005-0000-0000-00004F120000}"/>
    <cellStyle name="Heading 4 2 2 4" xfId="4833" xr:uid="{00000000-0005-0000-0000-000050120000}"/>
    <cellStyle name="Heading 4 2 2 5" xfId="4830" xr:uid="{00000000-0005-0000-0000-000051120000}"/>
    <cellStyle name="Heading 4 2 3" xfId="4834" xr:uid="{00000000-0005-0000-0000-000052120000}"/>
    <cellStyle name="Heading 4 2 3 2" xfId="4835" xr:uid="{00000000-0005-0000-0000-000053120000}"/>
    <cellStyle name="Heading 4 2 3 2 2" xfId="4836" xr:uid="{00000000-0005-0000-0000-000054120000}"/>
    <cellStyle name="Heading 4 2 3 2 2 2" xfId="4837" xr:uid="{00000000-0005-0000-0000-000055120000}"/>
    <cellStyle name="Heading 4 2 3 2 3" xfId="4838" xr:uid="{00000000-0005-0000-0000-000056120000}"/>
    <cellStyle name="Heading 4 2 3 2 3 2" xfId="4839" xr:uid="{00000000-0005-0000-0000-000057120000}"/>
    <cellStyle name="Heading 4 2 3 2 4" xfId="4840" xr:uid="{00000000-0005-0000-0000-000058120000}"/>
    <cellStyle name="Heading 4 2 3 3" xfId="4841" xr:uid="{00000000-0005-0000-0000-000059120000}"/>
    <cellStyle name="Heading 4 2 3 3 2" xfId="4842" xr:uid="{00000000-0005-0000-0000-00005A120000}"/>
    <cellStyle name="Heading 4 2 3 4" xfId="4843" xr:uid="{00000000-0005-0000-0000-00005B120000}"/>
    <cellStyle name="Heading 4 2 3 4 2" xfId="4844" xr:uid="{00000000-0005-0000-0000-00005C120000}"/>
    <cellStyle name="Heading 4 2 3 5" xfId="4845" xr:uid="{00000000-0005-0000-0000-00005D120000}"/>
    <cellStyle name="Heading 4 2 3 6" xfId="4846" xr:uid="{00000000-0005-0000-0000-00005E120000}"/>
    <cellStyle name="Heading 4 2 3 7" xfId="4847" xr:uid="{00000000-0005-0000-0000-00005F120000}"/>
    <cellStyle name="Heading 4 2 4" xfId="4848" xr:uid="{00000000-0005-0000-0000-000060120000}"/>
    <cellStyle name="Heading 4 2 4 2" xfId="4849" xr:uid="{00000000-0005-0000-0000-000061120000}"/>
    <cellStyle name="Heading 4 2 4 3" xfId="4850" xr:uid="{00000000-0005-0000-0000-000062120000}"/>
    <cellStyle name="Heading 4 2 5" xfId="4851" xr:uid="{00000000-0005-0000-0000-000063120000}"/>
    <cellStyle name="Heading 4 2 5 2" xfId="4852" xr:uid="{00000000-0005-0000-0000-000064120000}"/>
    <cellStyle name="Heading 4 2 6" xfId="4853" xr:uid="{00000000-0005-0000-0000-000065120000}"/>
    <cellStyle name="Heading 4 2 7" xfId="4854" xr:uid="{00000000-0005-0000-0000-000066120000}"/>
    <cellStyle name="Heading 4 2 8" xfId="4829" xr:uid="{00000000-0005-0000-0000-000067120000}"/>
    <cellStyle name="Heading 4 3" xfId="186" xr:uid="{00000000-0005-0000-0000-000068120000}"/>
    <cellStyle name="Heading 4 3 2" xfId="4856" xr:uid="{00000000-0005-0000-0000-000069120000}"/>
    <cellStyle name="Heading 4 3 2 2" xfId="4857" xr:uid="{00000000-0005-0000-0000-00006A120000}"/>
    <cellStyle name="Heading 4 3 2 3" xfId="4858" xr:uid="{00000000-0005-0000-0000-00006B120000}"/>
    <cellStyle name="Heading 4 3 2 4" xfId="4859" xr:uid="{00000000-0005-0000-0000-00006C120000}"/>
    <cellStyle name="Heading 4 3 3" xfId="4860" xr:uid="{00000000-0005-0000-0000-00006D120000}"/>
    <cellStyle name="Heading 4 3 3 2" xfId="4861" xr:uid="{00000000-0005-0000-0000-00006E120000}"/>
    <cellStyle name="Heading 4 3 4" xfId="4862" xr:uid="{00000000-0005-0000-0000-00006F120000}"/>
    <cellStyle name="Heading 4 3 5" xfId="4863" xr:uid="{00000000-0005-0000-0000-000070120000}"/>
    <cellStyle name="Heading 4 3 6" xfId="4864" xr:uid="{00000000-0005-0000-0000-000071120000}"/>
    <cellStyle name="Heading 4 3 7" xfId="4865" xr:uid="{00000000-0005-0000-0000-000072120000}"/>
    <cellStyle name="Heading 4 3 8" xfId="4855" xr:uid="{00000000-0005-0000-0000-000073120000}"/>
    <cellStyle name="Heading 4 4" xfId="4866" xr:uid="{00000000-0005-0000-0000-000074120000}"/>
    <cellStyle name="Heading 4 4 2" xfId="4867" xr:uid="{00000000-0005-0000-0000-000075120000}"/>
    <cellStyle name="Heading 4 4 3" xfId="4868" xr:uid="{00000000-0005-0000-0000-000076120000}"/>
    <cellStyle name="Heading 4 4 4" xfId="4869" xr:uid="{00000000-0005-0000-0000-000077120000}"/>
    <cellStyle name="Heading 4 5" xfId="4870" xr:uid="{00000000-0005-0000-0000-000078120000}"/>
    <cellStyle name="Heading 4 5 2" xfId="4871" xr:uid="{00000000-0005-0000-0000-000079120000}"/>
    <cellStyle name="Heading 4 5 3" xfId="4872" xr:uid="{00000000-0005-0000-0000-00007A120000}"/>
    <cellStyle name="Heading 4 6" xfId="4873" xr:uid="{00000000-0005-0000-0000-00007B120000}"/>
    <cellStyle name="Heading 4 6 2" xfId="4874" xr:uid="{00000000-0005-0000-0000-00007C120000}"/>
    <cellStyle name="Heading 4 7" xfId="4875" xr:uid="{00000000-0005-0000-0000-00007D120000}"/>
    <cellStyle name="Heading 4 7 2" xfId="4876" xr:uid="{00000000-0005-0000-0000-00007E120000}"/>
    <cellStyle name="Heading 4 8" xfId="4877" xr:uid="{00000000-0005-0000-0000-00007F120000}"/>
    <cellStyle name="Heading 4 8 2" xfId="4878" xr:uid="{00000000-0005-0000-0000-000080120000}"/>
    <cellStyle name="Heading 4 8 3" xfId="4879" xr:uid="{00000000-0005-0000-0000-000081120000}"/>
    <cellStyle name="Heading 4 9" xfId="4880" xr:uid="{00000000-0005-0000-0000-000082120000}"/>
    <cellStyle name="Heading1" xfId="4881" xr:uid="{00000000-0005-0000-0000-000083120000}"/>
    <cellStyle name="Heading2" xfId="4882" xr:uid="{00000000-0005-0000-0000-000084120000}"/>
    <cellStyle name="Hyperlink" xfId="2" builtinId="8"/>
    <cellStyle name="Hyperlink 2" xfId="15" xr:uid="{00000000-0005-0000-0000-000086120000}"/>
    <cellStyle name="Hyperlink 2 2" xfId="188" xr:uid="{00000000-0005-0000-0000-000087120000}"/>
    <cellStyle name="Hyperlink 2 2 2" xfId="189" xr:uid="{00000000-0005-0000-0000-000088120000}"/>
    <cellStyle name="Hyperlink 2 2 2 2" xfId="4886" xr:uid="{00000000-0005-0000-0000-000089120000}"/>
    <cellStyle name="Hyperlink 2 2 2 3" xfId="4885" xr:uid="{00000000-0005-0000-0000-00008A120000}"/>
    <cellStyle name="Hyperlink 2 2 3" xfId="4887" xr:uid="{00000000-0005-0000-0000-00008B120000}"/>
    <cellStyle name="Hyperlink 2 2 4" xfId="4888" xr:uid="{00000000-0005-0000-0000-00008C120000}"/>
    <cellStyle name="Hyperlink 2 2 5" xfId="4884" xr:uid="{00000000-0005-0000-0000-00008D120000}"/>
    <cellStyle name="Hyperlink 2 3" xfId="4889" xr:uid="{00000000-0005-0000-0000-00008E120000}"/>
    <cellStyle name="Hyperlink 2 3 2" xfId="4890" xr:uid="{00000000-0005-0000-0000-00008F120000}"/>
    <cellStyle name="Hyperlink 2 4" xfId="4891" xr:uid="{00000000-0005-0000-0000-000090120000}"/>
    <cellStyle name="Hyperlink 2 5" xfId="4892" xr:uid="{00000000-0005-0000-0000-000091120000}"/>
    <cellStyle name="Hyperlink 2 6" xfId="4893" xr:uid="{00000000-0005-0000-0000-000092120000}"/>
    <cellStyle name="Hyperlink 2 7" xfId="4883" xr:uid="{00000000-0005-0000-0000-000093120000}"/>
    <cellStyle name="Hyperlink 2 8" xfId="187" xr:uid="{00000000-0005-0000-0000-000094120000}"/>
    <cellStyle name="Hyperlink 3" xfId="190" xr:uid="{00000000-0005-0000-0000-000095120000}"/>
    <cellStyle name="Hyperlink 3 2" xfId="4895" xr:uid="{00000000-0005-0000-0000-000096120000}"/>
    <cellStyle name="Hyperlink 3 2 2" xfId="4896" xr:uid="{00000000-0005-0000-0000-000097120000}"/>
    <cellStyle name="Hyperlink 3 2 2 2" xfId="4897" xr:uid="{00000000-0005-0000-0000-000098120000}"/>
    <cellStyle name="Hyperlink 3 2 2 2 2" xfId="4898" xr:uid="{00000000-0005-0000-0000-000099120000}"/>
    <cellStyle name="Hyperlink 3 2 2 3" xfId="4899" xr:uid="{00000000-0005-0000-0000-00009A120000}"/>
    <cellStyle name="Hyperlink 3 2 3" xfId="4900" xr:uid="{00000000-0005-0000-0000-00009B120000}"/>
    <cellStyle name="Hyperlink 3 2 3 2" xfId="4901" xr:uid="{00000000-0005-0000-0000-00009C120000}"/>
    <cellStyle name="Hyperlink 3 2 4" xfId="4902" xr:uid="{00000000-0005-0000-0000-00009D120000}"/>
    <cellStyle name="Hyperlink 3 3" xfId="4903" xr:uid="{00000000-0005-0000-0000-00009E120000}"/>
    <cellStyle name="Hyperlink 3 3 2" xfId="4904" xr:uid="{00000000-0005-0000-0000-00009F120000}"/>
    <cellStyle name="Hyperlink 3 3 3" xfId="4905" xr:uid="{00000000-0005-0000-0000-0000A0120000}"/>
    <cellStyle name="Hyperlink 3 4" xfId="4906" xr:uid="{00000000-0005-0000-0000-0000A1120000}"/>
    <cellStyle name="Hyperlink 3 4 2" xfId="4907" xr:uid="{00000000-0005-0000-0000-0000A2120000}"/>
    <cellStyle name="Hyperlink 3 4 2 2" xfId="4908" xr:uid="{00000000-0005-0000-0000-0000A3120000}"/>
    <cellStyle name="Hyperlink 3 4 3" xfId="4909" xr:uid="{00000000-0005-0000-0000-0000A4120000}"/>
    <cellStyle name="Hyperlink 3 5" xfId="4910" xr:uid="{00000000-0005-0000-0000-0000A5120000}"/>
    <cellStyle name="Hyperlink 3 5 2" xfId="4911" xr:uid="{00000000-0005-0000-0000-0000A6120000}"/>
    <cellStyle name="Hyperlink 3 5 2 2" xfId="4912" xr:uid="{00000000-0005-0000-0000-0000A7120000}"/>
    <cellStyle name="Hyperlink 3 5 3" xfId="4913" xr:uid="{00000000-0005-0000-0000-0000A8120000}"/>
    <cellStyle name="Hyperlink 3 6" xfId="4914" xr:uid="{00000000-0005-0000-0000-0000A9120000}"/>
    <cellStyle name="Hyperlink 3 7" xfId="4894" xr:uid="{00000000-0005-0000-0000-0000AA120000}"/>
    <cellStyle name="Hyperlink 4" xfId="4915" xr:uid="{00000000-0005-0000-0000-0000AB120000}"/>
    <cellStyle name="Hyperlink 4 2" xfId="4916" xr:uid="{00000000-0005-0000-0000-0000AC120000}"/>
    <cellStyle name="Hyperlink 4 2 2" xfId="4917" xr:uid="{00000000-0005-0000-0000-0000AD120000}"/>
    <cellStyle name="Hyperlink 4 2 2 2" xfId="4918" xr:uid="{00000000-0005-0000-0000-0000AE120000}"/>
    <cellStyle name="Hyperlink 4 2 2 3" xfId="4919" xr:uid="{00000000-0005-0000-0000-0000AF120000}"/>
    <cellStyle name="Hyperlink 4 2 2 4" xfId="4920" xr:uid="{00000000-0005-0000-0000-0000B0120000}"/>
    <cellStyle name="Hyperlink 4 2 3" xfId="4921" xr:uid="{00000000-0005-0000-0000-0000B1120000}"/>
    <cellStyle name="Hyperlink 4 2 3 2" xfId="4922" xr:uid="{00000000-0005-0000-0000-0000B2120000}"/>
    <cellStyle name="Hyperlink 4 2 4" xfId="4923" xr:uid="{00000000-0005-0000-0000-0000B3120000}"/>
    <cellStyle name="Hyperlink 4 2 5" xfId="4924" xr:uid="{00000000-0005-0000-0000-0000B4120000}"/>
    <cellStyle name="Hyperlink 4 2 6" xfId="4925" xr:uid="{00000000-0005-0000-0000-0000B5120000}"/>
    <cellStyle name="Hyperlink 4 3" xfId="4926" xr:uid="{00000000-0005-0000-0000-0000B6120000}"/>
    <cellStyle name="Hyperlink 4 3 2" xfId="4927" xr:uid="{00000000-0005-0000-0000-0000B7120000}"/>
    <cellStyle name="Hyperlink 4 3 3" xfId="4928" xr:uid="{00000000-0005-0000-0000-0000B8120000}"/>
    <cellStyle name="Hyperlink 4 3 4" xfId="4929" xr:uid="{00000000-0005-0000-0000-0000B9120000}"/>
    <cellStyle name="Hyperlink 4 4" xfId="4930" xr:uid="{00000000-0005-0000-0000-0000BA120000}"/>
    <cellStyle name="Hyperlink 4 4 2" xfId="4931" xr:uid="{00000000-0005-0000-0000-0000BB120000}"/>
    <cellStyle name="Hyperlink 4 5" xfId="4932" xr:uid="{00000000-0005-0000-0000-0000BC120000}"/>
    <cellStyle name="Hyperlink 4 6" xfId="4933" xr:uid="{00000000-0005-0000-0000-0000BD120000}"/>
    <cellStyle name="Hyperlink 4 7" xfId="4934" xr:uid="{00000000-0005-0000-0000-0000BE120000}"/>
    <cellStyle name="Hyperlink 5" xfId="4935" xr:uid="{00000000-0005-0000-0000-0000BF120000}"/>
    <cellStyle name="HyperlinkStyle" xfId="4936" xr:uid="{00000000-0005-0000-0000-0000C0120000}"/>
    <cellStyle name="HyperlinkStyle 2" xfId="4937" xr:uid="{00000000-0005-0000-0000-0000C1120000}"/>
    <cellStyle name="HyperlinkStyle 3" xfId="4938" xr:uid="{00000000-0005-0000-0000-0000C2120000}"/>
    <cellStyle name="HyperlinkStyle 4" xfId="4939" xr:uid="{00000000-0005-0000-0000-0000C3120000}"/>
    <cellStyle name="HyperlinkStyle 5" xfId="4940" xr:uid="{00000000-0005-0000-0000-0000C4120000}"/>
    <cellStyle name="Input 2" xfId="191" xr:uid="{00000000-0005-0000-0000-0000C5120000}"/>
    <cellStyle name="Input 2 2" xfId="192" xr:uid="{00000000-0005-0000-0000-0000C6120000}"/>
    <cellStyle name="Input 2 2 2" xfId="4943" xr:uid="{00000000-0005-0000-0000-0000C7120000}"/>
    <cellStyle name="Input 2 2 3" xfId="4944" xr:uid="{00000000-0005-0000-0000-0000C8120000}"/>
    <cellStyle name="Input 2 2 4" xfId="4945" xr:uid="{00000000-0005-0000-0000-0000C9120000}"/>
    <cellStyle name="Input 2 2 5" xfId="4942" xr:uid="{00000000-0005-0000-0000-0000CA120000}"/>
    <cellStyle name="Input 2 3" xfId="4946" xr:uid="{00000000-0005-0000-0000-0000CB120000}"/>
    <cellStyle name="Input 2 3 10" xfId="4947" xr:uid="{00000000-0005-0000-0000-0000CC120000}"/>
    <cellStyle name="Input 2 3 10 10" xfId="4948" xr:uid="{00000000-0005-0000-0000-0000CD120000}"/>
    <cellStyle name="Input 2 3 10 11" xfId="4949" xr:uid="{00000000-0005-0000-0000-0000CE120000}"/>
    <cellStyle name="Input 2 3 10 2" xfId="4950" xr:uid="{00000000-0005-0000-0000-0000CF120000}"/>
    <cellStyle name="Input 2 3 10 2 2" xfId="4951" xr:uid="{00000000-0005-0000-0000-0000D0120000}"/>
    <cellStyle name="Input 2 3 10 2 2 2" xfId="4952" xr:uid="{00000000-0005-0000-0000-0000D1120000}"/>
    <cellStyle name="Input 2 3 10 2 2 2 2" xfId="4953" xr:uid="{00000000-0005-0000-0000-0000D2120000}"/>
    <cellStyle name="Input 2 3 10 2 2 3" xfId="4954" xr:uid="{00000000-0005-0000-0000-0000D3120000}"/>
    <cellStyle name="Input 2 3 10 2 3" xfId="4955" xr:uid="{00000000-0005-0000-0000-0000D4120000}"/>
    <cellStyle name="Input 2 3 10 2 3 2" xfId="4956" xr:uid="{00000000-0005-0000-0000-0000D5120000}"/>
    <cellStyle name="Input 2 3 10 2 4" xfId="4957" xr:uid="{00000000-0005-0000-0000-0000D6120000}"/>
    <cellStyle name="Input 2 3 10 2 4 2" xfId="4958" xr:uid="{00000000-0005-0000-0000-0000D7120000}"/>
    <cellStyle name="Input 2 3 10 2 5" xfId="4959" xr:uid="{00000000-0005-0000-0000-0000D8120000}"/>
    <cellStyle name="Input 2 3 10 2 6" xfId="4960" xr:uid="{00000000-0005-0000-0000-0000D9120000}"/>
    <cellStyle name="Input 2 3 10 3" xfId="4961" xr:uid="{00000000-0005-0000-0000-0000DA120000}"/>
    <cellStyle name="Input 2 3 10 3 2" xfId="4962" xr:uid="{00000000-0005-0000-0000-0000DB120000}"/>
    <cellStyle name="Input 2 3 10 3 2 2" xfId="4963" xr:uid="{00000000-0005-0000-0000-0000DC120000}"/>
    <cellStyle name="Input 2 3 10 3 2 2 2" xfId="4964" xr:uid="{00000000-0005-0000-0000-0000DD120000}"/>
    <cellStyle name="Input 2 3 10 3 2 3" xfId="4965" xr:uid="{00000000-0005-0000-0000-0000DE120000}"/>
    <cellStyle name="Input 2 3 10 3 3" xfId="4966" xr:uid="{00000000-0005-0000-0000-0000DF120000}"/>
    <cellStyle name="Input 2 3 10 3 3 2" xfId="4967" xr:uid="{00000000-0005-0000-0000-0000E0120000}"/>
    <cellStyle name="Input 2 3 10 3 4" xfId="4968" xr:uid="{00000000-0005-0000-0000-0000E1120000}"/>
    <cellStyle name="Input 2 3 10 3 4 2" xfId="4969" xr:uid="{00000000-0005-0000-0000-0000E2120000}"/>
    <cellStyle name="Input 2 3 10 3 5" xfId="4970" xr:uid="{00000000-0005-0000-0000-0000E3120000}"/>
    <cellStyle name="Input 2 3 10 3 6" xfId="4971" xr:uid="{00000000-0005-0000-0000-0000E4120000}"/>
    <cellStyle name="Input 2 3 10 4" xfId="4972" xr:uid="{00000000-0005-0000-0000-0000E5120000}"/>
    <cellStyle name="Input 2 3 10 4 2" xfId="4973" xr:uid="{00000000-0005-0000-0000-0000E6120000}"/>
    <cellStyle name="Input 2 3 10 4 2 2" xfId="4974" xr:uid="{00000000-0005-0000-0000-0000E7120000}"/>
    <cellStyle name="Input 2 3 10 4 2 2 2" xfId="4975" xr:uid="{00000000-0005-0000-0000-0000E8120000}"/>
    <cellStyle name="Input 2 3 10 4 2 3" xfId="4976" xr:uid="{00000000-0005-0000-0000-0000E9120000}"/>
    <cellStyle name="Input 2 3 10 4 3" xfId="4977" xr:uid="{00000000-0005-0000-0000-0000EA120000}"/>
    <cellStyle name="Input 2 3 10 4 3 2" xfId="4978" xr:uid="{00000000-0005-0000-0000-0000EB120000}"/>
    <cellStyle name="Input 2 3 10 4 4" xfId="4979" xr:uid="{00000000-0005-0000-0000-0000EC120000}"/>
    <cellStyle name="Input 2 3 10 4 4 2" xfId="4980" xr:uid="{00000000-0005-0000-0000-0000ED120000}"/>
    <cellStyle name="Input 2 3 10 4 5" xfId="4981" xr:uid="{00000000-0005-0000-0000-0000EE120000}"/>
    <cellStyle name="Input 2 3 10 4 6" xfId="4982" xr:uid="{00000000-0005-0000-0000-0000EF120000}"/>
    <cellStyle name="Input 2 3 10 5" xfId="4983" xr:uid="{00000000-0005-0000-0000-0000F0120000}"/>
    <cellStyle name="Input 2 3 10 5 2" xfId="4984" xr:uid="{00000000-0005-0000-0000-0000F1120000}"/>
    <cellStyle name="Input 2 3 10 5 2 2" xfId="4985" xr:uid="{00000000-0005-0000-0000-0000F2120000}"/>
    <cellStyle name="Input 2 3 10 5 2 2 2" xfId="4986" xr:uid="{00000000-0005-0000-0000-0000F3120000}"/>
    <cellStyle name="Input 2 3 10 5 2 3" xfId="4987" xr:uid="{00000000-0005-0000-0000-0000F4120000}"/>
    <cellStyle name="Input 2 3 10 5 3" xfId="4988" xr:uid="{00000000-0005-0000-0000-0000F5120000}"/>
    <cellStyle name="Input 2 3 10 5 3 2" xfId="4989" xr:uid="{00000000-0005-0000-0000-0000F6120000}"/>
    <cellStyle name="Input 2 3 10 5 4" xfId="4990" xr:uid="{00000000-0005-0000-0000-0000F7120000}"/>
    <cellStyle name="Input 2 3 10 5 4 2" xfId="4991" xr:uid="{00000000-0005-0000-0000-0000F8120000}"/>
    <cellStyle name="Input 2 3 10 5 5" xfId="4992" xr:uid="{00000000-0005-0000-0000-0000F9120000}"/>
    <cellStyle name="Input 2 3 10 5 6" xfId="4993" xr:uid="{00000000-0005-0000-0000-0000FA120000}"/>
    <cellStyle name="Input 2 3 10 6" xfId="4994" xr:uid="{00000000-0005-0000-0000-0000FB120000}"/>
    <cellStyle name="Input 2 3 10 6 2" xfId="4995" xr:uid="{00000000-0005-0000-0000-0000FC120000}"/>
    <cellStyle name="Input 2 3 10 6 2 2" xfId="4996" xr:uid="{00000000-0005-0000-0000-0000FD120000}"/>
    <cellStyle name="Input 2 3 10 6 2 2 2" xfId="4997" xr:uid="{00000000-0005-0000-0000-0000FE120000}"/>
    <cellStyle name="Input 2 3 10 6 2 3" xfId="4998" xr:uid="{00000000-0005-0000-0000-0000FF120000}"/>
    <cellStyle name="Input 2 3 10 6 3" xfId="4999" xr:uid="{00000000-0005-0000-0000-000000130000}"/>
    <cellStyle name="Input 2 3 10 6 3 2" xfId="5000" xr:uid="{00000000-0005-0000-0000-000001130000}"/>
    <cellStyle name="Input 2 3 10 6 4" xfId="5001" xr:uid="{00000000-0005-0000-0000-000002130000}"/>
    <cellStyle name="Input 2 3 10 6 4 2" xfId="5002" xr:uid="{00000000-0005-0000-0000-000003130000}"/>
    <cellStyle name="Input 2 3 10 6 5" xfId="5003" xr:uid="{00000000-0005-0000-0000-000004130000}"/>
    <cellStyle name="Input 2 3 10 6 6" xfId="5004" xr:uid="{00000000-0005-0000-0000-000005130000}"/>
    <cellStyle name="Input 2 3 10 7" xfId="5005" xr:uid="{00000000-0005-0000-0000-000006130000}"/>
    <cellStyle name="Input 2 3 10 7 2" xfId="5006" xr:uid="{00000000-0005-0000-0000-000007130000}"/>
    <cellStyle name="Input 2 3 10 7 2 2" xfId="5007" xr:uid="{00000000-0005-0000-0000-000008130000}"/>
    <cellStyle name="Input 2 3 10 7 3" xfId="5008" xr:uid="{00000000-0005-0000-0000-000009130000}"/>
    <cellStyle name="Input 2 3 10 8" xfId="5009" xr:uid="{00000000-0005-0000-0000-00000A130000}"/>
    <cellStyle name="Input 2 3 10 8 2" xfId="5010" xr:uid="{00000000-0005-0000-0000-00000B130000}"/>
    <cellStyle name="Input 2 3 10 9" xfId="5011" xr:uid="{00000000-0005-0000-0000-00000C130000}"/>
    <cellStyle name="Input 2 3 10 9 2" xfId="5012" xr:uid="{00000000-0005-0000-0000-00000D130000}"/>
    <cellStyle name="Input 2 3 11" xfId="5013" xr:uid="{00000000-0005-0000-0000-00000E130000}"/>
    <cellStyle name="Input 2 3 11 10" xfId="5014" xr:uid="{00000000-0005-0000-0000-00000F130000}"/>
    <cellStyle name="Input 2 3 11 11" xfId="5015" xr:uid="{00000000-0005-0000-0000-000010130000}"/>
    <cellStyle name="Input 2 3 11 2" xfId="5016" xr:uid="{00000000-0005-0000-0000-000011130000}"/>
    <cellStyle name="Input 2 3 11 2 2" xfId="5017" xr:uid="{00000000-0005-0000-0000-000012130000}"/>
    <cellStyle name="Input 2 3 11 2 2 2" xfId="5018" xr:uid="{00000000-0005-0000-0000-000013130000}"/>
    <cellStyle name="Input 2 3 11 2 2 2 2" xfId="5019" xr:uid="{00000000-0005-0000-0000-000014130000}"/>
    <cellStyle name="Input 2 3 11 2 2 3" xfId="5020" xr:uid="{00000000-0005-0000-0000-000015130000}"/>
    <cellStyle name="Input 2 3 11 2 3" xfId="5021" xr:uid="{00000000-0005-0000-0000-000016130000}"/>
    <cellStyle name="Input 2 3 11 2 3 2" xfId="5022" xr:uid="{00000000-0005-0000-0000-000017130000}"/>
    <cellStyle name="Input 2 3 11 2 4" xfId="5023" xr:uid="{00000000-0005-0000-0000-000018130000}"/>
    <cellStyle name="Input 2 3 11 2 4 2" xfId="5024" xr:uid="{00000000-0005-0000-0000-000019130000}"/>
    <cellStyle name="Input 2 3 11 2 5" xfId="5025" xr:uid="{00000000-0005-0000-0000-00001A130000}"/>
    <cellStyle name="Input 2 3 11 2 6" xfId="5026" xr:uid="{00000000-0005-0000-0000-00001B130000}"/>
    <cellStyle name="Input 2 3 11 3" xfId="5027" xr:uid="{00000000-0005-0000-0000-00001C130000}"/>
    <cellStyle name="Input 2 3 11 3 2" xfId="5028" xr:uid="{00000000-0005-0000-0000-00001D130000}"/>
    <cellStyle name="Input 2 3 11 3 2 2" xfId="5029" xr:uid="{00000000-0005-0000-0000-00001E130000}"/>
    <cellStyle name="Input 2 3 11 3 2 2 2" xfId="5030" xr:uid="{00000000-0005-0000-0000-00001F130000}"/>
    <cellStyle name="Input 2 3 11 3 2 3" xfId="5031" xr:uid="{00000000-0005-0000-0000-000020130000}"/>
    <cellStyle name="Input 2 3 11 3 3" xfId="5032" xr:uid="{00000000-0005-0000-0000-000021130000}"/>
    <cellStyle name="Input 2 3 11 3 3 2" xfId="5033" xr:uid="{00000000-0005-0000-0000-000022130000}"/>
    <cellStyle name="Input 2 3 11 3 4" xfId="5034" xr:uid="{00000000-0005-0000-0000-000023130000}"/>
    <cellStyle name="Input 2 3 11 3 4 2" xfId="5035" xr:uid="{00000000-0005-0000-0000-000024130000}"/>
    <cellStyle name="Input 2 3 11 3 5" xfId="5036" xr:uid="{00000000-0005-0000-0000-000025130000}"/>
    <cellStyle name="Input 2 3 11 3 6" xfId="5037" xr:uid="{00000000-0005-0000-0000-000026130000}"/>
    <cellStyle name="Input 2 3 11 4" xfId="5038" xr:uid="{00000000-0005-0000-0000-000027130000}"/>
    <cellStyle name="Input 2 3 11 4 2" xfId="5039" xr:uid="{00000000-0005-0000-0000-000028130000}"/>
    <cellStyle name="Input 2 3 11 4 2 2" xfId="5040" xr:uid="{00000000-0005-0000-0000-000029130000}"/>
    <cellStyle name="Input 2 3 11 4 2 2 2" xfId="5041" xr:uid="{00000000-0005-0000-0000-00002A130000}"/>
    <cellStyle name="Input 2 3 11 4 2 3" xfId="5042" xr:uid="{00000000-0005-0000-0000-00002B130000}"/>
    <cellStyle name="Input 2 3 11 4 3" xfId="5043" xr:uid="{00000000-0005-0000-0000-00002C130000}"/>
    <cellStyle name="Input 2 3 11 4 3 2" xfId="5044" xr:uid="{00000000-0005-0000-0000-00002D130000}"/>
    <cellStyle name="Input 2 3 11 4 4" xfId="5045" xr:uid="{00000000-0005-0000-0000-00002E130000}"/>
    <cellStyle name="Input 2 3 11 4 4 2" xfId="5046" xr:uid="{00000000-0005-0000-0000-00002F130000}"/>
    <cellStyle name="Input 2 3 11 4 5" xfId="5047" xr:uid="{00000000-0005-0000-0000-000030130000}"/>
    <cellStyle name="Input 2 3 11 4 6" xfId="5048" xr:uid="{00000000-0005-0000-0000-000031130000}"/>
    <cellStyle name="Input 2 3 11 5" xfId="5049" xr:uid="{00000000-0005-0000-0000-000032130000}"/>
    <cellStyle name="Input 2 3 11 5 2" xfId="5050" xr:uid="{00000000-0005-0000-0000-000033130000}"/>
    <cellStyle name="Input 2 3 11 5 2 2" xfId="5051" xr:uid="{00000000-0005-0000-0000-000034130000}"/>
    <cellStyle name="Input 2 3 11 5 2 2 2" xfId="5052" xr:uid="{00000000-0005-0000-0000-000035130000}"/>
    <cellStyle name="Input 2 3 11 5 2 3" xfId="5053" xr:uid="{00000000-0005-0000-0000-000036130000}"/>
    <cellStyle name="Input 2 3 11 5 3" xfId="5054" xr:uid="{00000000-0005-0000-0000-000037130000}"/>
    <cellStyle name="Input 2 3 11 5 3 2" xfId="5055" xr:uid="{00000000-0005-0000-0000-000038130000}"/>
    <cellStyle name="Input 2 3 11 5 4" xfId="5056" xr:uid="{00000000-0005-0000-0000-000039130000}"/>
    <cellStyle name="Input 2 3 11 5 4 2" xfId="5057" xr:uid="{00000000-0005-0000-0000-00003A130000}"/>
    <cellStyle name="Input 2 3 11 5 5" xfId="5058" xr:uid="{00000000-0005-0000-0000-00003B130000}"/>
    <cellStyle name="Input 2 3 11 5 6" xfId="5059" xr:uid="{00000000-0005-0000-0000-00003C130000}"/>
    <cellStyle name="Input 2 3 11 6" xfId="5060" xr:uid="{00000000-0005-0000-0000-00003D130000}"/>
    <cellStyle name="Input 2 3 11 6 2" xfId="5061" xr:uid="{00000000-0005-0000-0000-00003E130000}"/>
    <cellStyle name="Input 2 3 11 6 2 2" xfId="5062" xr:uid="{00000000-0005-0000-0000-00003F130000}"/>
    <cellStyle name="Input 2 3 11 6 2 2 2" xfId="5063" xr:uid="{00000000-0005-0000-0000-000040130000}"/>
    <cellStyle name="Input 2 3 11 6 2 3" xfId="5064" xr:uid="{00000000-0005-0000-0000-000041130000}"/>
    <cellStyle name="Input 2 3 11 6 3" xfId="5065" xr:uid="{00000000-0005-0000-0000-000042130000}"/>
    <cellStyle name="Input 2 3 11 6 3 2" xfId="5066" xr:uid="{00000000-0005-0000-0000-000043130000}"/>
    <cellStyle name="Input 2 3 11 6 4" xfId="5067" xr:uid="{00000000-0005-0000-0000-000044130000}"/>
    <cellStyle name="Input 2 3 11 6 4 2" xfId="5068" xr:uid="{00000000-0005-0000-0000-000045130000}"/>
    <cellStyle name="Input 2 3 11 6 5" xfId="5069" xr:uid="{00000000-0005-0000-0000-000046130000}"/>
    <cellStyle name="Input 2 3 11 6 6" xfId="5070" xr:uid="{00000000-0005-0000-0000-000047130000}"/>
    <cellStyle name="Input 2 3 11 7" xfId="5071" xr:uid="{00000000-0005-0000-0000-000048130000}"/>
    <cellStyle name="Input 2 3 11 7 2" xfId="5072" xr:uid="{00000000-0005-0000-0000-000049130000}"/>
    <cellStyle name="Input 2 3 11 7 2 2" xfId="5073" xr:uid="{00000000-0005-0000-0000-00004A130000}"/>
    <cellStyle name="Input 2 3 11 7 3" xfId="5074" xr:uid="{00000000-0005-0000-0000-00004B130000}"/>
    <cellStyle name="Input 2 3 11 8" xfId="5075" xr:uid="{00000000-0005-0000-0000-00004C130000}"/>
    <cellStyle name="Input 2 3 11 8 2" xfId="5076" xr:uid="{00000000-0005-0000-0000-00004D130000}"/>
    <cellStyle name="Input 2 3 11 9" xfId="5077" xr:uid="{00000000-0005-0000-0000-00004E130000}"/>
    <cellStyle name="Input 2 3 11 9 2" xfId="5078" xr:uid="{00000000-0005-0000-0000-00004F130000}"/>
    <cellStyle name="Input 2 3 12" xfId="5079" xr:uid="{00000000-0005-0000-0000-000050130000}"/>
    <cellStyle name="Input 2 3 12 10" xfId="5080" xr:uid="{00000000-0005-0000-0000-000051130000}"/>
    <cellStyle name="Input 2 3 12 11" xfId="5081" xr:uid="{00000000-0005-0000-0000-000052130000}"/>
    <cellStyle name="Input 2 3 12 2" xfId="5082" xr:uid="{00000000-0005-0000-0000-000053130000}"/>
    <cellStyle name="Input 2 3 12 2 2" xfId="5083" xr:uid="{00000000-0005-0000-0000-000054130000}"/>
    <cellStyle name="Input 2 3 12 2 2 2" xfId="5084" xr:uid="{00000000-0005-0000-0000-000055130000}"/>
    <cellStyle name="Input 2 3 12 2 2 2 2" xfId="5085" xr:uid="{00000000-0005-0000-0000-000056130000}"/>
    <cellStyle name="Input 2 3 12 2 2 3" xfId="5086" xr:uid="{00000000-0005-0000-0000-000057130000}"/>
    <cellStyle name="Input 2 3 12 2 3" xfId="5087" xr:uid="{00000000-0005-0000-0000-000058130000}"/>
    <cellStyle name="Input 2 3 12 2 3 2" xfId="5088" xr:uid="{00000000-0005-0000-0000-000059130000}"/>
    <cellStyle name="Input 2 3 12 2 4" xfId="5089" xr:uid="{00000000-0005-0000-0000-00005A130000}"/>
    <cellStyle name="Input 2 3 12 2 4 2" xfId="5090" xr:uid="{00000000-0005-0000-0000-00005B130000}"/>
    <cellStyle name="Input 2 3 12 2 5" xfId="5091" xr:uid="{00000000-0005-0000-0000-00005C130000}"/>
    <cellStyle name="Input 2 3 12 2 6" xfId="5092" xr:uid="{00000000-0005-0000-0000-00005D130000}"/>
    <cellStyle name="Input 2 3 12 3" xfId="5093" xr:uid="{00000000-0005-0000-0000-00005E130000}"/>
    <cellStyle name="Input 2 3 12 3 2" xfId="5094" xr:uid="{00000000-0005-0000-0000-00005F130000}"/>
    <cellStyle name="Input 2 3 12 3 2 2" xfId="5095" xr:uid="{00000000-0005-0000-0000-000060130000}"/>
    <cellStyle name="Input 2 3 12 3 2 2 2" xfId="5096" xr:uid="{00000000-0005-0000-0000-000061130000}"/>
    <cellStyle name="Input 2 3 12 3 2 3" xfId="5097" xr:uid="{00000000-0005-0000-0000-000062130000}"/>
    <cellStyle name="Input 2 3 12 3 3" xfId="5098" xr:uid="{00000000-0005-0000-0000-000063130000}"/>
    <cellStyle name="Input 2 3 12 3 3 2" xfId="5099" xr:uid="{00000000-0005-0000-0000-000064130000}"/>
    <cellStyle name="Input 2 3 12 3 4" xfId="5100" xr:uid="{00000000-0005-0000-0000-000065130000}"/>
    <cellStyle name="Input 2 3 12 3 4 2" xfId="5101" xr:uid="{00000000-0005-0000-0000-000066130000}"/>
    <cellStyle name="Input 2 3 12 3 5" xfId="5102" xr:uid="{00000000-0005-0000-0000-000067130000}"/>
    <cellStyle name="Input 2 3 12 3 6" xfId="5103" xr:uid="{00000000-0005-0000-0000-000068130000}"/>
    <cellStyle name="Input 2 3 12 4" xfId="5104" xr:uid="{00000000-0005-0000-0000-000069130000}"/>
    <cellStyle name="Input 2 3 12 4 2" xfId="5105" xr:uid="{00000000-0005-0000-0000-00006A130000}"/>
    <cellStyle name="Input 2 3 12 4 2 2" xfId="5106" xr:uid="{00000000-0005-0000-0000-00006B130000}"/>
    <cellStyle name="Input 2 3 12 4 2 2 2" xfId="5107" xr:uid="{00000000-0005-0000-0000-00006C130000}"/>
    <cellStyle name="Input 2 3 12 4 2 3" xfId="5108" xr:uid="{00000000-0005-0000-0000-00006D130000}"/>
    <cellStyle name="Input 2 3 12 4 3" xfId="5109" xr:uid="{00000000-0005-0000-0000-00006E130000}"/>
    <cellStyle name="Input 2 3 12 4 3 2" xfId="5110" xr:uid="{00000000-0005-0000-0000-00006F130000}"/>
    <cellStyle name="Input 2 3 12 4 4" xfId="5111" xr:uid="{00000000-0005-0000-0000-000070130000}"/>
    <cellStyle name="Input 2 3 12 4 4 2" xfId="5112" xr:uid="{00000000-0005-0000-0000-000071130000}"/>
    <cellStyle name="Input 2 3 12 4 5" xfId="5113" xr:uid="{00000000-0005-0000-0000-000072130000}"/>
    <cellStyle name="Input 2 3 12 4 6" xfId="5114" xr:uid="{00000000-0005-0000-0000-000073130000}"/>
    <cellStyle name="Input 2 3 12 5" xfId="5115" xr:uid="{00000000-0005-0000-0000-000074130000}"/>
    <cellStyle name="Input 2 3 12 5 2" xfId="5116" xr:uid="{00000000-0005-0000-0000-000075130000}"/>
    <cellStyle name="Input 2 3 12 5 2 2" xfId="5117" xr:uid="{00000000-0005-0000-0000-000076130000}"/>
    <cellStyle name="Input 2 3 12 5 2 2 2" xfId="5118" xr:uid="{00000000-0005-0000-0000-000077130000}"/>
    <cellStyle name="Input 2 3 12 5 2 3" xfId="5119" xr:uid="{00000000-0005-0000-0000-000078130000}"/>
    <cellStyle name="Input 2 3 12 5 3" xfId="5120" xr:uid="{00000000-0005-0000-0000-000079130000}"/>
    <cellStyle name="Input 2 3 12 5 3 2" xfId="5121" xr:uid="{00000000-0005-0000-0000-00007A130000}"/>
    <cellStyle name="Input 2 3 12 5 4" xfId="5122" xr:uid="{00000000-0005-0000-0000-00007B130000}"/>
    <cellStyle name="Input 2 3 12 5 4 2" xfId="5123" xr:uid="{00000000-0005-0000-0000-00007C130000}"/>
    <cellStyle name="Input 2 3 12 5 5" xfId="5124" xr:uid="{00000000-0005-0000-0000-00007D130000}"/>
    <cellStyle name="Input 2 3 12 5 6" xfId="5125" xr:uid="{00000000-0005-0000-0000-00007E130000}"/>
    <cellStyle name="Input 2 3 12 6" xfId="5126" xr:uid="{00000000-0005-0000-0000-00007F130000}"/>
    <cellStyle name="Input 2 3 12 6 2" xfId="5127" xr:uid="{00000000-0005-0000-0000-000080130000}"/>
    <cellStyle name="Input 2 3 12 6 2 2" xfId="5128" xr:uid="{00000000-0005-0000-0000-000081130000}"/>
    <cellStyle name="Input 2 3 12 6 2 2 2" xfId="5129" xr:uid="{00000000-0005-0000-0000-000082130000}"/>
    <cellStyle name="Input 2 3 12 6 2 3" xfId="5130" xr:uid="{00000000-0005-0000-0000-000083130000}"/>
    <cellStyle name="Input 2 3 12 6 3" xfId="5131" xr:uid="{00000000-0005-0000-0000-000084130000}"/>
    <cellStyle name="Input 2 3 12 6 3 2" xfId="5132" xr:uid="{00000000-0005-0000-0000-000085130000}"/>
    <cellStyle name="Input 2 3 12 6 4" xfId="5133" xr:uid="{00000000-0005-0000-0000-000086130000}"/>
    <cellStyle name="Input 2 3 12 6 4 2" xfId="5134" xr:uid="{00000000-0005-0000-0000-000087130000}"/>
    <cellStyle name="Input 2 3 12 6 5" xfId="5135" xr:uid="{00000000-0005-0000-0000-000088130000}"/>
    <cellStyle name="Input 2 3 12 6 6" xfId="5136" xr:uid="{00000000-0005-0000-0000-000089130000}"/>
    <cellStyle name="Input 2 3 12 7" xfId="5137" xr:uid="{00000000-0005-0000-0000-00008A130000}"/>
    <cellStyle name="Input 2 3 12 7 2" xfId="5138" xr:uid="{00000000-0005-0000-0000-00008B130000}"/>
    <cellStyle name="Input 2 3 12 7 2 2" xfId="5139" xr:uid="{00000000-0005-0000-0000-00008C130000}"/>
    <cellStyle name="Input 2 3 12 7 3" xfId="5140" xr:uid="{00000000-0005-0000-0000-00008D130000}"/>
    <cellStyle name="Input 2 3 12 8" xfId="5141" xr:uid="{00000000-0005-0000-0000-00008E130000}"/>
    <cellStyle name="Input 2 3 12 8 2" xfId="5142" xr:uid="{00000000-0005-0000-0000-00008F130000}"/>
    <cellStyle name="Input 2 3 12 9" xfId="5143" xr:uid="{00000000-0005-0000-0000-000090130000}"/>
    <cellStyle name="Input 2 3 12 9 2" xfId="5144" xr:uid="{00000000-0005-0000-0000-000091130000}"/>
    <cellStyle name="Input 2 3 13" xfId="5145" xr:uid="{00000000-0005-0000-0000-000092130000}"/>
    <cellStyle name="Input 2 3 13 10" xfId="5146" xr:uid="{00000000-0005-0000-0000-000093130000}"/>
    <cellStyle name="Input 2 3 13 11" xfId="5147" xr:uid="{00000000-0005-0000-0000-000094130000}"/>
    <cellStyle name="Input 2 3 13 2" xfId="5148" xr:uid="{00000000-0005-0000-0000-000095130000}"/>
    <cellStyle name="Input 2 3 13 2 2" xfId="5149" xr:uid="{00000000-0005-0000-0000-000096130000}"/>
    <cellStyle name="Input 2 3 13 2 2 2" xfId="5150" xr:uid="{00000000-0005-0000-0000-000097130000}"/>
    <cellStyle name="Input 2 3 13 2 2 2 2" xfId="5151" xr:uid="{00000000-0005-0000-0000-000098130000}"/>
    <cellStyle name="Input 2 3 13 2 2 3" xfId="5152" xr:uid="{00000000-0005-0000-0000-000099130000}"/>
    <cellStyle name="Input 2 3 13 2 3" xfId="5153" xr:uid="{00000000-0005-0000-0000-00009A130000}"/>
    <cellStyle name="Input 2 3 13 2 3 2" xfId="5154" xr:uid="{00000000-0005-0000-0000-00009B130000}"/>
    <cellStyle name="Input 2 3 13 2 4" xfId="5155" xr:uid="{00000000-0005-0000-0000-00009C130000}"/>
    <cellStyle name="Input 2 3 13 2 4 2" xfId="5156" xr:uid="{00000000-0005-0000-0000-00009D130000}"/>
    <cellStyle name="Input 2 3 13 2 5" xfId="5157" xr:uid="{00000000-0005-0000-0000-00009E130000}"/>
    <cellStyle name="Input 2 3 13 2 6" xfId="5158" xr:uid="{00000000-0005-0000-0000-00009F130000}"/>
    <cellStyle name="Input 2 3 13 3" xfId="5159" xr:uid="{00000000-0005-0000-0000-0000A0130000}"/>
    <cellStyle name="Input 2 3 13 3 2" xfId="5160" xr:uid="{00000000-0005-0000-0000-0000A1130000}"/>
    <cellStyle name="Input 2 3 13 3 2 2" xfId="5161" xr:uid="{00000000-0005-0000-0000-0000A2130000}"/>
    <cellStyle name="Input 2 3 13 3 2 2 2" xfId="5162" xr:uid="{00000000-0005-0000-0000-0000A3130000}"/>
    <cellStyle name="Input 2 3 13 3 2 3" xfId="5163" xr:uid="{00000000-0005-0000-0000-0000A4130000}"/>
    <cellStyle name="Input 2 3 13 3 3" xfId="5164" xr:uid="{00000000-0005-0000-0000-0000A5130000}"/>
    <cellStyle name="Input 2 3 13 3 3 2" xfId="5165" xr:uid="{00000000-0005-0000-0000-0000A6130000}"/>
    <cellStyle name="Input 2 3 13 3 4" xfId="5166" xr:uid="{00000000-0005-0000-0000-0000A7130000}"/>
    <cellStyle name="Input 2 3 13 3 4 2" xfId="5167" xr:uid="{00000000-0005-0000-0000-0000A8130000}"/>
    <cellStyle name="Input 2 3 13 3 5" xfId="5168" xr:uid="{00000000-0005-0000-0000-0000A9130000}"/>
    <cellStyle name="Input 2 3 13 3 6" xfId="5169" xr:uid="{00000000-0005-0000-0000-0000AA130000}"/>
    <cellStyle name="Input 2 3 13 4" xfId="5170" xr:uid="{00000000-0005-0000-0000-0000AB130000}"/>
    <cellStyle name="Input 2 3 13 4 2" xfId="5171" xr:uid="{00000000-0005-0000-0000-0000AC130000}"/>
    <cellStyle name="Input 2 3 13 4 2 2" xfId="5172" xr:uid="{00000000-0005-0000-0000-0000AD130000}"/>
    <cellStyle name="Input 2 3 13 4 2 2 2" xfId="5173" xr:uid="{00000000-0005-0000-0000-0000AE130000}"/>
    <cellStyle name="Input 2 3 13 4 2 3" xfId="5174" xr:uid="{00000000-0005-0000-0000-0000AF130000}"/>
    <cellStyle name="Input 2 3 13 4 3" xfId="5175" xr:uid="{00000000-0005-0000-0000-0000B0130000}"/>
    <cellStyle name="Input 2 3 13 4 3 2" xfId="5176" xr:uid="{00000000-0005-0000-0000-0000B1130000}"/>
    <cellStyle name="Input 2 3 13 4 4" xfId="5177" xr:uid="{00000000-0005-0000-0000-0000B2130000}"/>
    <cellStyle name="Input 2 3 13 4 4 2" xfId="5178" xr:uid="{00000000-0005-0000-0000-0000B3130000}"/>
    <cellStyle name="Input 2 3 13 4 5" xfId="5179" xr:uid="{00000000-0005-0000-0000-0000B4130000}"/>
    <cellStyle name="Input 2 3 13 4 6" xfId="5180" xr:uid="{00000000-0005-0000-0000-0000B5130000}"/>
    <cellStyle name="Input 2 3 13 5" xfId="5181" xr:uid="{00000000-0005-0000-0000-0000B6130000}"/>
    <cellStyle name="Input 2 3 13 5 2" xfId="5182" xr:uid="{00000000-0005-0000-0000-0000B7130000}"/>
    <cellStyle name="Input 2 3 13 5 2 2" xfId="5183" xr:uid="{00000000-0005-0000-0000-0000B8130000}"/>
    <cellStyle name="Input 2 3 13 5 2 2 2" xfId="5184" xr:uid="{00000000-0005-0000-0000-0000B9130000}"/>
    <cellStyle name="Input 2 3 13 5 2 3" xfId="5185" xr:uid="{00000000-0005-0000-0000-0000BA130000}"/>
    <cellStyle name="Input 2 3 13 5 3" xfId="5186" xr:uid="{00000000-0005-0000-0000-0000BB130000}"/>
    <cellStyle name="Input 2 3 13 5 3 2" xfId="5187" xr:uid="{00000000-0005-0000-0000-0000BC130000}"/>
    <cellStyle name="Input 2 3 13 5 4" xfId="5188" xr:uid="{00000000-0005-0000-0000-0000BD130000}"/>
    <cellStyle name="Input 2 3 13 5 4 2" xfId="5189" xr:uid="{00000000-0005-0000-0000-0000BE130000}"/>
    <cellStyle name="Input 2 3 13 5 5" xfId="5190" xr:uid="{00000000-0005-0000-0000-0000BF130000}"/>
    <cellStyle name="Input 2 3 13 5 6" xfId="5191" xr:uid="{00000000-0005-0000-0000-0000C0130000}"/>
    <cellStyle name="Input 2 3 13 6" xfId="5192" xr:uid="{00000000-0005-0000-0000-0000C1130000}"/>
    <cellStyle name="Input 2 3 13 6 2" xfId="5193" xr:uid="{00000000-0005-0000-0000-0000C2130000}"/>
    <cellStyle name="Input 2 3 13 6 2 2" xfId="5194" xr:uid="{00000000-0005-0000-0000-0000C3130000}"/>
    <cellStyle name="Input 2 3 13 6 2 2 2" xfId="5195" xr:uid="{00000000-0005-0000-0000-0000C4130000}"/>
    <cellStyle name="Input 2 3 13 6 2 3" xfId="5196" xr:uid="{00000000-0005-0000-0000-0000C5130000}"/>
    <cellStyle name="Input 2 3 13 6 3" xfId="5197" xr:uid="{00000000-0005-0000-0000-0000C6130000}"/>
    <cellStyle name="Input 2 3 13 6 3 2" xfId="5198" xr:uid="{00000000-0005-0000-0000-0000C7130000}"/>
    <cellStyle name="Input 2 3 13 6 4" xfId="5199" xr:uid="{00000000-0005-0000-0000-0000C8130000}"/>
    <cellStyle name="Input 2 3 13 6 4 2" xfId="5200" xr:uid="{00000000-0005-0000-0000-0000C9130000}"/>
    <cellStyle name="Input 2 3 13 6 5" xfId="5201" xr:uid="{00000000-0005-0000-0000-0000CA130000}"/>
    <cellStyle name="Input 2 3 13 6 6" xfId="5202" xr:uid="{00000000-0005-0000-0000-0000CB130000}"/>
    <cellStyle name="Input 2 3 13 7" xfId="5203" xr:uid="{00000000-0005-0000-0000-0000CC130000}"/>
    <cellStyle name="Input 2 3 13 7 2" xfId="5204" xr:uid="{00000000-0005-0000-0000-0000CD130000}"/>
    <cellStyle name="Input 2 3 13 7 2 2" xfId="5205" xr:uid="{00000000-0005-0000-0000-0000CE130000}"/>
    <cellStyle name="Input 2 3 13 7 3" xfId="5206" xr:uid="{00000000-0005-0000-0000-0000CF130000}"/>
    <cellStyle name="Input 2 3 13 8" xfId="5207" xr:uid="{00000000-0005-0000-0000-0000D0130000}"/>
    <cellStyle name="Input 2 3 13 8 2" xfId="5208" xr:uid="{00000000-0005-0000-0000-0000D1130000}"/>
    <cellStyle name="Input 2 3 13 9" xfId="5209" xr:uid="{00000000-0005-0000-0000-0000D2130000}"/>
    <cellStyle name="Input 2 3 13 9 2" xfId="5210" xr:uid="{00000000-0005-0000-0000-0000D3130000}"/>
    <cellStyle name="Input 2 3 14" xfId="5211" xr:uid="{00000000-0005-0000-0000-0000D4130000}"/>
    <cellStyle name="Input 2 3 14 10" xfId="5212" xr:uid="{00000000-0005-0000-0000-0000D5130000}"/>
    <cellStyle name="Input 2 3 14 11" xfId="5213" xr:uid="{00000000-0005-0000-0000-0000D6130000}"/>
    <cellStyle name="Input 2 3 14 2" xfId="5214" xr:uid="{00000000-0005-0000-0000-0000D7130000}"/>
    <cellStyle name="Input 2 3 14 2 2" xfId="5215" xr:uid="{00000000-0005-0000-0000-0000D8130000}"/>
    <cellStyle name="Input 2 3 14 2 2 2" xfId="5216" xr:uid="{00000000-0005-0000-0000-0000D9130000}"/>
    <cellStyle name="Input 2 3 14 2 2 2 2" xfId="5217" xr:uid="{00000000-0005-0000-0000-0000DA130000}"/>
    <cellStyle name="Input 2 3 14 2 2 3" xfId="5218" xr:uid="{00000000-0005-0000-0000-0000DB130000}"/>
    <cellStyle name="Input 2 3 14 2 3" xfId="5219" xr:uid="{00000000-0005-0000-0000-0000DC130000}"/>
    <cellStyle name="Input 2 3 14 2 3 2" xfId="5220" xr:uid="{00000000-0005-0000-0000-0000DD130000}"/>
    <cellStyle name="Input 2 3 14 2 4" xfId="5221" xr:uid="{00000000-0005-0000-0000-0000DE130000}"/>
    <cellStyle name="Input 2 3 14 2 4 2" xfId="5222" xr:uid="{00000000-0005-0000-0000-0000DF130000}"/>
    <cellStyle name="Input 2 3 14 2 5" xfId="5223" xr:uid="{00000000-0005-0000-0000-0000E0130000}"/>
    <cellStyle name="Input 2 3 14 2 6" xfId="5224" xr:uid="{00000000-0005-0000-0000-0000E1130000}"/>
    <cellStyle name="Input 2 3 14 3" xfId="5225" xr:uid="{00000000-0005-0000-0000-0000E2130000}"/>
    <cellStyle name="Input 2 3 14 3 2" xfId="5226" xr:uid="{00000000-0005-0000-0000-0000E3130000}"/>
    <cellStyle name="Input 2 3 14 3 2 2" xfId="5227" xr:uid="{00000000-0005-0000-0000-0000E4130000}"/>
    <cellStyle name="Input 2 3 14 3 2 2 2" xfId="5228" xr:uid="{00000000-0005-0000-0000-0000E5130000}"/>
    <cellStyle name="Input 2 3 14 3 2 3" xfId="5229" xr:uid="{00000000-0005-0000-0000-0000E6130000}"/>
    <cellStyle name="Input 2 3 14 3 3" xfId="5230" xr:uid="{00000000-0005-0000-0000-0000E7130000}"/>
    <cellStyle name="Input 2 3 14 3 3 2" xfId="5231" xr:uid="{00000000-0005-0000-0000-0000E8130000}"/>
    <cellStyle name="Input 2 3 14 3 4" xfId="5232" xr:uid="{00000000-0005-0000-0000-0000E9130000}"/>
    <cellStyle name="Input 2 3 14 3 4 2" xfId="5233" xr:uid="{00000000-0005-0000-0000-0000EA130000}"/>
    <cellStyle name="Input 2 3 14 3 5" xfId="5234" xr:uid="{00000000-0005-0000-0000-0000EB130000}"/>
    <cellStyle name="Input 2 3 14 3 6" xfId="5235" xr:uid="{00000000-0005-0000-0000-0000EC130000}"/>
    <cellStyle name="Input 2 3 14 4" xfId="5236" xr:uid="{00000000-0005-0000-0000-0000ED130000}"/>
    <cellStyle name="Input 2 3 14 4 2" xfId="5237" xr:uid="{00000000-0005-0000-0000-0000EE130000}"/>
    <cellStyle name="Input 2 3 14 4 2 2" xfId="5238" xr:uid="{00000000-0005-0000-0000-0000EF130000}"/>
    <cellStyle name="Input 2 3 14 4 2 2 2" xfId="5239" xr:uid="{00000000-0005-0000-0000-0000F0130000}"/>
    <cellStyle name="Input 2 3 14 4 2 3" xfId="5240" xr:uid="{00000000-0005-0000-0000-0000F1130000}"/>
    <cellStyle name="Input 2 3 14 4 3" xfId="5241" xr:uid="{00000000-0005-0000-0000-0000F2130000}"/>
    <cellStyle name="Input 2 3 14 4 3 2" xfId="5242" xr:uid="{00000000-0005-0000-0000-0000F3130000}"/>
    <cellStyle name="Input 2 3 14 4 4" xfId="5243" xr:uid="{00000000-0005-0000-0000-0000F4130000}"/>
    <cellStyle name="Input 2 3 14 4 4 2" xfId="5244" xr:uid="{00000000-0005-0000-0000-0000F5130000}"/>
    <cellStyle name="Input 2 3 14 4 5" xfId="5245" xr:uid="{00000000-0005-0000-0000-0000F6130000}"/>
    <cellStyle name="Input 2 3 14 4 6" xfId="5246" xr:uid="{00000000-0005-0000-0000-0000F7130000}"/>
    <cellStyle name="Input 2 3 14 5" xfId="5247" xr:uid="{00000000-0005-0000-0000-0000F8130000}"/>
    <cellStyle name="Input 2 3 14 5 2" xfId="5248" xr:uid="{00000000-0005-0000-0000-0000F9130000}"/>
    <cellStyle name="Input 2 3 14 5 2 2" xfId="5249" xr:uid="{00000000-0005-0000-0000-0000FA130000}"/>
    <cellStyle name="Input 2 3 14 5 2 2 2" xfId="5250" xr:uid="{00000000-0005-0000-0000-0000FB130000}"/>
    <cellStyle name="Input 2 3 14 5 2 3" xfId="5251" xr:uid="{00000000-0005-0000-0000-0000FC130000}"/>
    <cellStyle name="Input 2 3 14 5 3" xfId="5252" xr:uid="{00000000-0005-0000-0000-0000FD130000}"/>
    <cellStyle name="Input 2 3 14 5 3 2" xfId="5253" xr:uid="{00000000-0005-0000-0000-0000FE130000}"/>
    <cellStyle name="Input 2 3 14 5 4" xfId="5254" xr:uid="{00000000-0005-0000-0000-0000FF130000}"/>
    <cellStyle name="Input 2 3 14 5 4 2" xfId="5255" xr:uid="{00000000-0005-0000-0000-000000140000}"/>
    <cellStyle name="Input 2 3 14 5 5" xfId="5256" xr:uid="{00000000-0005-0000-0000-000001140000}"/>
    <cellStyle name="Input 2 3 14 5 6" xfId="5257" xr:uid="{00000000-0005-0000-0000-000002140000}"/>
    <cellStyle name="Input 2 3 14 6" xfId="5258" xr:uid="{00000000-0005-0000-0000-000003140000}"/>
    <cellStyle name="Input 2 3 14 6 2" xfId="5259" xr:uid="{00000000-0005-0000-0000-000004140000}"/>
    <cellStyle name="Input 2 3 14 6 2 2" xfId="5260" xr:uid="{00000000-0005-0000-0000-000005140000}"/>
    <cellStyle name="Input 2 3 14 6 2 2 2" xfId="5261" xr:uid="{00000000-0005-0000-0000-000006140000}"/>
    <cellStyle name="Input 2 3 14 6 2 3" xfId="5262" xr:uid="{00000000-0005-0000-0000-000007140000}"/>
    <cellStyle name="Input 2 3 14 6 3" xfId="5263" xr:uid="{00000000-0005-0000-0000-000008140000}"/>
    <cellStyle name="Input 2 3 14 6 3 2" xfId="5264" xr:uid="{00000000-0005-0000-0000-000009140000}"/>
    <cellStyle name="Input 2 3 14 6 4" xfId="5265" xr:uid="{00000000-0005-0000-0000-00000A140000}"/>
    <cellStyle name="Input 2 3 14 6 4 2" xfId="5266" xr:uid="{00000000-0005-0000-0000-00000B140000}"/>
    <cellStyle name="Input 2 3 14 6 5" xfId="5267" xr:uid="{00000000-0005-0000-0000-00000C140000}"/>
    <cellStyle name="Input 2 3 14 6 6" xfId="5268" xr:uid="{00000000-0005-0000-0000-00000D140000}"/>
    <cellStyle name="Input 2 3 14 7" xfId="5269" xr:uid="{00000000-0005-0000-0000-00000E140000}"/>
    <cellStyle name="Input 2 3 14 7 2" xfId="5270" xr:uid="{00000000-0005-0000-0000-00000F140000}"/>
    <cellStyle name="Input 2 3 14 7 2 2" xfId="5271" xr:uid="{00000000-0005-0000-0000-000010140000}"/>
    <cellStyle name="Input 2 3 14 7 3" xfId="5272" xr:uid="{00000000-0005-0000-0000-000011140000}"/>
    <cellStyle name="Input 2 3 14 8" xfId="5273" xr:uid="{00000000-0005-0000-0000-000012140000}"/>
    <cellStyle name="Input 2 3 14 8 2" xfId="5274" xr:uid="{00000000-0005-0000-0000-000013140000}"/>
    <cellStyle name="Input 2 3 14 9" xfId="5275" xr:uid="{00000000-0005-0000-0000-000014140000}"/>
    <cellStyle name="Input 2 3 14 9 2" xfId="5276" xr:uid="{00000000-0005-0000-0000-000015140000}"/>
    <cellStyle name="Input 2 3 15" xfId="5277" xr:uid="{00000000-0005-0000-0000-000016140000}"/>
    <cellStyle name="Input 2 3 15 10" xfId="5278" xr:uid="{00000000-0005-0000-0000-000017140000}"/>
    <cellStyle name="Input 2 3 15 11" xfId="5279" xr:uid="{00000000-0005-0000-0000-000018140000}"/>
    <cellStyle name="Input 2 3 15 2" xfId="5280" xr:uid="{00000000-0005-0000-0000-000019140000}"/>
    <cellStyle name="Input 2 3 15 2 2" xfId="5281" xr:uid="{00000000-0005-0000-0000-00001A140000}"/>
    <cellStyle name="Input 2 3 15 2 2 2" xfId="5282" xr:uid="{00000000-0005-0000-0000-00001B140000}"/>
    <cellStyle name="Input 2 3 15 2 2 2 2" xfId="5283" xr:uid="{00000000-0005-0000-0000-00001C140000}"/>
    <cellStyle name="Input 2 3 15 2 2 3" xfId="5284" xr:uid="{00000000-0005-0000-0000-00001D140000}"/>
    <cellStyle name="Input 2 3 15 2 3" xfId="5285" xr:uid="{00000000-0005-0000-0000-00001E140000}"/>
    <cellStyle name="Input 2 3 15 2 3 2" xfId="5286" xr:uid="{00000000-0005-0000-0000-00001F140000}"/>
    <cellStyle name="Input 2 3 15 2 4" xfId="5287" xr:uid="{00000000-0005-0000-0000-000020140000}"/>
    <cellStyle name="Input 2 3 15 2 4 2" xfId="5288" xr:uid="{00000000-0005-0000-0000-000021140000}"/>
    <cellStyle name="Input 2 3 15 2 5" xfId="5289" xr:uid="{00000000-0005-0000-0000-000022140000}"/>
    <cellStyle name="Input 2 3 15 2 6" xfId="5290" xr:uid="{00000000-0005-0000-0000-000023140000}"/>
    <cellStyle name="Input 2 3 15 3" xfId="5291" xr:uid="{00000000-0005-0000-0000-000024140000}"/>
    <cellStyle name="Input 2 3 15 3 2" xfId="5292" xr:uid="{00000000-0005-0000-0000-000025140000}"/>
    <cellStyle name="Input 2 3 15 3 2 2" xfId="5293" xr:uid="{00000000-0005-0000-0000-000026140000}"/>
    <cellStyle name="Input 2 3 15 3 2 2 2" xfId="5294" xr:uid="{00000000-0005-0000-0000-000027140000}"/>
    <cellStyle name="Input 2 3 15 3 2 3" xfId="5295" xr:uid="{00000000-0005-0000-0000-000028140000}"/>
    <cellStyle name="Input 2 3 15 3 3" xfId="5296" xr:uid="{00000000-0005-0000-0000-000029140000}"/>
    <cellStyle name="Input 2 3 15 3 3 2" xfId="5297" xr:uid="{00000000-0005-0000-0000-00002A140000}"/>
    <cellStyle name="Input 2 3 15 3 4" xfId="5298" xr:uid="{00000000-0005-0000-0000-00002B140000}"/>
    <cellStyle name="Input 2 3 15 3 4 2" xfId="5299" xr:uid="{00000000-0005-0000-0000-00002C140000}"/>
    <cellStyle name="Input 2 3 15 3 5" xfId="5300" xr:uid="{00000000-0005-0000-0000-00002D140000}"/>
    <cellStyle name="Input 2 3 15 3 6" xfId="5301" xr:uid="{00000000-0005-0000-0000-00002E140000}"/>
    <cellStyle name="Input 2 3 15 4" xfId="5302" xr:uid="{00000000-0005-0000-0000-00002F140000}"/>
    <cellStyle name="Input 2 3 15 4 2" xfId="5303" xr:uid="{00000000-0005-0000-0000-000030140000}"/>
    <cellStyle name="Input 2 3 15 4 2 2" xfId="5304" xr:uid="{00000000-0005-0000-0000-000031140000}"/>
    <cellStyle name="Input 2 3 15 4 2 2 2" xfId="5305" xr:uid="{00000000-0005-0000-0000-000032140000}"/>
    <cellStyle name="Input 2 3 15 4 2 3" xfId="5306" xr:uid="{00000000-0005-0000-0000-000033140000}"/>
    <cellStyle name="Input 2 3 15 4 3" xfId="5307" xr:uid="{00000000-0005-0000-0000-000034140000}"/>
    <cellStyle name="Input 2 3 15 4 3 2" xfId="5308" xr:uid="{00000000-0005-0000-0000-000035140000}"/>
    <cellStyle name="Input 2 3 15 4 4" xfId="5309" xr:uid="{00000000-0005-0000-0000-000036140000}"/>
    <cellStyle name="Input 2 3 15 4 4 2" xfId="5310" xr:uid="{00000000-0005-0000-0000-000037140000}"/>
    <cellStyle name="Input 2 3 15 4 5" xfId="5311" xr:uid="{00000000-0005-0000-0000-000038140000}"/>
    <cellStyle name="Input 2 3 15 4 6" xfId="5312" xr:uid="{00000000-0005-0000-0000-000039140000}"/>
    <cellStyle name="Input 2 3 15 5" xfId="5313" xr:uid="{00000000-0005-0000-0000-00003A140000}"/>
    <cellStyle name="Input 2 3 15 5 2" xfId="5314" xr:uid="{00000000-0005-0000-0000-00003B140000}"/>
    <cellStyle name="Input 2 3 15 5 2 2" xfId="5315" xr:uid="{00000000-0005-0000-0000-00003C140000}"/>
    <cellStyle name="Input 2 3 15 5 2 2 2" xfId="5316" xr:uid="{00000000-0005-0000-0000-00003D140000}"/>
    <cellStyle name="Input 2 3 15 5 2 3" xfId="5317" xr:uid="{00000000-0005-0000-0000-00003E140000}"/>
    <cellStyle name="Input 2 3 15 5 3" xfId="5318" xr:uid="{00000000-0005-0000-0000-00003F140000}"/>
    <cellStyle name="Input 2 3 15 5 3 2" xfId="5319" xr:uid="{00000000-0005-0000-0000-000040140000}"/>
    <cellStyle name="Input 2 3 15 5 4" xfId="5320" xr:uid="{00000000-0005-0000-0000-000041140000}"/>
    <cellStyle name="Input 2 3 15 5 4 2" xfId="5321" xr:uid="{00000000-0005-0000-0000-000042140000}"/>
    <cellStyle name="Input 2 3 15 5 5" xfId="5322" xr:uid="{00000000-0005-0000-0000-000043140000}"/>
    <cellStyle name="Input 2 3 15 5 6" xfId="5323" xr:uid="{00000000-0005-0000-0000-000044140000}"/>
    <cellStyle name="Input 2 3 15 6" xfId="5324" xr:uid="{00000000-0005-0000-0000-000045140000}"/>
    <cellStyle name="Input 2 3 15 6 2" xfId="5325" xr:uid="{00000000-0005-0000-0000-000046140000}"/>
    <cellStyle name="Input 2 3 15 6 2 2" xfId="5326" xr:uid="{00000000-0005-0000-0000-000047140000}"/>
    <cellStyle name="Input 2 3 15 6 2 2 2" xfId="5327" xr:uid="{00000000-0005-0000-0000-000048140000}"/>
    <cellStyle name="Input 2 3 15 6 2 3" xfId="5328" xr:uid="{00000000-0005-0000-0000-000049140000}"/>
    <cellStyle name="Input 2 3 15 6 3" xfId="5329" xr:uid="{00000000-0005-0000-0000-00004A140000}"/>
    <cellStyle name="Input 2 3 15 6 3 2" xfId="5330" xr:uid="{00000000-0005-0000-0000-00004B140000}"/>
    <cellStyle name="Input 2 3 15 6 4" xfId="5331" xr:uid="{00000000-0005-0000-0000-00004C140000}"/>
    <cellStyle name="Input 2 3 15 6 4 2" xfId="5332" xr:uid="{00000000-0005-0000-0000-00004D140000}"/>
    <cellStyle name="Input 2 3 15 6 5" xfId="5333" xr:uid="{00000000-0005-0000-0000-00004E140000}"/>
    <cellStyle name="Input 2 3 15 6 6" xfId="5334" xr:uid="{00000000-0005-0000-0000-00004F140000}"/>
    <cellStyle name="Input 2 3 15 7" xfId="5335" xr:uid="{00000000-0005-0000-0000-000050140000}"/>
    <cellStyle name="Input 2 3 15 7 2" xfId="5336" xr:uid="{00000000-0005-0000-0000-000051140000}"/>
    <cellStyle name="Input 2 3 15 7 2 2" xfId="5337" xr:uid="{00000000-0005-0000-0000-000052140000}"/>
    <cellStyle name="Input 2 3 15 7 3" xfId="5338" xr:uid="{00000000-0005-0000-0000-000053140000}"/>
    <cellStyle name="Input 2 3 15 8" xfId="5339" xr:uid="{00000000-0005-0000-0000-000054140000}"/>
    <cellStyle name="Input 2 3 15 8 2" xfId="5340" xr:uid="{00000000-0005-0000-0000-000055140000}"/>
    <cellStyle name="Input 2 3 15 9" xfId="5341" xr:uid="{00000000-0005-0000-0000-000056140000}"/>
    <cellStyle name="Input 2 3 15 9 2" xfId="5342" xr:uid="{00000000-0005-0000-0000-000057140000}"/>
    <cellStyle name="Input 2 3 16" xfId="5343" xr:uid="{00000000-0005-0000-0000-000058140000}"/>
    <cellStyle name="Input 2 3 16 10" xfId="5344" xr:uid="{00000000-0005-0000-0000-000059140000}"/>
    <cellStyle name="Input 2 3 16 11" xfId="5345" xr:uid="{00000000-0005-0000-0000-00005A140000}"/>
    <cellStyle name="Input 2 3 16 2" xfId="5346" xr:uid="{00000000-0005-0000-0000-00005B140000}"/>
    <cellStyle name="Input 2 3 16 2 2" xfId="5347" xr:uid="{00000000-0005-0000-0000-00005C140000}"/>
    <cellStyle name="Input 2 3 16 2 2 2" xfId="5348" xr:uid="{00000000-0005-0000-0000-00005D140000}"/>
    <cellStyle name="Input 2 3 16 2 2 2 2" xfId="5349" xr:uid="{00000000-0005-0000-0000-00005E140000}"/>
    <cellStyle name="Input 2 3 16 2 2 3" xfId="5350" xr:uid="{00000000-0005-0000-0000-00005F140000}"/>
    <cellStyle name="Input 2 3 16 2 3" xfId="5351" xr:uid="{00000000-0005-0000-0000-000060140000}"/>
    <cellStyle name="Input 2 3 16 2 3 2" xfId="5352" xr:uid="{00000000-0005-0000-0000-000061140000}"/>
    <cellStyle name="Input 2 3 16 2 4" xfId="5353" xr:uid="{00000000-0005-0000-0000-000062140000}"/>
    <cellStyle name="Input 2 3 16 2 4 2" xfId="5354" xr:uid="{00000000-0005-0000-0000-000063140000}"/>
    <cellStyle name="Input 2 3 16 2 5" xfId="5355" xr:uid="{00000000-0005-0000-0000-000064140000}"/>
    <cellStyle name="Input 2 3 16 2 6" xfId="5356" xr:uid="{00000000-0005-0000-0000-000065140000}"/>
    <cellStyle name="Input 2 3 16 3" xfId="5357" xr:uid="{00000000-0005-0000-0000-000066140000}"/>
    <cellStyle name="Input 2 3 16 3 2" xfId="5358" xr:uid="{00000000-0005-0000-0000-000067140000}"/>
    <cellStyle name="Input 2 3 16 3 2 2" xfId="5359" xr:uid="{00000000-0005-0000-0000-000068140000}"/>
    <cellStyle name="Input 2 3 16 3 2 2 2" xfId="5360" xr:uid="{00000000-0005-0000-0000-000069140000}"/>
    <cellStyle name="Input 2 3 16 3 2 3" xfId="5361" xr:uid="{00000000-0005-0000-0000-00006A140000}"/>
    <cellStyle name="Input 2 3 16 3 3" xfId="5362" xr:uid="{00000000-0005-0000-0000-00006B140000}"/>
    <cellStyle name="Input 2 3 16 3 3 2" xfId="5363" xr:uid="{00000000-0005-0000-0000-00006C140000}"/>
    <cellStyle name="Input 2 3 16 3 4" xfId="5364" xr:uid="{00000000-0005-0000-0000-00006D140000}"/>
    <cellStyle name="Input 2 3 16 3 4 2" xfId="5365" xr:uid="{00000000-0005-0000-0000-00006E140000}"/>
    <cellStyle name="Input 2 3 16 3 5" xfId="5366" xr:uid="{00000000-0005-0000-0000-00006F140000}"/>
    <cellStyle name="Input 2 3 16 3 6" xfId="5367" xr:uid="{00000000-0005-0000-0000-000070140000}"/>
    <cellStyle name="Input 2 3 16 4" xfId="5368" xr:uid="{00000000-0005-0000-0000-000071140000}"/>
    <cellStyle name="Input 2 3 16 4 2" xfId="5369" xr:uid="{00000000-0005-0000-0000-000072140000}"/>
    <cellStyle name="Input 2 3 16 4 2 2" xfId="5370" xr:uid="{00000000-0005-0000-0000-000073140000}"/>
    <cellStyle name="Input 2 3 16 4 2 2 2" xfId="5371" xr:uid="{00000000-0005-0000-0000-000074140000}"/>
    <cellStyle name="Input 2 3 16 4 2 3" xfId="5372" xr:uid="{00000000-0005-0000-0000-000075140000}"/>
    <cellStyle name="Input 2 3 16 4 3" xfId="5373" xr:uid="{00000000-0005-0000-0000-000076140000}"/>
    <cellStyle name="Input 2 3 16 4 3 2" xfId="5374" xr:uid="{00000000-0005-0000-0000-000077140000}"/>
    <cellStyle name="Input 2 3 16 4 4" xfId="5375" xr:uid="{00000000-0005-0000-0000-000078140000}"/>
    <cellStyle name="Input 2 3 16 4 4 2" xfId="5376" xr:uid="{00000000-0005-0000-0000-000079140000}"/>
    <cellStyle name="Input 2 3 16 4 5" xfId="5377" xr:uid="{00000000-0005-0000-0000-00007A140000}"/>
    <cellStyle name="Input 2 3 16 4 6" xfId="5378" xr:uid="{00000000-0005-0000-0000-00007B140000}"/>
    <cellStyle name="Input 2 3 16 5" xfId="5379" xr:uid="{00000000-0005-0000-0000-00007C140000}"/>
    <cellStyle name="Input 2 3 16 5 2" xfId="5380" xr:uid="{00000000-0005-0000-0000-00007D140000}"/>
    <cellStyle name="Input 2 3 16 5 2 2" xfId="5381" xr:uid="{00000000-0005-0000-0000-00007E140000}"/>
    <cellStyle name="Input 2 3 16 5 2 2 2" xfId="5382" xr:uid="{00000000-0005-0000-0000-00007F140000}"/>
    <cellStyle name="Input 2 3 16 5 2 3" xfId="5383" xr:uid="{00000000-0005-0000-0000-000080140000}"/>
    <cellStyle name="Input 2 3 16 5 3" xfId="5384" xr:uid="{00000000-0005-0000-0000-000081140000}"/>
    <cellStyle name="Input 2 3 16 5 3 2" xfId="5385" xr:uid="{00000000-0005-0000-0000-000082140000}"/>
    <cellStyle name="Input 2 3 16 5 4" xfId="5386" xr:uid="{00000000-0005-0000-0000-000083140000}"/>
    <cellStyle name="Input 2 3 16 5 4 2" xfId="5387" xr:uid="{00000000-0005-0000-0000-000084140000}"/>
    <cellStyle name="Input 2 3 16 5 5" xfId="5388" xr:uid="{00000000-0005-0000-0000-000085140000}"/>
    <cellStyle name="Input 2 3 16 5 6" xfId="5389" xr:uid="{00000000-0005-0000-0000-000086140000}"/>
    <cellStyle name="Input 2 3 16 6" xfId="5390" xr:uid="{00000000-0005-0000-0000-000087140000}"/>
    <cellStyle name="Input 2 3 16 6 2" xfId="5391" xr:uid="{00000000-0005-0000-0000-000088140000}"/>
    <cellStyle name="Input 2 3 16 6 2 2" xfId="5392" xr:uid="{00000000-0005-0000-0000-000089140000}"/>
    <cellStyle name="Input 2 3 16 6 2 2 2" xfId="5393" xr:uid="{00000000-0005-0000-0000-00008A140000}"/>
    <cellStyle name="Input 2 3 16 6 2 3" xfId="5394" xr:uid="{00000000-0005-0000-0000-00008B140000}"/>
    <cellStyle name="Input 2 3 16 6 3" xfId="5395" xr:uid="{00000000-0005-0000-0000-00008C140000}"/>
    <cellStyle name="Input 2 3 16 6 3 2" xfId="5396" xr:uid="{00000000-0005-0000-0000-00008D140000}"/>
    <cellStyle name="Input 2 3 16 6 4" xfId="5397" xr:uid="{00000000-0005-0000-0000-00008E140000}"/>
    <cellStyle name="Input 2 3 16 6 4 2" xfId="5398" xr:uid="{00000000-0005-0000-0000-00008F140000}"/>
    <cellStyle name="Input 2 3 16 6 5" xfId="5399" xr:uid="{00000000-0005-0000-0000-000090140000}"/>
    <cellStyle name="Input 2 3 16 6 6" xfId="5400" xr:uid="{00000000-0005-0000-0000-000091140000}"/>
    <cellStyle name="Input 2 3 16 7" xfId="5401" xr:uid="{00000000-0005-0000-0000-000092140000}"/>
    <cellStyle name="Input 2 3 16 7 2" xfId="5402" xr:uid="{00000000-0005-0000-0000-000093140000}"/>
    <cellStyle name="Input 2 3 16 7 2 2" xfId="5403" xr:uid="{00000000-0005-0000-0000-000094140000}"/>
    <cellStyle name="Input 2 3 16 7 3" xfId="5404" xr:uid="{00000000-0005-0000-0000-000095140000}"/>
    <cellStyle name="Input 2 3 16 8" xfId="5405" xr:uid="{00000000-0005-0000-0000-000096140000}"/>
    <cellStyle name="Input 2 3 16 8 2" xfId="5406" xr:uid="{00000000-0005-0000-0000-000097140000}"/>
    <cellStyle name="Input 2 3 16 9" xfId="5407" xr:uid="{00000000-0005-0000-0000-000098140000}"/>
    <cellStyle name="Input 2 3 16 9 2" xfId="5408" xr:uid="{00000000-0005-0000-0000-000099140000}"/>
    <cellStyle name="Input 2 3 17" xfId="5409" xr:uid="{00000000-0005-0000-0000-00009A140000}"/>
    <cellStyle name="Input 2 3 17 10" xfId="5410" xr:uid="{00000000-0005-0000-0000-00009B140000}"/>
    <cellStyle name="Input 2 3 17 11" xfId="5411" xr:uid="{00000000-0005-0000-0000-00009C140000}"/>
    <cellStyle name="Input 2 3 17 2" xfId="5412" xr:uid="{00000000-0005-0000-0000-00009D140000}"/>
    <cellStyle name="Input 2 3 17 2 2" xfId="5413" xr:uid="{00000000-0005-0000-0000-00009E140000}"/>
    <cellStyle name="Input 2 3 17 2 2 2" xfId="5414" xr:uid="{00000000-0005-0000-0000-00009F140000}"/>
    <cellStyle name="Input 2 3 17 2 2 2 2" xfId="5415" xr:uid="{00000000-0005-0000-0000-0000A0140000}"/>
    <cellStyle name="Input 2 3 17 2 2 3" xfId="5416" xr:uid="{00000000-0005-0000-0000-0000A1140000}"/>
    <cellStyle name="Input 2 3 17 2 3" xfId="5417" xr:uid="{00000000-0005-0000-0000-0000A2140000}"/>
    <cellStyle name="Input 2 3 17 2 3 2" xfId="5418" xr:uid="{00000000-0005-0000-0000-0000A3140000}"/>
    <cellStyle name="Input 2 3 17 2 4" xfId="5419" xr:uid="{00000000-0005-0000-0000-0000A4140000}"/>
    <cellStyle name="Input 2 3 17 2 4 2" xfId="5420" xr:uid="{00000000-0005-0000-0000-0000A5140000}"/>
    <cellStyle name="Input 2 3 17 2 5" xfId="5421" xr:uid="{00000000-0005-0000-0000-0000A6140000}"/>
    <cellStyle name="Input 2 3 17 2 6" xfId="5422" xr:uid="{00000000-0005-0000-0000-0000A7140000}"/>
    <cellStyle name="Input 2 3 17 3" xfId="5423" xr:uid="{00000000-0005-0000-0000-0000A8140000}"/>
    <cellStyle name="Input 2 3 17 3 2" xfId="5424" xr:uid="{00000000-0005-0000-0000-0000A9140000}"/>
    <cellStyle name="Input 2 3 17 3 2 2" xfId="5425" xr:uid="{00000000-0005-0000-0000-0000AA140000}"/>
    <cellStyle name="Input 2 3 17 3 2 2 2" xfId="5426" xr:uid="{00000000-0005-0000-0000-0000AB140000}"/>
    <cellStyle name="Input 2 3 17 3 2 3" xfId="5427" xr:uid="{00000000-0005-0000-0000-0000AC140000}"/>
    <cellStyle name="Input 2 3 17 3 3" xfId="5428" xr:uid="{00000000-0005-0000-0000-0000AD140000}"/>
    <cellStyle name="Input 2 3 17 3 3 2" xfId="5429" xr:uid="{00000000-0005-0000-0000-0000AE140000}"/>
    <cellStyle name="Input 2 3 17 3 4" xfId="5430" xr:uid="{00000000-0005-0000-0000-0000AF140000}"/>
    <cellStyle name="Input 2 3 17 3 4 2" xfId="5431" xr:uid="{00000000-0005-0000-0000-0000B0140000}"/>
    <cellStyle name="Input 2 3 17 3 5" xfId="5432" xr:uid="{00000000-0005-0000-0000-0000B1140000}"/>
    <cellStyle name="Input 2 3 17 3 6" xfId="5433" xr:uid="{00000000-0005-0000-0000-0000B2140000}"/>
    <cellStyle name="Input 2 3 17 4" xfId="5434" xr:uid="{00000000-0005-0000-0000-0000B3140000}"/>
    <cellStyle name="Input 2 3 17 4 2" xfId="5435" xr:uid="{00000000-0005-0000-0000-0000B4140000}"/>
    <cellStyle name="Input 2 3 17 4 2 2" xfId="5436" xr:uid="{00000000-0005-0000-0000-0000B5140000}"/>
    <cellStyle name="Input 2 3 17 4 2 2 2" xfId="5437" xr:uid="{00000000-0005-0000-0000-0000B6140000}"/>
    <cellStyle name="Input 2 3 17 4 2 3" xfId="5438" xr:uid="{00000000-0005-0000-0000-0000B7140000}"/>
    <cellStyle name="Input 2 3 17 4 3" xfId="5439" xr:uid="{00000000-0005-0000-0000-0000B8140000}"/>
    <cellStyle name="Input 2 3 17 4 3 2" xfId="5440" xr:uid="{00000000-0005-0000-0000-0000B9140000}"/>
    <cellStyle name="Input 2 3 17 4 4" xfId="5441" xr:uid="{00000000-0005-0000-0000-0000BA140000}"/>
    <cellStyle name="Input 2 3 17 4 4 2" xfId="5442" xr:uid="{00000000-0005-0000-0000-0000BB140000}"/>
    <cellStyle name="Input 2 3 17 4 5" xfId="5443" xr:uid="{00000000-0005-0000-0000-0000BC140000}"/>
    <cellStyle name="Input 2 3 17 4 6" xfId="5444" xr:uid="{00000000-0005-0000-0000-0000BD140000}"/>
    <cellStyle name="Input 2 3 17 5" xfId="5445" xr:uid="{00000000-0005-0000-0000-0000BE140000}"/>
    <cellStyle name="Input 2 3 17 5 2" xfId="5446" xr:uid="{00000000-0005-0000-0000-0000BF140000}"/>
    <cellStyle name="Input 2 3 17 5 2 2" xfId="5447" xr:uid="{00000000-0005-0000-0000-0000C0140000}"/>
    <cellStyle name="Input 2 3 17 5 2 2 2" xfId="5448" xr:uid="{00000000-0005-0000-0000-0000C1140000}"/>
    <cellStyle name="Input 2 3 17 5 2 3" xfId="5449" xr:uid="{00000000-0005-0000-0000-0000C2140000}"/>
    <cellStyle name="Input 2 3 17 5 3" xfId="5450" xr:uid="{00000000-0005-0000-0000-0000C3140000}"/>
    <cellStyle name="Input 2 3 17 5 3 2" xfId="5451" xr:uid="{00000000-0005-0000-0000-0000C4140000}"/>
    <cellStyle name="Input 2 3 17 5 4" xfId="5452" xr:uid="{00000000-0005-0000-0000-0000C5140000}"/>
    <cellStyle name="Input 2 3 17 5 4 2" xfId="5453" xr:uid="{00000000-0005-0000-0000-0000C6140000}"/>
    <cellStyle name="Input 2 3 17 5 5" xfId="5454" xr:uid="{00000000-0005-0000-0000-0000C7140000}"/>
    <cellStyle name="Input 2 3 17 5 6" xfId="5455" xr:uid="{00000000-0005-0000-0000-0000C8140000}"/>
    <cellStyle name="Input 2 3 17 6" xfId="5456" xr:uid="{00000000-0005-0000-0000-0000C9140000}"/>
    <cellStyle name="Input 2 3 17 6 2" xfId="5457" xr:uid="{00000000-0005-0000-0000-0000CA140000}"/>
    <cellStyle name="Input 2 3 17 6 2 2" xfId="5458" xr:uid="{00000000-0005-0000-0000-0000CB140000}"/>
    <cellStyle name="Input 2 3 17 6 2 2 2" xfId="5459" xr:uid="{00000000-0005-0000-0000-0000CC140000}"/>
    <cellStyle name="Input 2 3 17 6 2 3" xfId="5460" xr:uid="{00000000-0005-0000-0000-0000CD140000}"/>
    <cellStyle name="Input 2 3 17 6 3" xfId="5461" xr:uid="{00000000-0005-0000-0000-0000CE140000}"/>
    <cellStyle name="Input 2 3 17 6 3 2" xfId="5462" xr:uid="{00000000-0005-0000-0000-0000CF140000}"/>
    <cellStyle name="Input 2 3 17 6 4" xfId="5463" xr:uid="{00000000-0005-0000-0000-0000D0140000}"/>
    <cellStyle name="Input 2 3 17 6 4 2" xfId="5464" xr:uid="{00000000-0005-0000-0000-0000D1140000}"/>
    <cellStyle name="Input 2 3 17 6 5" xfId="5465" xr:uid="{00000000-0005-0000-0000-0000D2140000}"/>
    <cellStyle name="Input 2 3 17 6 6" xfId="5466" xr:uid="{00000000-0005-0000-0000-0000D3140000}"/>
    <cellStyle name="Input 2 3 17 7" xfId="5467" xr:uid="{00000000-0005-0000-0000-0000D4140000}"/>
    <cellStyle name="Input 2 3 17 7 2" xfId="5468" xr:uid="{00000000-0005-0000-0000-0000D5140000}"/>
    <cellStyle name="Input 2 3 17 7 2 2" xfId="5469" xr:uid="{00000000-0005-0000-0000-0000D6140000}"/>
    <cellStyle name="Input 2 3 17 7 3" xfId="5470" xr:uid="{00000000-0005-0000-0000-0000D7140000}"/>
    <cellStyle name="Input 2 3 17 8" xfId="5471" xr:uid="{00000000-0005-0000-0000-0000D8140000}"/>
    <cellStyle name="Input 2 3 17 8 2" xfId="5472" xr:uid="{00000000-0005-0000-0000-0000D9140000}"/>
    <cellStyle name="Input 2 3 17 9" xfId="5473" xr:uid="{00000000-0005-0000-0000-0000DA140000}"/>
    <cellStyle name="Input 2 3 17 9 2" xfId="5474" xr:uid="{00000000-0005-0000-0000-0000DB140000}"/>
    <cellStyle name="Input 2 3 18" xfId="5475" xr:uid="{00000000-0005-0000-0000-0000DC140000}"/>
    <cellStyle name="Input 2 3 18 10" xfId="5476" xr:uid="{00000000-0005-0000-0000-0000DD140000}"/>
    <cellStyle name="Input 2 3 18 2" xfId="5477" xr:uid="{00000000-0005-0000-0000-0000DE140000}"/>
    <cellStyle name="Input 2 3 18 2 2" xfId="5478" xr:uid="{00000000-0005-0000-0000-0000DF140000}"/>
    <cellStyle name="Input 2 3 18 2 2 2" xfId="5479" xr:uid="{00000000-0005-0000-0000-0000E0140000}"/>
    <cellStyle name="Input 2 3 18 2 2 2 2" xfId="5480" xr:uid="{00000000-0005-0000-0000-0000E1140000}"/>
    <cellStyle name="Input 2 3 18 2 2 3" xfId="5481" xr:uid="{00000000-0005-0000-0000-0000E2140000}"/>
    <cellStyle name="Input 2 3 18 2 3" xfId="5482" xr:uid="{00000000-0005-0000-0000-0000E3140000}"/>
    <cellStyle name="Input 2 3 18 2 3 2" xfId="5483" xr:uid="{00000000-0005-0000-0000-0000E4140000}"/>
    <cellStyle name="Input 2 3 18 2 4" xfId="5484" xr:uid="{00000000-0005-0000-0000-0000E5140000}"/>
    <cellStyle name="Input 2 3 18 2 4 2" xfId="5485" xr:uid="{00000000-0005-0000-0000-0000E6140000}"/>
    <cellStyle name="Input 2 3 18 2 5" xfId="5486" xr:uid="{00000000-0005-0000-0000-0000E7140000}"/>
    <cellStyle name="Input 2 3 18 2 6" xfId="5487" xr:uid="{00000000-0005-0000-0000-0000E8140000}"/>
    <cellStyle name="Input 2 3 18 3" xfId="5488" xr:uid="{00000000-0005-0000-0000-0000E9140000}"/>
    <cellStyle name="Input 2 3 18 3 2" xfId="5489" xr:uid="{00000000-0005-0000-0000-0000EA140000}"/>
    <cellStyle name="Input 2 3 18 3 2 2" xfId="5490" xr:uid="{00000000-0005-0000-0000-0000EB140000}"/>
    <cellStyle name="Input 2 3 18 3 2 2 2" xfId="5491" xr:uid="{00000000-0005-0000-0000-0000EC140000}"/>
    <cellStyle name="Input 2 3 18 3 2 3" xfId="5492" xr:uid="{00000000-0005-0000-0000-0000ED140000}"/>
    <cellStyle name="Input 2 3 18 3 3" xfId="5493" xr:uid="{00000000-0005-0000-0000-0000EE140000}"/>
    <cellStyle name="Input 2 3 18 3 3 2" xfId="5494" xr:uid="{00000000-0005-0000-0000-0000EF140000}"/>
    <cellStyle name="Input 2 3 18 3 4" xfId="5495" xr:uid="{00000000-0005-0000-0000-0000F0140000}"/>
    <cellStyle name="Input 2 3 18 3 4 2" xfId="5496" xr:uid="{00000000-0005-0000-0000-0000F1140000}"/>
    <cellStyle name="Input 2 3 18 3 5" xfId="5497" xr:uid="{00000000-0005-0000-0000-0000F2140000}"/>
    <cellStyle name="Input 2 3 18 3 6" xfId="5498" xr:uid="{00000000-0005-0000-0000-0000F3140000}"/>
    <cellStyle name="Input 2 3 18 4" xfId="5499" xr:uid="{00000000-0005-0000-0000-0000F4140000}"/>
    <cellStyle name="Input 2 3 18 4 2" xfId="5500" xr:uid="{00000000-0005-0000-0000-0000F5140000}"/>
    <cellStyle name="Input 2 3 18 4 2 2" xfId="5501" xr:uid="{00000000-0005-0000-0000-0000F6140000}"/>
    <cellStyle name="Input 2 3 18 4 2 2 2" xfId="5502" xr:uid="{00000000-0005-0000-0000-0000F7140000}"/>
    <cellStyle name="Input 2 3 18 4 2 3" xfId="5503" xr:uid="{00000000-0005-0000-0000-0000F8140000}"/>
    <cellStyle name="Input 2 3 18 4 3" xfId="5504" xr:uid="{00000000-0005-0000-0000-0000F9140000}"/>
    <cellStyle name="Input 2 3 18 4 3 2" xfId="5505" xr:uid="{00000000-0005-0000-0000-0000FA140000}"/>
    <cellStyle name="Input 2 3 18 4 4" xfId="5506" xr:uid="{00000000-0005-0000-0000-0000FB140000}"/>
    <cellStyle name="Input 2 3 18 4 4 2" xfId="5507" xr:uid="{00000000-0005-0000-0000-0000FC140000}"/>
    <cellStyle name="Input 2 3 18 4 5" xfId="5508" xr:uid="{00000000-0005-0000-0000-0000FD140000}"/>
    <cellStyle name="Input 2 3 18 4 6" xfId="5509" xr:uid="{00000000-0005-0000-0000-0000FE140000}"/>
    <cellStyle name="Input 2 3 18 5" xfId="5510" xr:uid="{00000000-0005-0000-0000-0000FF140000}"/>
    <cellStyle name="Input 2 3 18 5 2" xfId="5511" xr:uid="{00000000-0005-0000-0000-000000150000}"/>
    <cellStyle name="Input 2 3 18 5 2 2" xfId="5512" xr:uid="{00000000-0005-0000-0000-000001150000}"/>
    <cellStyle name="Input 2 3 18 5 2 2 2" xfId="5513" xr:uid="{00000000-0005-0000-0000-000002150000}"/>
    <cellStyle name="Input 2 3 18 5 2 3" xfId="5514" xr:uid="{00000000-0005-0000-0000-000003150000}"/>
    <cellStyle name="Input 2 3 18 5 3" xfId="5515" xr:uid="{00000000-0005-0000-0000-000004150000}"/>
    <cellStyle name="Input 2 3 18 5 3 2" xfId="5516" xr:uid="{00000000-0005-0000-0000-000005150000}"/>
    <cellStyle name="Input 2 3 18 5 4" xfId="5517" xr:uid="{00000000-0005-0000-0000-000006150000}"/>
    <cellStyle name="Input 2 3 18 5 4 2" xfId="5518" xr:uid="{00000000-0005-0000-0000-000007150000}"/>
    <cellStyle name="Input 2 3 18 5 5" xfId="5519" xr:uid="{00000000-0005-0000-0000-000008150000}"/>
    <cellStyle name="Input 2 3 18 5 6" xfId="5520" xr:uid="{00000000-0005-0000-0000-000009150000}"/>
    <cellStyle name="Input 2 3 18 6" xfId="5521" xr:uid="{00000000-0005-0000-0000-00000A150000}"/>
    <cellStyle name="Input 2 3 18 6 2" xfId="5522" xr:uid="{00000000-0005-0000-0000-00000B150000}"/>
    <cellStyle name="Input 2 3 18 6 2 2" xfId="5523" xr:uid="{00000000-0005-0000-0000-00000C150000}"/>
    <cellStyle name="Input 2 3 18 6 3" xfId="5524" xr:uid="{00000000-0005-0000-0000-00000D150000}"/>
    <cellStyle name="Input 2 3 18 7" xfId="5525" xr:uid="{00000000-0005-0000-0000-00000E150000}"/>
    <cellStyle name="Input 2 3 18 7 2" xfId="5526" xr:uid="{00000000-0005-0000-0000-00000F150000}"/>
    <cellStyle name="Input 2 3 18 8" xfId="5527" xr:uid="{00000000-0005-0000-0000-000010150000}"/>
    <cellStyle name="Input 2 3 18 8 2" xfId="5528" xr:uid="{00000000-0005-0000-0000-000011150000}"/>
    <cellStyle name="Input 2 3 18 9" xfId="5529" xr:uid="{00000000-0005-0000-0000-000012150000}"/>
    <cellStyle name="Input 2 3 19" xfId="5530" xr:uid="{00000000-0005-0000-0000-000013150000}"/>
    <cellStyle name="Input 2 3 2" xfId="5531" xr:uid="{00000000-0005-0000-0000-000014150000}"/>
    <cellStyle name="Input 2 3 2 2" xfId="5532" xr:uid="{00000000-0005-0000-0000-000015150000}"/>
    <cellStyle name="Input 2 3 2 2 2" xfId="5533" xr:uid="{00000000-0005-0000-0000-000016150000}"/>
    <cellStyle name="Input 2 3 2 3" xfId="5534" xr:uid="{00000000-0005-0000-0000-000017150000}"/>
    <cellStyle name="Input 2 3 2 3 10" xfId="5535" xr:uid="{00000000-0005-0000-0000-000018150000}"/>
    <cellStyle name="Input 2 3 2 3 10 10" xfId="5536" xr:uid="{00000000-0005-0000-0000-000019150000}"/>
    <cellStyle name="Input 2 3 2 3 10 11" xfId="5537" xr:uid="{00000000-0005-0000-0000-00001A150000}"/>
    <cellStyle name="Input 2 3 2 3 10 2" xfId="5538" xr:uid="{00000000-0005-0000-0000-00001B150000}"/>
    <cellStyle name="Input 2 3 2 3 10 2 2" xfId="5539" xr:uid="{00000000-0005-0000-0000-00001C150000}"/>
    <cellStyle name="Input 2 3 2 3 10 2 2 2" xfId="5540" xr:uid="{00000000-0005-0000-0000-00001D150000}"/>
    <cellStyle name="Input 2 3 2 3 10 2 2 2 2" xfId="5541" xr:uid="{00000000-0005-0000-0000-00001E150000}"/>
    <cellStyle name="Input 2 3 2 3 10 2 2 3" xfId="5542" xr:uid="{00000000-0005-0000-0000-00001F150000}"/>
    <cellStyle name="Input 2 3 2 3 10 2 3" xfId="5543" xr:uid="{00000000-0005-0000-0000-000020150000}"/>
    <cellStyle name="Input 2 3 2 3 10 2 3 2" xfId="5544" xr:uid="{00000000-0005-0000-0000-000021150000}"/>
    <cellStyle name="Input 2 3 2 3 10 2 4" xfId="5545" xr:uid="{00000000-0005-0000-0000-000022150000}"/>
    <cellStyle name="Input 2 3 2 3 10 2 4 2" xfId="5546" xr:uid="{00000000-0005-0000-0000-000023150000}"/>
    <cellStyle name="Input 2 3 2 3 10 2 5" xfId="5547" xr:uid="{00000000-0005-0000-0000-000024150000}"/>
    <cellStyle name="Input 2 3 2 3 10 2 6" xfId="5548" xr:uid="{00000000-0005-0000-0000-000025150000}"/>
    <cellStyle name="Input 2 3 2 3 10 3" xfId="5549" xr:uid="{00000000-0005-0000-0000-000026150000}"/>
    <cellStyle name="Input 2 3 2 3 10 3 2" xfId="5550" xr:uid="{00000000-0005-0000-0000-000027150000}"/>
    <cellStyle name="Input 2 3 2 3 10 3 2 2" xfId="5551" xr:uid="{00000000-0005-0000-0000-000028150000}"/>
    <cellStyle name="Input 2 3 2 3 10 3 2 2 2" xfId="5552" xr:uid="{00000000-0005-0000-0000-000029150000}"/>
    <cellStyle name="Input 2 3 2 3 10 3 2 3" xfId="5553" xr:uid="{00000000-0005-0000-0000-00002A150000}"/>
    <cellStyle name="Input 2 3 2 3 10 3 3" xfId="5554" xr:uid="{00000000-0005-0000-0000-00002B150000}"/>
    <cellStyle name="Input 2 3 2 3 10 3 3 2" xfId="5555" xr:uid="{00000000-0005-0000-0000-00002C150000}"/>
    <cellStyle name="Input 2 3 2 3 10 3 4" xfId="5556" xr:uid="{00000000-0005-0000-0000-00002D150000}"/>
    <cellStyle name="Input 2 3 2 3 10 3 4 2" xfId="5557" xr:uid="{00000000-0005-0000-0000-00002E150000}"/>
    <cellStyle name="Input 2 3 2 3 10 3 5" xfId="5558" xr:uid="{00000000-0005-0000-0000-00002F150000}"/>
    <cellStyle name="Input 2 3 2 3 10 3 6" xfId="5559" xr:uid="{00000000-0005-0000-0000-000030150000}"/>
    <cellStyle name="Input 2 3 2 3 10 4" xfId="5560" xr:uid="{00000000-0005-0000-0000-000031150000}"/>
    <cellStyle name="Input 2 3 2 3 10 4 2" xfId="5561" xr:uid="{00000000-0005-0000-0000-000032150000}"/>
    <cellStyle name="Input 2 3 2 3 10 4 2 2" xfId="5562" xr:uid="{00000000-0005-0000-0000-000033150000}"/>
    <cellStyle name="Input 2 3 2 3 10 4 2 2 2" xfId="5563" xr:uid="{00000000-0005-0000-0000-000034150000}"/>
    <cellStyle name="Input 2 3 2 3 10 4 2 3" xfId="5564" xr:uid="{00000000-0005-0000-0000-000035150000}"/>
    <cellStyle name="Input 2 3 2 3 10 4 3" xfId="5565" xr:uid="{00000000-0005-0000-0000-000036150000}"/>
    <cellStyle name="Input 2 3 2 3 10 4 3 2" xfId="5566" xr:uid="{00000000-0005-0000-0000-000037150000}"/>
    <cellStyle name="Input 2 3 2 3 10 4 4" xfId="5567" xr:uid="{00000000-0005-0000-0000-000038150000}"/>
    <cellStyle name="Input 2 3 2 3 10 4 4 2" xfId="5568" xr:uid="{00000000-0005-0000-0000-000039150000}"/>
    <cellStyle name="Input 2 3 2 3 10 4 5" xfId="5569" xr:uid="{00000000-0005-0000-0000-00003A150000}"/>
    <cellStyle name="Input 2 3 2 3 10 4 6" xfId="5570" xr:uid="{00000000-0005-0000-0000-00003B150000}"/>
    <cellStyle name="Input 2 3 2 3 10 5" xfId="5571" xr:uid="{00000000-0005-0000-0000-00003C150000}"/>
    <cellStyle name="Input 2 3 2 3 10 5 2" xfId="5572" xr:uid="{00000000-0005-0000-0000-00003D150000}"/>
    <cellStyle name="Input 2 3 2 3 10 5 2 2" xfId="5573" xr:uid="{00000000-0005-0000-0000-00003E150000}"/>
    <cellStyle name="Input 2 3 2 3 10 5 2 2 2" xfId="5574" xr:uid="{00000000-0005-0000-0000-00003F150000}"/>
    <cellStyle name="Input 2 3 2 3 10 5 2 3" xfId="5575" xr:uid="{00000000-0005-0000-0000-000040150000}"/>
    <cellStyle name="Input 2 3 2 3 10 5 3" xfId="5576" xr:uid="{00000000-0005-0000-0000-000041150000}"/>
    <cellStyle name="Input 2 3 2 3 10 5 3 2" xfId="5577" xr:uid="{00000000-0005-0000-0000-000042150000}"/>
    <cellStyle name="Input 2 3 2 3 10 5 4" xfId="5578" xr:uid="{00000000-0005-0000-0000-000043150000}"/>
    <cellStyle name="Input 2 3 2 3 10 5 4 2" xfId="5579" xr:uid="{00000000-0005-0000-0000-000044150000}"/>
    <cellStyle name="Input 2 3 2 3 10 5 5" xfId="5580" xr:uid="{00000000-0005-0000-0000-000045150000}"/>
    <cellStyle name="Input 2 3 2 3 10 5 6" xfId="5581" xr:uid="{00000000-0005-0000-0000-000046150000}"/>
    <cellStyle name="Input 2 3 2 3 10 6" xfId="5582" xr:uid="{00000000-0005-0000-0000-000047150000}"/>
    <cellStyle name="Input 2 3 2 3 10 6 2" xfId="5583" xr:uid="{00000000-0005-0000-0000-000048150000}"/>
    <cellStyle name="Input 2 3 2 3 10 6 2 2" xfId="5584" xr:uid="{00000000-0005-0000-0000-000049150000}"/>
    <cellStyle name="Input 2 3 2 3 10 6 2 2 2" xfId="5585" xr:uid="{00000000-0005-0000-0000-00004A150000}"/>
    <cellStyle name="Input 2 3 2 3 10 6 2 3" xfId="5586" xr:uid="{00000000-0005-0000-0000-00004B150000}"/>
    <cellStyle name="Input 2 3 2 3 10 6 3" xfId="5587" xr:uid="{00000000-0005-0000-0000-00004C150000}"/>
    <cellStyle name="Input 2 3 2 3 10 6 3 2" xfId="5588" xr:uid="{00000000-0005-0000-0000-00004D150000}"/>
    <cellStyle name="Input 2 3 2 3 10 6 4" xfId="5589" xr:uid="{00000000-0005-0000-0000-00004E150000}"/>
    <cellStyle name="Input 2 3 2 3 10 6 4 2" xfId="5590" xr:uid="{00000000-0005-0000-0000-00004F150000}"/>
    <cellStyle name="Input 2 3 2 3 10 6 5" xfId="5591" xr:uid="{00000000-0005-0000-0000-000050150000}"/>
    <cellStyle name="Input 2 3 2 3 10 6 6" xfId="5592" xr:uid="{00000000-0005-0000-0000-000051150000}"/>
    <cellStyle name="Input 2 3 2 3 10 7" xfId="5593" xr:uid="{00000000-0005-0000-0000-000052150000}"/>
    <cellStyle name="Input 2 3 2 3 10 7 2" xfId="5594" xr:uid="{00000000-0005-0000-0000-000053150000}"/>
    <cellStyle name="Input 2 3 2 3 10 7 2 2" xfId="5595" xr:uid="{00000000-0005-0000-0000-000054150000}"/>
    <cellStyle name="Input 2 3 2 3 10 7 3" xfId="5596" xr:uid="{00000000-0005-0000-0000-000055150000}"/>
    <cellStyle name="Input 2 3 2 3 10 8" xfId="5597" xr:uid="{00000000-0005-0000-0000-000056150000}"/>
    <cellStyle name="Input 2 3 2 3 10 8 2" xfId="5598" xr:uid="{00000000-0005-0000-0000-000057150000}"/>
    <cellStyle name="Input 2 3 2 3 10 9" xfId="5599" xr:uid="{00000000-0005-0000-0000-000058150000}"/>
    <cellStyle name="Input 2 3 2 3 10 9 2" xfId="5600" xr:uid="{00000000-0005-0000-0000-000059150000}"/>
    <cellStyle name="Input 2 3 2 3 11" xfId="5601" xr:uid="{00000000-0005-0000-0000-00005A150000}"/>
    <cellStyle name="Input 2 3 2 3 11 10" xfId="5602" xr:uid="{00000000-0005-0000-0000-00005B150000}"/>
    <cellStyle name="Input 2 3 2 3 11 11" xfId="5603" xr:uid="{00000000-0005-0000-0000-00005C150000}"/>
    <cellStyle name="Input 2 3 2 3 11 2" xfId="5604" xr:uid="{00000000-0005-0000-0000-00005D150000}"/>
    <cellStyle name="Input 2 3 2 3 11 2 2" xfId="5605" xr:uid="{00000000-0005-0000-0000-00005E150000}"/>
    <cellStyle name="Input 2 3 2 3 11 2 2 2" xfId="5606" xr:uid="{00000000-0005-0000-0000-00005F150000}"/>
    <cellStyle name="Input 2 3 2 3 11 2 2 2 2" xfId="5607" xr:uid="{00000000-0005-0000-0000-000060150000}"/>
    <cellStyle name="Input 2 3 2 3 11 2 2 3" xfId="5608" xr:uid="{00000000-0005-0000-0000-000061150000}"/>
    <cellStyle name="Input 2 3 2 3 11 2 3" xfId="5609" xr:uid="{00000000-0005-0000-0000-000062150000}"/>
    <cellStyle name="Input 2 3 2 3 11 2 3 2" xfId="5610" xr:uid="{00000000-0005-0000-0000-000063150000}"/>
    <cellStyle name="Input 2 3 2 3 11 2 4" xfId="5611" xr:uid="{00000000-0005-0000-0000-000064150000}"/>
    <cellStyle name="Input 2 3 2 3 11 2 4 2" xfId="5612" xr:uid="{00000000-0005-0000-0000-000065150000}"/>
    <cellStyle name="Input 2 3 2 3 11 2 5" xfId="5613" xr:uid="{00000000-0005-0000-0000-000066150000}"/>
    <cellStyle name="Input 2 3 2 3 11 2 6" xfId="5614" xr:uid="{00000000-0005-0000-0000-000067150000}"/>
    <cellStyle name="Input 2 3 2 3 11 3" xfId="5615" xr:uid="{00000000-0005-0000-0000-000068150000}"/>
    <cellStyle name="Input 2 3 2 3 11 3 2" xfId="5616" xr:uid="{00000000-0005-0000-0000-000069150000}"/>
    <cellStyle name="Input 2 3 2 3 11 3 2 2" xfId="5617" xr:uid="{00000000-0005-0000-0000-00006A150000}"/>
    <cellStyle name="Input 2 3 2 3 11 3 2 2 2" xfId="5618" xr:uid="{00000000-0005-0000-0000-00006B150000}"/>
    <cellStyle name="Input 2 3 2 3 11 3 2 3" xfId="5619" xr:uid="{00000000-0005-0000-0000-00006C150000}"/>
    <cellStyle name="Input 2 3 2 3 11 3 3" xfId="5620" xr:uid="{00000000-0005-0000-0000-00006D150000}"/>
    <cellStyle name="Input 2 3 2 3 11 3 3 2" xfId="5621" xr:uid="{00000000-0005-0000-0000-00006E150000}"/>
    <cellStyle name="Input 2 3 2 3 11 3 4" xfId="5622" xr:uid="{00000000-0005-0000-0000-00006F150000}"/>
    <cellStyle name="Input 2 3 2 3 11 3 4 2" xfId="5623" xr:uid="{00000000-0005-0000-0000-000070150000}"/>
    <cellStyle name="Input 2 3 2 3 11 3 5" xfId="5624" xr:uid="{00000000-0005-0000-0000-000071150000}"/>
    <cellStyle name="Input 2 3 2 3 11 3 6" xfId="5625" xr:uid="{00000000-0005-0000-0000-000072150000}"/>
    <cellStyle name="Input 2 3 2 3 11 4" xfId="5626" xr:uid="{00000000-0005-0000-0000-000073150000}"/>
    <cellStyle name="Input 2 3 2 3 11 4 2" xfId="5627" xr:uid="{00000000-0005-0000-0000-000074150000}"/>
    <cellStyle name="Input 2 3 2 3 11 4 2 2" xfId="5628" xr:uid="{00000000-0005-0000-0000-000075150000}"/>
    <cellStyle name="Input 2 3 2 3 11 4 2 2 2" xfId="5629" xr:uid="{00000000-0005-0000-0000-000076150000}"/>
    <cellStyle name="Input 2 3 2 3 11 4 2 3" xfId="5630" xr:uid="{00000000-0005-0000-0000-000077150000}"/>
    <cellStyle name="Input 2 3 2 3 11 4 3" xfId="5631" xr:uid="{00000000-0005-0000-0000-000078150000}"/>
    <cellStyle name="Input 2 3 2 3 11 4 3 2" xfId="5632" xr:uid="{00000000-0005-0000-0000-000079150000}"/>
    <cellStyle name="Input 2 3 2 3 11 4 4" xfId="5633" xr:uid="{00000000-0005-0000-0000-00007A150000}"/>
    <cellStyle name="Input 2 3 2 3 11 4 4 2" xfId="5634" xr:uid="{00000000-0005-0000-0000-00007B150000}"/>
    <cellStyle name="Input 2 3 2 3 11 4 5" xfId="5635" xr:uid="{00000000-0005-0000-0000-00007C150000}"/>
    <cellStyle name="Input 2 3 2 3 11 4 6" xfId="5636" xr:uid="{00000000-0005-0000-0000-00007D150000}"/>
    <cellStyle name="Input 2 3 2 3 11 5" xfId="5637" xr:uid="{00000000-0005-0000-0000-00007E150000}"/>
    <cellStyle name="Input 2 3 2 3 11 5 2" xfId="5638" xr:uid="{00000000-0005-0000-0000-00007F150000}"/>
    <cellStyle name="Input 2 3 2 3 11 5 2 2" xfId="5639" xr:uid="{00000000-0005-0000-0000-000080150000}"/>
    <cellStyle name="Input 2 3 2 3 11 5 2 2 2" xfId="5640" xr:uid="{00000000-0005-0000-0000-000081150000}"/>
    <cellStyle name="Input 2 3 2 3 11 5 2 3" xfId="5641" xr:uid="{00000000-0005-0000-0000-000082150000}"/>
    <cellStyle name="Input 2 3 2 3 11 5 3" xfId="5642" xr:uid="{00000000-0005-0000-0000-000083150000}"/>
    <cellStyle name="Input 2 3 2 3 11 5 3 2" xfId="5643" xr:uid="{00000000-0005-0000-0000-000084150000}"/>
    <cellStyle name="Input 2 3 2 3 11 5 3 2 2" xfId="5644" xr:uid="{00000000-0005-0000-0000-000085150000}"/>
    <cellStyle name="Input 2 3 2 3 11 5 3 3" xfId="5645" xr:uid="{00000000-0005-0000-0000-000086150000}"/>
    <cellStyle name="Input 2 3 2 3 11 5 4" xfId="5646" xr:uid="{00000000-0005-0000-0000-000087150000}"/>
    <cellStyle name="Input 2 3 2 3 11 5 4 2" xfId="5647" xr:uid="{00000000-0005-0000-0000-000088150000}"/>
    <cellStyle name="Input 2 3 2 3 11 5 4 2 2" xfId="5648" xr:uid="{00000000-0005-0000-0000-000089150000}"/>
    <cellStyle name="Input 2 3 2 3 11 5 4 3" xfId="5649" xr:uid="{00000000-0005-0000-0000-00008A150000}"/>
    <cellStyle name="Input 2 3 2 3 11 5 5" xfId="5650" xr:uid="{00000000-0005-0000-0000-00008B150000}"/>
    <cellStyle name="Input 2 3 2 3 11 5 5 2" xfId="5651" xr:uid="{00000000-0005-0000-0000-00008C150000}"/>
    <cellStyle name="Input 2 3 2 3 11 5 6" xfId="5652" xr:uid="{00000000-0005-0000-0000-00008D150000}"/>
    <cellStyle name="Input 2 3 2 3 11 5 6 2" xfId="5653" xr:uid="{00000000-0005-0000-0000-00008E150000}"/>
    <cellStyle name="Input 2 3 2 3 11 6" xfId="5654" xr:uid="{00000000-0005-0000-0000-00008F150000}"/>
    <cellStyle name="Input 2 3 2 3 11 6 2" xfId="5655" xr:uid="{00000000-0005-0000-0000-000090150000}"/>
    <cellStyle name="Input 2 3 2 3 11 6 2 2" xfId="5656" xr:uid="{00000000-0005-0000-0000-000091150000}"/>
    <cellStyle name="Input 2 3 2 3 11 6 2 2 2" xfId="5657" xr:uid="{00000000-0005-0000-0000-000092150000}"/>
    <cellStyle name="Input 2 3 2 3 11 6 2 2 2 2" xfId="5658" xr:uid="{00000000-0005-0000-0000-000093150000}"/>
    <cellStyle name="Input 2 3 2 3 11 6 2 2 3" xfId="5659" xr:uid="{00000000-0005-0000-0000-000094150000}"/>
    <cellStyle name="Input 2 3 2 3 11 6 2 3" xfId="5660" xr:uid="{00000000-0005-0000-0000-000095150000}"/>
    <cellStyle name="Input 2 3 2 3 11 6 2 3 2" xfId="5661" xr:uid="{00000000-0005-0000-0000-000096150000}"/>
    <cellStyle name="Input 2 3 2 3 11 6 2 4" xfId="5662" xr:uid="{00000000-0005-0000-0000-000097150000}"/>
    <cellStyle name="Input 2 3 2 3 11 6 3" xfId="5663" xr:uid="{00000000-0005-0000-0000-000098150000}"/>
    <cellStyle name="Input 2 3 2 3 11 6 3 2" xfId="5664" xr:uid="{00000000-0005-0000-0000-000099150000}"/>
    <cellStyle name="Input 2 3 2 3 11 6 3 2 2" xfId="5665" xr:uid="{00000000-0005-0000-0000-00009A150000}"/>
    <cellStyle name="Input 2 3 2 3 11 6 3 3" xfId="5666" xr:uid="{00000000-0005-0000-0000-00009B150000}"/>
    <cellStyle name="Input 2 3 2 3 11 6 4" xfId="5667" xr:uid="{00000000-0005-0000-0000-00009C150000}"/>
    <cellStyle name="Input 2 3 2 3 11 6 4 2" xfId="5668" xr:uid="{00000000-0005-0000-0000-00009D150000}"/>
    <cellStyle name="Input 2 3 2 3 11 6 4 2 2" xfId="5669" xr:uid="{00000000-0005-0000-0000-00009E150000}"/>
    <cellStyle name="Input 2 3 2 3 11 6 4 3" xfId="5670" xr:uid="{00000000-0005-0000-0000-00009F150000}"/>
    <cellStyle name="Input 2 3 2 3 11 6 5" xfId="5671" xr:uid="{00000000-0005-0000-0000-0000A0150000}"/>
    <cellStyle name="Input 2 3 2 3 11 6 5 2" xfId="5672" xr:uid="{00000000-0005-0000-0000-0000A1150000}"/>
    <cellStyle name="Input 2 3 2 3 11 6 6" xfId="5673" xr:uid="{00000000-0005-0000-0000-0000A2150000}"/>
    <cellStyle name="Input 2 3 2 3 11 6 6 2" xfId="5674" xr:uid="{00000000-0005-0000-0000-0000A3150000}"/>
    <cellStyle name="Input 2 3 2 3 11 6 7" xfId="5675" xr:uid="{00000000-0005-0000-0000-0000A4150000}"/>
    <cellStyle name="Input 2 3 2 3 11 7" xfId="5676" xr:uid="{00000000-0005-0000-0000-0000A5150000}"/>
    <cellStyle name="Input 2 3 2 3 11 7 2" xfId="5677" xr:uid="{00000000-0005-0000-0000-0000A6150000}"/>
    <cellStyle name="Input 2 3 2 3 11 7 2 2" xfId="5678" xr:uid="{00000000-0005-0000-0000-0000A7150000}"/>
    <cellStyle name="Input 2 3 2 3 11 7 2 2 2" xfId="5679" xr:uid="{00000000-0005-0000-0000-0000A8150000}"/>
    <cellStyle name="Input 2 3 2 3 11 7 2 3" xfId="5680" xr:uid="{00000000-0005-0000-0000-0000A9150000}"/>
    <cellStyle name="Input 2 3 2 3 11 7 3" xfId="5681" xr:uid="{00000000-0005-0000-0000-0000AA150000}"/>
    <cellStyle name="Input 2 3 2 3 11 7 3 2" xfId="5682" xr:uid="{00000000-0005-0000-0000-0000AB150000}"/>
    <cellStyle name="Input 2 3 2 3 11 7 4" xfId="5683" xr:uid="{00000000-0005-0000-0000-0000AC150000}"/>
    <cellStyle name="Input 2 3 2 3 11 8" xfId="5684" xr:uid="{00000000-0005-0000-0000-0000AD150000}"/>
    <cellStyle name="Input 2 3 2 3 11 8 2" xfId="5685" xr:uid="{00000000-0005-0000-0000-0000AE150000}"/>
    <cellStyle name="Input 2 3 2 3 11 8 2 2" xfId="5686" xr:uid="{00000000-0005-0000-0000-0000AF150000}"/>
    <cellStyle name="Input 2 3 2 3 11 8 3" xfId="5687" xr:uid="{00000000-0005-0000-0000-0000B0150000}"/>
    <cellStyle name="Input 2 3 2 3 11 9" xfId="5688" xr:uid="{00000000-0005-0000-0000-0000B1150000}"/>
    <cellStyle name="Input 2 3 2 3 11 9 2" xfId="5689" xr:uid="{00000000-0005-0000-0000-0000B2150000}"/>
    <cellStyle name="Input 2 3 2 3 11 9 2 2" xfId="5690" xr:uid="{00000000-0005-0000-0000-0000B3150000}"/>
    <cellStyle name="Input 2 3 2 3 11 9 3" xfId="5691" xr:uid="{00000000-0005-0000-0000-0000B4150000}"/>
    <cellStyle name="Input 2 3 2 3 12" xfId="5692" xr:uid="{00000000-0005-0000-0000-0000B5150000}"/>
    <cellStyle name="Input 2 3 2 3 12 10" xfId="5693" xr:uid="{00000000-0005-0000-0000-0000B6150000}"/>
    <cellStyle name="Input 2 3 2 3 12 10 2" xfId="5694" xr:uid="{00000000-0005-0000-0000-0000B7150000}"/>
    <cellStyle name="Input 2 3 2 3 12 11" xfId="5695" xr:uid="{00000000-0005-0000-0000-0000B8150000}"/>
    <cellStyle name="Input 2 3 2 3 12 11 2" xfId="5696" xr:uid="{00000000-0005-0000-0000-0000B9150000}"/>
    <cellStyle name="Input 2 3 2 3 12 12" xfId="5697" xr:uid="{00000000-0005-0000-0000-0000BA150000}"/>
    <cellStyle name="Input 2 3 2 3 12 2" xfId="5698" xr:uid="{00000000-0005-0000-0000-0000BB150000}"/>
    <cellStyle name="Input 2 3 2 3 12 2 2" xfId="5699" xr:uid="{00000000-0005-0000-0000-0000BC150000}"/>
    <cellStyle name="Input 2 3 2 3 12 2 2 2" xfId="5700" xr:uid="{00000000-0005-0000-0000-0000BD150000}"/>
    <cellStyle name="Input 2 3 2 3 12 2 2 2 2" xfId="5701" xr:uid="{00000000-0005-0000-0000-0000BE150000}"/>
    <cellStyle name="Input 2 3 2 3 12 2 2 2 2 2" xfId="5702" xr:uid="{00000000-0005-0000-0000-0000BF150000}"/>
    <cellStyle name="Input 2 3 2 3 12 2 2 2 3" xfId="5703" xr:uid="{00000000-0005-0000-0000-0000C0150000}"/>
    <cellStyle name="Input 2 3 2 3 12 2 2 3" xfId="5704" xr:uid="{00000000-0005-0000-0000-0000C1150000}"/>
    <cellStyle name="Input 2 3 2 3 12 2 2 3 2" xfId="5705" xr:uid="{00000000-0005-0000-0000-0000C2150000}"/>
    <cellStyle name="Input 2 3 2 3 12 2 2 4" xfId="5706" xr:uid="{00000000-0005-0000-0000-0000C3150000}"/>
    <cellStyle name="Input 2 3 2 3 12 2 3" xfId="5707" xr:uid="{00000000-0005-0000-0000-0000C4150000}"/>
    <cellStyle name="Input 2 3 2 3 12 2 3 2" xfId="5708" xr:uid="{00000000-0005-0000-0000-0000C5150000}"/>
    <cellStyle name="Input 2 3 2 3 12 2 3 2 2" xfId="5709" xr:uid="{00000000-0005-0000-0000-0000C6150000}"/>
    <cellStyle name="Input 2 3 2 3 12 2 3 3" xfId="5710" xr:uid="{00000000-0005-0000-0000-0000C7150000}"/>
    <cellStyle name="Input 2 3 2 3 12 2 4" xfId="5711" xr:uid="{00000000-0005-0000-0000-0000C8150000}"/>
    <cellStyle name="Input 2 3 2 3 12 2 4 2" xfId="5712" xr:uid="{00000000-0005-0000-0000-0000C9150000}"/>
    <cellStyle name="Input 2 3 2 3 12 2 4 2 2" xfId="5713" xr:uid="{00000000-0005-0000-0000-0000CA150000}"/>
    <cellStyle name="Input 2 3 2 3 12 2 4 3" xfId="5714" xr:uid="{00000000-0005-0000-0000-0000CB150000}"/>
    <cellStyle name="Input 2 3 2 3 12 2 5" xfId="5715" xr:uid="{00000000-0005-0000-0000-0000CC150000}"/>
    <cellStyle name="Input 2 3 2 3 12 2 5 2" xfId="5716" xr:uid="{00000000-0005-0000-0000-0000CD150000}"/>
    <cellStyle name="Input 2 3 2 3 12 2 6" xfId="5717" xr:uid="{00000000-0005-0000-0000-0000CE150000}"/>
    <cellStyle name="Input 2 3 2 3 12 2 6 2" xfId="5718" xr:uid="{00000000-0005-0000-0000-0000CF150000}"/>
    <cellStyle name="Input 2 3 2 3 12 2 7" xfId="5719" xr:uid="{00000000-0005-0000-0000-0000D0150000}"/>
    <cellStyle name="Input 2 3 2 3 12 3" xfId="5720" xr:uid="{00000000-0005-0000-0000-0000D1150000}"/>
    <cellStyle name="Input 2 3 2 3 12 3 2" xfId="5721" xr:uid="{00000000-0005-0000-0000-0000D2150000}"/>
    <cellStyle name="Input 2 3 2 3 12 3 2 2" xfId="5722" xr:uid="{00000000-0005-0000-0000-0000D3150000}"/>
    <cellStyle name="Input 2 3 2 3 12 3 2 2 2" xfId="5723" xr:uid="{00000000-0005-0000-0000-0000D4150000}"/>
    <cellStyle name="Input 2 3 2 3 12 3 2 2 2 2" xfId="5724" xr:uid="{00000000-0005-0000-0000-0000D5150000}"/>
    <cellStyle name="Input 2 3 2 3 12 3 2 2 3" xfId="5725" xr:uid="{00000000-0005-0000-0000-0000D6150000}"/>
    <cellStyle name="Input 2 3 2 3 12 3 2 3" xfId="5726" xr:uid="{00000000-0005-0000-0000-0000D7150000}"/>
    <cellStyle name="Input 2 3 2 3 12 3 2 3 2" xfId="5727" xr:uid="{00000000-0005-0000-0000-0000D8150000}"/>
    <cellStyle name="Input 2 3 2 3 12 3 2 4" xfId="5728" xr:uid="{00000000-0005-0000-0000-0000D9150000}"/>
    <cellStyle name="Input 2 3 2 3 12 3 3" xfId="5729" xr:uid="{00000000-0005-0000-0000-0000DA150000}"/>
    <cellStyle name="Input 2 3 2 3 12 3 3 2" xfId="5730" xr:uid="{00000000-0005-0000-0000-0000DB150000}"/>
    <cellStyle name="Input 2 3 2 3 12 3 3 2 2" xfId="5731" xr:uid="{00000000-0005-0000-0000-0000DC150000}"/>
    <cellStyle name="Input 2 3 2 3 12 3 3 3" xfId="5732" xr:uid="{00000000-0005-0000-0000-0000DD150000}"/>
    <cellStyle name="Input 2 3 2 3 12 3 4" xfId="5733" xr:uid="{00000000-0005-0000-0000-0000DE150000}"/>
    <cellStyle name="Input 2 3 2 3 12 3 4 2" xfId="5734" xr:uid="{00000000-0005-0000-0000-0000DF150000}"/>
    <cellStyle name="Input 2 3 2 3 12 3 4 2 2" xfId="5735" xr:uid="{00000000-0005-0000-0000-0000E0150000}"/>
    <cellStyle name="Input 2 3 2 3 12 3 4 3" xfId="5736" xr:uid="{00000000-0005-0000-0000-0000E1150000}"/>
    <cellStyle name="Input 2 3 2 3 12 3 5" xfId="5737" xr:uid="{00000000-0005-0000-0000-0000E2150000}"/>
    <cellStyle name="Input 2 3 2 3 12 3 5 2" xfId="5738" xr:uid="{00000000-0005-0000-0000-0000E3150000}"/>
    <cellStyle name="Input 2 3 2 3 12 3 6" xfId="5739" xr:uid="{00000000-0005-0000-0000-0000E4150000}"/>
    <cellStyle name="Input 2 3 2 3 12 3 6 2" xfId="5740" xr:uid="{00000000-0005-0000-0000-0000E5150000}"/>
    <cellStyle name="Input 2 3 2 3 12 3 7" xfId="5741" xr:uid="{00000000-0005-0000-0000-0000E6150000}"/>
    <cellStyle name="Input 2 3 2 3 12 4" xfId="5742" xr:uid="{00000000-0005-0000-0000-0000E7150000}"/>
    <cellStyle name="Input 2 3 2 3 12 4 2" xfId="5743" xr:uid="{00000000-0005-0000-0000-0000E8150000}"/>
    <cellStyle name="Input 2 3 2 3 12 4 2 2" xfId="5744" xr:uid="{00000000-0005-0000-0000-0000E9150000}"/>
    <cellStyle name="Input 2 3 2 3 12 4 2 2 2" xfId="5745" xr:uid="{00000000-0005-0000-0000-0000EA150000}"/>
    <cellStyle name="Input 2 3 2 3 12 4 2 2 2 2" xfId="5746" xr:uid="{00000000-0005-0000-0000-0000EB150000}"/>
    <cellStyle name="Input 2 3 2 3 12 4 2 2 3" xfId="5747" xr:uid="{00000000-0005-0000-0000-0000EC150000}"/>
    <cellStyle name="Input 2 3 2 3 12 4 2 3" xfId="5748" xr:uid="{00000000-0005-0000-0000-0000ED150000}"/>
    <cellStyle name="Input 2 3 2 3 12 4 2 3 2" xfId="5749" xr:uid="{00000000-0005-0000-0000-0000EE150000}"/>
    <cellStyle name="Input 2 3 2 3 12 4 2 4" xfId="5750" xr:uid="{00000000-0005-0000-0000-0000EF150000}"/>
    <cellStyle name="Input 2 3 2 3 12 4 3" xfId="5751" xr:uid="{00000000-0005-0000-0000-0000F0150000}"/>
    <cellStyle name="Input 2 3 2 3 12 4 3 2" xfId="5752" xr:uid="{00000000-0005-0000-0000-0000F1150000}"/>
    <cellStyle name="Input 2 3 2 3 12 4 3 2 2" xfId="5753" xr:uid="{00000000-0005-0000-0000-0000F2150000}"/>
    <cellStyle name="Input 2 3 2 3 12 4 3 3" xfId="5754" xr:uid="{00000000-0005-0000-0000-0000F3150000}"/>
    <cellStyle name="Input 2 3 2 3 12 4 4" xfId="5755" xr:uid="{00000000-0005-0000-0000-0000F4150000}"/>
    <cellStyle name="Input 2 3 2 3 12 4 4 2" xfId="5756" xr:uid="{00000000-0005-0000-0000-0000F5150000}"/>
    <cellStyle name="Input 2 3 2 3 12 4 4 2 2" xfId="5757" xr:uid="{00000000-0005-0000-0000-0000F6150000}"/>
    <cellStyle name="Input 2 3 2 3 12 4 4 3" xfId="5758" xr:uid="{00000000-0005-0000-0000-0000F7150000}"/>
    <cellStyle name="Input 2 3 2 3 12 4 5" xfId="5759" xr:uid="{00000000-0005-0000-0000-0000F8150000}"/>
    <cellStyle name="Input 2 3 2 3 12 4 5 2" xfId="5760" xr:uid="{00000000-0005-0000-0000-0000F9150000}"/>
    <cellStyle name="Input 2 3 2 3 12 4 6" xfId="5761" xr:uid="{00000000-0005-0000-0000-0000FA150000}"/>
    <cellStyle name="Input 2 3 2 3 12 4 6 2" xfId="5762" xr:uid="{00000000-0005-0000-0000-0000FB150000}"/>
    <cellStyle name="Input 2 3 2 3 12 4 7" xfId="5763" xr:uid="{00000000-0005-0000-0000-0000FC150000}"/>
    <cellStyle name="Input 2 3 2 3 12 5" xfId="5764" xr:uid="{00000000-0005-0000-0000-0000FD150000}"/>
    <cellStyle name="Input 2 3 2 3 12 5 2" xfId="5765" xr:uid="{00000000-0005-0000-0000-0000FE150000}"/>
    <cellStyle name="Input 2 3 2 3 12 5 2 2" xfId="5766" xr:uid="{00000000-0005-0000-0000-0000FF150000}"/>
    <cellStyle name="Input 2 3 2 3 12 5 2 2 2" xfId="5767" xr:uid="{00000000-0005-0000-0000-000000160000}"/>
    <cellStyle name="Input 2 3 2 3 12 5 2 2 2 2" xfId="5768" xr:uid="{00000000-0005-0000-0000-000001160000}"/>
    <cellStyle name="Input 2 3 2 3 12 5 2 2 3" xfId="5769" xr:uid="{00000000-0005-0000-0000-000002160000}"/>
    <cellStyle name="Input 2 3 2 3 12 5 2 3" xfId="5770" xr:uid="{00000000-0005-0000-0000-000003160000}"/>
    <cellStyle name="Input 2 3 2 3 12 5 2 3 2" xfId="5771" xr:uid="{00000000-0005-0000-0000-000004160000}"/>
    <cellStyle name="Input 2 3 2 3 12 5 2 4" xfId="5772" xr:uid="{00000000-0005-0000-0000-000005160000}"/>
    <cellStyle name="Input 2 3 2 3 12 5 3" xfId="5773" xr:uid="{00000000-0005-0000-0000-000006160000}"/>
    <cellStyle name="Input 2 3 2 3 12 5 3 2" xfId="5774" xr:uid="{00000000-0005-0000-0000-000007160000}"/>
    <cellStyle name="Input 2 3 2 3 12 5 3 2 2" xfId="5775" xr:uid="{00000000-0005-0000-0000-000008160000}"/>
    <cellStyle name="Input 2 3 2 3 12 5 3 3" xfId="5776" xr:uid="{00000000-0005-0000-0000-000009160000}"/>
    <cellStyle name="Input 2 3 2 3 12 5 4" xfId="5777" xr:uid="{00000000-0005-0000-0000-00000A160000}"/>
    <cellStyle name="Input 2 3 2 3 12 5 4 2" xfId="5778" xr:uid="{00000000-0005-0000-0000-00000B160000}"/>
    <cellStyle name="Input 2 3 2 3 12 5 4 2 2" xfId="5779" xr:uid="{00000000-0005-0000-0000-00000C160000}"/>
    <cellStyle name="Input 2 3 2 3 12 5 4 3" xfId="5780" xr:uid="{00000000-0005-0000-0000-00000D160000}"/>
    <cellStyle name="Input 2 3 2 3 12 5 5" xfId="5781" xr:uid="{00000000-0005-0000-0000-00000E160000}"/>
    <cellStyle name="Input 2 3 2 3 12 5 5 2" xfId="5782" xr:uid="{00000000-0005-0000-0000-00000F160000}"/>
    <cellStyle name="Input 2 3 2 3 12 5 6" xfId="5783" xr:uid="{00000000-0005-0000-0000-000010160000}"/>
    <cellStyle name="Input 2 3 2 3 12 5 6 2" xfId="5784" xr:uid="{00000000-0005-0000-0000-000011160000}"/>
    <cellStyle name="Input 2 3 2 3 12 5 7" xfId="5785" xr:uid="{00000000-0005-0000-0000-000012160000}"/>
    <cellStyle name="Input 2 3 2 3 12 6" xfId="5786" xr:uid="{00000000-0005-0000-0000-000013160000}"/>
    <cellStyle name="Input 2 3 2 3 12 6 2" xfId="5787" xr:uid="{00000000-0005-0000-0000-000014160000}"/>
    <cellStyle name="Input 2 3 2 3 12 6 2 2" xfId="5788" xr:uid="{00000000-0005-0000-0000-000015160000}"/>
    <cellStyle name="Input 2 3 2 3 12 6 2 2 2" xfId="5789" xr:uid="{00000000-0005-0000-0000-000016160000}"/>
    <cellStyle name="Input 2 3 2 3 12 6 2 2 2 2" xfId="5790" xr:uid="{00000000-0005-0000-0000-000017160000}"/>
    <cellStyle name="Input 2 3 2 3 12 6 2 2 3" xfId="5791" xr:uid="{00000000-0005-0000-0000-000018160000}"/>
    <cellStyle name="Input 2 3 2 3 12 6 2 3" xfId="5792" xr:uid="{00000000-0005-0000-0000-000019160000}"/>
    <cellStyle name="Input 2 3 2 3 12 6 2 3 2" xfId="5793" xr:uid="{00000000-0005-0000-0000-00001A160000}"/>
    <cellStyle name="Input 2 3 2 3 12 6 2 4" xfId="5794" xr:uid="{00000000-0005-0000-0000-00001B160000}"/>
    <cellStyle name="Input 2 3 2 3 12 6 3" xfId="5795" xr:uid="{00000000-0005-0000-0000-00001C160000}"/>
    <cellStyle name="Input 2 3 2 3 12 6 3 2" xfId="5796" xr:uid="{00000000-0005-0000-0000-00001D160000}"/>
    <cellStyle name="Input 2 3 2 3 12 6 3 2 2" xfId="5797" xr:uid="{00000000-0005-0000-0000-00001E160000}"/>
    <cellStyle name="Input 2 3 2 3 12 6 3 3" xfId="5798" xr:uid="{00000000-0005-0000-0000-00001F160000}"/>
    <cellStyle name="Input 2 3 2 3 12 6 4" xfId="5799" xr:uid="{00000000-0005-0000-0000-000020160000}"/>
    <cellStyle name="Input 2 3 2 3 12 6 4 2" xfId="5800" xr:uid="{00000000-0005-0000-0000-000021160000}"/>
    <cellStyle name="Input 2 3 2 3 12 6 4 2 2" xfId="5801" xr:uid="{00000000-0005-0000-0000-000022160000}"/>
    <cellStyle name="Input 2 3 2 3 12 6 4 3" xfId="5802" xr:uid="{00000000-0005-0000-0000-000023160000}"/>
    <cellStyle name="Input 2 3 2 3 12 6 5" xfId="5803" xr:uid="{00000000-0005-0000-0000-000024160000}"/>
    <cellStyle name="Input 2 3 2 3 12 6 5 2" xfId="5804" xr:uid="{00000000-0005-0000-0000-000025160000}"/>
    <cellStyle name="Input 2 3 2 3 12 6 6" xfId="5805" xr:uid="{00000000-0005-0000-0000-000026160000}"/>
    <cellStyle name="Input 2 3 2 3 12 6 6 2" xfId="5806" xr:uid="{00000000-0005-0000-0000-000027160000}"/>
    <cellStyle name="Input 2 3 2 3 12 6 7" xfId="5807" xr:uid="{00000000-0005-0000-0000-000028160000}"/>
    <cellStyle name="Input 2 3 2 3 12 7" xfId="5808" xr:uid="{00000000-0005-0000-0000-000029160000}"/>
    <cellStyle name="Input 2 3 2 3 12 7 2" xfId="5809" xr:uid="{00000000-0005-0000-0000-00002A160000}"/>
    <cellStyle name="Input 2 3 2 3 12 7 2 2" xfId="5810" xr:uid="{00000000-0005-0000-0000-00002B160000}"/>
    <cellStyle name="Input 2 3 2 3 12 7 2 2 2" xfId="5811" xr:uid="{00000000-0005-0000-0000-00002C160000}"/>
    <cellStyle name="Input 2 3 2 3 12 7 2 3" xfId="5812" xr:uid="{00000000-0005-0000-0000-00002D160000}"/>
    <cellStyle name="Input 2 3 2 3 12 7 3" xfId="5813" xr:uid="{00000000-0005-0000-0000-00002E160000}"/>
    <cellStyle name="Input 2 3 2 3 12 7 3 2" xfId="5814" xr:uid="{00000000-0005-0000-0000-00002F160000}"/>
    <cellStyle name="Input 2 3 2 3 12 7 4" xfId="5815" xr:uid="{00000000-0005-0000-0000-000030160000}"/>
    <cellStyle name="Input 2 3 2 3 12 8" xfId="5816" xr:uid="{00000000-0005-0000-0000-000031160000}"/>
    <cellStyle name="Input 2 3 2 3 12 8 2" xfId="5817" xr:uid="{00000000-0005-0000-0000-000032160000}"/>
    <cellStyle name="Input 2 3 2 3 12 8 2 2" xfId="5818" xr:uid="{00000000-0005-0000-0000-000033160000}"/>
    <cellStyle name="Input 2 3 2 3 12 8 3" xfId="5819" xr:uid="{00000000-0005-0000-0000-000034160000}"/>
    <cellStyle name="Input 2 3 2 3 12 9" xfId="5820" xr:uid="{00000000-0005-0000-0000-000035160000}"/>
    <cellStyle name="Input 2 3 2 3 12 9 2" xfId="5821" xr:uid="{00000000-0005-0000-0000-000036160000}"/>
    <cellStyle name="Input 2 3 2 3 12 9 2 2" xfId="5822" xr:uid="{00000000-0005-0000-0000-000037160000}"/>
    <cellStyle name="Input 2 3 2 3 12 9 3" xfId="5823" xr:uid="{00000000-0005-0000-0000-000038160000}"/>
    <cellStyle name="Input 2 3 2 3 13" xfId="5824" xr:uid="{00000000-0005-0000-0000-000039160000}"/>
    <cellStyle name="Input 2 3 2 3 13 10" xfId="5825" xr:uid="{00000000-0005-0000-0000-00003A160000}"/>
    <cellStyle name="Input 2 3 2 3 13 10 2" xfId="5826" xr:uid="{00000000-0005-0000-0000-00003B160000}"/>
    <cellStyle name="Input 2 3 2 3 13 11" xfId="5827" xr:uid="{00000000-0005-0000-0000-00003C160000}"/>
    <cellStyle name="Input 2 3 2 3 13 11 2" xfId="5828" xr:uid="{00000000-0005-0000-0000-00003D160000}"/>
    <cellStyle name="Input 2 3 2 3 13 12" xfId="5829" xr:uid="{00000000-0005-0000-0000-00003E160000}"/>
    <cellStyle name="Input 2 3 2 3 13 2" xfId="5830" xr:uid="{00000000-0005-0000-0000-00003F160000}"/>
    <cellStyle name="Input 2 3 2 3 13 2 2" xfId="5831" xr:uid="{00000000-0005-0000-0000-000040160000}"/>
    <cellStyle name="Input 2 3 2 3 13 2 2 2" xfId="5832" xr:uid="{00000000-0005-0000-0000-000041160000}"/>
    <cellStyle name="Input 2 3 2 3 13 2 2 2 2" xfId="5833" xr:uid="{00000000-0005-0000-0000-000042160000}"/>
    <cellStyle name="Input 2 3 2 3 13 2 2 2 2 2" xfId="5834" xr:uid="{00000000-0005-0000-0000-000043160000}"/>
    <cellStyle name="Input 2 3 2 3 13 2 2 2 3" xfId="5835" xr:uid="{00000000-0005-0000-0000-000044160000}"/>
    <cellStyle name="Input 2 3 2 3 13 2 2 3" xfId="5836" xr:uid="{00000000-0005-0000-0000-000045160000}"/>
    <cellStyle name="Input 2 3 2 3 13 2 2 3 2" xfId="5837" xr:uid="{00000000-0005-0000-0000-000046160000}"/>
    <cellStyle name="Input 2 3 2 3 13 2 2 4" xfId="5838" xr:uid="{00000000-0005-0000-0000-000047160000}"/>
    <cellStyle name="Input 2 3 2 3 13 2 3" xfId="5839" xr:uid="{00000000-0005-0000-0000-000048160000}"/>
    <cellStyle name="Input 2 3 2 3 13 2 3 2" xfId="5840" xr:uid="{00000000-0005-0000-0000-000049160000}"/>
    <cellStyle name="Input 2 3 2 3 13 2 3 2 2" xfId="5841" xr:uid="{00000000-0005-0000-0000-00004A160000}"/>
    <cellStyle name="Input 2 3 2 3 13 2 3 3" xfId="5842" xr:uid="{00000000-0005-0000-0000-00004B160000}"/>
    <cellStyle name="Input 2 3 2 3 13 2 4" xfId="5843" xr:uid="{00000000-0005-0000-0000-00004C160000}"/>
    <cellStyle name="Input 2 3 2 3 13 2 4 2" xfId="5844" xr:uid="{00000000-0005-0000-0000-00004D160000}"/>
    <cellStyle name="Input 2 3 2 3 13 2 4 2 2" xfId="5845" xr:uid="{00000000-0005-0000-0000-00004E160000}"/>
    <cellStyle name="Input 2 3 2 3 13 2 4 3" xfId="5846" xr:uid="{00000000-0005-0000-0000-00004F160000}"/>
    <cellStyle name="Input 2 3 2 3 13 2 5" xfId="5847" xr:uid="{00000000-0005-0000-0000-000050160000}"/>
    <cellStyle name="Input 2 3 2 3 13 2 5 2" xfId="5848" xr:uid="{00000000-0005-0000-0000-000051160000}"/>
    <cellStyle name="Input 2 3 2 3 13 2 6" xfId="5849" xr:uid="{00000000-0005-0000-0000-000052160000}"/>
    <cellStyle name="Input 2 3 2 3 13 2 6 2" xfId="5850" xr:uid="{00000000-0005-0000-0000-000053160000}"/>
    <cellStyle name="Input 2 3 2 3 13 2 7" xfId="5851" xr:uid="{00000000-0005-0000-0000-000054160000}"/>
    <cellStyle name="Input 2 3 2 3 13 3" xfId="5852" xr:uid="{00000000-0005-0000-0000-000055160000}"/>
    <cellStyle name="Input 2 3 2 3 13 3 2" xfId="5853" xr:uid="{00000000-0005-0000-0000-000056160000}"/>
    <cellStyle name="Input 2 3 2 3 13 3 2 2" xfId="5854" xr:uid="{00000000-0005-0000-0000-000057160000}"/>
    <cellStyle name="Input 2 3 2 3 13 3 2 2 2" xfId="5855" xr:uid="{00000000-0005-0000-0000-000058160000}"/>
    <cellStyle name="Input 2 3 2 3 13 3 2 2 2 2" xfId="5856" xr:uid="{00000000-0005-0000-0000-000059160000}"/>
    <cellStyle name="Input 2 3 2 3 13 3 2 2 3" xfId="5857" xr:uid="{00000000-0005-0000-0000-00005A160000}"/>
    <cellStyle name="Input 2 3 2 3 13 3 2 3" xfId="5858" xr:uid="{00000000-0005-0000-0000-00005B160000}"/>
    <cellStyle name="Input 2 3 2 3 13 3 2 3 2" xfId="5859" xr:uid="{00000000-0005-0000-0000-00005C160000}"/>
    <cellStyle name="Input 2 3 2 3 13 3 2 4" xfId="5860" xr:uid="{00000000-0005-0000-0000-00005D160000}"/>
    <cellStyle name="Input 2 3 2 3 13 3 3" xfId="5861" xr:uid="{00000000-0005-0000-0000-00005E160000}"/>
    <cellStyle name="Input 2 3 2 3 13 3 3 2" xfId="5862" xr:uid="{00000000-0005-0000-0000-00005F160000}"/>
    <cellStyle name="Input 2 3 2 3 13 3 3 2 2" xfId="5863" xr:uid="{00000000-0005-0000-0000-000060160000}"/>
    <cellStyle name="Input 2 3 2 3 13 3 3 3" xfId="5864" xr:uid="{00000000-0005-0000-0000-000061160000}"/>
    <cellStyle name="Input 2 3 2 3 13 3 4" xfId="5865" xr:uid="{00000000-0005-0000-0000-000062160000}"/>
    <cellStyle name="Input 2 3 2 3 13 3 4 2" xfId="5866" xr:uid="{00000000-0005-0000-0000-000063160000}"/>
    <cellStyle name="Input 2 3 2 3 13 3 4 2 2" xfId="5867" xr:uid="{00000000-0005-0000-0000-000064160000}"/>
    <cellStyle name="Input 2 3 2 3 13 3 4 3" xfId="5868" xr:uid="{00000000-0005-0000-0000-000065160000}"/>
    <cellStyle name="Input 2 3 2 3 13 3 5" xfId="5869" xr:uid="{00000000-0005-0000-0000-000066160000}"/>
    <cellStyle name="Input 2 3 2 3 13 3 5 2" xfId="5870" xr:uid="{00000000-0005-0000-0000-000067160000}"/>
    <cellStyle name="Input 2 3 2 3 13 3 6" xfId="5871" xr:uid="{00000000-0005-0000-0000-000068160000}"/>
    <cellStyle name="Input 2 3 2 3 13 3 6 2" xfId="5872" xr:uid="{00000000-0005-0000-0000-000069160000}"/>
    <cellStyle name="Input 2 3 2 3 13 3 7" xfId="5873" xr:uid="{00000000-0005-0000-0000-00006A160000}"/>
    <cellStyle name="Input 2 3 2 3 13 4" xfId="5874" xr:uid="{00000000-0005-0000-0000-00006B160000}"/>
    <cellStyle name="Input 2 3 2 3 13 4 2" xfId="5875" xr:uid="{00000000-0005-0000-0000-00006C160000}"/>
    <cellStyle name="Input 2 3 2 3 13 4 2 2" xfId="5876" xr:uid="{00000000-0005-0000-0000-00006D160000}"/>
    <cellStyle name="Input 2 3 2 3 13 4 2 2 2" xfId="5877" xr:uid="{00000000-0005-0000-0000-00006E160000}"/>
    <cellStyle name="Input 2 3 2 3 13 4 2 2 2 2" xfId="5878" xr:uid="{00000000-0005-0000-0000-00006F160000}"/>
    <cellStyle name="Input 2 3 2 3 13 4 2 2 3" xfId="5879" xr:uid="{00000000-0005-0000-0000-000070160000}"/>
    <cellStyle name="Input 2 3 2 3 13 4 2 3" xfId="5880" xr:uid="{00000000-0005-0000-0000-000071160000}"/>
    <cellStyle name="Input 2 3 2 3 13 4 2 3 2" xfId="5881" xr:uid="{00000000-0005-0000-0000-000072160000}"/>
    <cellStyle name="Input 2 3 2 3 13 4 2 4" xfId="5882" xr:uid="{00000000-0005-0000-0000-000073160000}"/>
    <cellStyle name="Input 2 3 2 3 13 4 3" xfId="5883" xr:uid="{00000000-0005-0000-0000-000074160000}"/>
    <cellStyle name="Input 2 3 2 3 13 4 3 2" xfId="5884" xr:uid="{00000000-0005-0000-0000-000075160000}"/>
    <cellStyle name="Input 2 3 2 3 13 4 3 2 2" xfId="5885" xr:uid="{00000000-0005-0000-0000-000076160000}"/>
    <cellStyle name="Input 2 3 2 3 13 4 3 3" xfId="5886" xr:uid="{00000000-0005-0000-0000-000077160000}"/>
    <cellStyle name="Input 2 3 2 3 13 4 4" xfId="5887" xr:uid="{00000000-0005-0000-0000-000078160000}"/>
    <cellStyle name="Input 2 3 2 3 13 4 4 2" xfId="5888" xr:uid="{00000000-0005-0000-0000-000079160000}"/>
    <cellStyle name="Input 2 3 2 3 13 4 4 2 2" xfId="5889" xr:uid="{00000000-0005-0000-0000-00007A160000}"/>
    <cellStyle name="Input 2 3 2 3 13 4 4 3" xfId="5890" xr:uid="{00000000-0005-0000-0000-00007B160000}"/>
    <cellStyle name="Input 2 3 2 3 13 4 5" xfId="5891" xr:uid="{00000000-0005-0000-0000-00007C160000}"/>
    <cellStyle name="Input 2 3 2 3 13 4 5 2" xfId="5892" xr:uid="{00000000-0005-0000-0000-00007D160000}"/>
    <cellStyle name="Input 2 3 2 3 13 4 6" xfId="5893" xr:uid="{00000000-0005-0000-0000-00007E160000}"/>
    <cellStyle name="Input 2 3 2 3 13 4 6 2" xfId="5894" xr:uid="{00000000-0005-0000-0000-00007F160000}"/>
    <cellStyle name="Input 2 3 2 3 13 4 7" xfId="5895" xr:uid="{00000000-0005-0000-0000-000080160000}"/>
    <cellStyle name="Input 2 3 2 3 13 5" xfId="5896" xr:uid="{00000000-0005-0000-0000-000081160000}"/>
    <cellStyle name="Input 2 3 2 3 13 5 2" xfId="5897" xr:uid="{00000000-0005-0000-0000-000082160000}"/>
    <cellStyle name="Input 2 3 2 3 13 5 2 2" xfId="5898" xr:uid="{00000000-0005-0000-0000-000083160000}"/>
    <cellStyle name="Input 2 3 2 3 13 5 2 2 2" xfId="5899" xr:uid="{00000000-0005-0000-0000-000084160000}"/>
    <cellStyle name="Input 2 3 2 3 13 5 2 2 2 2" xfId="5900" xr:uid="{00000000-0005-0000-0000-000085160000}"/>
    <cellStyle name="Input 2 3 2 3 13 5 2 2 3" xfId="5901" xr:uid="{00000000-0005-0000-0000-000086160000}"/>
    <cellStyle name="Input 2 3 2 3 13 5 2 3" xfId="5902" xr:uid="{00000000-0005-0000-0000-000087160000}"/>
    <cellStyle name="Input 2 3 2 3 13 5 2 3 2" xfId="5903" xr:uid="{00000000-0005-0000-0000-000088160000}"/>
    <cellStyle name="Input 2 3 2 3 13 5 2 4" xfId="5904" xr:uid="{00000000-0005-0000-0000-000089160000}"/>
    <cellStyle name="Input 2 3 2 3 13 5 3" xfId="5905" xr:uid="{00000000-0005-0000-0000-00008A160000}"/>
    <cellStyle name="Input 2 3 2 3 13 5 3 2" xfId="5906" xr:uid="{00000000-0005-0000-0000-00008B160000}"/>
    <cellStyle name="Input 2 3 2 3 13 5 3 2 2" xfId="5907" xr:uid="{00000000-0005-0000-0000-00008C160000}"/>
    <cellStyle name="Input 2 3 2 3 13 5 3 3" xfId="5908" xr:uid="{00000000-0005-0000-0000-00008D160000}"/>
    <cellStyle name="Input 2 3 2 3 13 5 4" xfId="5909" xr:uid="{00000000-0005-0000-0000-00008E160000}"/>
    <cellStyle name="Input 2 3 2 3 13 5 4 2" xfId="5910" xr:uid="{00000000-0005-0000-0000-00008F160000}"/>
    <cellStyle name="Input 2 3 2 3 13 5 4 2 2" xfId="5911" xr:uid="{00000000-0005-0000-0000-000090160000}"/>
    <cellStyle name="Input 2 3 2 3 13 5 4 3" xfId="5912" xr:uid="{00000000-0005-0000-0000-000091160000}"/>
    <cellStyle name="Input 2 3 2 3 13 5 5" xfId="5913" xr:uid="{00000000-0005-0000-0000-000092160000}"/>
    <cellStyle name="Input 2 3 2 3 13 5 5 2" xfId="5914" xr:uid="{00000000-0005-0000-0000-000093160000}"/>
    <cellStyle name="Input 2 3 2 3 13 5 6" xfId="5915" xr:uid="{00000000-0005-0000-0000-000094160000}"/>
    <cellStyle name="Input 2 3 2 3 13 5 6 2" xfId="5916" xr:uid="{00000000-0005-0000-0000-000095160000}"/>
    <cellStyle name="Input 2 3 2 3 13 5 7" xfId="5917" xr:uid="{00000000-0005-0000-0000-000096160000}"/>
    <cellStyle name="Input 2 3 2 3 13 6" xfId="5918" xr:uid="{00000000-0005-0000-0000-000097160000}"/>
    <cellStyle name="Input 2 3 2 3 13 6 2" xfId="5919" xr:uid="{00000000-0005-0000-0000-000098160000}"/>
    <cellStyle name="Input 2 3 2 3 13 6 2 2" xfId="5920" xr:uid="{00000000-0005-0000-0000-000099160000}"/>
    <cellStyle name="Input 2 3 2 3 13 6 2 2 2" xfId="5921" xr:uid="{00000000-0005-0000-0000-00009A160000}"/>
    <cellStyle name="Input 2 3 2 3 13 6 2 2 2 2" xfId="5922" xr:uid="{00000000-0005-0000-0000-00009B160000}"/>
    <cellStyle name="Input 2 3 2 3 13 6 2 2 3" xfId="5923" xr:uid="{00000000-0005-0000-0000-00009C160000}"/>
    <cellStyle name="Input 2 3 2 3 13 6 2 3" xfId="5924" xr:uid="{00000000-0005-0000-0000-00009D160000}"/>
    <cellStyle name="Input 2 3 2 3 13 6 2 3 2" xfId="5925" xr:uid="{00000000-0005-0000-0000-00009E160000}"/>
    <cellStyle name="Input 2 3 2 3 13 6 2 4" xfId="5926" xr:uid="{00000000-0005-0000-0000-00009F160000}"/>
    <cellStyle name="Input 2 3 2 3 13 6 3" xfId="5927" xr:uid="{00000000-0005-0000-0000-0000A0160000}"/>
    <cellStyle name="Input 2 3 2 3 13 6 3 2" xfId="5928" xr:uid="{00000000-0005-0000-0000-0000A1160000}"/>
    <cellStyle name="Input 2 3 2 3 13 6 3 2 2" xfId="5929" xr:uid="{00000000-0005-0000-0000-0000A2160000}"/>
    <cellStyle name="Input 2 3 2 3 13 6 3 3" xfId="5930" xr:uid="{00000000-0005-0000-0000-0000A3160000}"/>
    <cellStyle name="Input 2 3 2 3 13 6 4" xfId="5931" xr:uid="{00000000-0005-0000-0000-0000A4160000}"/>
    <cellStyle name="Input 2 3 2 3 13 6 4 2" xfId="5932" xr:uid="{00000000-0005-0000-0000-0000A5160000}"/>
    <cellStyle name="Input 2 3 2 3 13 6 4 2 2" xfId="5933" xr:uid="{00000000-0005-0000-0000-0000A6160000}"/>
    <cellStyle name="Input 2 3 2 3 13 6 4 3" xfId="5934" xr:uid="{00000000-0005-0000-0000-0000A7160000}"/>
    <cellStyle name="Input 2 3 2 3 13 6 5" xfId="5935" xr:uid="{00000000-0005-0000-0000-0000A8160000}"/>
    <cellStyle name="Input 2 3 2 3 13 6 5 2" xfId="5936" xr:uid="{00000000-0005-0000-0000-0000A9160000}"/>
    <cellStyle name="Input 2 3 2 3 13 6 6" xfId="5937" xr:uid="{00000000-0005-0000-0000-0000AA160000}"/>
    <cellStyle name="Input 2 3 2 3 13 6 6 2" xfId="5938" xr:uid="{00000000-0005-0000-0000-0000AB160000}"/>
    <cellStyle name="Input 2 3 2 3 13 6 7" xfId="5939" xr:uid="{00000000-0005-0000-0000-0000AC160000}"/>
    <cellStyle name="Input 2 3 2 3 13 7" xfId="5940" xr:uid="{00000000-0005-0000-0000-0000AD160000}"/>
    <cellStyle name="Input 2 3 2 3 13 7 2" xfId="5941" xr:uid="{00000000-0005-0000-0000-0000AE160000}"/>
    <cellStyle name="Input 2 3 2 3 13 7 2 2" xfId="5942" xr:uid="{00000000-0005-0000-0000-0000AF160000}"/>
    <cellStyle name="Input 2 3 2 3 13 7 2 2 2" xfId="5943" xr:uid="{00000000-0005-0000-0000-0000B0160000}"/>
    <cellStyle name="Input 2 3 2 3 13 7 2 3" xfId="5944" xr:uid="{00000000-0005-0000-0000-0000B1160000}"/>
    <cellStyle name="Input 2 3 2 3 13 7 3" xfId="5945" xr:uid="{00000000-0005-0000-0000-0000B2160000}"/>
    <cellStyle name="Input 2 3 2 3 13 7 3 2" xfId="5946" xr:uid="{00000000-0005-0000-0000-0000B3160000}"/>
    <cellStyle name="Input 2 3 2 3 13 7 4" xfId="5947" xr:uid="{00000000-0005-0000-0000-0000B4160000}"/>
    <cellStyle name="Input 2 3 2 3 13 8" xfId="5948" xr:uid="{00000000-0005-0000-0000-0000B5160000}"/>
    <cellStyle name="Input 2 3 2 3 13 8 2" xfId="5949" xr:uid="{00000000-0005-0000-0000-0000B6160000}"/>
    <cellStyle name="Input 2 3 2 3 13 8 2 2" xfId="5950" xr:uid="{00000000-0005-0000-0000-0000B7160000}"/>
    <cellStyle name="Input 2 3 2 3 13 8 3" xfId="5951" xr:uid="{00000000-0005-0000-0000-0000B8160000}"/>
    <cellStyle name="Input 2 3 2 3 13 9" xfId="5952" xr:uid="{00000000-0005-0000-0000-0000B9160000}"/>
    <cellStyle name="Input 2 3 2 3 13 9 2" xfId="5953" xr:uid="{00000000-0005-0000-0000-0000BA160000}"/>
    <cellStyle name="Input 2 3 2 3 13 9 2 2" xfId="5954" xr:uid="{00000000-0005-0000-0000-0000BB160000}"/>
    <cellStyle name="Input 2 3 2 3 13 9 3" xfId="5955" xr:uid="{00000000-0005-0000-0000-0000BC160000}"/>
    <cellStyle name="Input 2 3 2 3 14" xfId="5956" xr:uid="{00000000-0005-0000-0000-0000BD160000}"/>
    <cellStyle name="Input 2 3 2 3 14 10" xfId="5957" xr:uid="{00000000-0005-0000-0000-0000BE160000}"/>
    <cellStyle name="Input 2 3 2 3 14 10 2" xfId="5958" xr:uid="{00000000-0005-0000-0000-0000BF160000}"/>
    <cellStyle name="Input 2 3 2 3 14 11" xfId="5959" xr:uid="{00000000-0005-0000-0000-0000C0160000}"/>
    <cellStyle name="Input 2 3 2 3 14 11 2" xfId="5960" xr:uid="{00000000-0005-0000-0000-0000C1160000}"/>
    <cellStyle name="Input 2 3 2 3 14 12" xfId="5961" xr:uid="{00000000-0005-0000-0000-0000C2160000}"/>
    <cellStyle name="Input 2 3 2 3 14 2" xfId="5962" xr:uid="{00000000-0005-0000-0000-0000C3160000}"/>
    <cellStyle name="Input 2 3 2 3 14 2 2" xfId="5963" xr:uid="{00000000-0005-0000-0000-0000C4160000}"/>
    <cellStyle name="Input 2 3 2 3 14 2 2 2" xfId="5964" xr:uid="{00000000-0005-0000-0000-0000C5160000}"/>
    <cellStyle name="Input 2 3 2 3 14 2 2 2 2" xfId="5965" xr:uid="{00000000-0005-0000-0000-0000C6160000}"/>
    <cellStyle name="Input 2 3 2 3 14 2 2 2 2 2" xfId="5966" xr:uid="{00000000-0005-0000-0000-0000C7160000}"/>
    <cellStyle name="Input 2 3 2 3 14 2 2 2 3" xfId="5967" xr:uid="{00000000-0005-0000-0000-0000C8160000}"/>
    <cellStyle name="Input 2 3 2 3 14 2 2 3" xfId="5968" xr:uid="{00000000-0005-0000-0000-0000C9160000}"/>
    <cellStyle name="Input 2 3 2 3 14 2 2 3 2" xfId="5969" xr:uid="{00000000-0005-0000-0000-0000CA160000}"/>
    <cellStyle name="Input 2 3 2 3 14 2 2 4" xfId="5970" xr:uid="{00000000-0005-0000-0000-0000CB160000}"/>
    <cellStyle name="Input 2 3 2 3 14 2 3" xfId="5971" xr:uid="{00000000-0005-0000-0000-0000CC160000}"/>
    <cellStyle name="Input 2 3 2 3 14 2 3 2" xfId="5972" xr:uid="{00000000-0005-0000-0000-0000CD160000}"/>
    <cellStyle name="Input 2 3 2 3 14 2 3 2 2" xfId="5973" xr:uid="{00000000-0005-0000-0000-0000CE160000}"/>
    <cellStyle name="Input 2 3 2 3 14 2 3 3" xfId="5974" xr:uid="{00000000-0005-0000-0000-0000CF160000}"/>
    <cellStyle name="Input 2 3 2 3 14 2 4" xfId="5975" xr:uid="{00000000-0005-0000-0000-0000D0160000}"/>
    <cellStyle name="Input 2 3 2 3 14 2 4 2" xfId="5976" xr:uid="{00000000-0005-0000-0000-0000D1160000}"/>
    <cellStyle name="Input 2 3 2 3 14 2 4 2 2" xfId="5977" xr:uid="{00000000-0005-0000-0000-0000D2160000}"/>
    <cellStyle name="Input 2 3 2 3 14 2 4 3" xfId="5978" xr:uid="{00000000-0005-0000-0000-0000D3160000}"/>
    <cellStyle name="Input 2 3 2 3 14 2 5" xfId="5979" xr:uid="{00000000-0005-0000-0000-0000D4160000}"/>
    <cellStyle name="Input 2 3 2 3 14 2 5 2" xfId="5980" xr:uid="{00000000-0005-0000-0000-0000D5160000}"/>
    <cellStyle name="Input 2 3 2 3 14 2 6" xfId="5981" xr:uid="{00000000-0005-0000-0000-0000D6160000}"/>
    <cellStyle name="Input 2 3 2 3 14 2 6 2" xfId="5982" xr:uid="{00000000-0005-0000-0000-0000D7160000}"/>
    <cellStyle name="Input 2 3 2 3 14 2 7" xfId="5983" xr:uid="{00000000-0005-0000-0000-0000D8160000}"/>
    <cellStyle name="Input 2 3 2 3 14 3" xfId="5984" xr:uid="{00000000-0005-0000-0000-0000D9160000}"/>
    <cellStyle name="Input 2 3 2 3 14 3 2" xfId="5985" xr:uid="{00000000-0005-0000-0000-0000DA160000}"/>
    <cellStyle name="Input 2 3 2 3 14 3 2 2" xfId="5986" xr:uid="{00000000-0005-0000-0000-0000DB160000}"/>
    <cellStyle name="Input 2 3 2 3 14 3 2 2 2" xfId="5987" xr:uid="{00000000-0005-0000-0000-0000DC160000}"/>
    <cellStyle name="Input 2 3 2 3 14 3 2 2 2 2" xfId="5988" xr:uid="{00000000-0005-0000-0000-0000DD160000}"/>
    <cellStyle name="Input 2 3 2 3 14 3 2 2 3" xfId="5989" xr:uid="{00000000-0005-0000-0000-0000DE160000}"/>
    <cellStyle name="Input 2 3 2 3 14 3 2 3" xfId="5990" xr:uid="{00000000-0005-0000-0000-0000DF160000}"/>
    <cellStyle name="Input 2 3 2 3 14 3 2 3 2" xfId="5991" xr:uid="{00000000-0005-0000-0000-0000E0160000}"/>
    <cellStyle name="Input 2 3 2 3 14 3 2 4" xfId="5992" xr:uid="{00000000-0005-0000-0000-0000E1160000}"/>
    <cellStyle name="Input 2 3 2 3 14 3 3" xfId="5993" xr:uid="{00000000-0005-0000-0000-0000E2160000}"/>
    <cellStyle name="Input 2 3 2 3 14 3 3 2" xfId="5994" xr:uid="{00000000-0005-0000-0000-0000E3160000}"/>
    <cellStyle name="Input 2 3 2 3 14 3 3 2 2" xfId="5995" xr:uid="{00000000-0005-0000-0000-0000E4160000}"/>
    <cellStyle name="Input 2 3 2 3 14 3 3 3" xfId="5996" xr:uid="{00000000-0005-0000-0000-0000E5160000}"/>
    <cellStyle name="Input 2 3 2 3 14 3 4" xfId="5997" xr:uid="{00000000-0005-0000-0000-0000E6160000}"/>
    <cellStyle name="Input 2 3 2 3 14 3 4 2" xfId="5998" xr:uid="{00000000-0005-0000-0000-0000E7160000}"/>
    <cellStyle name="Input 2 3 2 3 14 3 4 2 2" xfId="5999" xr:uid="{00000000-0005-0000-0000-0000E8160000}"/>
    <cellStyle name="Input 2 3 2 3 14 3 4 3" xfId="6000" xr:uid="{00000000-0005-0000-0000-0000E9160000}"/>
    <cellStyle name="Input 2 3 2 3 14 3 5" xfId="6001" xr:uid="{00000000-0005-0000-0000-0000EA160000}"/>
    <cellStyle name="Input 2 3 2 3 14 3 5 2" xfId="6002" xr:uid="{00000000-0005-0000-0000-0000EB160000}"/>
    <cellStyle name="Input 2 3 2 3 14 3 6" xfId="6003" xr:uid="{00000000-0005-0000-0000-0000EC160000}"/>
    <cellStyle name="Input 2 3 2 3 14 3 6 2" xfId="6004" xr:uid="{00000000-0005-0000-0000-0000ED160000}"/>
    <cellStyle name="Input 2 3 2 3 14 3 7" xfId="6005" xr:uid="{00000000-0005-0000-0000-0000EE160000}"/>
    <cellStyle name="Input 2 3 2 3 14 4" xfId="6006" xr:uid="{00000000-0005-0000-0000-0000EF160000}"/>
    <cellStyle name="Input 2 3 2 3 14 4 2" xfId="6007" xr:uid="{00000000-0005-0000-0000-0000F0160000}"/>
    <cellStyle name="Input 2 3 2 3 14 4 2 2" xfId="6008" xr:uid="{00000000-0005-0000-0000-0000F1160000}"/>
    <cellStyle name="Input 2 3 2 3 14 4 2 2 2" xfId="6009" xr:uid="{00000000-0005-0000-0000-0000F2160000}"/>
    <cellStyle name="Input 2 3 2 3 14 4 2 2 2 2" xfId="6010" xr:uid="{00000000-0005-0000-0000-0000F3160000}"/>
    <cellStyle name="Input 2 3 2 3 14 4 2 2 3" xfId="6011" xr:uid="{00000000-0005-0000-0000-0000F4160000}"/>
    <cellStyle name="Input 2 3 2 3 14 4 2 3" xfId="6012" xr:uid="{00000000-0005-0000-0000-0000F5160000}"/>
    <cellStyle name="Input 2 3 2 3 14 4 2 3 2" xfId="6013" xr:uid="{00000000-0005-0000-0000-0000F6160000}"/>
    <cellStyle name="Input 2 3 2 3 14 4 2 4" xfId="6014" xr:uid="{00000000-0005-0000-0000-0000F7160000}"/>
    <cellStyle name="Input 2 3 2 3 14 4 3" xfId="6015" xr:uid="{00000000-0005-0000-0000-0000F8160000}"/>
    <cellStyle name="Input 2 3 2 3 14 4 3 2" xfId="6016" xr:uid="{00000000-0005-0000-0000-0000F9160000}"/>
    <cellStyle name="Input 2 3 2 3 14 4 3 2 2" xfId="6017" xr:uid="{00000000-0005-0000-0000-0000FA160000}"/>
    <cellStyle name="Input 2 3 2 3 14 4 3 3" xfId="6018" xr:uid="{00000000-0005-0000-0000-0000FB160000}"/>
    <cellStyle name="Input 2 3 2 3 14 4 4" xfId="6019" xr:uid="{00000000-0005-0000-0000-0000FC160000}"/>
    <cellStyle name="Input 2 3 2 3 14 4 4 2" xfId="6020" xr:uid="{00000000-0005-0000-0000-0000FD160000}"/>
    <cellStyle name="Input 2 3 2 3 14 4 4 2 2" xfId="6021" xr:uid="{00000000-0005-0000-0000-0000FE160000}"/>
    <cellStyle name="Input 2 3 2 3 14 4 4 3" xfId="6022" xr:uid="{00000000-0005-0000-0000-0000FF160000}"/>
    <cellStyle name="Input 2 3 2 3 14 4 5" xfId="6023" xr:uid="{00000000-0005-0000-0000-000000170000}"/>
    <cellStyle name="Input 2 3 2 3 14 4 5 2" xfId="6024" xr:uid="{00000000-0005-0000-0000-000001170000}"/>
    <cellStyle name="Input 2 3 2 3 14 4 6" xfId="6025" xr:uid="{00000000-0005-0000-0000-000002170000}"/>
    <cellStyle name="Input 2 3 2 3 14 4 6 2" xfId="6026" xr:uid="{00000000-0005-0000-0000-000003170000}"/>
    <cellStyle name="Input 2 3 2 3 14 4 7" xfId="6027" xr:uid="{00000000-0005-0000-0000-000004170000}"/>
    <cellStyle name="Input 2 3 2 3 14 5" xfId="6028" xr:uid="{00000000-0005-0000-0000-000005170000}"/>
    <cellStyle name="Input 2 3 2 3 14 5 2" xfId="6029" xr:uid="{00000000-0005-0000-0000-000006170000}"/>
    <cellStyle name="Input 2 3 2 3 14 5 2 2" xfId="6030" xr:uid="{00000000-0005-0000-0000-000007170000}"/>
    <cellStyle name="Input 2 3 2 3 14 5 2 2 2" xfId="6031" xr:uid="{00000000-0005-0000-0000-000008170000}"/>
    <cellStyle name="Input 2 3 2 3 14 5 2 2 2 2" xfId="6032" xr:uid="{00000000-0005-0000-0000-000009170000}"/>
    <cellStyle name="Input 2 3 2 3 14 5 2 2 3" xfId="6033" xr:uid="{00000000-0005-0000-0000-00000A170000}"/>
    <cellStyle name="Input 2 3 2 3 14 5 2 3" xfId="6034" xr:uid="{00000000-0005-0000-0000-00000B170000}"/>
    <cellStyle name="Input 2 3 2 3 14 5 2 3 2" xfId="6035" xr:uid="{00000000-0005-0000-0000-00000C170000}"/>
    <cellStyle name="Input 2 3 2 3 14 5 2 4" xfId="6036" xr:uid="{00000000-0005-0000-0000-00000D170000}"/>
    <cellStyle name="Input 2 3 2 3 14 5 3" xfId="6037" xr:uid="{00000000-0005-0000-0000-00000E170000}"/>
    <cellStyle name="Input 2 3 2 3 14 5 3 2" xfId="6038" xr:uid="{00000000-0005-0000-0000-00000F170000}"/>
    <cellStyle name="Input 2 3 2 3 14 5 3 2 2" xfId="6039" xr:uid="{00000000-0005-0000-0000-000010170000}"/>
    <cellStyle name="Input 2 3 2 3 14 5 3 3" xfId="6040" xr:uid="{00000000-0005-0000-0000-000011170000}"/>
    <cellStyle name="Input 2 3 2 3 14 5 4" xfId="6041" xr:uid="{00000000-0005-0000-0000-000012170000}"/>
    <cellStyle name="Input 2 3 2 3 14 5 4 2" xfId="6042" xr:uid="{00000000-0005-0000-0000-000013170000}"/>
    <cellStyle name="Input 2 3 2 3 14 5 4 2 2" xfId="6043" xr:uid="{00000000-0005-0000-0000-000014170000}"/>
    <cellStyle name="Input 2 3 2 3 14 5 4 3" xfId="6044" xr:uid="{00000000-0005-0000-0000-000015170000}"/>
    <cellStyle name="Input 2 3 2 3 14 5 5" xfId="6045" xr:uid="{00000000-0005-0000-0000-000016170000}"/>
    <cellStyle name="Input 2 3 2 3 14 5 5 2" xfId="6046" xr:uid="{00000000-0005-0000-0000-000017170000}"/>
    <cellStyle name="Input 2 3 2 3 14 5 6" xfId="6047" xr:uid="{00000000-0005-0000-0000-000018170000}"/>
    <cellStyle name="Input 2 3 2 3 14 5 6 2" xfId="6048" xr:uid="{00000000-0005-0000-0000-000019170000}"/>
    <cellStyle name="Input 2 3 2 3 14 5 7" xfId="6049" xr:uid="{00000000-0005-0000-0000-00001A170000}"/>
    <cellStyle name="Input 2 3 2 3 14 6" xfId="6050" xr:uid="{00000000-0005-0000-0000-00001B170000}"/>
    <cellStyle name="Input 2 3 2 3 14 6 2" xfId="6051" xr:uid="{00000000-0005-0000-0000-00001C170000}"/>
    <cellStyle name="Input 2 3 2 3 14 6 2 2" xfId="6052" xr:uid="{00000000-0005-0000-0000-00001D170000}"/>
    <cellStyle name="Input 2 3 2 3 14 6 2 2 2" xfId="6053" xr:uid="{00000000-0005-0000-0000-00001E170000}"/>
    <cellStyle name="Input 2 3 2 3 14 6 2 2 2 2" xfId="6054" xr:uid="{00000000-0005-0000-0000-00001F170000}"/>
    <cellStyle name="Input 2 3 2 3 14 6 2 2 3" xfId="6055" xr:uid="{00000000-0005-0000-0000-000020170000}"/>
    <cellStyle name="Input 2 3 2 3 14 6 2 3" xfId="6056" xr:uid="{00000000-0005-0000-0000-000021170000}"/>
    <cellStyle name="Input 2 3 2 3 14 6 2 3 2" xfId="6057" xr:uid="{00000000-0005-0000-0000-000022170000}"/>
    <cellStyle name="Input 2 3 2 3 14 6 2 4" xfId="6058" xr:uid="{00000000-0005-0000-0000-000023170000}"/>
    <cellStyle name="Input 2 3 2 3 14 6 3" xfId="6059" xr:uid="{00000000-0005-0000-0000-000024170000}"/>
    <cellStyle name="Input 2 3 2 3 14 6 3 2" xfId="6060" xr:uid="{00000000-0005-0000-0000-000025170000}"/>
    <cellStyle name="Input 2 3 2 3 14 6 3 2 2" xfId="6061" xr:uid="{00000000-0005-0000-0000-000026170000}"/>
    <cellStyle name="Input 2 3 2 3 14 6 3 3" xfId="6062" xr:uid="{00000000-0005-0000-0000-000027170000}"/>
    <cellStyle name="Input 2 3 2 3 14 6 4" xfId="6063" xr:uid="{00000000-0005-0000-0000-000028170000}"/>
    <cellStyle name="Input 2 3 2 3 14 6 4 2" xfId="6064" xr:uid="{00000000-0005-0000-0000-000029170000}"/>
    <cellStyle name="Input 2 3 2 3 14 6 4 2 2" xfId="6065" xr:uid="{00000000-0005-0000-0000-00002A170000}"/>
    <cellStyle name="Input 2 3 2 3 14 6 4 3" xfId="6066" xr:uid="{00000000-0005-0000-0000-00002B170000}"/>
    <cellStyle name="Input 2 3 2 3 14 6 5" xfId="6067" xr:uid="{00000000-0005-0000-0000-00002C170000}"/>
    <cellStyle name="Input 2 3 2 3 14 6 5 2" xfId="6068" xr:uid="{00000000-0005-0000-0000-00002D170000}"/>
    <cellStyle name="Input 2 3 2 3 14 6 6" xfId="6069" xr:uid="{00000000-0005-0000-0000-00002E170000}"/>
    <cellStyle name="Input 2 3 2 3 14 6 6 2" xfId="6070" xr:uid="{00000000-0005-0000-0000-00002F170000}"/>
    <cellStyle name="Input 2 3 2 3 14 6 7" xfId="6071" xr:uid="{00000000-0005-0000-0000-000030170000}"/>
    <cellStyle name="Input 2 3 2 3 14 7" xfId="6072" xr:uid="{00000000-0005-0000-0000-000031170000}"/>
    <cellStyle name="Input 2 3 2 3 14 7 2" xfId="6073" xr:uid="{00000000-0005-0000-0000-000032170000}"/>
    <cellStyle name="Input 2 3 2 3 14 7 2 2" xfId="6074" xr:uid="{00000000-0005-0000-0000-000033170000}"/>
    <cellStyle name="Input 2 3 2 3 14 7 2 2 2" xfId="6075" xr:uid="{00000000-0005-0000-0000-000034170000}"/>
    <cellStyle name="Input 2 3 2 3 14 7 2 3" xfId="6076" xr:uid="{00000000-0005-0000-0000-000035170000}"/>
    <cellStyle name="Input 2 3 2 3 14 7 3" xfId="6077" xr:uid="{00000000-0005-0000-0000-000036170000}"/>
    <cellStyle name="Input 2 3 2 3 14 7 3 2" xfId="6078" xr:uid="{00000000-0005-0000-0000-000037170000}"/>
    <cellStyle name="Input 2 3 2 3 14 7 4" xfId="6079" xr:uid="{00000000-0005-0000-0000-000038170000}"/>
    <cellStyle name="Input 2 3 2 3 14 8" xfId="6080" xr:uid="{00000000-0005-0000-0000-000039170000}"/>
    <cellStyle name="Input 2 3 2 3 14 8 2" xfId="6081" xr:uid="{00000000-0005-0000-0000-00003A170000}"/>
    <cellStyle name="Input 2 3 2 3 14 8 2 2" xfId="6082" xr:uid="{00000000-0005-0000-0000-00003B170000}"/>
    <cellStyle name="Input 2 3 2 3 14 8 3" xfId="6083" xr:uid="{00000000-0005-0000-0000-00003C170000}"/>
    <cellStyle name="Input 2 3 2 3 14 9" xfId="6084" xr:uid="{00000000-0005-0000-0000-00003D170000}"/>
    <cellStyle name="Input 2 3 2 3 14 9 2" xfId="6085" xr:uid="{00000000-0005-0000-0000-00003E170000}"/>
    <cellStyle name="Input 2 3 2 3 14 9 2 2" xfId="6086" xr:uid="{00000000-0005-0000-0000-00003F170000}"/>
    <cellStyle name="Input 2 3 2 3 14 9 3" xfId="6087" xr:uid="{00000000-0005-0000-0000-000040170000}"/>
    <cellStyle name="Input 2 3 2 3 15" xfId="6088" xr:uid="{00000000-0005-0000-0000-000041170000}"/>
    <cellStyle name="Input 2 3 2 3 15 10" xfId="6089" xr:uid="{00000000-0005-0000-0000-000042170000}"/>
    <cellStyle name="Input 2 3 2 3 15 10 2" xfId="6090" xr:uid="{00000000-0005-0000-0000-000043170000}"/>
    <cellStyle name="Input 2 3 2 3 15 11" xfId="6091" xr:uid="{00000000-0005-0000-0000-000044170000}"/>
    <cellStyle name="Input 2 3 2 3 15 2" xfId="6092" xr:uid="{00000000-0005-0000-0000-000045170000}"/>
    <cellStyle name="Input 2 3 2 3 15 2 2" xfId="6093" xr:uid="{00000000-0005-0000-0000-000046170000}"/>
    <cellStyle name="Input 2 3 2 3 15 2 2 2" xfId="6094" xr:uid="{00000000-0005-0000-0000-000047170000}"/>
    <cellStyle name="Input 2 3 2 3 15 2 2 2 2" xfId="6095" xr:uid="{00000000-0005-0000-0000-000048170000}"/>
    <cellStyle name="Input 2 3 2 3 15 2 2 2 2 2" xfId="6096" xr:uid="{00000000-0005-0000-0000-000049170000}"/>
    <cellStyle name="Input 2 3 2 3 15 2 2 2 3" xfId="6097" xr:uid="{00000000-0005-0000-0000-00004A170000}"/>
    <cellStyle name="Input 2 3 2 3 15 2 2 3" xfId="6098" xr:uid="{00000000-0005-0000-0000-00004B170000}"/>
    <cellStyle name="Input 2 3 2 3 15 2 2 3 2" xfId="6099" xr:uid="{00000000-0005-0000-0000-00004C170000}"/>
    <cellStyle name="Input 2 3 2 3 15 2 2 4" xfId="6100" xr:uid="{00000000-0005-0000-0000-00004D170000}"/>
    <cellStyle name="Input 2 3 2 3 15 2 3" xfId="6101" xr:uid="{00000000-0005-0000-0000-00004E170000}"/>
    <cellStyle name="Input 2 3 2 3 15 2 3 2" xfId="6102" xr:uid="{00000000-0005-0000-0000-00004F170000}"/>
    <cellStyle name="Input 2 3 2 3 15 2 3 2 2" xfId="6103" xr:uid="{00000000-0005-0000-0000-000050170000}"/>
    <cellStyle name="Input 2 3 2 3 15 2 3 3" xfId="6104" xr:uid="{00000000-0005-0000-0000-000051170000}"/>
    <cellStyle name="Input 2 3 2 3 15 2 4" xfId="6105" xr:uid="{00000000-0005-0000-0000-000052170000}"/>
    <cellStyle name="Input 2 3 2 3 15 2 4 2" xfId="6106" xr:uid="{00000000-0005-0000-0000-000053170000}"/>
    <cellStyle name="Input 2 3 2 3 15 2 4 2 2" xfId="6107" xr:uid="{00000000-0005-0000-0000-000054170000}"/>
    <cellStyle name="Input 2 3 2 3 15 2 4 3" xfId="6108" xr:uid="{00000000-0005-0000-0000-000055170000}"/>
    <cellStyle name="Input 2 3 2 3 15 2 5" xfId="6109" xr:uid="{00000000-0005-0000-0000-000056170000}"/>
    <cellStyle name="Input 2 3 2 3 15 2 5 2" xfId="6110" xr:uid="{00000000-0005-0000-0000-000057170000}"/>
    <cellStyle name="Input 2 3 2 3 15 2 6" xfId="6111" xr:uid="{00000000-0005-0000-0000-000058170000}"/>
    <cellStyle name="Input 2 3 2 3 15 2 6 2" xfId="6112" xr:uid="{00000000-0005-0000-0000-000059170000}"/>
    <cellStyle name="Input 2 3 2 3 15 2 7" xfId="6113" xr:uid="{00000000-0005-0000-0000-00005A170000}"/>
    <cellStyle name="Input 2 3 2 3 15 3" xfId="6114" xr:uid="{00000000-0005-0000-0000-00005B170000}"/>
    <cellStyle name="Input 2 3 2 3 15 3 2" xfId="6115" xr:uid="{00000000-0005-0000-0000-00005C170000}"/>
    <cellStyle name="Input 2 3 2 3 15 3 2 2" xfId="6116" xr:uid="{00000000-0005-0000-0000-00005D170000}"/>
    <cellStyle name="Input 2 3 2 3 15 3 2 2 2" xfId="6117" xr:uid="{00000000-0005-0000-0000-00005E170000}"/>
    <cellStyle name="Input 2 3 2 3 15 3 2 2 2 2" xfId="6118" xr:uid="{00000000-0005-0000-0000-00005F170000}"/>
    <cellStyle name="Input 2 3 2 3 15 3 2 2 3" xfId="6119" xr:uid="{00000000-0005-0000-0000-000060170000}"/>
    <cellStyle name="Input 2 3 2 3 15 3 2 3" xfId="6120" xr:uid="{00000000-0005-0000-0000-000061170000}"/>
    <cellStyle name="Input 2 3 2 3 15 3 2 3 2" xfId="6121" xr:uid="{00000000-0005-0000-0000-000062170000}"/>
    <cellStyle name="Input 2 3 2 3 15 3 2 4" xfId="6122" xr:uid="{00000000-0005-0000-0000-000063170000}"/>
    <cellStyle name="Input 2 3 2 3 15 3 3" xfId="6123" xr:uid="{00000000-0005-0000-0000-000064170000}"/>
    <cellStyle name="Input 2 3 2 3 15 3 3 2" xfId="6124" xr:uid="{00000000-0005-0000-0000-000065170000}"/>
    <cellStyle name="Input 2 3 2 3 15 3 3 2 2" xfId="6125" xr:uid="{00000000-0005-0000-0000-000066170000}"/>
    <cellStyle name="Input 2 3 2 3 15 3 3 3" xfId="6126" xr:uid="{00000000-0005-0000-0000-000067170000}"/>
    <cellStyle name="Input 2 3 2 3 15 3 4" xfId="6127" xr:uid="{00000000-0005-0000-0000-000068170000}"/>
    <cellStyle name="Input 2 3 2 3 15 3 4 2" xfId="6128" xr:uid="{00000000-0005-0000-0000-000069170000}"/>
    <cellStyle name="Input 2 3 2 3 15 3 4 2 2" xfId="6129" xr:uid="{00000000-0005-0000-0000-00006A170000}"/>
    <cellStyle name="Input 2 3 2 3 15 3 4 3" xfId="6130" xr:uid="{00000000-0005-0000-0000-00006B170000}"/>
    <cellStyle name="Input 2 3 2 3 15 3 5" xfId="6131" xr:uid="{00000000-0005-0000-0000-00006C170000}"/>
    <cellStyle name="Input 2 3 2 3 15 3 5 2" xfId="6132" xr:uid="{00000000-0005-0000-0000-00006D170000}"/>
    <cellStyle name="Input 2 3 2 3 15 3 6" xfId="6133" xr:uid="{00000000-0005-0000-0000-00006E170000}"/>
    <cellStyle name="Input 2 3 2 3 15 3 6 2" xfId="6134" xr:uid="{00000000-0005-0000-0000-00006F170000}"/>
    <cellStyle name="Input 2 3 2 3 15 3 7" xfId="6135" xr:uid="{00000000-0005-0000-0000-000070170000}"/>
    <cellStyle name="Input 2 3 2 3 15 4" xfId="6136" xr:uid="{00000000-0005-0000-0000-000071170000}"/>
    <cellStyle name="Input 2 3 2 3 15 4 2" xfId="6137" xr:uid="{00000000-0005-0000-0000-000072170000}"/>
    <cellStyle name="Input 2 3 2 3 15 4 2 2" xfId="6138" xr:uid="{00000000-0005-0000-0000-000073170000}"/>
    <cellStyle name="Input 2 3 2 3 15 4 2 2 2" xfId="6139" xr:uid="{00000000-0005-0000-0000-000074170000}"/>
    <cellStyle name="Input 2 3 2 3 15 4 2 2 2 2" xfId="6140" xr:uid="{00000000-0005-0000-0000-000075170000}"/>
    <cellStyle name="Input 2 3 2 3 15 4 2 2 3" xfId="6141" xr:uid="{00000000-0005-0000-0000-000076170000}"/>
    <cellStyle name="Input 2 3 2 3 15 4 2 3" xfId="6142" xr:uid="{00000000-0005-0000-0000-000077170000}"/>
    <cellStyle name="Input 2 3 2 3 15 4 2 3 2" xfId="6143" xr:uid="{00000000-0005-0000-0000-000078170000}"/>
    <cellStyle name="Input 2 3 2 3 15 4 2 4" xfId="6144" xr:uid="{00000000-0005-0000-0000-000079170000}"/>
    <cellStyle name="Input 2 3 2 3 15 4 3" xfId="6145" xr:uid="{00000000-0005-0000-0000-00007A170000}"/>
    <cellStyle name="Input 2 3 2 3 15 4 3 2" xfId="6146" xr:uid="{00000000-0005-0000-0000-00007B170000}"/>
    <cellStyle name="Input 2 3 2 3 15 4 3 2 2" xfId="6147" xr:uid="{00000000-0005-0000-0000-00007C170000}"/>
    <cellStyle name="Input 2 3 2 3 15 4 3 3" xfId="6148" xr:uid="{00000000-0005-0000-0000-00007D170000}"/>
    <cellStyle name="Input 2 3 2 3 15 4 4" xfId="6149" xr:uid="{00000000-0005-0000-0000-00007E170000}"/>
    <cellStyle name="Input 2 3 2 3 15 4 4 2" xfId="6150" xr:uid="{00000000-0005-0000-0000-00007F170000}"/>
    <cellStyle name="Input 2 3 2 3 15 4 4 2 2" xfId="6151" xr:uid="{00000000-0005-0000-0000-000080170000}"/>
    <cellStyle name="Input 2 3 2 3 15 4 4 3" xfId="6152" xr:uid="{00000000-0005-0000-0000-000081170000}"/>
    <cellStyle name="Input 2 3 2 3 15 4 5" xfId="6153" xr:uid="{00000000-0005-0000-0000-000082170000}"/>
    <cellStyle name="Input 2 3 2 3 15 4 5 2" xfId="6154" xr:uid="{00000000-0005-0000-0000-000083170000}"/>
    <cellStyle name="Input 2 3 2 3 15 4 6" xfId="6155" xr:uid="{00000000-0005-0000-0000-000084170000}"/>
    <cellStyle name="Input 2 3 2 3 15 4 6 2" xfId="6156" xr:uid="{00000000-0005-0000-0000-000085170000}"/>
    <cellStyle name="Input 2 3 2 3 15 4 7" xfId="6157" xr:uid="{00000000-0005-0000-0000-000086170000}"/>
    <cellStyle name="Input 2 3 2 3 15 5" xfId="6158" xr:uid="{00000000-0005-0000-0000-000087170000}"/>
    <cellStyle name="Input 2 3 2 3 15 5 2" xfId="6159" xr:uid="{00000000-0005-0000-0000-000088170000}"/>
    <cellStyle name="Input 2 3 2 3 15 5 2 2" xfId="6160" xr:uid="{00000000-0005-0000-0000-000089170000}"/>
    <cellStyle name="Input 2 3 2 3 15 5 2 2 2" xfId="6161" xr:uid="{00000000-0005-0000-0000-00008A170000}"/>
    <cellStyle name="Input 2 3 2 3 15 5 2 2 2 2" xfId="6162" xr:uid="{00000000-0005-0000-0000-00008B170000}"/>
    <cellStyle name="Input 2 3 2 3 15 5 2 2 3" xfId="6163" xr:uid="{00000000-0005-0000-0000-00008C170000}"/>
    <cellStyle name="Input 2 3 2 3 15 5 2 3" xfId="6164" xr:uid="{00000000-0005-0000-0000-00008D170000}"/>
    <cellStyle name="Input 2 3 2 3 15 5 2 3 2" xfId="6165" xr:uid="{00000000-0005-0000-0000-00008E170000}"/>
    <cellStyle name="Input 2 3 2 3 15 5 2 4" xfId="6166" xr:uid="{00000000-0005-0000-0000-00008F170000}"/>
    <cellStyle name="Input 2 3 2 3 15 5 3" xfId="6167" xr:uid="{00000000-0005-0000-0000-000090170000}"/>
    <cellStyle name="Input 2 3 2 3 15 5 3 2" xfId="6168" xr:uid="{00000000-0005-0000-0000-000091170000}"/>
    <cellStyle name="Input 2 3 2 3 15 5 3 2 2" xfId="6169" xr:uid="{00000000-0005-0000-0000-000092170000}"/>
    <cellStyle name="Input 2 3 2 3 15 5 3 3" xfId="6170" xr:uid="{00000000-0005-0000-0000-000093170000}"/>
    <cellStyle name="Input 2 3 2 3 15 5 4" xfId="6171" xr:uid="{00000000-0005-0000-0000-000094170000}"/>
    <cellStyle name="Input 2 3 2 3 15 5 4 2" xfId="6172" xr:uid="{00000000-0005-0000-0000-000095170000}"/>
    <cellStyle name="Input 2 3 2 3 15 5 4 2 2" xfId="6173" xr:uid="{00000000-0005-0000-0000-000096170000}"/>
    <cellStyle name="Input 2 3 2 3 15 5 4 3" xfId="6174" xr:uid="{00000000-0005-0000-0000-000097170000}"/>
    <cellStyle name="Input 2 3 2 3 15 5 5" xfId="6175" xr:uid="{00000000-0005-0000-0000-000098170000}"/>
    <cellStyle name="Input 2 3 2 3 15 5 5 2" xfId="6176" xr:uid="{00000000-0005-0000-0000-000099170000}"/>
    <cellStyle name="Input 2 3 2 3 15 5 6" xfId="6177" xr:uid="{00000000-0005-0000-0000-00009A170000}"/>
    <cellStyle name="Input 2 3 2 3 15 5 6 2" xfId="6178" xr:uid="{00000000-0005-0000-0000-00009B170000}"/>
    <cellStyle name="Input 2 3 2 3 15 5 7" xfId="6179" xr:uid="{00000000-0005-0000-0000-00009C170000}"/>
    <cellStyle name="Input 2 3 2 3 15 6" xfId="6180" xr:uid="{00000000-0005-0000-0000-00009D170000}"/>
    <cellStyle name="Input 2 3 2 3 15 6 2" xfId="6181" xr:uid="{00000000-0005-0000-0000-00009E170000}"/>
    <cellStyle name="Input 2 3 2 3 15 6 2 2" xfId="6182" xr:uid="{00000000-0005-0000-0000-00009F170000}"/>
    <cellStyle name="Input 2 3 2 3 15 6 2 2 2" xfId="6183" xr:uid="{00000000-0005-0000-0000-0000A0170000}"/>
    <cellStyle name="Input 2 3 2 3 15 6 2 3" xfId="6184" xr:uid="{00000000-0005-0000-0000-0000A1170000}"/>
    <cellStyle name="Input 2 3 2 3 15 6 3" xfId="6185" xr:uid="{00000000-0005-0000-0000-0000A2170000}"/>
    <cellStyle name="Input 2 3 2 3 15 6 3 2" xfId="6186" xr:uid="{00000000-0005-0000-0000-0000A3170000}"/>
    <cellStyle name="Input 2 3 2 3 15 6 4" xfId="6187" xr:uid="{00000000-0005-0000-0000-0000A4170000}"/>
    <cellStyle name="Input 2 3 2 3 15 7" xfId="6188" xr:uid="{00000000-0005-0000-0000-0000A5170000}"/>
    <cellStyle name="Input 2 3 2 3 15 7 2" xfId="6189" xr:uid="{00000000-0005-0000-0000-0000A6170000}"/>
    <cellStyle name="Input 2 3 2 3 15 7 2 2" xfId="6190" xr:uid="{00000000-0005-0000-0000-0000A7170000}"/>
    <cellStyle name="Input 2 3 2 3 15 7 3" xfId="6191" xr:uid="{00000000-0005-0000-0000-0000A8170000}"/>
    <cellStyle name="Input 2 3 2 3 15 8" xfId="6192" xr:uid="{00000000-0005-0000-0000-0000A9170000}"/>
    <cellStyle name="Input 2 3 2 3 15 8 2" xfId="6193" xr:uid="{00000000-0005-0000-0000-0000AA170000}"/>
    <cellStyle name="Input 2 3 2 3 15 8 2 2" xfId="6194" xr:uid="{00000000-0005-0000-0000-0000AB170000}"/>
    <cellStyle name="Input 2 3 2 3 15 8 3" xfId="6195" xr:uid="{00000000-0005-0000-0000-0000AC170000}"/>
    <cellStyle name="Input 2 3 2 3 15 9" xfId="6196" xr:uid="{00000000-0005-0000-0000-0000AD170000}"/>
    <cellStyle name="Input 2 3 2 3 15 9 2" xfId="6197" xr:uid="{00000000-0005-0000-0000-0000AE170000}"/>
    <cellStyle name="Input 2 3 2 3 16" xfId="6198" xr:uid="{00000000-0005-0000-0000-0000AF170000}"/>
    <cellStyle name="Input 2 3 2 3 2" xfId="6199" xr:uid="{00000000-0005-0000-0000-0000B0170000}"/>
    <cellStyle name="Input 2 3 2 3 2 10" xfId="6200" xr:uid="{00000000-0005-0000-0000-0000B1170000}"/>
    <cellStyle name="Input 2 3 2 3 2 10 2" xfId="6201" xr:uid="{00000000-0005-0000-0000-0000B2170000}"/>
    <cellStyle name="Input 2 3 2 3 2 11" xfId="6202" xr:uid="{00000000-0005-0000-0000-0000B3170000}"/>
    <cellStyle name="Input 2 3 2 3 2 11 2" xfId="6203" xr:uid="{00000000-0005-0000-0000-0000B4170000}"/>
    <cellStyle name="Input 2 3 2 3 2 12" xfId="6204" xr:uid="{00000000-0005-0000-0000-0000B5170000}"/>
    <cellStyle name="Input 2 3 2 3 2 2" xfId="6205" xr:uid="{00000000-0005-0000-0000-0000B6170000}"/>
    <cellStyle name="Input 2 3 2 3 2 2 2" xfId="6206" xr:uid="{00000000-0005-0000-0000-0000B7170000}"/>
    <cellStyle name="Input 2 3 2 3 2 2 2 2" xfId="6207" xr:uid="{00000000-0005-0000-0000-0000B8170000}"/>
    <cellStyle name="Input 2 3 2 3 2 2 2 2 2" xfId="6208" xr:uid="{00000000-0005-0000-0000-0000B9170000}"/>
    <cellStyle name="Input 2 3 2 3 2 2 2 2 2 2" xfId="6209" xr:uid="{00000000-0005-0000-0000-0000BA170000}"/>
    <cellStyle name="Input 2 3 2 3 2 2 2 2 3" xfId="6210" xr:uid="{00000000-0005-0000-0000-0000BB170000}"/>
    <cellStyle name="Input 2 3 2 3 2 2 2 3" xfId="6211" xr:uid="{00000000-0005-0000-0000-0000BC170000}"/>
    <cellStyle name="Input 2 3 2 3 2 2 2 3 2" xfId="6212" xr:uid="{00000000-0005-0000-0000-0000BD170000}"/>
    <cellStyle name="Input 2 3 2 3 2 2 2 4" xfId="6213" xr:uid="{00000000-0005-0000-0000-0000BE170000}"/>
    <cellStyle name="Input 2 3 2 3 2 2 3" xfId="6214" xr:uid="{00000000-0005-0000-0000-0000BF170000}"/>
    <cellStyle name="Input 2 3 2 3 2 2 3 2" xfId="6215" xr:uid="{00000000-0005-0000-0000-0000C0170000}"/>
    <cellStyle name="Input 2 3 2 3 2 2 3 2 2" xfId="6216" xr:uid="{00000000-0005-0000-0000-0000C1170000}"/>
    <cellStyle name="Input 2 3 2 3 2 2 3 3" xfId="6217" xr:uid="{00000000-0005-0000-0000-0000C2170000}"/>
    <cellStyle name="Input 2 3 2 3 2 2 4" xfId="6218" xr:uid="{00000000-0005-0000-0000-0000C3170000}"/>
    <cellStyle name="Input 2 3 2 3 2 2 4 2" xfId="6219" xr:uid="{00000000-0005-0000-0000-0000C4170000}"/>
    <cellStyle name="Input 2 3 2 3 2 2 4 2 2" xfId="6220" xr:uid="{00000000-0005-0000-0000-0000C5170000}"/>
    <cellStyle name="Input 2 3 2 3 2 2 4 3" xfId="6221" xr:uid="{00000000-0005-0000-0000-0000C6170000}"/>
    <cellStyle name="Input 2 3 2 3 2 2 5" xfId="6222" xr:uid="{00000000-0005-0000-0000-0000C7170000}"/>
    <cellStyle name="Input 2 3 2 3 2 2 5 2" xfId="6223" xr:uid="{00000000-0005-0000-0000-0000C8170000}"/>
    <cellStyle name="Input 2 3 2 3 2 2 6" xfId="6224" xr:uid="{00000000-0005-0000-0000-0000C9170000}"/>
    <cellStyle name="Input 2 3 2 3 2 2 6 2" xfId="6225" xr:uid="{00000000-0005-0000-0000-0000CA170000}"/>
    <cellStyle name="Input 2 3 2 3 2 2 7" xfId="6226" xr:uid="{00000000-0005-0000-0000-0000CB170000}"/>
    <cellStyle name="Input 2 3 2 3 2 3" xfId="6227" xr:uid="{00000000-0005-0000-0000-0000CC170000}"/>
    <cellStyle name="Input 2 3 2 3 2 3 2" xfId="6228" xr:uid="{00000000-0005-0000-0000-0000CD170000}"/>
    <cellStyle name="Input 2 3 2 3 2 3 2 2" xfId="6229" xr:uid="{00000000-0005-0000-0000-0000CE170000}"/>
    <cellStyle name="Input 2 3 2 3 2 3 2 2 2" xfId="6230" xr:uid="{00000000-0005-0000-0000-0000CF170000}"/>
    <cellStyle name="Input 2 3 2 3 2 3 2 2 2 2" xfId="6231" xr:uid="{00000000-0005-0000-0000-0000D0170000}"/>
    <cellStyle name="Input 2 3 2 3 2 3 2 2 3" xfId="6232" xr:uid="{00000000-0005-0000-0000-0000D1170000}"/>
    <cellStyle name="Input 2 3 2 3 2 3 2 3" xfId="6233" xr:uid="{00000000-0005-0000-0000-0000D2170000}"/>
    <cellStyle name="Input 2 3 2 3 2 3 2 3 2" xfId="6234" xr:uid="{00000000-0005-0000-0000-0000D3170000}"/>
    <cellStyle name="Input 2 3 2 3 2 3 2 4" xfId="6235" xr:uid="{00000000-0005-0000-0000-0000D4170000}"/>
    <cellStyle name="Input 2 3 2 3 2 3 3" xfId="6236" xr:uid="{00000000-0005-0000-0000-0000D5170000}"/>
    <cellStyle name="Input 2 3 2 3 2 3 3 2" xfId="6237" xr:uid="{00000000-0005-0000-0000-0000D6170000}"/>
    <cellStyle name="Input 2 3 2 3 2 3 3 2 2" xfId="6238" xr:uid="{00000000-0005-0000-0000-0000D7170000}"/>
    <cellStyle name="Input 2 3 2 3 2 3 3 3" xfId="6239" xr:uid="{00000000-0005-0000-0000-0000D8170000}"/>
    <cellStyle name="Input 2 3 2 3 2 3 4" xfId="6240" xr:uid="{00000000-0005-0000-0000-0000D9170000}"/>
    <cellStyle name="Input 2 3 2 3 2 3 4 2" xfId="6241" xr:uid="{00000000-0005-0000-0000-0000DA170000}"/>
    <cellStyle name="Input 2 3 2 3 2 3 4 2 2" xfId="6242" xr:uid="{00000000-0005-0000-0000-0000DB170000}"/>
    <cellStyle name="Input 2 3 2 3 2 3 4 3" xfId="6243" xr:uid="{00000000-0005-0000-0000-0000DC170000}"/>
    <cellStyle name="Input 2 3 2 3 2 3 5" xfId="6244" xr:uid="{00000000-0005-0000-0000-0000DD170000}"/>
    <cellStyle name="Input 2 3 2 3 2 3 5 2" xfId="6245" xr:uid="{00000000-0005-0000-0000-0000DE170000}"/>
    <cellStyle name="Input 2 3 2 3 2 3 6" xfId="6246" xr:uid="{00000000-0005-0000-0000-0000DF170000}"/>
    <cellStyle name="Input 2 3 2 3 2 3 6 2" xfId="6247" xr:uid="{00000000-0005-0000-0000-0000E0170000}"/>
    <cellStyle name="Input 2 3 2 3 2 3 7" xfId="6248" xr:uid="{00000000-0005-0000-0000-0000E1170000}"/>
    <cellStyle name="Input 2 3 2 3 2 4" xfId="6249" xr:uid="{00000000-0005-0000-0000-0000E2170000}"/>
    <cellStyle name="Input 2 3 2 3 2 4 2" xfId="6250" xr:uid="{00000000-0005-0000-0000-0000E3170000}"/>
    <cellStyle name="Input 2 3 2 3 2 4 2 2" xfId="6251" xr:uid="{00000000-0005-0000-0000-0000E4170000}"/>
    <cellStyle name="Input 2 3 2 3 2 4 2 2 2" xfId="6252" xr:uid="{00000000-0005-0000-0000-0000E5170000}"/>
    <cellStyle name="Input 2 3 2 3 2 4 2 2 2 2" xfId="6253" xr:uid="{00000000-0005-0000-0000-0000E6170000}"/>
    <cellStyle name="Input 2 3 2 3 2 4 2 2 3" xfId="6254" xr:uid="{00000000-0005-0000-0000-0000E7170000}"/>
    <cellStyle name="Input 2 3 2 3 2 4 2 3" xfId="6255" xr:uid="{00000000-0005-0000-0000-0000E8170000}"/>
    <cellStyle name="Input 2 3 2 3 2 4 2 3 2" xfId="6256" xr:uid="{00000000-0005-0000-0000-0000E9170000}"/>
    <cellStyle name="Input 2 3 2 3 2 4 2 4" xfId="6257" xr:uid="{00000000-0005-0000-0000-0000EA170000}"/>
    <cellStyle name="Input 2 3 2 3 2 4 3" xfId="6258" xr:uid="{00000000-0005-0000-0000-0000EB170000}"/>
    <cellStyle name="Input 2 3 2 3 2 4 3 2" xfId="6259" xr:uid="{00000000-0005-0000-0000-0000EC170000}"/>
    <cellStyle name="Input 2 3 2 3 2 4 3 2 2" xfId="6260" xr:uid="{00000000-0005-0000-0000-0000ED170000}"/>
    <cellStyle name="Input 2 3 2 3 2 4 3 3" xfId="6261" xr:uid="{00000000-0005-0000-0000-0000EE170000}"/>
    <cellStyle name="Input 2 3 2 3 2 4 4" xfId="6262" xr:uid="{00000000-0005-0000-0000-0000EF170000}"/>
    <cellStyle name="Input 2 3 2 3 2 4 4 2" xfId="6263" xr:uid="{00000000-0005-0000-0000-0000F0170000}"/>
    <cellStyle name="Input 2 3 2 3 2 4 4 2 2" xfId="6264" xr:uid="{00000000-0005-0000-0000-0000F1170000}"/>
    <cellStyle name="Input 2 3 2 3 2 4 4 3" xfId="6265" xr:uid="{00000000-0005-0000-0000-0000F2170000}"/>
    <cellStyle name="Input 2 3 2 3 2 4 5" xfId="6266" xr:uid="{00000000-0005-0000-0000-0000F3170000}"/>
    <cellStyle name="Input 2 3 2 3 2 4 5 2" xfId="6267" xr:uid="{00000000-0005-0000-0000-0000F4170000}"/>
    <cellStyle name="Input 2 3 2 3 2 4 6" xfId="6268" xr:uid="{00000000-0005-0000-0000-0000F5170000}"/>
    <cellStyle name="Input 2 3 2 3 2 4 6 2" xfId="6269" xr:uid="{00000000-0005-0000-0000-0000F6170000}"/>
    <cellStyle name="Input 2 3 2 3 2 4 7" xfId="6270" xr:uid="{00000000-0005-0000-0000-0000F7170000}"/>
    <cellStyle name="Input 2 3 2 3 2 5" xfId="6271" xr:uid="{00000000-0005-0000-0000-0000F8170000}"/>
    <cellStyle name="Input 2 3 2 3 2 5 2" xfId="6272" xr:uid="{00000000-0005-0000-0000-0000F9170000}"/>
    <cellStyle name="Input 2 3 2 3 2 5 2 2" xfId="6273" xr:uid="{00000000-0005-0000-0000-0000FA170000}"/>
    <cellStyle name="Input 2 3 2 3 2 5 2 2 2" xfId="6274" xr:uid="{00000000-0005-0000-0000-0000FB170000}"/>
    <cellStyle name="Input 2 3 2 3 2 5 2 2 2 2" xfId="6275" xr:uid="{00000000-0005-0000-0000-0000FC170000}"/>
    <cellStyle name="Input 2 3 2 3 2 5 2 2 3" xfId="6276" xr:uid="{00000000-0005-0000-0000-0000FD170000}"/>
    <cellStyle name="Input 2 3 2 3 2 5 2 3" xfId="6277" xr:uid="{00000000-0005-0000-0000-0000FE170000}"/>
    <cellStyle name="Input 2 3 2 3 2 5 2 3 2" xfId="6278" xr:uid="{00000000-0005-0000-0000-0000FF170000}"/>
    <cellStyle name="Input 2 3 2 3 2 5 2 4" xfId="6279" xr:uid="{00000000-0005-0000-0000-000000180000}"/>
    <cellStyle name="Input 2 3 2 3 2 5 3" xfId="6280" xr:uid="{00000000-0005-0000-0000-000001180000}"/>
    <cellStyle name="Input 2 3 2 3 2 5 3 2" xfId="6281" xr:uid="{00000000-0005-0000-0000-000002180000}"/>
    <cellStyle name="Input 2 3 2 3 2 5 3 2 2" xfId="6282" xr:uid="{00000000-0005-0000-0000-000003180000}"/>
    <cellStyle name="Input 2 3 2 3 2 5 3 3" xfId="6283" xr:uid="{00000000-0005-0000-0000-000004180000}"/>
    <cellStyle name="Input 2 3 2 3 2 5 4" xfId="6284" xr:uid="{00000000-0005-0000-0000-000005180000}"/>
    <cellStyle name="Input 2 3 2 3 2 5 4 2" xfId="6285" xr:uid="{00000000-0005-0000-0000-000006180000}"/>
    <cellStyle name="Input 2 3 2 3 2 5 4 2 2" xfId="6286" xr:uid="{00000000-0005-0000-0000-000007180000}"/>
    <cellStyle name="Input 2 3 2 3 2 5 4 3" xfId="6287" xr:uid="{00000000-0005-0000-0000-000008180000}"/>
    <cellStyle name="Input 2 3 2 3 2 5 5" xfId="6288" xr:uid="{00000000-0005-0000-0000-000009180000}"/>
    <cellStyle name="Input 2 3 2 3 2 5 5 2" xfId="6289" xr:uid="{00000000-0005-0000-0000-00000A180000}"/>
    <cellStyle name="Input 2 3 2 3 2 5 6" xfId="6290" xr:uid="{00000000-0005-0000-0000-00000B180000}"/>
    <cellStyle name="Input 2 3 2 3 2 5 6 2" xfId="6291" xr:uid="{00000000-0005-0000-0000-00000C180000}"/>
    <cellStyle name="Input 2 3 2 3 2 5 7" xfId="6292" xr:uid="{00000000-0005-0000-0000-00000D180000}"/>
    <cellStyle name="Input 2 3 2 3 2 6" xfId="6293" xr:uid="{00000000-0005-0000-0000-00000E180000}"/>
    <cellStyle name="Input 2 3 2 3 2 6 2" xfId="6294" xr:uid="{00000000-0005-0000-0000-00000F180000}"/>
    <cellStyle name="Input 2 3 2 3 2 6 2 2" xfId="6295" xr:uid="{00000000-0005-0000-0000-000010180000}"/>
    <cellStyle name="Input 2 3 2 3 2 6 2 2 2" xfId="6296" xr:uid="{00000000-0005-0000-0000-000011180000}"/>
    <cellStyle name="Input 2 3 2 3 2 6 2 2 2 2" xfId="6297" xr:uid="{00000000-0005-0000-0000-000012180000}"/>
    <cellStyle name="Input 2 3 2 3 2 6 2 2 3" xfId="6298" xr:uid="{00000000-0005-0000-0000-000013180000}"/>
    <cellStyle name="Input 2 3 2 3 2 6 2 3" xfId="6299" xr:uid="{00000000-0005-0000-0000-000014180000}"/>
    <cellStyle name="Input 2 3 2 3 2 6 2 3 2" xfId="6300" xr:uid="{00000000-0005-0000-0000-000015180000}"/>
    <cellStyle name="Input 2 3 2 3 2 6 2 4" xfId="6301" xr:uid="{00000000-0005-0000-0000-000016180000}"/>
    <cellStyle name="Input 2 3 2 3 2 6 3" xfId="6302" xr:uid="{00000000-0005-0000-0000-000017180000}"/>
    <cellStyle name="Input 2 3 2 3 2 6 3 2" xfId="6303" xr:uid="{00000000-0005-0000-0000-000018180000}"/>
    <cellStyle name="Input 2 3 2 3 2 6 3 2 2" xfId="6304" xr:uid="{00000000-0005-0000-0000-000019180000}"/>
    <cellStyle name="Input 2 3 2 3 2 6 3 3" xfId="6305" xr:uid="{00000000-0005-0000-0000-00001A180000}"/>
    <cellStyle name="Input 2 3 2 3 2 6 4" xfId="6306" xr:uid="{00000000-0005-0000-0000-00001B180000}"/>
    <cellStyle name="Input 2 3 2 3 2 6 4 2" xfId="6307" xr:uid="{00000000-0005-0000-0000-00001C180000}"/>
    <cellStyle name="Input 2 3 2 3 2 6 4 2 2" xfId="6308" xr:uid="{00000000-0005-0000-0000-00001D180000}"/>
    <cellStyle name="Input 2 3 2 3 2 6 4 3" xfId="6309" xr:uid="{00000000-0005-0000-0000-00001E180000}"/>
    <cellStyle name="Input 2 3 2 3 2 6 5" xfId="6310" xr:uid="{00000000-0005-0000-0000-00001F180000}"/>
    <cellStyle name="Input 2 3 2 3 2 6 5 2" xfId="6311" xr:uid="{00000000-0005-0000-0000-000020180000}"/>
    <cellStyle name="Input 2 3 2 3 2 6 6" xfId="6312" xr:uid="{00000000-0005-0000-0000-000021180000}"/>
    <cellStyle name="Input 2 3 2 3 2 6 6 2" xfId="6313" xr:uid="{00000000-0005-0000-0000-000022180000}"/>
    <cellStyle name="Input 2 3 2 3 2 6 7" xfId="6314" xr:uid="{00000000-0005-0000-0000-000023180000}"/>
    <cellStyle name="Input 2 3 2 3 2 7" xfId="6315" xr:uid="{00000000-0005-0000-0000-000024180000}"/>
    <cellStyle name="Input 2 3 2 3 2 7 2" xfId="6316" xr:uid="{00000000-0005-0000-0000-000025180000}"/>
    <cellStyle name="Input 2 3 2 3 2 7 2 2" xfId="6317" xr:uid="{00000000-0005-0000-0000-000026180000}"/>
    <cellStyle name="Input 2 3 2 3 2 7 2 2 2" xfId="6318" xr:uid="{00000000-0005-0000-0000-000027180000}"/>
    <cellStyle name="Input 2 3 2 3 2 7 2 3" xfId="6319" xr:uid="{00000000-0005-0000-0000-000028180000}"/>
    <cellStyle name="Input 2 3 2 3 2 7 3" xfId="6320" xr:uid="{00000000-0005-0000-0000-000029180000}"/>
    <cellStyle name="Input 2 3 2 3 2 7 3 2" xfId="6321" xr:uid="{00000000-0005-0000-0000-00002A180000}"/>
    <cellStyle name="Input 2 3 2 3 2 7 4" xfId="6322" xr:uid="{00000000-0005-0000-0000-00002B180000}"/>
    <cellStyle name="Input 2 3 2 3 2 8" xfId="6323" xr:uid="{00000000-0005-0000-0000-00002C180000}"/>
    <cellStyle name="Input 2 3 2 3 2 8 2" xfId="6324" xr:uid="{00000000-0005-0000-0000-00002D180000}"/>
    <cellStyle name="Input 2 3 2 3 2 8 2 2" xfId="6325" xr:uid="{00000000-0005-0000-0000-00002E180000}"/>
    <cellStyle name="Input 2 3 2 3 2 8 3" xfId="6326" xr:uid="{00000000-0005-0000-0000-00002F180000}"/>
    <cellStyle name="Input 2 3 2 3 2 9" xfId="6327" xr:uid="{00000000-0005-0000-0000-000030180000}"/>
    <cellStyle name="Input 2 3 2 3 2 9 2" xfId="6328" xr:uid="{00000000-0005-0000-0000-000031180000}"/>
    <cellStyle name="Input 2 3 2 3 2 9 2 2" xfId="6329" xr:uid="{00000000-0005-0000-0000-000032180000}"/>
    <cellStyle name="Input 2 3 2 3 2 9 3" xfId="6330" xr:uid="{00000000-0005-0000-0000-000033180000}"/>
    <cellStyle name="Input 2 3 2 3 3" xfId="6331" xr:uid="{00000000-0005-0000-0000-000034180000}"/>
    <cellStyle name="Input 2 3 2 3 3 10" xfId="6332" xr:uid="{00000000-0005-0000-0000-000035180000}"/>
    <cellStyle name="Input 2 3 2 3 3 10 2" xfId="6333" xr:uid="{00000000-0005-0000-0000-000036180000}"/>
    <cellStyle name="Input 2 3 2 3 3 11" xfId="6334" xr:uid="{00000000-0005-0000-0000-000037180000}"/>
    <cellStyle name="Input 2 3 2 3 3 11 2" xfId="6335" xr:uid="{00000000-0005-0000-0000-000038180000}"/>
    <cellStyle name="Input 2 3 2 3 3 12" xfId="6336" xr:uid="{00000000-0005-0000-0000-000039180000}"/>
    <cellStyle name="Input 2 3 2 3 3 2" xfId="6337" xr:uid="{00000000-0005-0000-0000-00003A180000}"/>
    <cellStyle name="Input 2 3 2 3 3 2 2" xfId="6338" xr:uid="{00000000-0005-0000-0000-00003B180000}"/>
    <cellStyle name="Input 2 3 2 3 3 2 2 2" xfId="6339" xr:uid="{00000000-0005-0000-0000-00003C180000}"/>
    <cellStyle name="Input 2 3 2 3 3 2 2 2 2" xfId="6340" xr:uid="{00000000-0005-0000-0000-00003D180000}"/>
    <cellStyle name="Input 2 3 2 3 3 2 2 2 2 2" xfId="6341" xr:uid="{00000000-0005-0000-0000-00003E180000}"/>
    <cellStyle name="Input 2 3 2 3 3 2 2 2 3" xfId="6342" xr:uid="{00000000-0005-0000-0000-00003F180000}"/>
    <cellStyle name="Input 2 3 2 3 3 2 2 3" xfId="6343" xr:uid="{00000000-0005-0000-0000-000040180000}"/>
    <cellStyle name="Input 2 3 2 3 3 2 2 3 2" xfId="6344" xr:uid="{00000000-0005-0000-0000-000041180000}"/>
    <cellStyle name="Input 2 3 2 3 3 2 2 4" xfId="6345" xr:uid="{00000000-0005-0000-0000-000042180000}"/>
    <cellStyle name="Input 2 3 2 3 3 2 3" xfId="6346" xr:uid="{00000000-0005-0000-0000-000043180000}"/>
    <cellStyle name="Input 2 3 2 3 3 2 3 2" xfId="6347" xr:uid="{00000000-0005-0000-0000-000044180000}"/>
    <cellStyle name="Input 2 3 2 3 3 2 3 2 2" xfId="6348" xr:uid="{00000000-0005-0000-0000-000045180000}"/>
    <cellStyle name="Input 2 3 2 3 3 2 3 3" xfId="6349" xr:uid="{00000000-0005-0000-0000-000046180000}"/>
    <cellStyle name="Input 2 3 2 3 3 2 4" xfId="6350" xr:uid="{00000000-0005-0000-0000-000047180000}"/>
    <cellStyle name="Input 2 3 2 3 3 2 4 2" xfId="6351" xr:uid="{00000000-0005-0000-0000-000048180000}"/>
    <cellStyle name="Input 2 3 2 3 3 2 4 2 2" xfId="6352" xr:uid="{00000000-0005-0000-0000-000049180000}"/>
    <cellStyle name="Input 2 3 2 3 3 2 4 3" xfId="6353" xr:uid="{00000000-0005-0000-0000-00004A180000}"/>
    <cellStyle name="Input 2 3 2 3 3 2 5" xfId="6354" xr:uid="{00000000-0005-0000-0000-00004B180000}"/>
    <cellStyle name="Input 2 3 2 3 3 2 5 2" xfId="6355" xr:uid="{00000000-0005-0000-0000-00004C180000}"/>
    <cellStyle name="Input 2 3 2 3 3 2 6" xfId="6356" xr:uid="{00000000-0005-0000-0000-00004D180000}"/>
    <cellStyle name="Input 2 3 2 3 3 2 6 2" xfId="6357" xr:uid="{00000000-0005-0000-0000-00004E180000}"/>
    <cellStyle name="Input 2 3 2 3 3 2 7" xfId="6358" xr:uid="{00000000-0005-0000-0000-00004F180000}"/>
    <cellStyle name="Input 2 3 2 3 3 3" xfId="6359" xr:uid="{00000000-0005-0000-0000-000050180000}"/>
    <cellStyle name="Input 2 3 2 3 3 3 2" xfId="6360" xr:uid="{00000000-0005-0000-0000-000051180000}"/>
    <cellStyle name="Input 2 3 2 3 3 3 2 2" xfId="6361" xr:uid="{00000000-0005-0000-0000-000052180000}"/>
    <cellStyle name="Input 2 3 2 3 3 3 2 2 2" xfId="6362" xr:uid="{00000000-0005-0000-0000-000053180000}"/>
    <cellStyle name="Input 2 3 2 3 3 3 2 2 2 2" xfId="6363" xr:uid="{00000000-0005-0000-0000-000054180000}"/>
    <cellStyle name="Input 2 3 2 3 3 3 2 2 3" xfId="6364" xr:uid="{00000000-0005-0000-0000-000055180000}"/>
    <cellStyle name="Input 2 3 2 3 3 3 2 3" xfId="6365" xr:uid="{00000000-0005-0000-0000-000056180000}"/>
    <cellStyle name="Input 2 3 2 3 3 3 2 3 2" xfId="6366" xr:uid="{00000000-0005-0000-0000-000057180000}"/>
    <cellStyle name="Input 2 3 2 3 3 3 2 4" xfId="6367" xr:uid="{00000000-0005-0000-0000-000058180000}"/>
    <cellStyle name="Input 2 3 2 3 3 3 3" xfId="6368" xr:uid="{00000000-0005-0000-0000-000059180000}"/>
    <cellStyle name="Input 2 3 2 3 3 3 3 2" xfId="6369" xr:uid="{00000000-0005-0000-0000-00005A180000}"/>
    <cellStyle name="Input 2 3 2 3 3 3 3 2 2" xfId="6370" xr:uid="{00000000-0005-0000-0000-00005B180000}"/>
    <cellStyle name="Input 2 3 2 3 3 3 3 3" xfId="6371" xr:uid="{00000000-0005-0000-0000-00005C180000}"/>
    <cellStyle name="Input 2 3 2 3 3 3 4" xfId="6372" xr:uid="{00000000-0005-0000-0000-00005D180000}"/>
    <cellStyle name="Input 2 3 2 3 3 3 4 2" xfId="6373" xr:uid="{00000000-0005-0000-0000-00005E180000}"/>
    <cellStyle name="Input 2 3 2 3 3 3 4 2 2" xfId="6374" xr:uid="{00000000-0005-0000-0000-00005F180000}"/>
    <cellStyle name="Input 2 3 2 3 3 3 4 3" xfId="6375" xr:uid="{00000000-0005-0000-0000-000060180000}"/>
    <cellStyle name="Input 2 3 2 3 3 3 5" xfId="6376" xr:uid="{00000000-0005-0000-0000-000061180000}"/>
    <cellStyle name="Input 2 3 2 3 3 3 5 2" xfId="6377" xr:uid="{00000000-0005-0000-0000-000062180000}"/>
    <cellStyle name="Input 2 3 2 3 3 3 6" xfId="6378" xr:uid="{00000000-0005-0000-0000-000063180000}"/>
    <cellStyle name="Input 2 3 2 3 3 3 6 2" xfId="6379" xr:uid="{00000000-0005-0000-0000-000064180000}"/>
    <cellStyle name="Input 2 3 2 3 3 3 7" xfId="6380" xr:uid="{00000000-0005-0000-0000-000065180000}"/>
    <cellStyle name="Input 2 3 2 3 3 4" xfId="6381" xr:uid="{00000000-0005-0000-0000-000066180000}"/>
    <cellStyle name="Input 2 3 2 3 3 4 2" xfId="6382" xr:uid="{00000000-0005-0000-0000-000067180000}"/>
    <cellStyle name="Input 2 3 2 3 3 4 2 2" xfId="6383" xr:uid="{00000000-0005-0000-0000-000068180000}"/>
    <cellStyle name="Input 2 3 2 3 3 4 2 2 2" xfId="6384" xr:uid="{00000000-0005-0000-0000-000069180000}"/>
    <cellStyle name="Input 2 3 2 3 3 4 2 2 2 2" xfId="6385" xr:uid="{00000000-0005-0000-0000-00006A180000}"/>
    <cellStyle name="Input 2 3 2 3 3 4 2 2 3" xfId="6386" xr:uid="{00000000-0005-0000-0000-00006B180000}"/>
    <cellStyle name="Input 2 3 2 3 3 4 2 3" xfId="6387" xr:uid="{00000000-0005-0000-0000-00006C180000}"/>
    <cellStyle name="Input 2 3 2 3 3 4 2 3 2" xfId="6388" xr:uid="{00000000-0005-0000-0000-00006D180000}"/>
    <cellStyle name="Input 2 3 2 3 3 4 2 4" xfId="6389" xr:uid="{00000000-0005-0000-0000-00006E180000}"/>
    <cellStyle name="Input 2 3 2 3 3 4 3" xfId="6390" xr:uid="{00000000-0005-0000-0000-00006F180000}"/>
    <cellStyle name="Input 2 3 2 3 3 4 3 2" xfId="6391" xr:uid="{00000000-0005-0000-0000-000070180000}"/>
    <cellStyle name="Input 2 3 2 3 3 4 3 2 2" xfId="6392" xr:uid="{00000000-0005-0000-0000-000071180000}"/>
    <cellStyle name="Input 2 3 2 3 3 4 3 3" xfId="6393" xr:uid="{00000000-0005-0000-0000-000072180000}"/>
    <cellStyle name="Input 2 3 2 3 3 4 4" xfId="6394" xr:uid="{00000000-0005-0000-0000-000073180000}"/>
    <cellStyle name="Input 2 3 2 3 3 4 4 2" xfId="6395" xr:uid="{00000000-0005-0000-0000-000074180000}"/>
    <cellStyle name="Input 2 3 2 3 3 4 4 2 2" xfId="6396" xr:uid="{00000000-0005-0000-0000-000075180000}"/>
    <cellStyle name="Input 2 3 2 3 3 4 4 3" xfId="6397" xr:uid="{00000000-0005-0000-0000-000076180000}"/>
    <cellStyle name="Input 2 3 2 3 3 4 5" xfId="6398" xr:uid="{00000000-0005-0000-0000-000077180000}"/>
    <cellStyle name="Input 2 3 2 3 3 4 5 2" xfId="6399" xr:uid="{00000000-0005-0000-0000-000078180000}"/>
    <cellStyle name="Input 2 3 2 3 3 4 6" xfId="6400" xr:uid="{00000000-0005-0000-0000-000079180000}"/>
    <cellStyle name="Input 2 3 2 3 3 4 6 2" xfId="6401" xr:uid="{00000000-0005-0000-0000-00007A180000}"/>
    <cellStyle name="Input 2 3 2 3 3 4 7" xfId="6402" xr:uid="{00000000-0005-0000-0000-00007B180000}"/>
    <cellStyle name="Input 2 3 2 3 3 5" xfId="6403" xr:uid="{00000000-0005-0000-0000-00007C180000}"/>
    <cellStyle name="Input 2 3 2 3 3 5 2" xfId="6404" xr:uid="{00000000-0005-0000-0000-00007D180000}"/>
    <cellStyle name="Input 2 3 2 3 3 5 2 2" xfId="6405" xr:uid="{00000000-0005-0000-0000-00007E180000}"/>
    <cellStyle name="Input 2 3 2 3 3 5 2 2 2" xfId="6406" xr:uid="{00000000-0005-0000-0000-00007F180000}"/>
    <cellStyle name="Input 2 3 2 3 3 5 2 2 2 2" xfId="6407" xr:uid="{00000000-0005-0000-0000-000080180000}"/>
    <cellStyle name="Input 2 3 2 3 3 5 2 2 3" xfId="6408" xr:uid="{00000000-0005-0000-0000-000081180000}"/>
    <cellStyle name="Input 2 3 2 3 3 5 2 3" xfId="6409" xr:uid="{00000000-0005-0000-0000-000082180000}"/>
    <cellStyle name="Input 2 3 2 3 3 5 2 3 2" xfId="6410" xr:uid="{00000000-0005-0000-0000-000083180000}"/>
    <cellStyle name="Input 2 3 2 3 3 5 2 4" xfId="6411" xr:uid="{00000000-0005-0000-0000-000084180000}"/>
    <cellStyle name="Input 2 3 2 3 3 5 3" xfId="6412" xr:uid="{00000000-0005-0000-0000-000085180000}"/>
    <cellStyle name="Input 2 3 2 3 3 5 3 2" xfId="6413" xr:uid="{00000000-0005-0000-0000-000086180000}"/>
    <cellStyle name="Input 2 3 2 3 3 5 3 2 2" xfId="6414" xr:uid="{00000000-0005-0000-0000-000087180000}"/>
    <cellStyle name="Input 2 3 2 3 3 5 3 3" xfId="6415" xr:uid="{00000000-0005-0000-0000-000088180000}"/>
    <cellStyle name="Input 2 3 2 3 3 5 4" xfId="6416" xr:uid="{00000000-0005-0000-0000-000089180000}"/>
    <cellStyle name="Input 2 3 2 3 3 5 4 2" xfId="6417" xr:uid="{00000000-0005-0000-0000-00008A180000}"/>
    <cellStyle name="Input 2 3 2 3 3 5 4 2 2" xfId="6418" xr:uid="{00000000-0005-0000-0000-00008B180000}"/>
    <cellStyle name="Input 2 3 2 3 3 5 4 3" xfId="6419" xr:uid="{00000000-0005-0000-0000-00008C180000}"/>
    <cellStyle name="Input 2 3 2 3 3 5 5" xfId="6420" xr:uid="{00000000-0005-0000-0000-00008D180000}"/>
    <cellStyle name="Input 2 3 2 3 3 5 5 2" xfId="6421" xr:uid="{00000000-0005-0000-0000-00008E180000}"/>
    <cellStyle name="Input 2 3 2 3 3 5 6" xfId="6422" xr:uid="{00000000-0005-0000-0000-00008F180000}"/>
    <cellStyle name="Input 2 3 2 3 3 5 6 2" xfId="6423" xr:uid="{00000000-0005-0000-0000-000090180000}"/>
    <cellStyle name="Input 2 3 2 3 3 5 7" xfId="6424" xr:uid="{00000000-0005-0000-0000-000091180000}"/>
    <cellStyle name="Input 2 3 2 3 3 6" xfId="6425" xr:uid="{00000000-0005-0000-0000-000092180000}"/>
    <cellStyle name="Input 2 3 2 3 3 6 2" xfId="6426" xr:uid="{00000000-0005-0000-0000-000093180000}"/>
    <cellStyle name="Input 2 3 2 3 3 6 2 2" xfId="6427" xr:uid="{00000000-0005-0000-0000-000094180000}"/>
    <cellStyle name="Input 2 3 2 3 3 6 2 2 2" xfId="6428" xr:uid="{00000000-0005-0000-0000-000095180000}"/>
    <cellStyle name="Input 2 3 2 3 3 6 2 2 2 2" xfId="6429" xr:uid="{00000000-0005-0000-0000-000096180000}"/>
    <cellStyle name="Input 2 3 2 3 3 6 2 2 3" xfId="6430" xr:uid="{00000000-0005-0000-0000-000097180000}"/>
    <cellStyle name="Input 2 3 2 3 3 6 2 3" xfId="6431" xr:uid="{00000000-0005-0000-0000-000098180000}"/>
    <cellStyle name="Input 2 3 2 3 3 6 2 3 2" xfId="6432" xr:uid="{00000000-0005-0000-0000-000099180000}"/>
    <cellStyle name="Input 2 3 2 3 3 6 2 4" xfId="6433" xr:uid="{00000000-0005-0000-0000-00009A180000}"/>
    <cellStyle name="Input 2 3 2 3 3 6 3" xfId="6434" xr:uid="{00000000-0005-0000-0000-00009B180000}"/>
    <cellStyle name="Input 2 3 2 3 3 6 3 2" xfId="6435" xr:uid="{00000000-0005-0000-0000-00009C180000}"/>
    <cellStyle name="Input 2 3 2 3 3 6 3 2 2" xfId="6436" xr:uid="{00000000-0005-0000-0000-00009D180000}"/>
    <cellStyle name="Input 2 3 2 3 3 6 3 3" xfId="6437" xr:uid="{00000000-0005-0000-0000-00009E180000}"/>
    <cellStyle name="Input 2 3 2 3 3 6 4" xfId="6438" xr:uid="{00000000-0005-0000-0000-00009F180000}"/>
    <cellStyle name="Input 2 3 2 3 3 6 4 2" xfId="6439" xr:uid="{00000000-0005-0000-0000-0000A0180000}"/>
    <cellStyle name="Input 2 3 2 3 3 6 4 2 2" xfId="6440" xr:uid="{00000000-0005-0000-0000-0000A1180000}"/>
    <cellStyle name="Input 2 3 2 3 3 6 4 3" xfId="6441" xr:uid="{00000000-0005-0000-0000-0000A2180000}"/>
    <cellStyle name="Input 2 3 2 3 3 6 5" xfId="6442" xr:uid="{00000000-0005-0000-0000-0000A3180000}"/>
    <cellStyle name="Input 2 3 2 3 3 6 5 2" xfId="6443" xr:uid="{00000000-0005-0000-0000-0000A4180000}"/>
    <cellStyle name="Input 2 3 2 3 3 6 6" xfId="6444" xr:uid="{00000000-0005-0000-0000-0000A5180000}"/>
    <cellStyle name="Input 2 3 2 3 3 6 6 2" xfId="6445" xr:uid="{00000000-0005-0000-0000-0000A6180000}"/>
    <cellStyle name="Input 2 3 2 3 3 6 7" xfId="6446" xr:uid="{00000000-0005-0000-0000-0000A7180000}"/>
    <cellStyle name="Input 2 3 2 3 3 7" xfId="6447" xr:uid="{00000000-0005-0000-0000-0000A8180000}"/>
    <cellStyle name="Input 2 3 2 3 3 7 2" xfId="6448" xr:uid="{00000000-0005-0000-0000-0000A9180000}"/>
    <cellStyle name="Input 2 3 2 3 3 7 2 2" xfId="6449" xr:uid="{00000000-0005-0000-0000-0000AA180000}"/>
    <cellStyle name="Input 2 3 2 3 3 7 2 2 2" xfId="6450" xr:uid="{00000000-0005-0000-0000-0000AB180000}"/>
    <cellStyle name="Input 2 3 2 3 3 7 2 3" xfId="6451" xr:uid="{00000000-0005-0000-0000-0000AC180000}"/>
    <cellStyle name="Input 2 3 2 3 3 7 3" xfId="6452" xr:uid="{00000000-0005-0000-0000-0000AD180000}"/>
    <cellStyle name="Input 2 3 2 3 3 7 3 2" xfId="6453" xr:uid="{00000000-0005-0000-0000-0000AE180000}"/>
    <cellStyle name="Input 2 3 2 3 3 7 4" xfId="6454" xr:uid="{00000000-0005-0000-0000-0000AF180000}"/>
    <cellStyle name="Input 2 3 2 3 3 8" xfId="6455" xr:uid="{00000000-0005-0000-0000-0000B0180000}"/>
    <cellStyle name="Input 2 3 2 3 3 8 2" xfId="6456" xr:uid="{00000000-0005-0000-0000-0000B1180000}"/>
    <cellStyle name="Input 2 3 2 3 3 8 2 2" xfId="6457" xr:uid="{00000000-0005-0000-0000-0000B2180000}"/>
    <cellStyle name="Input 2 3 2 3 3 8 3" xfId="6458" xr:uid="{00000000-0005-0000-0000-0000B3180000}"/>
    <cellStyle name="Input 2 3 2 3 3 9" xfId="6459" xr:uid="{00000000-0005-0000-0000-0000B4180000}"/>
    <cellStyle name="Input 2 3 2 3 3 9 2" xfId="6460" xr:uid="{00000000-0005-0000-0000-0000B5180000}"/>
    <cellStyle name="Input 2 3 2 3 3 9 2 2" xfId="6461" xr:uid="{00000000-0005-0000-0000-0000B6180000}"/>
    <cellStyle name="Input 2 3 2 3 3 9 3" xfId="6462" xr:uid="{00000000-0005-0000-0000-0000B7180000}"/>
    <cellStyle name="Input 2 3 2 3 4" xfId="6463" xr:uid="{00000000-0005-0000-0000-0000B8180000}"/>
    <cellStyle name="Input 2 3 2 3 4 10" xfId="6464" xr:uid="{00000000-0005-0000-0000-0000B9180000}"/>
    <cellStyle name="Input 2 3 2 3 4 10 2" xfId="6465" xr:uid="{00000000-0005-0000-0000-0000BA180000}"/>
    <cellStyle name="Input 2 3 2 3 4 11" xfId="6466" xr:uid="{00000000-0005-0000-0000-0000BB180000}"/>
    <cellStyle name="Input 2 3 2 3 4 11 2" xfId="6467" xr:uid="{00000000-0005-0000-0000-0000BC180000}"/>
    <cellStyle name="Input 2 3 2 3 4 12" xfId="6468" xr:uid="{00000000-0005-0000-0000-0000BD180000}"/>
    <cellStyle name="Input 2 3 2 3 4 2" xfId="6469" xr:uid="{00000000-0005-0000-0000-0000BE180000}"/>
    <cellStyle name="Input 2 3 2 3 4 2 2" xfId="6470" xr:uid="{00000000-0005-0000-0000-0000BF180000}"/>
    <cellStyle name="Input 2 3 2 3 4 2 2 2" xfId="6471" xr:uid="{00000000-0005-0000-0000-0000C0180000}"/>
    <cellStyle name="Input 2 3 2 3 4 2 2 2 2" xfId="6472" xr:uid="{00000000-0005-0000-0000-0000C1180000}"/>
    <cellStyle name="Input 2 3 2 3 4 2 2 2 2 2" xfId="6473" xr:uid="{00000000-0005-0000-0000-0000C2180000}"/>
    <cellStyle name="Input 2 3 2 3 4 2 2 2 3" xfId="6474" xr:uid="{00000000-0005-0000-0000-0000C3180000}"/>
    <cellStyle name="Input 2 3 2 3 4 2 2 3" xfId="6475" xr:uid="{00000000-0005-0000-0000-0000C4180000}"/>
    <cellStyle name="Input 2 3 2 3 4 2 2 3 2" xfId="6476" xr:uid="{00000000-0005-0000-0000-0000C5180000}"/>
    <cellStyle name="Input 2 3 2 3 4 2 2 4" xfId="6477" xr:uid="{00000000-0005-0000-0000-0000C6180000}"/>
    <cellStyle name="Input 2 3 2 3 4 2 3" xfId="6478" xr:uid="{00000000-0005-0000-0000-0000C7180000}"/>
    <cellStyle name="Input 2 3 2 3 4 2 3 2" xfId="6479" xr:uid="{00000000-0005-0000-0000-0000C8180000}"/>
    <cellStyle name="Input 2 3 2 3 4 2 3 2 2" xfId="6480" xr:uid="{00000000-0005-0000-0000-0000C9180000}"/>
    <cellStyle name="Input 2 3 2 3 4 2 3 3" xfId="6481" xr:uid="{00000000-0005-0000-0000-0000CA180000}"/>
    <cellStyle name="Input 2 3 2 3 4 2 4" xfId="6482" xr:uid="{00000000-0005-0000-0000-0000CB180000}"/>
    <cellStyle name="Input 2 3 2 3 4 2 4 2" xfId="6483" xr:uid="{00000000-0005-0000-0000-0000CC180000}"/>
    <cellStyle name="Input 2 3 2 3 4 2 4 2 2" xfId="6484" xr:uid="{00000000-0005-0000-0000-0000CD180000}"/>
    <cellStyle name="Input 2 3 2 3 4 2 4 3" xfId="6485" xr:uid="{00000000-0005-0000-0000-0000CE180000}"/>
    <cellStyle name="Input 2 3 2 3 4 2 5" xfId="6486" xr:uid="{00000000-0005-0000-0000-0000CF180000}"/>
    <cellStyle name="Input 2 3 2 3 4 2 5 2" xfId="6487" xr:uid="{00000000-0005-0000-0000-0000D0180000}"/>
    <cellStyle name="Input 2 3 2 3 4 2 6" xfId="6488" xr:uid="{00000000-0005-0000-0000-0000D1180000}"/>
    <cellStyle name="Input 2 3 2 3 4 2 6 2" xfId="6489" xr:uid="{00000000-0005-0000-0000-0000D2180000}"/>
    <cellStyle name="Input 2 3 2 3 4 2 7" xfId="6490" xr:uid="{00000000-0005-0000-0000-0000D3180000}"/>
    <cellStyle name="Input 2 3 2 3 4 3" xfId="6491" xr:uid="{00000000-0005-0000-0000-0000D4180000}"/>
    <cellStyle name="Input 2 3 2 3 4 3 2" xfId="6492" xr:uid="{00000000-0005-0000-0000-0000D5180000}"/>
    <cellStyle name="Input 2 3 2 3 4 3 2 2" xfId="6493" xr:uid="{00000000-0005-0000-0000-0000D6180000}"/>
    <cellStyle name="Input 2 3 2 3 4 3 2 2 2" xfId="6494" xr:uid="{00000000-0005-0000-0000-0000D7180000}"/>
    <cellStyle name="Input 2 3 2 3 4 3 2 2 2 2" xfId="6495" xr:uid="{00000000-0005-0000-0000-0000D8180000}"/>
    <cellStyle name="Input 2 3 2 3 4 3 2 2 3" xfId="6496" xr:uid="{00000000-0005-0000-0000-0000D9180000}"/>
    <cellStyle name="Input 2 3 2 3 4 3 2 3" xfId="6497" xr:uid="{00000000-0005-0000-0000-0000DA180000}"/>
    <cellStyle name="Input 2 3 2 3 4 3 2 3 2" xfId="6498" xr:uid="{00000000-0005-0000-0000-0000DB180000}"/>
    <cellStyle name="Input 2 3 2 3 4 3 2 4" xfId="6499" xr:uid="{00000000-0005-0000-0000-0000DC180000}"/>
    <cellStyle name="Input 2 3 2 3 4 3 3" xfId="6500" xr:uid="{00000000-0005-0000-0000-0000DD180000}"/>
    <cellStyle name="Input 2 3 2 3 4 3 3 2" xfId="6501" xr:uid="{00000000-0005-0000-0000-0000DE180000}"/>
    <cellStyle name="Input 2 3 2 3 4 3 3 2 2" xfId="6502" xr:uid="{00000000-0005-0000-0000-0000DF180000}"/>
    <cellStyle name="Input 2 3 2 3 4 3 3 3" xfId="6503" xr:uid="{00000000-0005-0000-0000-0000E0180000}"/>
    <cellStyle name="Input 2 3 2 3 4 3 4" xfId="6504" xr:uid="{00000000-0005-0000-0000-0000E1180000}"/>
    <cellStyle name="Input 2 3 2 3 4 3 4 2" xfId="6505" xr:uid="{00000000-0005-0000-0000-0000E2180000}"/>
    <cellStyle name="Input 2 3 2 3 4 3 4 2 2" xfId="6506" xr:uid="{00000000-0005-0000-0000-0000E3180000}"/>
    <cellStyle name="Input 2 3 2 3 4 3 4 3" xfId="6507" xr:uid="{00000000-0005-0000-0000-0000E4180000}"/>
    <cellStyle name="Input 2 3 2 3 4 3 5" xfId="6508" xr:uid="{00000000-0005-0000-0000-0000E5180000}"/>
    <cellStyle name="Input 2 3 2 3 4 3 5 2" xfId="6509" xr:uid="{00000000-0005-0000-0000-0000E6180000}"/>
    <cellStyle name="Input 2 3 2 3 4 3 6" xfId="6510" xr:uid="{00000000-0005-0000-0000-0000E7180000}"/>
    <cellStyle name="Input 2 3 2 3 4 3 6 2" xfId="6511" xr:uid="{00000000-0005-0000-0000-0000E8180000}"/>
    <cellStyle name="Input 2 3 2 3 4 3 7" xfId="6512" xr:uid="{00000000-0005-0000-0000-0000E9180000}"/>
    <cellStyle name="Input 2 3 2 3 4 4" xfId="6513" xr:uid="{00000000-0005-0000-0000-0000EA180000}"/>
    <cellStyle name="Input 2 3 2 3 4 4 2" xfId="6514" xr:uid="{00000000-0005-0000-0000-0000EB180000}"/>
    <cellStyle name="Input 2 3 2 3 4 4 2 2" xfId="6515" xr:uid="{00000000-0005-0000-0000-0000EC180000}"/>
    <cellStyle name="Input 2 3 2 3 4 4 2 2 2" xfId="6516" xr:uid="{00000000-0005-0000-0000-0000ED180000}"/>
    <cellStyle name="Input 2 3 2 3 4 4 2 2 2 2" xfId="6517" xr:uid="{00000000-0005-0000-0000-0000EE180000}"/>
    <cellStyle name="Input 2 3 2 3 4 4 2 2 3" xfId="6518" xr:uid="{00000000-0005-0000-0000-0000EF180000}"/>
    <cellStyle name="Input 2 3 2 3 4 4 2 3" xfId="6519" xr:uid="{00000000-0005-0000-0000-0000F0180000}"/>
    <cellStyle name="Input 2 3 2 3 4 4 2 3 2" xfId="6520" xr:uid="{00000000-0005-0000-0000-0000F1180000}"/>
    <cellStyle name="Input 2 3 2 3 4 4 2 4" xfId="6521" xr:uid="{00000000-0005-0000-0000-0000F2180000}"/>
    <cellStyle name="Input 2 3 2 3 4 4 3" xfId="6522" xr:uid="{00000000-0005-0000-0000-0000F3180000}"/>
    <cellStyle name="Input 2 3 2 3 4 4 3 2" xfId="6523" xr:uid="{00000000-0005-0000-0000-0000F4180000}"/>
    <cellStyle name="Input 2 3 2 3 4 4 3 2 2" xfId="6524" xr:uid="{00000000-0005-0000-0000-0000F5180000}"/>
    <cellStyle name="Input 2 3 2 3 4 4 3 3" xfId="6525" xr:uid="{00000000-0005-0000-0000-0000F6180000}"/>
    <cellStyle name="Input 2 3 2 3 4 4 4" xfId="6526" xr:uid="{00000000-0005-0000-0000-0000F7180000}"/>
    <cellStyle name="Input 2 3 2 3 4 4 4 2" xfId="6527" xr:uid="{00000000-0005-0000-0000-0000F8180000}"/>
    <cellStyle name="Input 2 3 2 3 4 4 4 2 2" xfId="6528" xr:uid="{00000000-0005-0000-0000-0000F9180000}"/>
    <cellStyle name="Input 2 3 2 3 4 4 4 3" xfId="6529" xr:uid="{00000000-0005-0000-0000-0000FA180000}"/>
    <cellStyle name="Input 2 3 2 3 4 4 5" xfId="6530" xr:uid="{00000000-0005-0000-0000-0000FB180000}"/>
    <cellStyle name="Input 2 3 2 3 4 4 5 2" xfId="6531" xr:uid="{00000000-0005-0000-0000-0000FC180000}"/>
    <cellStyle name="Input 2 3 2 3 4 4 6" xfId="6532" xr:uid="{00000000-0005-0000-0000-0000FD180000}"/>
    <cellStyle name="Input 2 3 2 3 4 4 6 2" xfId="6533" xr:uid="{00000000-0005-0000-0000-0000FE180000}"/>
    <cellStyle name="Input 2 3 2 3 4 4 7" xfId="6534" xr:uid="{00000000-0005-0000-0000-0000FF180000}"/>
    <cellStyle name="Input 2 3 2 3 4 5" xfId="6535" xr:uid="{00000000-0005-0000-0000-000000190000}"/>
    <cellStyle name="Input 2 3 2 3 4 5 2" xfId="6536" xr:uid="{00000000-0005-0000-0000-000001190000}"/>
    <cellStyle name="Input 2 3 2 3 4 5 2 2" xfId="6537" xr:uid="{00000000-0005-0000-0000-000002190000}"/>
    <cellStyle name="Input 2 3 2 3 4 5 2 2 2" xfId="6538" xr:uid="{00000000-0005-0000-0000-000003190000}"/>
    <cellStyle name="Input 2 3 2 3 4 5 2 2 2 2" xfId="6539" xr:uid="{00000000-0005-0000-0000-000004190000}"/>
    <cellStyle name="Input 2 3 2 3 4 5 2 2 3" xfId="6540" xr:uid="{00000000-0005-0000-0000-000005190000}"/>
    <cellStyle name="Input 2 3 2 3 4 5 2 3" xfId="6541" xr:uid="{00000000-0005-0000-0000-000006190000}"/>
    <cellStyle name="Input 2 3 2 3 4 5 2 3 2" xfId="6542" xr:uid="{00000000-0005-0000-0000-000007190000}"/>
    <cellStyle name="Input 2 3 2 3 4 5 2 4" xfId="6543" xr:uid="{00000000-0005-0000-0000-000008190000}"/>
    <cellStyle name="Input 2 3 2 3 4 5 3" xfId="6544" xr:uid="{00000000-0005-0000-0000-000009190000}"/>
    <cellStyle name="Input 2 3 2 3 4 5 3 2" xfId="6545" xr:uid="{00000000-0005-0000-0000-00000A190000}"/>
    <cellStyle name="Input 2 3 2 3 4 5 3 2 2" xfId="6546" xr:uid="{00000000-0005-0000-0000-00000B190000}"/>
    <cellStyle name="Input 2 3 2 3 4 5 3 3" xfId="6547" xr:uid="{00000000-0005-0000-0000-00000C190000}"/>
    <cellStyle name="Input 2 3 2 3 4 5 4" xfId="6548" xr:uid="{00000000-0005-0000-0000-00000D190000}"/>
    <cellStyle name="Input 2 3 2 3 4 5 4 2" xfId="6549" xr:uid="{00000000-0005-0000-0000-00000E190000}"/>
    <cellStyle name="Input 2 3 2 3 4 5 4 2 2" xfId="6550" xr:uid="{00000000-0005-0000-0000-00000F190000}"/>
    <cellStyle name="Input 2 3 2 3 4 5 4 3" xfId="6551" xr:uid="{00000000-0005-0000-0000-000010190000}"/>
    <cellStyle name="Input 2 3 2 3 4 5 5" xfId="6552" xr:uid="{00000000-0005-0000-0000-000011190000}"/>
    <cellStyle name="Input 2 3 2 3 4 5 5 2" xfId="6553" xr:uid="{00000000-0005-0000-0000-000012190000}"/>
    <cellStyle name="Input 2 3 2 3 4 5 6" xfId="6554" xr:uid="{00000000-0005-0000-0000-000013190000}"/>
    <cellStyle name="Input 2 3 2 3 4 5 6 2" xfId="6555" xr:uid="{00000000-0005-0000-0000-000014190000}"/>
    <cellStyle name="Input 2 3 2 3 4 5 7" xfId="6556" xr:uid="{00000000-0005-0000-0000-000015190000}"/>
    <cellStyle name="Input 2 3 2 3 4 6" xfId="6557" xr:uid="{00000000-0005-0000-0000-000016190000}"/>
    <cellStyle name="Input 2 3 2 3 4 6 2" xfId="6558" xr:uid="{00000000-0005-0000-0000-000017190000}"/>
    <cellStyle name="Input 2 3 2 3 4 6 2 2" xfId="6559" xr:uid="{00000000-0005-0000-0000-000018190000}"/>
    <cellStyle name="Input 2 3 2 3 4 6 2 2 2" xfId="6560" xr:uid="{00000000-0005-0000-0000-000019190000}"/>
    <cellStyle name="Input 2 3 2 3 4 6 2 2 2 2" xfId="6561" xr:uid="{00000000-0005-0000-0000-00001A190000}"/>
    <cellStyle name="Input 2 3 2 3 4 6 2 2 3" xfId="6562" xr:uid="{00000000-0005-0000-0000-00001B190000}"/>
    <cellStyle name="Input 2 3 2 3 4 6 2 3" xfId="6563" xr:uid="{00000000-0005-0000-0000-00001C190000}"/>
    <cellStyle name="Input 2 3 2 3 4 6 2 3 2" xfId="6564" xr:uid="{00000000-0005-0000-0000-00001D190000}"/>
    <cellStyle name="Input 2 3 2 3 4 6 2 4" xfId="6565" xr:uid="{00000000-0005-0000-0000-00001E190000}"/>
    <cellStyle name="Input 2 3 2 3 4 6 3" xfId="6566" xr:uid="{00000000-0005-0000-0000-00001F190000}"/>
    <cellStyle name="Input 2 3 2 3 4 6 3 2" xfId="6567" xr:uid="{00000000-0005-0000-0000-000020190000}"/>
    <cellStyle name="Input 2 3 2 3 4 6 3 2 2" xfId="6568" xr:uid="{00000000-0005-0000-0000-000021190000}"/>
    <cellStyle name="Input 2 3 2 3 4 6 3 3" xfId="6569" xr:uid="{00000000-0005-0000-0000-000022190000}"/>
    <cellStyle name="Input 2 3 2 3 4 6 4" xfId="6570" xr:uid="{00000000-0005-0000-0000-000023190000}"/>
    <cellStyle name="Input 2 3 2 3 4 6 4 2" xfId="6571" xr:uid="{00000000-0005-0000-0000-000024190000}"/>
    <cellStyle name="Input 2 3 2 3 4 6 4 2 2" xfId="6572" xr:uid="{00000000-0005-0000-0000-000025190000}"/>
    <cellStyle name="Input 2 3 2 3 4 6 4 3" xfId="6573" xr:uid="{00000000-0005-0000-0000-000026190000}"/>
    <cellStyle name="Input 2 3 2 3 4 6 5" xfId="6574" xr:uid="{00000000-0005-0000-0000-000027190000}"/>
    <cellStyle name="Input 2 3 2 3 4 6 5 2" xfId="6575" xr:uid="{00000000-0005-0000-0000-000028190000}"/>
    <cellStyle name="Input 2 3 2 3 4 6 6" xfId="6576" xr:uid="{00000000-0005-0000-0000-000029190000}"/>
    <cellStyle name="Input 2 3 2 3 4 6 6 2" xfId="6577" xr:uid="{00000000-0005-0000-0000-00002A190000}"/>
    <cellStyle name="Input 2 3 2 3 4 6 7" xfId="6578" xr:uid="{00000000-0005-0000-0000-00002B190000}"/>
    <cellStyle name="Input 2 3 2 3 4 7" xfId="6579" xr:uid="{00000000-0005-0000-0000-00002C190000}"/>
    <cellStyle name="Input 2 3 2 3 4 7 2" xfId="6580" xr:uid="{00000000-0005-0000-0000-00002D190000}"/>
    <cellStyle name="Input 2 3 2 3 4 7 2 2" xfId="6581" xr:uid="{00000000-0005-0000-0000-00002E190000}"/>
    <cellStyle name="Input 2 3 2 3 4 7 2 2 2" xfId="6582" xr:uid="{00000000-0005-0000-0000-00002F190000}"/>
    <cellStyle name="Input 2 3 2 3 4 7 2 3" xfId="6583" xr:uid="{00000000-0005-0000-0000-000030190000}"/>
    <cellStyle name="Input 2 3 2 3 4 7 3" xfId="6584" xr:uid="{00000000-0005-0000-0000-000031190000}"/>
    <cellStyle name="Input 2 3 2 3 4 7 3 2" xfId="6585" xr:uid="{00000000-0005-0000-0000-000032190000}"/>
    <cellStyle name="Input 2 3 2 3 4 7 4" xfId="6586" xr:uid="{00000000-0005-0000-0000-000033190000}"/>
    <cellStyle name="Input 2 3 2 3 4 8" xfId="6587" xr:uid="{00000000-0005-0000-0000-000034190000}"/>
    <cellStyle name="Input 2 3 2 3 4 8 2" xfId="6588" xr:uid="{00000000-0005-0000-0000-000035190000}"/>
    <cellStyle name="Input 2 3 2 3 4 8 2 2" xfId="6589" xr:uid="{00000000-0005-0000-0000-000036190000}"/>
    <cellStyle name="Input 2 3 2 3 4 8 3" xfId="6590" xr:uid="{00000000-0005-0000-0000-000037190000}"/>
    <cellStyle name="Input 2 3 2 3 4 9" xfId="6591" xr:uid="{00000000-0005-0000-0000-000038190000}"/>
    <cellStyle name="Input 2 3 2 3 4 9 2" xfId="6592" xr:uid="{00000000-0005-0000-0000-000039190000}"/>
    <cellStyle name="Input 2 3 2 3 4 9 2 2" xfId="6593" xr:uid="{00000000-0005-0000-0000-00003A190000}"/>
    <cellStyle name="Input 2 3 2 3 4 9 3" xfId="6594" xr:uid="{00000000-0005-0000-0000-00003B190000}"/>
    <cellStyle name="Input 2 3 2 3 5" xfId="6595" xr:uid="{00000000-0005-0000-0000-00003C190000}"/>
    <cellStyle name="Input 2 3 2 3 5 10" xfId="6596" xr:uid="{00000000-0005-0000-0000-00003D190000}"/>
    <cellStyle name="Input 2 3 2 3 5 10 2" xfId="6597" xr:uid="{00000000-0005-0000-0000-00003E190000}"/>
    <cellStyle name="Input 2 3 2 3 5 11" xfId="6598" xr:uid="{00000000-0005-0000-0000-00003F190000}"/>
    <cellStyle name="Input 2 3 2 3 5 11 2" xfId="6599" xr:uid="{00000000-0005-0000-0000-000040190000}"/>
    <cellStyle name="Input 2 3 2 3 5 12" xfId="6600" xr:uid="{00000000-0005-0000-0000-000041190000}"/>
    <cellStyle name="Input 2 3 2 3 5 2" xfId="6601" xr:uid="{00000000-0005-0000-0000-000042190000}"/>
    <cellStyle name="Input 2 3 2 3 5 2 2" xfId="6602" xr:uid="{00000000-0005-0000-0000-000043190000}"/>
    <cellStyle name="Input 2 3 2 3 5 2 2 2" xfId="6603" xr:uid="{00000000-0005-0000-0000-000044190000}"/>
    <cellStyle name="Input 2 3 2 3 5 2 2 2 2" xfId="6604" xr:uid="{00000000-0005-0000-0000-000045190000}"/>
    <cellStyle name="Input 2 3 2 3 5 2 2 2 2 2" xfId="6605" xr:uid="{00000000-0005-0000-0000-000046190000}"/>
    <cellStyle name="Input 2 3 2 3 5 2 2 2 3" xfId="6606" xr:uid="{00000000-0005-0000-0000-000047190000}"/>
    <cellStyle name="Input 2 3 2 3 5 2 2 3" xfId="6607" xr:uid="{00000000-0005-0000-0000-000048190000}"/>
    <cellStyle name="Input 2 3 2 3 5 2 2 3 2" xfId="6608" xr:uid="{00000000-0005-0000-0000-000049190000}"/>
    <cellStyle name="Input 2 3 2 3 5 2 2 4" xfId="6609" xr:uid="{00000000-0005-0000-0000-00004A190000}"/>
    <cellStyle name="Input 2 3 2 3 5 2 3" xfId="6610" xr:uid="{00000000-0005-0000-0000-00004B190000}"/>
    <cellStyle name="Input 2 3 2 3 5 2 3 2" xfId="6611" xr:uid="{00000000-0005-0000-0000-00004C190000}"/>
    <cellStyle name="Input 2 3 2 3 5 2 3 2 2" xfId="6612" xr:uid="{00000000-0005-0000-0000-00004D190000}"/>
    <cellStyle name="Input 2 3 2 3 5 2 3 3" xfId="6613" xr:uid="{00000000-0005-0000-0000-00004E190000}"/>
    <cellStyle name="Input 2 3 2 3 5 2 4" xfId="6614" xr:uid="{00000000-0005-0000-0000-00004F190000}"/>
    <cellStyle name="Input 2 3 2 3 5 2 4 2" xfId="6615" xr:uid="{00000000-0005-0000-0000-000050190000}"/>
    <cellStyle name="Input 2 3 2 3 5 2 4 2 2" xfId="6616" xr:uid="{00000000-0005-0000-0000-000051190000}"/>
    <cellStyle name="Input 2 3 2 3 5 2 4 3" xfId="6617" xr:uid="{00000000-0005-0000-0000-000052190000}"/>
    <cellStyle name="Input 2 3 2 3 5 2 5" xfId="6618" xr:uid="{00000000-0005-0000-0000-000053190000}"/>
    <cellStyle name="Input 2 3 2 3 5 2 5 2" xfId="6619" xr:uid="{00000000-0005-0000-0000-000054190000}"/>
    <cellStyle name="Input 2 3 2 3 5 2 6" xfId="6620" xr:uid="{00000000-0005-0000-0000-000055190000}"/>
    <cellStyle name="Input 2 3 2 3 5 2 6 2" xfId="6621" xr:uid="{00000000-0005-0000-0000-000056190000}"/>
    <cellStyle name="Input 2 3 2 3 5 2 7" xfId="6622" xr:uid="{00000000-0005-0000-0000-000057190000}"/>
    <cellStyle name="Input 2 3 2 3 5 3" xfId="6623" xr:uid="{00000000-0005-0000-0000-000058190000}"/>
    <cellStyle name="Input 2 3 2 3 5 3 2" xfId="6624" xr:uid="{00000000-0005-0000-0000-000059190000}"/>
    <cellStyle name="Input 2 3 2 3 5 3 2 2" xfId="6625" xr:uid="{00000000-0005-0000-0000-00005A190000}"/>
    <cellStyle name="Input 2 3 2 3 5 3 2 2 2" xfId="6626" xr:uid="{00000000-0005-0000-0000-00005B190000}"/>
    <cellStyle name="Input 2 3 2 3 5 3 2 2 2 2" xfId="6627" xr:uid="{00000000-0005-0000-0000-00005C190000}"/>
    <cellStyle name="Input 2 3 2 3 5 3 2 2 3" xfId="6628" xr:uid="{00000000-0005-0000-0000-00005D190000}"/>
    <cellStyle name="Input 2 3 2 3 5 3 2 3" xfId="6629" xr:uid="{00000000-0005-0000-0000-00005E190000}"/>
    <cellStyle name="Input 2 3 2 3 5 3 2 3 2" xfId="6630" xr:uid="{00000000-0005-0000-0000-00005F190000}"/>
    <cellStyle name="Input 2 3 2 3 5 3 2 4" xfId="6631" xr:uid="{00000000-0005-0000-0000-000060190000}"/>
    <cellStyle name="Input 2 3 2 3 5 3 3" xfId="6632" xr:uid="{00000000-0005-0000-0000-000061190000}"/>
    <cellStyle name="Input 2 3 2 3 5 3 3 2" xfId="6633" xr:uid="{00000000-0005-0000-0000-000062190000}"/>
    <cellStyle name="Input 2 3 2 3 5 3 3 2 2" xfId="6634" xr:uid="{00000000-0005-0000-0000-000063190000}"/>
    <cellStyle name="Input 2 3 2 3 5 3 3 3" xfId="6635" xr:uid="{00000000-0005-0000-0000-000064190000}"/>
    <cellStyle name="Input 2 3 2 3 5 3 4" xfId="6636" xr:uid="{00000000-0005-0000-0000-000065190000}"/>
    <cellStyle name="Input 2 3 2 3 5 3 4 2" xfId="6637" xr:uid="{00000000-0005-0000-0000-000066190000}"/>
    <cellStyle name="Input 2 3 2 3 5 3 4 2 2" xfId="6638" xr:uid="{00000000-0005-0000-0000-000067190000}"/>
    <cellStyle name="Input 2 3 2 3 5 3 4 3" xfId="6639" xr:uid="{00000000-0005-0000-0000-000068190000}"/>
    <cellStyle name="Input 2 3 2 3 5 3 5" xfId="6640" xr:uid="{00000000-0005-0000-0000-000069190000}"/>
    <cellStyle name="Input 2 3 2 3 5 3 5 2" xfId="6641" xr:uid="{00000000-0005-0000-0000-00006A190000}"/>
    <cellStyle name="Input 2 3 2 3 5 3 6" xfId="6642" xr:uid="{00000000-0005-0000-0000-00006B190000}"/>
    <cellStyle name="Input 2 3 2 3 5 3 6 2" xfId="6643" xr:uid="{00000000-0005-0000-0000-00006C190000}"/>
    <cellStyle name="Input 2 3 2 3 5 3 7" xfId="6644" xr:uid="{00000000-0005-0000-0000-00006D190000}"/>
    <cellStyle name="Input 2 3 2 3 5 4" xfId="6645" xr:uid="{00000000-0005-0000-0000-00006E190000}"/>
    <cellStyle name="Input 2 3 2 3 5 4 2" xfId="6646" xr:uid="{00000000-0005-0000-0000-00006F190000}"/>
    <cellStyle name="Input 2 3 2 3 5 4 2 2" xfId="6647" xr:uid="{00000000-0005-0000-0000-000070190000}"/>
    <cellStyle name="Input 2 3 2 3 5 4 2 2 2" xfId="6648" xr:uid="{00000000-0005-0000-0000-000071190000}"/>
    <cellStyle name="Input 2 3 2 3 5 4 2 2 2 2" xfId="6649" xr:uid="{00000000-0005-0000-0000-000072190000}"/>
    <cellStyle name="Input 2 3 2 3 5 4 2 2 3" xfId="6650" xr:uid="{00000000-0005-0000-0000-000073190000}"/>
    <cellStyle name="Input 2 3 2 3 5 4 2 3" xfId="6651" xr:uid="{00000000-0005-0000-0000-000074190000}"/>
    <cellStyle name="Input 2 3 2 3 5 4 2 3 2" xfId="6652" xr:uid="{00000000-0005-0000-0000-000075190000}"/>
    <cellStyle name="Input 2 3 2 3 5 4 2 4" xfId="6653" xr:uid="{00000000-0005-0000-0000-000076190000}"/>
    <cellStyle name="Input 2 3 2 3 5 4 3" xfId="6654" xr:uid="{00000000-0005-0000-0000-000077190000}"/>
    <cellStyle name="Input 2 3 2 3 5 4 3 2" xfId="6655" xr:uid="{00000000-0005-0000-0000-000078190000}"/>
    <cellStyle name="Input 2 3 2 3 5 4 3 2 2" xfId="6656" xr:uid="{00000000-0005-0000-0000-000079190000}"/>
    <cellStyle name="Input 2 3 2 3 5 4 3 3" xfId="6657" xr:uid="{00000000-0005-0000-0000-00007A190000}"/>
    <cellStyle name="Input 2 3 2 3 5 4 4" xfId="6658" xr:uid="{00000000-0005-0000-0000-00007B190000}"/>
    <cellStyle name="Input 2 3 2 3 5 4 4 2" xfId="6659" xr:uid="{00000000-0005-0000-0000-00007C190000}"/>
    <cellStyle name="Input 2 3 2 3 5 4 4 2 2" xfId="6660" xr:uid="{00000000-0005-0000-0000-00007D190000}"/>
    <cellStyle name="Input 2 3 2 3 5 4 4 3" xfId="6661" xr:uid="{00000000-0005-0000-0000-00007E190000}"/>
    <cellStyle name="Input 2 3 2 3 5 4 5" xfId="6662" xr:uid="{00000000-0005-0000-0000-00007F190000}"/>
    <cellStyle name="Input 2 3 2 3 5 4 5 2" xfId="6663" xr:uid="{00000000-0005-0000-0000-000080190000}"/>
    <cellStyle name="Input 2 3 2 3 5 4 6" xfId="6664" xr:uid="{00000000-0005-0000-0000-000081190000}"/>
    <cellStyle name="Input 2 3 2 3 5 4 6 2" xfId="6665" xr:uid="{00000000-0005-0000-0000-000082190000}"/>
    <cellStyle name="Input 2 3 2 3 5 4 7" xfId="6666" xr:uid="{00000000-0005-0000-0000-000083190000}"/>
    <cellStyle name="Input 2 3 2 3 5 5" xfId="6667" xr:uid="{00000000-0005-0000-0000-000084190000}"/>
    <cellStyle name="Input 2 3 2 3 5 5 2" xfId="6668" xr:uid="{00000000-0005-0000-0000-000085190000}"/>
    <cellStyle name="Input 2 3 2 3 5 5 2 2" xfId="6669" xr:uid="{00000000-0005-0000-0000-000086190000}"/>
    <cellStyle name="Input 2 3 2 3 5 5 2 2 2" xfId="6670" xr:uid="{00000000-0005-0000-0000-000087190000}"/>
    <cellStyle name="Input 2 3 2 3 5 5 2 2 2 2" xfId="6671" xr:uid="{00000000-0005-0000-0000-000088190000}"/>
    <cellStyle name="Input 2 3 2 3 5 5 2 2 3" xfId="6672" xr:uid="{00000000-0005-0000-0000-000089190000}"/>
    <cellStyle name="Input 2 3 2 3 5 5 2 3" xfId="6673" xr:uid="{00000000-0005-0000-0000-00008A190000}"/>
    <cellStyle name="Input 2 3 2 3 5 5 2 3 2" xfId="6674" xr:uid="{00000000-0005-0000-0000-00008B190000}"/>
    <cellStyle name="Input 2 3 2 3 5 5 2 4" xfId="6675" xr:uid="{00000000-0005-0000-0000-00008C190000}"/>
    <cellStyle name="Input 2 3 2 3 5 5 3" xfId="6676" xr:uid="{00000000-0005-0000-0000-00008D190000}"/>
    <cellStyle name="Input 2 3 2 3 5 5 3 2" xfId="6677" xr:uid="{00000000-0005-0000-0000-00008E190000}"/>
    <cellStyle name="Input 2 3 2 3 5 5 3 2 2" xfId="6678" xr:uid="{00000000-0005-0000-0000-00008F190000}"/>
    <cellStyle name="Input 2 3 2 3 5 5 3 3" xfId="6679" xr:uid="{00000000-0005-0000-0000-000090190000}"/>
    <cellStyle name="Input 2 3 2 3 5 5 4" xfId="6680" xr:uid="{00000000-0005-0000-0000-000091190000}"/>
    <cellStyle name="Input 2 3 2 3 5 5 4 2" xfId="6681" xr:uid="{00000000-0005-0000-0000-000092190000}"/>
    <cellStyle name="Input 2 3 2 3 5 5 4 2 2" xfId="6682" xr:uid="{00000000-0005-0000-0000-000093190000}"/>
    <cellStyle name="Input 2 3 2 3 5 5 4 3" xfId="6683" xr:uid="{00000000-0005-0000-0000-000094190000}"/>
    <cellStyle name="Input 2 3 2 3 5 5 5" xfId="6684" xr:uid="{00000000-0005-0000-0000-000095190000}"/>
    <cellStyle name="Input 2 3 2 3 5 5 5 2" xfId="6685" xr:uid="{00000000-0005-0000-0000-000096190000}"/>
    <cellStyle name="Input 2 3 2 3 5 5 6" xfId="6686" xr:uid="{00000000-0005-0000-0000-000097190000}"/>
    <cellStyle name="Input 2 3 2 3 5 5 6 2" xfId="6687" xr:uid="{00000000-0005-0000-0000-000098190000}"/>
    <cellStyle name="Input 2 3 2 3 5 5 7" xfId="6688" xr:uid="{00000000-0005-0000-0000-000099190000}"/>
    <cellStyle name="Input 2 3 2 3 5 6" xfId="6689" xr:uid="{00000000-0005-0000-0000-00009A190000}"/>
    <cellStyle name="Input 2 3 2 3 5 6 2" xfId="6690" xr:uid="{00000000-0005-0000-0000-00009B190000}"/>
    <cellStyle name="Input 2 3 2 3 5 6 2 2" xfId="6691" xr:uid="{00000000-0005-0000-0000-00009C190000}"/>
    <cellStyle name="Input 2 3 2 3 5 6 2 2 2" xfId="6692" xr:uid="{00000000-0005-0000-0000-00009D190000}"/>
    <cellStyle name="Input 2 3 2 3 5 6 2 2 2 2" xfId="6693" xr:uid="{00000000-0005-0000-0000-00009E190000}"/>
    <cellStyle name="Input 2 3 2 3 5 6 2 2 3" xfId="6694" xr:uid="{00000000-0005-0000-0000-00009F190000}"/>
    <cellStyle name="Input 2 3 2 3 5 6 2 3" xfId="6695" xr:uid="{00000000-0005-0000-0000-0000A0190000}"/>
    <cellStyle name="Input 2 3 2 3 5 6 2 3 2" xfId="6696" xr:uid="{00000000-0005-0000-0000-0000A1190000}"/>
    <cellStyle name="Input 2 3 2 3 5 6 2 4" xfId="6697" xr:uid="{00000000-0005-0000-0000-0000A2190000}"/>
    <cellStyle name="Input 2 3 2 3 5 6 3" xfId="6698" xr:uid="{00000000-0005-0000-0000-0000A3190000}"/>
    <cellStyle name="Input 2 3 2 3 5 6 3 2" xfId="6699" xr:uid="{00000000-0005-0000-0000-0000A4190000}"/>
    <cellStyle name="Input 2 3 2 3 5 6 3 2 2" xfId="6700" xr:uid="{00000000-0005-0000-0000-0000A5190000}"/>
    <cellStyle name="Input 2 3 2 3 5 6 3 3" xfId="6701" xr:uid="{00000000-0005-0000-0000-0000A6190000}"/>
    <cellStyle name="Input 2 3 2 3 5 6 4" xfId="6702" xr:uid="{00000000-0005-0000-0000-0000A7190000}"/>
    <cellStyle name="Input 2 3 2 3 5 6 4 2" xfId="6703" xr:uid="{00000000-0005-0000-0000-0000A8190000}"/>
    <cellStyle name="Input 2 3 2 3 5 6 4 2 2" xfId="6704" xr:uid="{00000000-0005-0000-0000-0000A9190000}"/>
    <cellStyle name="Input 2 3 2 3 5 6 4 3" xfId="6705" xr:uid="{00000000-0005-0000-0000-0000AA190000}"/>
    <cellStyle name="Input 2 3 2 3 5 6 5" xfId="6706" xr:uid="{00000000-0005-0000-0000-0000AB190000}"/>
    <cellStyle name="Input 2 3 2 3 5 6 5 2" xfId="6707" xr:uid="{00000000-0005-0000-0000-0000AC190000}"/>
    <cellStyle name="Input 2 3 2 3 5 6 6" xfId="6708" xr:uid="{00000000-0005-0000-0000-0000AD190000}"/>
    <cellStyle name="Input 2 3 2 3 5 6 6 2" xfId="6709" xr:uid="{00000000-0005-0000-0000-0000AE190000}"/>
    <cellStyle name="Input 2 3 2 3 5 6 7" xfId="6710" xr:uid="{00000000-0005-0000-0000-0000AF190000}"/>
    <cellStyle name="Input 2 3 2 3 5 7" xfId="6711" xr:uid="{00000000-0005-0000-0000-0000B0190000}"/>
    <cellStyle name="Input 2 3 2 3 5 7 2" xfId="6712" xr:uid="{00000000-0005-0000-0000-0000B1190000}"/>
    <cellStyle name="Input 2 3 2 3 5 7 2 2" xfId="6713" xr:uid="{00000000-0005-0000-0000-0000B2190000}"/>
    <cellStyle name="Input 2 3 2 3 5 7 2 2 2" xfId="6714" xr:uid="{00000000-0005-0000-0000-0000B3190000}"/>
    <cellStyle name="Input 2 3 2 3 5 7 2 3" xfId="6715" xr:uid="{00000000-0005-0000-0000-0000B4190000}"/>
    <cellStyle name="Input 2 3 2 3 5 7 3" xfId="6716" xr:uid="{00000000-0005-0000-0000-0000B5190000}"/>
    <cellStyle name="Input 2 3 2 3 5 7 3 2" xfId="6717" xr:uid="{00000000-0005-0000-0000-0000B6190000}"/>
    <cellStyle name="Input 2 3 2 3 5 7 4" xfId="6718" xr:uid="{00000000-0005-0000-0000-0000B7190000}"/>
    <cellStyle name="Input 2 3 2 3 5 8" xfId="6719" xr:uid="{00000000-0005-0000-0000-0000B8190000}"/>
    <cellStyle name="Input 2 3 2 3 5 8 2" xfId="6720" xr:uid="{00000000-0005-0000-0000-0000B9190000}"/>
    <cellStyle name="Input 2 3 2 3 5 8 2 2" xfId="6721" xr:uid="{00000000-0005-0000-0000-0000BA190000}"/>
    <cellStyle name="Input 2 3 2 3 5 8 3" xfId="6722" xr:uid="{00000000-0005-0000-0000-0000BB190000}"/>
    <cellStyle name="Input 2 3 2 3 5 9" xfId="6723" xr:uid="{00000000-0005-0000-0000-0000BC190000}"/>
    <cellStyle name="Input 2 3 2 3 5 9 2" xfId="6724" xr:uid="{00000000-0005-0000-0000-0000BD190000}"/>
    <cellStyle name="Input 2 3 2 3 5 9 2 2" xfId="6725" xr:uid="{00000000-0005-0000-0000-0000BE190000}"/>
    <cellStyle name="Input 2 3 2 3 5 9 3" xfId="6726" xr:uid="{00000000-0005-0000-0000-0000BF190000}"/>
    <cellStyle name="Input 2 3 2 3 6" xfId="6727" xr:uid="{00000000-0005-0000-0000-0000C0190000}"/>
    <cellStyle name="Input 2 3 2 3 6 10" xfId="6728" xr:uid="{00000000-0005-0000-0000-0000C1190000}"/>
    <cellStyle name="Input 2 3 2 3 6 10 2" xfId="6729" xr:uid="{00000000-0005-0000-0000-0000C2190000}"/>
    <cellStyle name="Input 2 3 2 3 6 11" xfId="6730" xr:uid="{00000000-0005-0000-0000-0000C3190000}"/>
    <cellStyle name="Input 2 3 2 3 6 11 2" xfId="6731" xr:uid="{00000000-0005-0000-0000-0000C4190000}"/>
    <cellStyle name="Input 2 3 2 3 6 12" xfId="6732" xr:uid="{00000000-0005-0000-0000-0000C5190000}"/>
    <cellStyle name="Input 2 3 2 3 6 2" xfId="6733" xr:uid="{00000000-0005-0000-0000-0000C6190000}"/>
    <cellStyle name="Input 2 3 2 3 6 2 2" xfId="6734" xr:uid="{00000000-0005-0000-0000-0000C7190000}"/>
    <cellStyle name="Input 2 3 2 3 6 2 2 2" xfId="6735" xr:uid="{00000000-0005-0000-0000-0000C8190000}"/>
    <cellStyle name="Input 2 3 2 3 6 2 2 2 2" xfId="6736" xr:uid="{00000000-0005-0000-0000-0000C9190000}"/>
    <cellStyle name="Input 2 3 2 3 6 2 2 2 2 2" xfId="6737" xr:uid="{00000000-0005-0000-0000-0000CA190000}"/>
    <cellStyle name="Input 2 3 2 3 6 2 2 2 3" xfId="6738" xr:uid="{00000000-0005-0000-0000-0000CB190000}"/>
    <cellStyle name="Input 2 3 2 3 6 2 2 3" xfId="6739" xr:uid="{00000000-0005-0000-0000-0000CC190000}"/>
    <cellStyle name="Input 2 3 2 3 6 2 2 3 2" xfId="6740" xr:uid="{00000000-0005-0000-0000-0000CD190000}"/>
    <cellStyle name="Input 2 3 2 3 6 2 2 4" xfId="6741" xr:uid="{00000000-0005-0000-0000-0000CE190000}"/>
    <cellStyle name="Input 2 3 2 3 6 2 3" xfId="6742" xr:uid="{00000000-0005-0000-0000-0000CF190000}"/>
    <cellStyle name="Input 2 3 2 3 6 2 3 2" xfId="6743" xr:uid="{00000000-0005-0000-0000-0000D0190000}"/>
    <cellStyle name="Input 2 3 2 3 6 2 3 2 2" xfId="6744" xr:uid="{00000000-0005-0000-0000-0000D1190000}"/>
    <cellStyle name="Input 2 3 2 3 6 2 3 3" xfId="6745" xr:uid="{00000000-0005-0000-0000-0000D2190000}"/>
    <cellStyle name="Input 2 3 2 3 6 2 4" xfId="6746" xr:uid="{00000000-0005-0000-0000-0000D3190000}"/>
    <cellStyle name="Input 2 3 2 3 6 2 4 2" xfId="6747" xr:uid="{00000000-0005-0000-0000-0000D4190000}"/>
    <cellStyle name="Input 2 3 2 3 6 2 4 2 2" xfId="6748" xr:uid="{00000000-0005-0000-0000-0000D5190000}"/>
    <cellStyle name="Input 2 3 2 3 6 2 4 3" xfId="6749" xr:uid="{00000000-0005-0000-0000-0000D6190000}"/>
    <cellStyle name="Input 2 3 2 3 6 2 5" xfId="6750" xr:uid="{00000000-0005-0000-0000-0000D7190000}"/>
    <cellStyle name="Input 2 3 2 3 6 2 5 2" xfId="6751" xr:uid="{00000000-0005-0000-0000-0000D8190000}"/>
    <cellStyle name="Input 2 3 2 3 6 2 6" xfId="6752" xr:uid="{00000000-0005-0000-0000-0000D9190000}"/>
    <cellStyle name="Input 2 3 2 3 6 2 6 2" xfId="6753" xr:uid="{00000000-0005-0000-0000-0000DA190000}"/>
    <cellStyle name="Input 2 3 2 3 6 2 7" xfId="6754" xr:uid="{00000000-0005-0000-0000-0000DB190000}"/>
    <cellStyle name="Input 2 3 2 3 6 3" xfId="6755" xr:uid="{00000000-0005-0000-0000-0000DC190000}"/>
    <cellStyle name="Input 2 3 2 3 6 3 2" xfId="6756" xr:uid="{00000000-0005-0000-0000-0000DD190000}"/>
    <cellStyle name="Input 2 3 2 3 6 3 2 2" xfId="6757" xr:uid="{00000000-0005-0000-0000-0000DE190000}"/>
    <cellStyle name="Input 2 3 2 3 6 3 2 2 2" xfId="6758" xr:uid="{00000000-0005-0000-0000-0000DF190000}"/>
    <cellStyle name="Input 2 3 2 3 6 3 2 2 2 2" xfId="6759" xr:uid="{00000000-0005-0000-0000-0000E0190000}"/>
    <cellStyle name="Input 2 3 2 3 6 3 2 2 3" xfId="6760" xr:uid="{00000000-0005-0000-0000-0000E1190000}"/>
    <cellStyle name="Input 2 3 2 3 6 3 2 3" xfId="6761" xr:uid="{00000000-0005-0000-0000-0000E2190000}"/>
    <cellStyle name="Input 2 3 2 3 6 3 2 3 2" xfId="6762" xr:uid="{00000000-0005-0000-0000-0000E3190000}"/>
    <cellStyle name="Input 2 3 2 3 6 3 2 4" xfId="6763" xr:uid="{00000000-0005-0000-0000-0000E4190000}"/>
    <cellStyle name="Input 2 3 2 3 6 3 3" xfId="6764" xr:uid="{00000000-0005-0000-0000-0000E5190000}"/>
    <cellStyle name="Input 2 3 2 3 6 3 3 2" xfId="6765" xr:uid="{00000000-0005-0000-0000-0000E6190000}"/>
    <cellStyle name="Input 2 3 2 3 6 3 3 2 2" xfId="6766" xr:uid="{00000000-0005-0000-0000-0000E7190000}"/>
    <cellStyle name="Input 2 3 2 3 6 3 3 3" xfId="6767" xr:uid="{00000000-0005-0000-0000-0000E8190000}"/>
    <cellStyle name="Input 2 3 2 3 6 3 4" xfId="6768" xr:uid="{00000000-0005-0000-0000-0000E9190000}"/>
    <cellStyle name="Input 2 3 2 3 6 3 4 2" xfId="6769" xr:uid="{00000000-0005-0000-0000-0000EA190000}"/>
    <cellStyle name="Input 2 3 2 3 6 3 4 2 2" xfId="6770" xr:uid="{00000000-0005-0000-0000-0000EB190000}"/>
    <cellStyle name="Input 2 3 2 3 6 3 4 3" xfId="6771" xr:uid="{00000000-0005-0000-0000-0000EC190000}"/>
    <cellStyle name="Input 2 3 2 3 6 3 5" xfId="6772" xr:uid="{00000000-0005-0000-0000-0000ED190000}"/>
    <cellStyle name="Input 2 3 2 3 6 3 5 2" xfId="6773" xr:uid="{00000000-0005-0000-0000-0000EE190000}"/>
    <cellStyle name="Input 2 3 2 3 6 3 6" xfId="6774" xr:uid="{00000000-0005-0000-0000-0000EF190000}"/>
    <cellStyle name="Input 2 3 2 3 6 3 6 2" xfId="6775" xr:uid="{00000000-0005-0000-0000-0000F0190000}"/>
    <cellStyle name="Input 2 3 2 3 6 3 7" xfId="6776" xr:uid="{00000000-0005-0000-0000-0000F1190000}"/>
    <cellStyle name="Input 2 3 2 3 6 4" xfId="6777" xr:uid="{00000000-0005-0000-0000-0000F2190000}"/>
    <cellStyle name="Input 2 3 2 3 6 4 2" xfId="6778" xr:uid="{00000000-0005-0000-0000-0000F3190000}"/>
    <cellStyle name="Input 2 3 2 3 6 4 2 2" xfId="6779" xr:uid="{00000000-0005-0000-0000-0000F4190000}"/>
    <cellStyle name="Input 2 3 2 3 6 4 2 2 2" xfId="6780" xr:uid="{00000000-0005-0000-0000-0000F5190000}"/>
    <cellStyle name="Input 2 3 2 3 6 4 2 2 2 2" xfId="6781" xr:uid="{00000000-0005-0000-0000-0000F6190000}"/>
    <cellStyle name="Input 2 3 2 3 6 4 2 2 3" xfId="6782" xr:uid="{00000000-0005-0000-0000-0000F7190000}"/>
    <cellStyle name="Input 2 3 2 3 6 4 2 3" xfId="6783" xr:uid="{00000000-0005-0000-0000-0000F8190000}"/>
    <cellStyle name="Input 2 3 2 3 6 4 2 3 2" xfId="6784" xr:uid="{00000000-0005-0000-0000-0000F9190000}"/>
    <cellStyle name="Input 2 3 2 3 6 4 2 4" xfId="6785" xr:uid="{00000000-0005-0000-0000-0000FA190000}"/>
    <cellStyle name="Input 2 3 2 3 6 4 3" xfId="6786" xr:uid="{00000000-0005-0000-0000-0000FB190000}"/>
    <cellStyle name="Input 2 3 2 3 6 4 3 2" xfId="6787" xr:uid="{00000000-0005-0000-0000-0000FC190000}"/>
    <cellStyle name="Input 2 3 2 3 6 4 3 2 2" xfId="6788" xr:uid="{00000000-0005-0000-0000-0000FD190000}"/>
    <cellStyle name="Input 2 3 2 3 6 4 3 3" xfId="6789" xr:uid="{00000000-0005-0000-0000-0000FE190000}"/>
    <cellStyle name="Input 2 3 2 3 6 4 4" xfId="6790" xr:uid="{00000000-0005-0000-0000-0000FF190000}"/>
    <cellStyle name="Input 2 3 2 3 6 4 4 2" xfId="6791" xr:uid="{00000000-0005-0000-0000-0000001A0000}"/>
    <cellStyle name="Input 2 3 2 3 6 4 4 2 2" xfId="6792" xr:uid="{00000000-0005-0000-0000-0000011A0000}"/>
    <cellStyle name="Input 2 3 2 3 6 4 4 3" xfId="6793" xr:uid="{00000000-0005-0000-0000-0000021A0000}"/>
    <cellStyle name="Input 2 3 2 3 6 4 5" xfId="6794" xr:uid="{00000000-0005-0000-0000-0000031A0000}"/>
    <cellStyle name="Input 2 3 2 3 6 4 5 2" xfId="6795" xr:uid="{00000000-0005-0000-0000-0000041A0000}"/>
    <cellStyle name="Input 2 3 2 3 6 4 6" xfId="6796" xr:uid="{00000000-0005-0000-0000-0000051A0000}"/>
    <cellStyle name="Input 2 3 2 3 6 4 6 2" xfId="6797" xr:uid="{00000000-0005-0000-0000-0000061A0000}"/>
    <cellStyle name="Input 2 3 2 3 6 4 7" xfId="6798" xr:uid="{00000000-0005-0000-0000-0000071A0000}"/>
    <cellStyle name="Input 2 3 2 3 6 5" xfId="6799" xr:uid="{00000000-0005-0000-0000-0000081A0000}"/>
    <cellStyle name="Input 2 3 2 3 6 5 2" xfId="6800" xr:uid="{00000000-0005-0000-0000-0000091A0000}"/>
    <cellStyle name="Input 2 3 2 3 6 5 2 2" xfId="6801" xr:uid="{00000000-0005-0000-0000-00000A1A0000}"/>
    <cellStyle name="Input 2 3 2 3 6 5 2 2 2" xfId="6802" xr:uid="{00000000-0005-0000-0000-00000B1A0000}"/>
    <cellStyle name="Input 2 3 2 3 6 5 2 2 2 2" xfId="6803" xr:uid="{00000000-0005-0000-0000-00000C1A0000}"/>
    <cellStyle name="Input 2 3 2 3 6 5 2 2 3" xfId="6804" xr:uid="{00000000-0005-0000-0000-00000D1A0000}"/>
    <cellStyle name="Input 2 3 2 3 6 5 2 3" xfId="6805" xr:uid="{00000000-0005-0000-0000-00000E1A0000}"/>
    <cellStyle name="Input 2 3 2 3 6 5 2 3 2" xfId="6806" xr:uid="{00000000-0005-0000-0000-00000F1A0000}"/>
    <cellStyle name="Input 2 3 2 3 6 5 2 4" xfId="6807" xr:uid="{00000000-0005-0000-0000-0000101A0000}"/>
    <cellStyle name="Input 2 3 2 3 6 5 3" xfId="6808" xr:uid="{00000000-0005-0000-0000-0000111A0000}"/>
    <cellStyle name="Input 2 3 2 3 6 5 3 2" xfId="6809" xr:uid="{00000000-0005-0000-0000-0000121A0000}"/>
    <cellStyle name="Input 2 3 2 3 6 5 3 2 2" xfId="6810" xr:uid="{00000000-0005-0000-0000-0000131A0000}"/>
    <cellStyle name="Input 2 3 2 3 6 5 3 3" xfId="6811" xr:uid="{00000000-0005-0000-0000-0000141A0000}"/>
    <cellStyle name="Input 2 3 2 3 6 5 4" xfId="6812" xr:uid="{00000000-0005-0000-0000-0000151A0000}"/>
    <cellStyle name="Input 2 3 2 3 6 5 4 2" xfId="6813" xr:uid="{00000000-0005-0000-0000-0000161A0000}"/>
    <cellStyle name="Input 2 3 2 3 6 5 4 2 2" xfId="6814" xr:uid="{00000000-0005-0000-0000-0000171A0000}"/>
    <cellStyle name="Input 2 3 2 3 6 5 4 3" xfId="6815" xr:uid="{00000000-0005-0000-0000-0000181A0000}"/>
    <cellStyle name="Input 2 3 2 3 6 5 5" xfId="6816" xr:uid="{00000000-0005-0000-0000-0000191A0000}"/>
    <cellStyle name="Input 2 3 2 3 6 5 5 2" xfId="6817" xr:uid="{00000000-0005-0000-0000-00001A1A0000}"/>
    <cellStyle name="Input 2 3 2 3 6 5 6" xfId="6818" xr:uid="{00000000-0005-0000-0000-00001B1A0000}"/>
    <cellStyle name="Input 2 3 2 3 6 5 6 2" xfId="6819" xr:uid="{00000000-0005-0000-0000-00001C1A0000}"/>
    <cellStyle name="Input 2 3 2 3 6 5 7" xfId="6820" xr:uid="{00000000-0005-0000-0000-00001D1A0000}"/>
    <cellStyle name="Input 2 3 2 3 6 6" xfId="6821" xr:uid="{00000000-0005-0000-0000-00001E1A0000}"/>
    <cellStyle name="Input 2 3 2 3 6 6 2" xfId="6822" xr:uid="{00000000-0005-0000-0000-00001F1A0000}"/>
    <cellStyle name="Input 2 3 2 3 6 6 2 2" xfId="6823" xr:uid="{00000000-0005-0000-0000-0000201A0000}"/>
    <cellStyle name="Input 2 3 2 3 6 6 2 2 2" xfId="6824" xr:uid="{00000000-0005-0000-0000-0000211A0000}"/>
    <cellStyle name="Input 2 3 2 3 6 6 2 2 2 2" xfId="6825" xr:uid="{00000000-0005-0000-0000-0000221A0000}"/>
    <cellStyle name="Input 2 3 2 3 6 6 2 2 3" xfId="6826" xr:uid="{00000000-0005-0000-0000-0000231A0000}"/>
    <cellStyle name="Input 2 3 2 3 6 6 2 3" xfId="6827" xr:uid="{00000000-0005-0000-0000-0000241A0000}"/>
    <cellStyle name="Input 2 3 2 3 6 6 2 3 2" xfId="6828" xr:uid="{00000000-0005-0000-0000-0000251A0000}"/>
    <cellStyle name="Input 2 3 2 3 6 6 2 4" xfId="6829" xr:uid="{00000000-0005-0000-0000-0000261A0000}"/>
    <cellStyle name="Input 2 3 2 3 6 6 3" xfId="6830" xr:uid="{00000000-0005-0000-0000-0000271A0000}"/>
    <cellStyle name="Input 2 3 2 3 6 6 3 2" xfId="6831" xr:uid="{00000000-0005-0000-0000-0000281A0000}"/>
    <cellStyle name="Input 2 3 2 3 6 6 3 2 2" xfId="6832" xr:uid="{00000000-0005-0000-0000-0000291A0000}"/>
    <cellStyle name="Input 2 3 2 3 6 6 3 3" xfId="6833" xr:uid="{00000000-0005-0000-0000-00002A1A0000}"/>
    <cellStyle name="Input 2 3 2 3 6 6 4" xfId="6834" xr:uid="{00000000-0005-0000-0000-00002B1A0000}"/>
    <cellStyle name="Input 2 3 2 3 6 6 4 2" xfId="6835" xr:uid="{00000000-0005-0000-0000-00002C1A0000}"/>
    <cellStyle name="Input 2 3 2 3 6 6 4 2 2" xfId="6836" xr:uid="{00000000-0005-0000-0000-00002D1A0000}"/>
    <cellStyle name="Input 2 3 2 3 6 6 4 3" xfId="6837" xr:uid="{00000000-0005-0000-0000-00002E1A0000}"/>
    <cellStyle name="Input 2 3 2 3 6 6 5" xfId="6838" xr:uid="{00000000-0005-0000-0000-00002F1A0000}"/>
    <cellStyle name="Input 2 3 2 3 6 6 5 2" xfId="6839" xr:uid="{00000000-0005-0000-0000-0000301A0000}"/>
    <cellStyle name="Input 2 3 2 3 6 6 6" xfId="6840" xr:uid="{00000000-0005-0000-0000-0000311A0000}"/>
    <cellStyle name="Input 2 3 2 3 6 6 6 2" xfId="6841" xr:uid="{00000000-0005-0000-0000-0000321A0000}"/>
    <cellStyle name="Input 2 3 2 3 6 6 7" xfId="6842" xr:uid="{00000000-0005-0000-0000-0000331A0000}"/>
    <cellStyle name="Input 2 3 2 3 6 7" xfId="6843" xr:uid="{00000000-0005-0000-0000-0000341A0000}"/>
    <cellStyle name="Input 2 3 2 3 6 7 2" xfId="6844" xr:uid="{00000000-0005-0000-0000-0000351A0000}"/>
    <cellStyle name="Input 2 3 2 3 6 7 2 2" xfId="6845" xr:uid="{00000000-0005-0000-0000-0000361A0000}"/>
    <cellStyle name="Input 2 3 2 3 6 7 2 2 2" xfId="6846" xr:uid="{00000000-0005-0000-0000-0000371A0000}"/>
    <cellStyle name="Input 2 3 2 3 6 7 2 3" xfId="6847" xr:uid="{00000000-0005-0000-0000-0000381A0000}"/>
    <cellStyle name="Input 2 3 2 3 6 7 3" xfId="6848" xr:uid="{00000000-0005-0000-0000-0000391A0000}"/>
    <cellStyle name="Input 2 3 2 3 6 7 3 2" xfId="6849" xr:uid="{00000000-0005-0000-0000-00003A1A0000}"/>
    <cellStyle name="Input 2 3 2 3 6 7 4" xfId="6850" xr:uid="{00000000-0005-0000-0000-00003B1A0000}"/>
    <cellStyle name="Input 2 3 2 3 6 8" xfId="6851" xr:uid="{00000000-0005-0000-0000-00003C1A0000}"/>
    <cellStyle name="Input 2 3 2 3 6 8 2" xfId="6852" xr:uid="{00000000-0005-0000-0000-00003D1A0000}"/>
    <cellStyle name="Input 2 3 2 3 6 8 2 2" xfId="6853" xr:uid="{00000000-0005-0000-0000-00003E1A0000}"/>
    <cellStyle name="Input 2 3 2 3 6 8 3" xfId="6854" xr:uid="{00000000-0005-0000-0000-00003F1A0000}"/>
    <cellStyle name="Input 2 3 2 3 6 9" xfId="6855" xr:uid="{00000000-0005-0000-0000-0000401A0000}"/>
    <cellStyle name="Input 2 3 2 3 6 9 2" xfId="6856" xr:uid="{00000000-0005-0000-0000-0000411A0000}"/>
    <cellStyle name="Input 2 3 2 3 6 9 2 2" xfId="6857" xr:uid="{00000000-0005-0000-0000-0000421A0000}"/>
    <cellStyle name="Input 2 3 2 3 6 9 3" xfId="6858" xr:uid="{00000000-0005-0000-0000-0000431A0000}"/>
    <cellStyle name="Input 2 3 2 3 7" xfId="6859" xr:uid="{00000000-0005-0000-0000-0000441A0000}"/>
    <cellStyle name="Input 2 3 2 3 7 10" xfId="6860" xr:uid="{00000000-0005-0000-0000-0000451A0000}"/>
    <cellStyle name="Input 2 3 2 3 7 10 2" xfId="6861" xr:uid="{00000000-0005-0000-0000-0000461A0000}"/>
    <cellStyle name="Input 2 3 2 3 7 11" xfId="6862" xr:uid="{00000000-0005-0000-0000-0000471A0000}"/>
    <cellStyle name="Input 2 3 2 3 7 11 2" xfId="6863" xr:uid="{00000000-0005-0000-0000-0000481A0000}"/>
    <cellStyle name="Input 2 3 2 3 7 12" xfId="6864" xr:uid="{00000000-0005-0000-0000-0000491A0000}"/>
    <cellStyle name="Input 2 3 2 3 7 2" xfId="6865" xr:uid="{00000000-0005-0000-0000-00004A1A0000}"/>
    <cellStyle name="Input 2 3 2 3 7 2 2" xfId="6866" xr:uid="{00000000-0005-0000-0000-00004B1A0000}"/>
    <cellStyle name="Input 2 3 2 3 7 2 2 2" xfId="6867" xr:uid="{00000000-0005-0000-0000-00004C1A0000}"/>
    <cellStyle name="Input 2 3 2 3 7 2 2 2 2" xfId="6868" xr:uid="{00000000-0005-0000-0000-00004D1A0000}"/>
    <cellStyle name="Input 2 3 2 3 7 2 2 2 2 2" xfId="6869" xr:uid="{00000000-0005-0000-0000-00004E1A0000}"/>
    <cellStyle name="Input 2 3 2 3 7 2 2 2 3" xfId="6870" xr:uid="{00000000-0005-0000-0000-00004F1A0000}"/>
    <cellStyle name="Input 2 3 2 3 7 2 2 3" xfId="6871" xr:uid="{00000000-0005-0000-0000-0000501A0000}"/>
    <cellStyle name="Input 2 3 2 3 7 2 2 3 2" xfId="6872" xr:uid="{00000000-0005-0000-0000-0000511A0000}"/>
    <cellStyle name="Input 2 3 2 3 7 2 2 4" xfId="6873" xr:uid="{00000000-0005-0000-0000-0000521A0000}"/>
    <cellStyle name="Input 2 3 2 3 7 2 3" xfId="6874" xr:uid="{00000000-0005-0000-0000-0000531A0000}"/>
    <cellStyle name="Input 2 3 2 3 7 2 3 2" xfId="6875" xr:uid="{00000000-0005-0000-0000-0000541A0000}"/>
    <cellStyle name="Input 2 3 2 3 7 2 3 2 2" xfId="6876" xr:uid="{00000000-0005-0000-0000-0000551A0000}"/>
    <cellStyle name="Input 2 3 2 3 7 2 3 3" xfId="6877" xr:uid="{00000000-0005-0000-0000-0000561A0000}"/>
    <cellStyle name="Input 2 3 2 3 7 2 4" xfId="6878" xr:uid="{00000000-0005-0000-0000-0000571A0000}"/>
    <cellStyle name="Input 2 3 2 3 7 2 4 2" xfId="6879" xr:uid="{00000000-0005-0000-0000-0000581A0000}"/>
    <cellStyle name="Input 2 3 2 3 7 2 4 2 2" xfId="6880" xr:uid="{00000000-0005-0000-0000-0000591A0000}"/>
    <cellStyle name="Input 2 3 2 3 7 2 4 3" xfId="6881" xr:uid="{00000000-0005-0000-0000-00005A1A0000}"/>
    <cellStyle name="Input 2 3 2 3 7 2 5" xfId="6882" xr:uid="{00000000-0005-0000-0000-00005B1A0000}"/>
    <cellStyle name="Input 2 3 2 3 7 2 5 2" xfId="6883" xr:uid="{00000000-0005-0000-0000-00005C1A0000}"/>
    <cellStyle name="Input 2 3 2 3 7 2 6" xfId="6884" xr:uid="{00000000-0005-0000-0000-00005D1A0000}"/>
    <cellStyle name="Input 2 3 2 3 7 2 6 2" xfId="6885" xr:uid="{00000000-0005-0000-0000-00005E1A0000}"/>
    <cellStyle name="Input 2 3 2 3 7 2 7" xfId="6886" xr:uid="{00000000-0005-0000-0000-00005F1A0000}"/>
    <cellStyle name="Input 2 3 2 3 7 3" xfId="6887" xr:uid="{00000000-0005-0000-0000-0000601A0000}"/>
    <cellStyle name="Input 2 3 2 3 7 3 2" xfId="6888" xr:uid="{00000000-0005-0000-0000-0000611A0000}"/>
    <cellStyle name="Input 2 3 2 3 7 3 2 2" xfId="6889" xr:uid="{00000000-0005-0000-0000-0000621A0000}"/>
    <cellStyle name="Input 2 3 2 3 7 3 2 2 2" xfId="6890" xr:uid="{00000000-0005-0000-0000-0000631A0000}"/>
    <cellStyle name="Input 2 3 2 3 7 3 2 2 2 2" xfId="6891" xr:uid="{00000000-0005-0000-0000-0000641A0000}"/>
    <cellStyle name="Input 2 3 2 3 7 3 2 2 3" xfId="6892" xr:uid="{00000000-0005-0000-0000-0000651A0000}"/>
    <cellStyle name="Input 2 3 2 3 7 3 2 3" xfId="6893" xr:uid="{00000000-0005-0000-0000-0000661A0000}"/>
    <cellStyle name="Input 2 3 2 3 7 3 2 3 2" xfId="6894" xr:uid="{00000000-0005-0000-0000-0000671A0000}"/>
    <cellStyle name="Input 2 3 2 3 7 3 2 4" xfId="6895" xr:uid="{00000000-0005-0000-0000-0000681A0000}"/>
    <cellStyle name="Input 2 3 2 3 7 3 3" xfId="6896" xr:uid="{00000000-0005-0000-0000-0000691A0000}"/>
    <cellStyle name="Input 2 3 2 3 7 3 3 2" xfId="6897" xr:uid="{00000000-0005-0000-0000-00006A1A0000}"/>
    <cellStyle name="Input 2 3 2 3 7 3 3 2 2" xfId="6898" xr:uid="{00000000-0005-0000-0000-00006B1A0000}"/>
    <cellStyle name="Input 2 3 2 3 7 3 3 3" xfId="6899" xr:uid="{00000000-0005-0000-0000-00006C1A0000}"/>
    <cellStyle name="Input 2 3 2 3 7 3 4" xfId="6900" xr:uid="{00000000-0005-0000-0000-00006D1A0000}"/>
    <cellStyle name="Input 2 3 2 3 7 3 4 2" xfId="6901" xr:uid="{00000000-0005-0000-0000-00006E1A0000}"/>
    <cellStyle name="Input 2 3 2 3 7 3 4 2 2" xfId="6902" xr:uid="{00000000-0005-0000-0000-00006F1A0000}"/>
    <cellStyle name="Input 2 3 2 3 7 3 4 3" xfId="6903" xr:uid="{00000000-0005-0000-0000-0000701A0000}"/>
    <cellStyle name="Input 2 3 2 3 7 3 5" xfId="6904" xr:uid="{00000000-0005-0000-0000-0000711A0000}"/>
    <cellStyle name="Input 2 3 2 3 7 3 5 2" xfId="6905" xr:uid="{00000000-0005-0000-0000-0000721A0000}"/>
    <cellStyle name="Input 2 3 2 3 7 3 6" xfId="6906" xr:uid="{00000000-0005-0000-0000-0000731A0000}"/>
    <cellStyle name="Input 2 3 2 3 7 3 6 2" xfId="6907" xr:uid="{00000000-0005-0000-0000-0000741A0000}"/>
    <cellStyle name="Input 2 3 2 3 7 3 7" xfId="6908" xr:uid="{00000000-0005-0000-0000-0000751A0000}"/>
    <cellStyle name="Input 2 3 2 3 7 4" xfId="6909" xr:uid="{00000000-0005-0000-0000-0000761A0000}"/>
    <cellStyle name="Input 2 3 2 3 7 4 2" xfId="6910" xr:uid="{00000000-0005-0000-0000-0000771A0000}"/>
    <cellStyle name="Input 2 3 2 3 7 4 2 2" xfId="6911" xr:uid="{00000000-0005-0000-0000-0000781A0000}"/>
    <cellStyle name="Input 2 3 2 3 7 4 2 2 2" xfId="6912" xr:uid="{00000000-0005-0000-0000-0000791A0000}"/>
    <cellStyle name="Input 2 3 2 3 7 4 2 2 2 2" xfId="6913" xr:uid="{00000000-0005-0000-0000-00007A1A0000}"/>
    <cellStyle name="Input 2 3 2 3 7 4 2 2 3" xfId="6914" xr:uid="{00000000-0005-0000-0000-00007B1A0000}"/>
    <cellStyle name="Input 2 3 2 3 7 4 2 3" xfId="6915" xr:uid="{00000000-0005-0000-0000-00007C1A0000}"/>
    <cellStyle name="Input 2 3 2 3 7 4 2 3 2" xfId="6916" xr:uid="{00000000-0005-0000-0000-00007D1A0000}"/>
    <cellStyle name="Input 2 3 2 3 7 4 2 4" xfId="6917" xr:uid="{00000000-0005-0000-0000-00007E1A0000}"/>
    <cellStyle name="Input 2 3 2 3 7 4 3" xfId="6918" xr:uid="{00000000-0005-0000-0000-00007F1A0000}"/>
    <cellStyle name="Input 2 3 2 3 7 4 3 2" xfId="6919" xr:uid="{00000000-0005-0000-0000-0000801A0000}"/>
    <cellStyle name="Input 2 3 2 3 7 4 3 2 2" xfId="6920" xr:uid="{00000000-0005-0000-0000-0000811A0000}"/>
    <cellStyle name="Input 2 3 2 3 7 4 3 3" xfId="6921" xr:uid="{00000000-0005-0000-0000-0000821A0000}"/>
    <cellStyle name="Input 2 3 2 3 7 4 4" xfId="6922" xr:uid="{00000000-0005-0000-0000-0000831A0000}"/>
    <cellStyle name="Input 2 3 2 3 7 4 4 2" xfId="6923" xr:uid="{00000000-0005-0000-0000-0000841A0000}"/>
    <cellStyle name="Input 2 3 2 3 7 4 4 2 2" xfId="6924" xr:uid="{00000000-0005-0000-0000-0000851A0000}"/>
    <cellStyle name="Input 2 3 2 3 7 4 4 3" xfId="6925" xr:uid="{00000000-0005-0000-0000-0000861A0000}"/>
    <cellStyle name="Input 2 3 2 3 7 4 5" xfId="6926" xr:uid="{00000000-0005-0000-0000-0000871A0000}"/>
    <cellStyle name="Input 2 3 2 3 7 4 5 2" xfId="6927" xr:uid="{00000000-0005-0000-0000-0000881A0000}"/>
    <cellStyle name="Input 2 3 2 3 7 4 6" xfId="6928" xr:uid="{00000000-0005-0000-0000-0000891A0000}"/>
    <cellStyle name="Input 2 3 2 3 7 4 6 2" xfId="6929" xr:uid="{00000000-0005-0000-0000-00008A1A0000}"/>
    <cellStyle name="Input 2 3 2 3 7 4 7" xfId="6930" xr:uid="{00000000-0005-0000-0000-00008B1A0000}"/>
    <cellStyle name="Input 2 3 2 3 7 5" xfId="6931" xr:uid="{00000000-0005-0000-0000-00008C1A0000}"/>
    <cellStyle name="Input 2 3 2 3 7 5 2" xfId="6932" xr:uid="{00000000-0005-0000-0000-00008D1A0000}"/>
    <cellStyle name="Input 2 3 2 3 7 5 2 2" xfId="6933" xr:uid="{00000000-0005-0000-0000-00008E1A0000}"/>
    <cellStyle name="Input 2 3 2 3 7 5 2 2 2" xfId="6934" xr:uid="{00000000-0005-0000-0000-00008F1A0000}"/>
    <cellStyle name="Input 2 3 2 3 7 5 2 2 2 2" xfId="6935" xr:uid="{00000000-0005-0000-0000-0000901A0000}"/>
    <cellStyle name="Input 2 3 2 3 7 5 2 2 3" xfId="6936" xr:uid="{00000000-0005-0000-0000-0000911A0000}"/>
    <cellStyle name="Input 2 3 2 3 7 5 2 3" xfId="6937" xr:uid="{00000000-0005-0000-0000-0000921A0000}"/>
    <cellStyle name="Input 2 3 2 3 7 5 2 3 2" xfId="6938" xr:uid="{00000000-0005-0000-0000-0000931A0000}"/>
    <cellStyle name="Input 2 3 2 3 7 5 2 4" xfId="6939" xr:uid="{00000000-0005-0000-0000-0000941A0000}"/>
    <cellStyle name="Input 2 3 2 3 7 5 3" xfId="6940" xr:uid="{00000000-0005-0000-0000-0000951A0000}"/>
    <cellStyle name="Input 2 3 2 3 7 5 3 2" xfId="6941" xr:uid="{00000000-0005-0000-0000-0000961A0000}"/>
    <cellStyle name="Input 2 3 2 3 7 5 3 2 2" xfId="6942" xr:uid="{00000000-0005-0000-0000-0000971A0000}"/>
    <cellStyle name="Input 2 3 2 3 7 5 3 3" xfId="6943" xr:uid="{00000000-0005-0000-0000-0000981A0000}"/>
    <cellStyle name="Input 2 3 2 3 7 5 4" xfId="6944" xr:uid="{00000000-0005-0000-0000-0000991A0000}"/>
    <cellStyle name="Input 2 3 2 3 7 5 4 2" xfId="6945" xr:uid="{00000000-0005-0000-0000-00009A1A0000}"/>
    <cellStyle name="Input 2 3 2 3 7 5 4 2 2" xfId="6946" xr:uid="{00000000-0005-0000-0000-00009B1A0000}"/>
    <cellStyle name="Input 2 3 2 3 7 5 4 3" xfId="6947" xr:uid="{00000000-0005-0000-0000-00009C1A0000}"/>
    <cellStyle name="Input 2 3 2 3 7 5 5" xfId="6948" xr:uid="{00000000-0005-0000-0000-00009D1A0000}"/>
    <cellStyle name="Input 2 3 2 3 7 5 5 2" xfId="6949" xr:uid="{00000000-0005-0000-0000-00009E1A0000}"/>
    <cellStyle name="Input 2 3 2 3 7 5 6" xfId="6950" xr:uid="{00000000-0005-0000-0000-00009F1A0000}"/>
    <cellStyle name="Input 2 3 2 3 7 5 6 2" xfId="6951" xr:uid="{00000000-0005-0000-0000-0000A01A0000}"/>
    <cellStyle name="Input 2 3 2 3 7 5 7" xfId="6952" xr:uid="{00000000-0005-0000-0000-0000A11A0000}"/>
    <cellStyle name="Input 2 3 2 3 7 6" xfId="6953" xr:uid="{00000000-0005-0000-0000-0000A21A0000}"/>
    <cellStyle name="Input 2 3 2 3 7 6 2" xfId="6954" xr:uid="{00000000-0005-0000-0000-0000A31A0000}"/>
    <cellStyle name="Input 2 3 2 3 7 6 2 2" xfId="6955" xr:uid="{00000000-0005-0000-0000-0000A41A0000}"/>
    <cellStyle name="Input 2 3 2 3 7 6 2 2 2" xfId="6956" xr:uid="{00000000-0005-0000-0000-0000A51A0000}"/>
    <cellStyle name="Input 2 3 2 3 7 6 2 2 2 2" xfId="6957" xr:uid="{00000000-0005-0000-0000-0000A61A0000}"/>
    <cellStyle name="Input 2 3 2 3 7 6 2 2 3" xfId="6958" xr:uid="{00000000-0005-0000-0000-0000A71A0000}"/>
    <cellStyle name="Input 2 3 2 3 7 6 2 3" xfId="6959" xr:uid="{00000000-0005-0000-0000-0000A81A0000}"/>
    <cellStyle name="Input 2 3 2 3 7 6 2 3 2" xfId="6960" xr:uid="{00000000-0005-0000-0000-0000A91A0000}"/>
    <cellStyle name="Input 2 3 2 3 7 6 2 4" xfId="6961" xr:uid="{00000000-0005-0000-0000-0000AA1A0000}"/>
    <cellStyle name="Input 2 3 2 3 7 6 3" xfId="6962" xr:uid="{00000000-0005-0000-0000-0000AB1A0000}"/>
    <cellStyle name="Input 2 3 2 3 7 6 3 2" xfId="6963" xr:uid="{00000000-0005-0000-0000-0000AC1A0000}"/>
    <cellStyle name="Input 2 3 2 3 7 6 3 2 2" xfId="6964" xr:uid="{00000000-0005-0000-0000-0000AD1A0000}"/>
    <cellStyle name="Input 2 3 2 3 7 6 3 3" xfId="6965" xr:uid="{00000000-0005-0000-0000-0000AE1A0000}"/>
    <cellStyle name="Input 2 3 2 3 7 6 4" xfId="6966" xr:uid="{00000000-0005-0000-0000-0000AF1A0000}"/>
    <cellStyle name="Input 2 3 2 3 7 6 4 2" xfId="6967" xr:uid="{00000000-0005-0000-0000-0000B01A0000}"/>
    <cellStyle name="Input 2 3 2 3 7 6 4 2 2" xfId="6968" xr:uid="{00000000-0005-0000-0000-0000B11A0000}"/>
    <cellStyle name="Input 2 3 2 3 7 6 4 3" xfId="6969" xr:uid="{00000000-0005-0000-0000-0000B21A0000}"/>
    <cellStyle name="Input 2 3 2 3 7 6 5" xfId="6970" xr:uid="{00000000-0005-0000-0000-0000B31A0000}"/>
    <cellStyle name="Input 2 3 2 3 7 6 5 2" xfId="6971" xr:uid="{00000000-0005-0000-0000-0000B41A0000}"/>
    <cellStyle name="Input 2 3 2 3 7 6 6" xfId="6972" xr:uid="{00000000-0005-0000-0000-0000B51A0000}"/>
    <cellStyle name="Input 2 3 2 3 7 6 6 2" xfId="6973" xr:uid="{00000000-0005-0000-0000-0000B61A0000}"/>
    <cellStyle name="Input 2 3 2 3 7 6 7" xfId="6974" xr:uid="{00000000-0005-0000-0000-0000B71A0000}"/>
    <cellStyle name="Input 2 3 2 3 7 7" xfId="6975" xr:uid="{00000000-0005-0000-0000-0000B81A0000}"/>
    <cellStyle name="Input 2 3 2 3 7 7 2" xfId="6976" xr:uid="{00000000-0005-0000-0000-0000B91A0000}"/>
    <cellStyle name="Input 2 3 2 3 7 7 2 2" xfId="6977" xr:uid="{00000000-0005-0000-0000-0000BA1A0000}"/>
    <cellStyle name="Input 2 3 2 3 7 7 2 2 2" xfId="6978" xr:uid="{00000000-0005-0000-0000-0000BB1A0000}"/>
    <cellStyle name="Input 2 3 2 3 7 7 2 3" xfId="6979" xr:uid="{00000000-0005-0000-0000-0000BC1A0000}"/>
    <cellStyle name="Input 2 3 2 3 7 7 3" xfId="6980" xr:uid="{00000000-0005-0000-0000-0000BD1A0000}"/>
    <cellStyle name="Input 2 3 2 3 7 7 3 2" xfId="6981" xr:uid="{00000000-0005-0000-0000-0000BE1A0000}"/>
    <cellStyle name="Input 2 3 2 3 7 7 4" xfId="6982" xr:uid="{00000000-0005-0000-0000-0000BF1A0000}"/>
    <cellStyle name="Input 2 3 2 3 7 8" xfId="6983" xr:uid="{00000000-0005-0000-0000-0000C01A0000}"/>
    <cellStyle name="Input 2 3 2 3 7 8 2" xfId="6984" xr:uid="{00000000-0005-0000-0000-0000C11A0000}"/>
    <cellStyle name="Input 2 3 2 3 7 8 2 2" xfId="6985" xr:uid="{00000000-0005-0000-0000-0000C21A0000}"/>
    <cellStyle name="Input 2 3 2 3 7 8 3" xfId="6986" xr:uid="{00000000-0005-0000-0000-0000C31A0000}"/>
    <cellStyle name="Input 2 3 2 3 7 9" xfId="6987" xr:uid="{00000000-0005-0000-0000-0000C41A0000}"/>
    <cellStyle name="Input 2 3 2 3 7 9 2" xfId="6988" xr:uid="{00000000-0005-0000-0000-0000C51A0000}"/>
    <cellStyle name="Input 2 3 2 3 7 9 2 2" xfId="6989" xr:uid="{00000000-0005-0000-0000-0000C61A0000}"/>
    <cellStyle name="Input 2 3 2 3 7 9 3" xfId="6990" xr:uid="{00000000-0005-0000-0000-0000C71A0000}"/>
    <cellStyle name="Input 2 3 2 3 8" xfId="6991" xr:uid="{00000000-0005-0000-0000-0000C81A0000}"/>
    <cellStyle name="Input 2 3 2 3 8 10" xfId="6992" xr:uid="{00000000-0005-0000-0000-0000C91A0000}"/>
    <cellStyle name="Input 2 3 2 3 8 10 2" xfId="6993" xr:uid="{00000000-0005-0000-0000-0000CA1A0000}"/>
    <cellStyle name="Input 2 3 2 3 8 11" xfId="6994" xr:uid="{00000000-0005-0000-0000-0000CB1A0000}"/>
    <cellStyle name="Input 2 3 2 3 8 11 2" xfId="6995" xr:uid="{00000000-0005-0000-0000-0000CC1A0000}"/>
    <cellStyle name="Input 2 3 2 3 8 12" xfId="6996" xr:uid="{00000000-0005-0000-0000-0000CD1A0000}"/>
    <cellStyle name="Input 2 3 2 3 8 2" xfId="6997" xr:uid="{00000000-0005-0000-0000-0000CE1A0000}"/>
    <cellStyle name="Input 2 3 2 3 8 2 2" xfId="6998" xr:uid="{00000000-0005-0000-0000-0000CF1A0000}"/>
    <cellStyle name="Input 2 3 2 3 8 2 2 2" xfId="6999" xr:uid="{00000000-0005-0000-0000-0000D01A0000}"/>
    <cellStyle name="Input 2 3 2 3 8 2 2 2 2" xfId="7000" xr:uid="{00000000-0005-0000-0000-0000D11A0000}"/>
    <cellStyle name="Input 2 3 2 3 8 2 2 2 2 2" xfId="7001" xr:uid="{00000000-0005-0000-0000-0000D21A0000}"/>
    <cellStyle name="Input 2 3 2 3 8 2 2 2 3" xfId="7002" xr:uid="{00000000-0005-0000-0000-0000D31A0000}"/>
    <cellStyle name="Input 2 3 2 3 8 2 2 3" xfId="7003" xr:uid="{00000000-0005-0000-0000-0000D41A0000}"/>
    <cellStyle name="Input 2 3 2 3 8 2 2 3 2" xfId="7004" xr:uid="{00000000-0005-0000-0000-0000D51A0000}"/>
    <cellStyle name="Input 2 3 2 3 8 2 2 4" xfId="7005" xr:uid="{00000000-0005-0000-0000-0000D61A0000}"/>
    <cellStyle name="Input 2 3 2 3 8 2 3" xfId="7006" xr:uid="{00000000-0005-0000-0000-0000D71A0000}"/>
    <cellStyle name="Input 2 3 2 3 8 2 3 2" xfId="7007" xr:uid="{00000000-0005-0000-0000-0000D81A0000}"/>
    <cellStyle name="Input 2 3 2 3 8 2 3 2 2" xfId="7008" xr:uid="{00000000-0005-0000-0000-0000D91A0000}"/>
    <cellStyle name="Input 2 3 2 3 8 2 3 3" xfId="7009" xr:uid="{00000000-0005-0000-0000-0000DA1A0000}"/>
    <cellStyle name="Input 2 3 2 3 8 2 4" xfId="7010" xr:uid="{00000000-0005-0000-0000-0000DB1A0000}"/>
    <cellStyle name="Input 2 3 2 3 8 2 4 2" xfId="7011" xr:uid="{00000000-0005-0000-0000-0000DC1A0000}"/>
    <cellStyle name="Input 2 3 2 3 8 2 4 2 2" xfId="7012" xr:uid="{00000000-0005-0000-0000-0000DD1A0000}"/>
    <cellStyle name="Input 2 3 2 3 8 2 4 3" xfId="7013" xr:uid="{00000000-0005-0000-0000-0000DE1A0000}"/>
    <cellStyle name="Input 2 3 2 3 8 2 5" xfId="7014" xr:uid="{00000000-0005-0000-0000-0000DF1A0000}"/>
    <cellStyle name="Input 2 3 2 3 8 2 5 2" xfId="7015" xr:uid="{00000000-0005-0000-0000-0000E01A0000}"/>
    <cellStyle name="Input 2 3 2 3 8 2 6" xfId="7016" xr:uid="{00000000-0005-0000-0000-0000E11A0000}"/>
    <cellStyle name="Input 2 3 2 3 8 2 6 2" xfId="7017" xr:uid="{00000000-0005-0000-0000-0000E21A0000}"/>
    <cellStyle name="Input 2 3 2 3 8 2 7" xfId="7018" xr:uid="{00000000-0005-0000-0000-0000E31A0000}"/>
    <cellStyle name="Input 2 3 2 3 8 3" xfId="7019" xr:uid="{00000000-0005-0000-0000-0000E41A0000}"/>
    <cellStyle name="Input 2 3 2 3 8 3 2" xfId="7020" xr:uid="{00000000-0005-0000-0000-0000E51A0000}"/>
    <cellStyle name="Input 2 3 2 3 8 3 2 2" xfId="7021" xr:uid="{00000000-0005-0000-0000-0000E61A0000}"/>
    <cellStyle name="Input 2 3 2 3 8 3 2 2 2" xfId="7022" xr:uid="{00000000-0005-0000-0000-0000E71A0000}"/>
    <cellStyle name="Input 2 3 2 3 8 3 2 2 2 2" xfId="7023" xr:uid="{00000000-0005-0000-0000-0000E81A0000}"/>
    <cellStyle name="Input 2 3 2 3 8 3 2 2 3" xfId="7024" xr:uid="{00000000-0005-0000-0000-0000E91A0000}"/>
    <cellStyle name="Input 2 3 2 3 8 3 2 3" xfId="7025" xr:uid="{00000000-0005-0000-0000-0000EA1A0000}"/>
    <cellStyle name="Input 2 3 2 3 8 3 2 3 2" xfId="7026" xr:uid="{00000000-0005-0000-0000-0000EB1A0000}"/>
    <cellStyle name="Input 2 3 2 3 8 3 2 4" xfId="7027" xr:uid="{00000000-0005-0000-0000-0000EC1A0000}"/>
    <cellStyle name="Input 2 3 2 3 8 3 3" xfId="7028" xr:uid="{00000000-0005-0000-0000-0000ED1A0000}"/>
    <cellStyle name="Input 2 3 2 3 8 3 3 2" xfId="7029" xr:uid="{00000000-0005-0000-0000-0000EE1A0000}"/>
    <cellStyle name="Input 2 3 2 3 8 3 3 2 2" xfId="7030" xr:uid="{00000000-0005-0000-0000-0000EF1A0000}"/>
    <cellStyle name="Input 2 3 2 3 8 3 3 3" xfId="7031" xr:uid="{00000000-0005-0000-0000-0000F01A0000}"/>
    <cellStyle name="Input 2 3 2 3 8 3 4" xfId="7032" xr:uid="{00000000-0005-0000-0000-0000F11A0000}"/>
    <cellStyle name="Input 2 3 2 3 8 3 4 2" xfId="7033" xr:uid="{00000000-0005-0000-0000-0000F21A0000}"/>
    <cellStyle name="Input 2 3 2 3 8 3 4 2 2" xfId="7034" xr:uid="{00000000-0005-0000-0000-0000F31A0000}"/>
    <cellStyle name="Input 2 3 2 3 8 3 4 3" xfId="7035" xr:uid="{00000000-0005-0000-0000-0000F41A0000}"/>
    <cellStyle name="Input 2 3 2 3 8 3 5" xfId="7036" xr:uid="{00000000-0005-0000-0000-0000F51A0000}"/>
    <cellStyle name="Input 2 3 2 3 8 3 5 2" xfId="7037" xr:uid="{00000000-0005-0000-0000-0000F61A0000}"/>
    <cellStyle name="Input 2 3 2 3 8 3 6" xfId="7038" xr:uid="{00000000-0005-0000-0000-0000F71A0000}"/>
    <cellStyle name="Input 2 3 2 3 8 3 6 2" xfId="7039" xr:uid="{00000000-0005-0000-0000-0000F81A0000}"/>
    <cellStyle name="Input 2 3 2 3 8 3 7" xfId="7040" xr:uid="{00000000-0005-0000-0000-0000F91A0000}"/>
    <cellStyle name="Input 2 3 2 3 8 4" xfId="7041" xr:uid="{00000000-0005-0000-0000-0000FA1A0000}"/>
    <cellStyle name="Input 2 3 2 3 8 4 2" xfId="7042" xr:uid="{00000000-0005-0000-0000-0000FB1A0000}"/>
    <cellStyle name="Input 2 3 2 3 8 4 2 2" xfId="7043" xr:uid="{00000000-0005-0000-0000-0000FC1A0000}"/>
    <cellStyle name="Input 2 3 2 3 8 4 2 2 2" xfId="7044" xr:uid="{00000000-0005-0000-0000-0000FD1A0000}"/>
    <cellStyle name="Input 2 3 2 3 8 4 2 2 2 2" xfId="7045" xr:uid="{00000000-0005-0000-0000-0000FE1A0000}"/>
    <cellStyle name="Input 2 3 2 3 8 4 2 2 3" xfId="7046" xr:uid="{00000000-0005-0000-0000-0000FF1A0000}"/>
    <cellStyle name="Input 2 3 2 3 8 4 2 3" xfId="7047" xr:uid="{00000000-0005-0000-0000-0000001B0000}"/>
    <cellStyle name="Input 2 3 2 3 8 4 2 3 2" xfId="7048" xr:uid="{00000000-0005-0000-0000-0000011B0000}"/>
    <cellStyle name="Input 2 3 2 3 8 4 2 4" xfId="7049" xr:uid="{00000000-0005-0000-0000-0000021B0000}"/>
    <cellStyle name="Input 2 3 2 3 8 4 3" xfId="7050" xr:uid="{00000000-0005-0000-0000-0000031B0000}"/>
    <cellStyle name="Input 2 3 2 3 8 4 3 2" xfId="7051" xr:uid="{00000000-0005-0000-0000-0000041B0000}"/>
    <cellStyle name="Input 2 3 2 3 8 4 3 2 2" xfId="7052" xr:uid="{00000000-0005-0000-0000-0000051B0000}"/>
    <cellStyle name="Input 2 3 2 3 8 4 3 3" xfId="7053" xr:uid="{00000000-0005-0000-0000-0000061B0000}"/>
    <cellStyle name="Input 2 3 2 3 8 4 4" xfId="7054" xr:uid="{00000000-0005-0000-0000-0000071B0000}"/>
    <cellStyle name="Input 2 3 2 3 8 4 4 2" xfId="7055" xr:uid="{00000000-0005-0000-0000-0000081B0000}"/>
    <cellStyle name="Input 2 3 2 3 8 4 4 2 2" xfId="7056" xr:uid="{00000000-0005-0000-0000-0000091B0000}"/>
    <cellStyle name="Input 2 3 2 3 8 4 4 3" xfId="7057" xr:uid="{00000000-0005-0000-0000-00000A1B0000}"/>
    <cellStyle name="Input 2 3 2 3 8 4 5" xfId="7058" xr:uid="{00000000-0005-0000-0000-00000B1B0000}"/>
    <cellStyle name="Input 2 3 2 3 8 4 5 2" xfId="7059" xr:uid="{00000000-0005-0000-0000-00000C1B0000}"/>
    <cellStyle name="Input 2 3 2 3 8 4 6" xfId="7060" xr:uid="{00000000-0005-0000-0000-00000D1B0000}"/>
    <cellStyle name="Input 2 3 2 3 8 4 6 2" xfId="7061" xr:uid="{00000000-0005-0000-0000-00000E1B0000}"/>
    <cellStyle name="Input 2 3 2 3 8 4 7" xfId="7062" xr:uid="{00000000-0005-0000-0000-00000F1B0000}"/>
    <cellStyle name="Input 2 3 2 3 8 5" xfId="7063" xr:uid="{00000000-0005-0000-0000-0000101B0000}"/>
    <cellStyle name="Input 2 3 2 3 8 5 2" xfId="7064" xr:uid="{00000000-0005-0000-0000-0000111B0000}"/>
    <cellStyle name="Input 2 3 2 3 8 5 2 2" xfId="7065" xr:uid="{00000000-0005-0000-0000-0000121B0000}"/>
    <cellStyle name="Input 2 3 2 3 8 5 2 2 2" xfId="7066" xr:uid="{00000000-0005-0000-0000-0000131B0000}"/>
    <cellStyle name="Input 2 3 2 3 8 5 2 2 2 2" xfId="7067" xr:uid="{00000000-0005-0000-0000-0000141B0000}"/>
    <cellStyle name="Input 2 3 2 3 8 5 2 2 3" xfId="7068" xr:uid="{00000000-0005-0000-0000-0000151B0000}"/>
    <cellStyle name="Input 2 3 2 3 8 5 2 3" xfId="7069" xr:uid="{00000000-0005-0000-0000-0000161B0000}"/>
    <cellStyle name="Input 2 3 2 3 8 5 2 3 2" xfId="7070" xr:uid="{00000000-0005-0000-0000-0000171B0000}"/>
    <cellStyle name="Input 2 3 2 3 8 5 2 4" xfId="7071" xr:uid="{00000000-0005-0000-0000-0000181B0000}"/>
    <cellStyle name="Input 2 3 2 3 8 5 3" xfId="7072" xr:uid="{00000000-0005-0000-0000-0000191B0000}"/>
    <cellStyle name="Input 2 3 2 3 8 5 3 2" xfId="7073" xr:uid="{00000000-0005-0000-0000-00001A1B0000}"/>
    <cellStyle name="Input 2 3 2 3 8 5 3 2 2" xfId="7074" xr:uid="{00000000-0005-0000-0000-00001B1B0000}"/>
    <cellStyle name="Input 2 3 2 3 8 5 3 3" xfId="7075" xr:uid="{00000000-0005-0000-0000-00001C1B0000}"/>
    <cellStyle name="Input 2 3 2 3 8 5 4" xfId="7076" xr:uid="{00000000-0005-0000-0000-00001D1B0000}"/>
    <cellStyle name="Input 2 3 2 3 8 5 4 2" xfId="7077" xr:uid="{00000000-0005-0000-0000-00001E1B0000}"/>
    <cellStyle name="Input 2 3 2 3 8 5 4 2 2" xfId="7078" xr:uid="{00000000-0005-0000-0000-00001F1B0000}"/>
    <cellStyle name="Input 2 3 2 3 8 5 4 3" xfId="7079" xr:uid="{00000000-0005-0000-0000-0000201B0000}"/>
    <cellStyle name="Input 2 3 2 3 8 5 5" xfId="7080" xr:uid="{00000000-0005-0000-0000-0000211B0000}"/>
    <cellStyle name="Input 2 3 2 3 8 5 5 2" xfId="7081" xr:uid="{00000000-0005-0000-0000-0000221B0000}"/>
    <cellStyle name="Input 2 3 2 3 8 5 6" xfId="7082" xr:uid="{00000000-0005-0000-0000-0000231B0000}"/>
    <cellStyle name="Input 2 3 2 3 8 5 6 2" xfId="7083" xr:uid="{00000000-0005-0000-0000-0000241B0000}"/>
    <cellStyle name="Input 2 3 2 3 8 5 7" xfId="7084" xr:uid="{00000000-0005-0000-0000-0000251B0000}"/>
    <cellStyle name="Input 2 3 2 3 8 6" xfId="7085" xr:uid="{00000000-0005-0000-0000-0000261B0000}"/>
    <cellStyle name="Input 2 3 2 3 8 6 2" xfId="7086" xr:uid="{00000000-0005-0000-0000-0000271B0000}"/>
    <cellStyle name="Input 2 3 2 3 8 6 2 2" xfId="7087" xr:uid="{00000000-0005-0000-0000-0000281B0000}"/>
    <cellStyle name="Input 2 3 2 3 8 6 2 2 2" xfId="7088" xr:uid="{00000000-0005-0000-0000-0000291B0000}"/>
    <cellStyle name="Input 2 3 2 3 8 6 2 2 2 2" xfId="7089" xr:uid="{00000000-0005-0000-0000-00002A1B0000}"/>
    <cellStyle name="Input 2 3 2 3 8 6 2 2 3" xfId="7090" xr:uid="{00000000-0005-0000-0000-00002B1B0000}"/>
    <cellStyle name="Input 2 3 2 3 8 6 2 3" xfId="7091" xr:uid="{00000000-0005-0000-0000-00002C1B0000}"/>
    <cellStyle name="Input 2 3 2 3 8 6 2 3 2" xfId="7092" xr:uid="{00000000-0005-0000-0000-00002D1B0000}"/>
    <cellStyle name="Input 2 3 2 3 8 6 2 4" xfId="7093" xr:uid="{00000000-0005-0000-0000-00002E1B0000}"/>
    <cellStyle name="Input 2 3 2 3 8 6 3" xfId="7094" xr:uid="{00000000-0005-0000-0000-00002F1B0000}"/>
    <cellStyle name="Input 2 3 2 3 8 6 3 2" xfId="7095" xr:uid="{00000000-0005-0000-0000-0000301B0000}"/>
    <cellStyle name="Input 2 3 2 3 8 6 3 2 2" xfId="7096" xr:uid="{00000000-0005-0000-0000-0000311B0000}"/>
    <cellStyle name="Input 2 3 2 3 8 6 3 3" xfId="7097" xr:uid="{00000000-0005-0000-0000-0000321B0000}"/>
    <cellStyle name="Input 2 3 2 3 8 6 4" xfId="7098" xr:uid="{00000000-0005-0000-0000-0000331B0000}"/>
    <cellStyle name="Input 2 3 2 3 8 6 4 2" xfId="7099" xr:uid="{00000000-0005-0000-0000-0000341B0000}"/>
    <cellStyle name="Input 2 3 2 3 8 6 4 2 2" xfId="7100" xr:uid="{00000000-0005-0000-0000-0000351B0000}"/>
    <cellStyle name="Input 2 3 2 3 8 6 4 3" xfId="7101" xr:uid="{00000000-0005-0000-0000-0000361B0000}"/>
    <cellStyle name="Input 2 3 2 3 8 6 5" xfId="7102" xr:uid="{00000000-0005-0000-0000-0000371B0000}"/>
    <cellStyle name="Input 2 3 2 3 8 6 5 2" xfId="7103" xr:uid="{00000000-0005-0000-0000-0000381B0000}"/>
    <cellStyle name="Input 2 3 2 3 8 6 6" xfId="7104" xr:uid="{00000000-0005-0000-0000-0000391B0000}"/>
    <cellStyle name="Input 2 3 2 3 8 6 6 2" xfId="7105" xr:uid="{00000000-0005-0000-0000-00003A1B0000}"/>
    <cellStyle name="Input 2 3 2 3 8 6 7" xfId="7106" xr:uid="{00000000-0005-0000-0000-00003B1B0000}"/>
    <cellStyle name="Input 2 3 2 3 8 7" xfId="7107" xr:uid="{00000000-0005-0000-0000-00003C1B0000}"/>
    <cellStyle name="Input 2 3 2 3 8 7 2" xfId="7108" xr:uid="{00000000-0005-0000-0000-00003D1B0000}"/>
    <cellStyle name="Input 2 3 2 3 8 7 2 2" xfId="7109" xr:uid="{00000000-0005-0000-0000-00003E1B0000}"/>
    <cellStyle name="Input 2 3 2 3 8 7 2 2 2" xfId="7110" xr:uid="{00000000-0005-0000-0000-00003F1B0000}"/>
    <cellStyle name="Input 2 3 2 3 8 7 2 3" xfId="7111" xr:uid="{00000000-0005-0000-0000-0000401B0000}"/>
    <cellStyle name="Input 2 3 2 3 8 7 3" xfId="7112" xr:uid="{00000000-0005-0000-0000-0000411B0000}"/>
    <cellStyle name="Input 2 3 2 3 8 7 3 2" xfId="7113" xr:uid="{00000000-0005-0000-0000-0000421B0000}"/>
    <cellStyle name="Input 2 3 2 3 8 7 4" xfId="7114" xr:uid="{00000000-0005-0000-0000-0000431B0000}"/>
    <cellStyle name="Input 2 3 2 3 8 8" xfId="7115" xr:uid="{00000000-0005-0000-0000-0000441B0000}"/>
    <cellStyle name="Input 2 3 2 3 8 8 2" xfId="7116" xr:uid="{00000000-0005-0000-0000-0000451B0000}"/>
    <cellStyle name="Input 2 3 2 3 8 8 2 2" xfId="7117" xr:uid="{00000000-0005-0000-0000-0000461B0000}"/>
    <cellStyle name="Input 2 3 2 3 8 8 3" xfId="7118" xr:uid="{00000000-0005-0000-0000-0000471B0000}"/>
    <cellStyle name="Input 2 3 2 3 8 9" xfId="7119" xr:uid="{00000000-0005-0000-0000-0000481B0000}"/>
    <cellStyle name="Input 2 3 2 3 8 9 2" xfId="7120" xr:uid="{00000000-0005-0000-0000-0000491B0000}"/>
    <cellStyle name="Input 2 3 2 3 8 9 2 2" xfId="7121" xr:uid="{00000000-0005-0000-0000-00004A1B0000}"/>
    <cellStyle name="Input 2 3 2 3 8 9 3" xfId="7122" xr:uid="{00000000-0005-0000-0000-00004B1B0000}"/>
    <cellStyle name="Input 2 3 2 3 9" xfId="7123" xr:uid="{00000000-0005-0000-0000-00004C1B0000}"/>
    <cellStyle name="Input 2 3 2 3 9 10" xfId="7124" xr:uid="{00000000-0005-0000-0000-00004D1B0000}"/>
    <cellStyle name="Input 2 3 2 3 9 10 2" xfId="7125" xr:uid="{00000000-0005-0000-0000-00004E1B0000}"/>
    <cellStyle name="Input 2 3 2 3 9 11" xfId="7126" xr:uid="{00000000-0005-0000-0000-00004F1B0000}"/>
    <cellStyle name="Input 2 3 2 3 9 11 2" xfId="7127" xr:uid="{00000000-0005-0000-0000-0000501B0000}"/>
    <cellStyle name="Input 2 3 2 3 9 12" xfId="7128" xr:uid="{00000000-0005-0000-0000-0000511B0000}"/>
    <cellStyle name="Input 2 3 2 3 9 2" xfId="7129" xr:uid="{00000000-0005-0000-0000-0000521B0000}"/>
    <cellStyle name="Input 2 3 2 3 9 2 2" xfId="7130" xr:uid="{00000000-0005-0000-0000-0000531B0000}"/>
    <cellStyle name="Input 2 3 2 3 9 2 2 2" xfId="7131" xr:uid="{00000000-0005-0000-0000-0000541B0000}"/>
    <cellStyle name="Input 2 3 2 3 9 2 2 2 2" xfId="7132" xr:uid="{00000000-0005-0000-0000-0000551B0000}"/>
    <cellStyle name="Input 2 3 2 3 9 2 2 2 2 2" xfId="7133" xr:uid="{00000000-0005-0000-0000-0000561B0000}"/>
    <cellStyle name="Input 2 3 2 3 9 2 2 2 3" xfId="7134" xr:uid="{00000000-0005-0000-0000-0000571B0000}"/>
    <cellStyle name="Input 2 3 2 3 9 2 2 3" xfId="7135" xr:uid="{00000000-0005-0000-0000-0000581B0000}"/>
    <cellStyle name="Input 2 3 2 3 9 2 2 3 2" xfId="7136" xr:uid="{00000000-0005-0000-0000-0000591B0000}"/>
    <cellStyle name="Input 2 3 2 3 9 2 2 4" xfId="7137" xr:uid="{00000000-0005-0000-0000-00005A1B0000}"/>
    <cellStyle name="Input 2 3 2 3 9 2 3" xfId="7138" xr:uid="{00000000-0005-0000-0000-00005B1B0000}"/>
    <cellStyle name="Input 2 3 2 3 9 2 3 2" xfId="7139" xr:uid="{00000000-0005-0000-0000-00005C1B0000}"/>
    <cellStyle name="Input 2 3 2 3 9 2 3 2 2" xfId="7140" xr:uid="{00000000-0005-0000-0000-00005D1B0000}"/>
    <cellStyle name="Input 2 3 2 3 9 2 3 3" xfId="7141" xr:uid="{00000000-0005-0000-0000-00005E1B0000}"/>
    <cellStyle name="Input 2 3 2 3 9 2 4" xfId="7142" xr:uid="{00000000-0005-0000-0000-00005F1B0000}"/>
    <cellStyle name="Input 2 3 2 3 9 2 4 2" xfId="7143" xr:uid="{00000000-0005-0000-0000-0000601B0000}"/>
    <cellStyle name="Input 2 3 2 3 9 2 4 2 2" xfId="7144" xr:uid="{00000000-0005-0000-0000-0000611B0000}"/>
    <cellStyle name="Input 2 3 2 3 9 2 4 3" xfId="7145" xr:uid="{00000000-0005-0000-0000-0000621B0000}"/>
    <cellStyle name="Input 2 3 2 3 9 2 5" xfId="7146" xr:uid="{00000000-0005-0000-0000-0000631B0000}"/>
    <cellStyle name="Input 2 3 2 3 9 2 5 2" xfId="7147" xr:uid="{00000000-0005-0000-0000-0000641B0000}"/>
    <cellStyle name="Input 2 3 2 3 9 2 6" xfId="7148" xr:uid="{00000000-0005-0000-0000-0000651B0000}"/>
    <cellStyle name="Input 2 3 2 3 9 2 6 2" xfId="7149" xr:uid="{00000000-0005-0000-0000-0000661B0000}"/>
    <cellStyle name="Input 2 3 2 3 9 2 7" xfId="7150" xr:uid="{00000000-0005-0000-0000-0000671B0000}"/>
    <cellStyle name="Input 2 3 2 3 9 3" xfId="7151" xr:uid="{00000000-0005-0000-0000-0000681B0000}"/>
    <cellStyle name="Input 2 3 2 3 9 3 2" xfId="7152" xr:uid="{00000000-0005-0000-0000-0000691B0000}"/>
    <cellStyle name="Input 2 3 2 3 9 3 2 2" xfId="7153" xr:uid="{00000000-0005-0000-0000-00006A1B0000}"/>
    <cellStyle name="Input 2 3 2 3 9 3 2 2 2" xfId="7154" xr:uid="{00000000-0005-0000-0000-00006B1B0000}"/>
    <cellStyle name="Input 2 3 2 3 9 3 2 2 2 2" xfId="7155" xr:uid="{00000000-0005-0000-0000-00006C1B0000}"/>
    <cellStyle name="Input 2 3 2 3 9 3 2 2 3" xfId="7156" xr:uid="{00000000-0005-0000-0000-00006D1B0000}"/>
    <cellStyle name="Input 2 3 2 3 9 3 2 3" xfId="7157" xr:uid="{00000000-0005-0000-0000-00006E1B0000}"/>
    <cellStyle name="Input 2 3 2 3 9 3 2 3 2" xfId="7158" xr:uid="{00000000-0005-0000-0000-00006F1B0000}"/>
    <cellStyle name="Input 2 3 2 3 9 3 2 4" xfId="7159" xr:uid="{00000000-0005-0000-0000-0000701B0000}"/>
    <cellStyle name="Input 2 3 2 3 9 3 3" xfId="7160" xr:uid="{00000000-0005-0000-0000-0000711B0000}"/>
    <cellStyle name="Input 2 3 2 3 9 3 3 2" xfId="7161" xr:uid="{00000000-0005-0000-0000-0000721B0000}"/>
    <cellStyle name="Input 2 3 2 3 9 3 3 2 2" xfId="7162" xr:uid="{00000000-0005-0000-0000-0000731B0000}"/>
    <cellStyle name="Input 2 3 2 3 9 3 3 3" xfId="7163" xr:uid="{00000000-0005-0000-0000-0000741B0000}"/>
    <cellStyle name="Input 2 3 2 3 9 3 4" xfId="7164" xr:uid="{00000000-0005-0000-0000-0000751B0000}"/>
    <cellStyle name="Input 2 3 2 3 9 3 4 2" xfId="7165" xr:uid="{00000000-0005-0000-0000-0000761B0000}"/>
    <cellStyle name="Input 2 3 2 3 9 3 4 2 2" xfId="7166" xr:uid="{00000000-0005-0000-0000-0000771B0000}"/>
    <cellStyle name="Input 2 3 2 3 9 3 4 3" xfId="7167" xr:uid="{00000000-0005-0000-0000-0000781B0000}"/>
    <cellStyle name="Input 2 3 2 3 9 3 5" xfId="7168" xr:uid="{00000000-0005-0000-0000-0000791B0000}"/>
    <cellStyle name="Input 2 3 2 3 9 3 5 2" xfId="7169" xr:uid="{00000000-0005-0000-0000-00007A1B0000}"/>
    <cellStyle name="Input 2 3 2 3 9 3 6" xfId="7170" xr:uid="{00000000-0005-0000-0000-00007B1B0000}"/>
    <cellStyle name="Input 2 3 2 3 9 3 6 2" xfId="7171" xr:uid="{00000000-0005-0000-0000-00007C1B0000}"/>
    <cellStyle name="Input 2 3 2 3 9 3 7" xfId="7172" xr:uid="{00000000-0005-0000-0000-00007D1B0000}"/>
    <cellStyle name="Input 2 3 2 3 9 4" xfId="7173" xr:uid="{00000000-0005-0000-0000-00007E1B0000}"/>
    <cellStyle name="Input 2 3 2 3 9 4 2" xfId="7174" xr:uid="{00000000-0005-0000-0000-00007F1B0000}"/>
    <cellStyle name="Input 2 3 2 3 9 4 2 2" xfId="7175" xr:uid="{00000000-0005-0000-0000-0000801B0000}"/>
    <cellStyle name="Input 2 3 2 3 9 4 2 2 2" xfId="7176" xr:uid="{00000000-0005-0000-0000-0000811B0000}"/>
    <cellStyle name="Input 2 3 2 3 9 4 2 2 2 2" xfId="7177" xr:uid="{00000000-0005-0000-0000-0000821B0000}"/>
    <cellStyle name="Input 2 3 2 3 9 4 2 2 3" xfId="7178" xr:uid="{00000000-0005-0000-0000-0000831B0000}"/>
    <cellStyle name="Input 2 3 2 3 9 4 2 3" xfId="7179" xr:uid="{00000000-0005-0000-0000-0000841B0000}"/>
    <cellStyle name="Input 2 3 2 3 9 4 2 3 2" xfId="7180" xr:uid="{00000000-0005-0000-0000-0000851B0000}"/>
    <cellStyle name="Input 2 3 2 3 9 4 2 4" xfId="7181" xr:uid="{00000000-0005-0000-0000-0000861B0000}"/>
    <cellStyle name="Input 2 3 2 3 9 4 3" xfId="7182" xr:uid="{00000000-0005-0000-0000-0000871B0000}"/>
    <cellStyle name="Input 2 3 2 3 9 4 3 2" xfId="7183" xr:uid="{00000000-0005-0000-0000-0000881B0000}"/>
    <cellStyle name="Input 2 3 2 3 9 4 3 2 2" xfId="7184" xr:uid="{00000000-0005-0000-0000-0000891B0000}"/>
    <cellStyle name="Input 2 3 2 3 9 4 3 3" xfId="7185" xr:uid="{00000000-0005-0000-0000-00008A1B0000}"/>
    <cellStyle name="Input 2 3 2 3 9 4 4" xfId="7186" xr:uid="{00000000-0005-0000-0000-00008B1B0000}"/>
    <cellStyle name="Input 2 3 2 3 9 4 4 2" xfId="7187" xr:uid="{00000000-0005-0000-0000-00008C1B0000}"/>
    <cellStyle name="Input 2 3 2 3 9 4 4 2 2" xfId="7188" xr:uid="{00000000-0005-0000-0000-00008D1B0000}"/>
    <cellStyle name="Input 2 3 2 3 9 4 4 3" xfId="7189" xr:uid="{00000000-0005-0000-0000-00008E1B0000}"/>
    <cellStyle name="Input 2 3 2 3 9 4 5" xfId="7190" xr:uid="{00000000-0005-0000-0000-00008F1B0000}"/>
    <cellStyle name="Input 2 3 2 3 9 4 5 2" xfId="7191" xr:uid="{00000000-0005-0000-0000-0000901B0000}"/>
    <cellStyle name="Input 2 3 2 3 9 4 6" xfId="7192" xr:uid="{00000000-0005-0000-0000-0000911B0000}"/>
    <cellStyle name="Input 2 3 2 3 9 4 6 2" xfId="7193" xr:uid="{00000000-0005-0000-0000-0000921B0000}"/>
    <cellStyle name="Input 2 3 2 3 9 4 7" xfId="7194" xr:uid="{00000000-0005-0000-0000-0000931B0000}"/>
    <cellStyle name="Input 2 3 2 3 9 5" xfId="7195" xr:uid="{00000000-0005-0000-0000-0000941B0000}"/>
    <cellStyle name="Input 2 3 2 3 9 5 2" xfId="7196" xr:uid="{00000000-0005-0000-0000-0000951B0000}"/>
    <cellStyle name="Input 2 3 2 3 9 5 2 2" xfId="7197" xr:uid="{00000000-0005-0000-0000-0000961B0000}"/>
    <cellStyle name="Input 2 3 2 3 9 5 2 2 2" xfId="7198" xr:uid="{00000000-0005-0000-0000-0000971B0000}"/>
    <cellStyle name="Input 2 3 2 3 9 5 2 2 2 2" xfId="7199" xr:uid="{00000000-0005-0000-0000-0000981B0000}"/>
    <cellStyle name="Input 2 3 2 3 9 5 2 2 3" xfId="7200" xr:uid="{00000000-0005-0000-0000-0000991B0000}"/>
    <cellStyle name="Input 2 3 2 3 9 5 2 3" xfId="7201" xr:uid="{00000000-0005-0000-0000-00009A1B0000}"/>
    <cellStyle name="Input 2 3 2 3 9 5 2 3 2" xfId="7202" xr:uid="{00000000-0005-0000-0000-00009B1B0000}"/>
    <cellStyle name="Input 2 3 2 3 9 5 2 4" xfId="7203" xr:uid="{00000000-0005-0000-0000-00009C1B0000}"/>
    <cellStyle name="Input 2 3 2 3 9 5 3" xfId="7204" xr:uid="{00000000-0005-0000-0000-00009D1B0000}"/>
    <cellStyle name="Input 2 3 2 3 9 5 3 2" xfId="7205" xr:uid="{00000000-0005-0000-0000-00009E1B0000}"/>
    <cellStyle name="Input 2 3 2 3 9 5 3 2 2" xfId="7206" xr:uid="{00000000-0005-0000-0000-00009F1B0000}"/>
    <cellStyle name="Input 2 3 2 3 9 5 3 3" xfId="7207" xr:uid="{00000000-0005-0000-0000-0000A01B0000}"/>
    <cellStyle name="Input 2 3 2 3 9 5 4" xfId="7208" xr:uid="{00000000-0005-0000-0000-0000A11B0000}"/>
    <cellStyle name="Input 2 3 2 3 9 5 4 2" xfId="7209" xr:uid="{00000000-0005-0000-0000-0000A21B0000}"/>
    <cellStyle name="Input 2 3 2 3 9 5 4 2 2" xfId="7210" xr:uid="{00000000-0005-0000-0000-0000A31B0000}"/>
    <cellStyle name="Input 2 3 2 3 9 5 4 3" xfId="7211" xr:uid="{00000000-0005-0000-0000-0000A41B0000}"/>
    <cellStyle name="Input 2 3 2 3 9 5 5" xfId="7212" xr:uid="{00000000-0005-0000-0000-0000A51B0000}"/>
    <cellStyle name="Input 2 3 2 3 9 5 5 2" xfId="7213" xr:uid="{00000000-0005-0000-0000-0000A61B0000}"/>
    <cellStyle name="Input 2 3 2 3 9 5 6" xfId="7214" xr:uid="{00000000-0005-0000-0000-0000A71B0000}"/>
    <cellStyle name="Input 2 3 2 3 9 5 6 2" xfId="7215" xr:uid="{00000000-0005-0000-0000-0000A81B0000}"/>
    <cellStyle name="Input 2 3 2 3 9 5 7" xfId="7216" xr:uid="{00000000-0005-0000-0000-0000A91B0000}"/>
    <cellStyle name="Input 2 3 2 3 9 6" xfId="7217" xr:uid="{00000000-0005-0000-0000-0000AA1B0000}"/>
    <cellStyle name="Input 2 3 2 3 9 6 2" xfId="7218" xr:uid="{00000000-0005-0000-0000-0000AB1B0000}"/>
    <cellStyle name="Input 2 3 2 3 9 6 2 2" xfId="7219" xr:uid="{00000000-0005-0000-0000-0000AC1B0000}"/>
    <cellStyle name="Input 2 3 2 3 9 6 2 2 2" xfId="7220" xr:uid="{00000000-0005-0000-0000-0000AD1B0000}"/>
    <cellStyle name="Input 2 3 2 3 9 6 2 2 2 2" xfId="7221" xr:uid="{00000000-0005-0000-0000-0000AE1B0000}"/>
    <cellStyle name="Input 2 3 2 3 9 6 2 2 3" xfId="7222" xr:uid="{00000000-0005-0000-0000-0000AF1B0000}"/>
    <cellStyle name="Input 2 3 2 3 9 6 2 3" xfId="7223" xr:uid="{00000000-0005-0000-0000-0000B01B0000}"/>
    <cellStyle name="Input 2 3 2 3 9 6 2 3 2" xfId="7224" xr:uid="{00000000-0005-0000-0000-0000B11B0000}"/>
    <cellStyle name="Input 2 3 2 3 9 6 2 4" xfId="7225" xr:uid="{00000000-0005-0000-0000-0000B21B0000}"/>
    <cellStyle name="Input 2 3 2 3 9 6 3" xfId="7226" xr:uid="{00000000-0005-0000-0000-0000B31B0000}"/>
    <cellStyle name="Input 2 3 2 3 9 6 3 2" xfId="7227" xr:uid="{00000000-0005-0000-0000-0000B41B0000}"/>
    <cellStyle name="Input 2 3 2 3 9 6 3 2 2" xfId="7228" xr:uid="{00000000-0005-0000-0000-0000B51B0000}"/>
    <cellStyle name="Input 2 3 2 3 9 6 3 3" xfId="7229" xr:uid="{00000000-0005-0000-0000-0000B61B0000}"/>
    <cellStyle name="Input 2 3 2 3 9 6 4" xfId="7230" xr:uid="{00000000-0005-0000-0000-0000B71B0000}"/>
    <cellStyle name="Input 2 3 2 3 9 6 4 2" xfId="7231" xr:uid="{00000000-0005-0000-0000-0000B81B0000}"/>
    <cellStyle name="Input 2 3 2 3 9 6 4 2 2" xfId="7232" xr:uid="{00000000-0005-0000-0000-0000B91B0000}"/>
    <cellStyle name="Input 2 3 2 3 9 6 4 3" xfId="7233" xr:uid="{00000000-0005-0000-0000-0000BA1B0000}"/>
    <cellStyle name="Input 2 3 2 3 9 6 5" xfId="7234" xr:uid="{00000000-0005-0000-0000-0000BB1B0000}"/>
    <cellStyle name="Input 2 3 2 3 9 6 5 2" xfId="7235" xr:uid="{00000000-0005-0000-0000-0000BC1B0000}"/>
    <cellStyle name="Input 2 3 2 3 9 6 6" xfId="7236" xr:uid="{00000000-0005-0000-0000-0000BD1B0000}"/>
    <cellStyle name="Input 2 3 2 3 9 6 6 2" xfId="7237" xr:uid="{00000000-0005-0000-0000-0000BE1B0000}"/>
    <cellStyle name="Input 2 3 2 3 9 6 7" xfId="7238" xr:uid="{00000000-0005-0000-0000-0000BF1B0000}"/>
    <cellStyle name="Input 2 3 2 3 9 7" xfId="7239" xr:uid="{00000000-0005-0000-0000-0000C01B0000}"/>
    <cellStyle name="Input 2 3 2 3 9 7 2" xfId="7240" xr:uid="{00000000-0005-0000-0000-0000C11B0000}"/>
    <cellStyle name="Input 2 3 2 3 9 7 2 2" xfId="7241" xr:uid="{00000000-0005-0000-0000-0000C21B0000}"/>
    <cellStyle name="Input 2 3 2 3 9 7 2 2 2" xfId="7242" xr:uid="{00000000-0005-0000-0000-0000C31B0000}"/>
    <cellStyle name="Input 2 3 2 3 9 7 2 3" xfId="7243" xr:uid="{00000000-0005-0000-0000-0000C41B0000}"/>
    <cellStyle name="Input 2 3 2 3 9 7 3" xfId="7244" xr:uid="{00000000-0005-0000-0000-0000C51B0000}"/>
    <cellStyle name="Input 2 3 2 3 9 7 3 2" xfId="7245" xr:uid="{00000000-0005-0000-0000-0000C61B0000}"/>
    <cellStyle name="Input 2 3 2 3 9 7 4" xfId="7246" xr:uid="{00000000-0005-0000-0000-0000C71B0000}"/>
    <cellStyle name="Input 2 3 2 3 9 8" xfId="7247" xr:uid="{00000000-0005-0000-0000-0000C81B0000}"/>
    <cellStyle name="Input 2 3 2 3 9 8 2" xfId="7248" xr:uid="{00000000-0005-0000-0000-0000C91B0000}"/>
    <cellStyle name="Input 2 3 2 3 9 8 2 2" xfId="7249" xr:uid="{00000000-0005-0000-0000-0000CA1B0000}"/>
    <cellStyle name="Input 2 3 2 3 9 8 3" xfId="7250" xr:uid="{00000000-0005-0000-0000-0000CB1B0000}"/>
    <cellStyle name="Input 2 3 2 3 9 9" xfId="7251" xr:uid="{00000000-0005-0000-0000-0000CC1B0000}"/>
    <cellStyle name="Input 2 3 2 3 9 9 2" xfId="7252" xr:uid="{00000000-0005-0000-0000-0000CD1B0000}"/>
    <cellStyle name="Input 2 3 2 3 9 9 2 2" xfId="7253" xr:uid="{00000000-0005-0000-0000-0000CE1B0000}"/>
    <cellStyle name="Input 2 3 2 3 9 9 3" xfId="7254" xr:uid="{00000000-0005-0000-0000-0000CF1B0000}"/>
    <cellStyle name="Input 2 3 2 4" xfId="7255" xr:uid="{00000000-0005-0000-0000-0000D01B0000}"/>
    <cellStyle name="Input 2 3 20" xfId="7256" xr:uid="{00000000-0005-0000-0000-0000D11B0000}"/>
    <cellStyle name="Input 2 3 21" xfId="7257" xr:uid="{00000000-0005-0000-0000-0000D21B0000}"/>
    <cellStyle name="Input 2 3 3" xfId="7258" xr:uid="{00000000-0005-0000-0000-0000D31B0000}"/>
    <cellStyle name="Input 2 3 3 10" xfId="7259" xr:uid="{00000000-0005-0000-0000-0000D41B0000}"/>
    <cellStyle name="Input 2 3 3 10 10" xfId="7260" xr:uid="{00000000-0005-0000-0000-0000D51B0000}"/>
    <cellStyle name="Input 2 3 3 10 10 2" xfId="7261" xr:uid="{00000000-0005-0000-0000-0000D61B0000}"/>
    <cellStyle name="Input 2 3 3 10 11" xfId="7262" xr:uid="{00000000-0005-0000-0000-0000D71B0000}"/>
    <cellStyle name="Input 2 3 3 10 11 2" xfId="7263" xr:uid="{00000000-0005-0000-0000-0000D81B0000}"/>
    <cellStyle name="Input 2 3 3 10 12" xfId="7264" xr:uid="{00000000-0005-0000-0000-0000D91B0000}"/>
    <cellStyle name="Input 2 3 3 10 2" xfId="7265" xr:uid="{00000000-0005-0000-0000-0000DA1B0000}"/>
    <cellStyle name="Input 2 3 3 10 2 2" xfId="7266" xr:uid="{00000000-0005-0000-0000-0000DB1B0000}"/>
    <cellStyle name="Input 2 3 3 10 2 2 2" xfId="7267" xr:uid="{00000000-0005-0000-0000-0000DC1B0000}"/>
    <cellStyle name="Input 2 3 3 10 2 2 2 2" xfId="7268" xr:uid="{00000000-0005-0000-0000-0000DD1B0000}"/>
    <cellStyle name="Input 2 3 3 10 2 2 2 2 2" xfId="7269" xr:uid="{00000000-0005-0000-0000-0000DE1B0000}"/>
    <cellStyle name="Input 2 3 3 10 2 2 2 3" xfId="7270" xr:uid="{00000000-0005-0000-0000-0000DF1B0000}"/>
    <cellStyle name="Input 2 3 3 10 2 2 3" xfId="7271" xr:uid="{00000000-0005-0000-0000-0000E01B0000}"/>
    <cellStyle name="Input 2 3 3 10 2 2 3 2" xfId="7272" xr:uid="{00000000-0005-0000-0000-0000E11B0000}"/>
    <cellStyle name="Input 2 3 3 10 2 2 4" xfId="7273" xr:uid="{00000000-0005-0000-0000-0000E21B0000}"/>
    <cellStyle name="Input 2 3 3 10 2 3" xfId="7274" xr:uid="{00000000-0005-0000-0000-0000E31B0000}"/>
    <cellStyle name="Input 2 3 3 10 2 3 2" xfId="7275" xr:uid="{00000000-0005-0000-0000-0000E41B0000}"/>
    <cellStyle name="Input 2 3 3 10 2 3 2 2" xfId="7276" xr:uid="{00000000-0005-0000-0000-0000E51B0000}"/>
    <cellStyle name="Input 2 3 3 10 2 3 3" xfId="7277" xr:uid="{00000000-0005-0000-0000-0000E61B0000}"/>
    <cellStyle name="Input 2 3 3 10 2 4" xfId="7278" xr:uid="{00000000-0005-0000-0000-0000E71B0000}"/>
    <cellStyle name="Input 2 3 3 10 2 4 2" xfId="7279" xr:uid="{00000000-0005-0000-0000-0000E81B0000}"/>
    <cellStyle name="Input 2 3 3 10 2 4 2 2" xfId="7280" xr:uid="{00000000-0005-0000-0000-0000E91B0000}"/>
    <cellStyle name="Input 2 3 3 10 2 4 3" xfId="7281" xr:uid="{00000000-0005-0000-0000-0000EA1B0000}"/>
    <cellStyle name="Input 2 3 3 10 2 5" xfId="7282" xr:uid="{00000000-0005-0000-0000-0000EB1B0000}"/>
    <cellStyle name="Input 2 3 3 10 2 5 2" xfId="7283" xr:uid="{00000000-0005-0000-0000-0000EC1B0000}"/>
    <cellStyle name="Input 2 3 3 10 2 6" xfId="7284" xr:uid="{00000000-0005-0000-0000-0000ED1B0000}"/>
    <cellStyle name="Input 2 3 3 10 2 6 2" xfId="7285" xr:uid="{00000000-0005-0000-0000-0000EE1B0000}"/>
    <cellStyle name="Input 2 3 3 10 2 7" xfId="7286" xr:uid="{00000000-0005-0000-0000-0000EF1B0000}"/>
    <cellStyle name="Input 2 3 3 10 3" xfId="7287" xr:uid="{00000000-0005-0000-0000-0000F01B0000}"/>
    <cellStyle name="Input 2 3 3 10 3 2" xfId="7288" xr:uid="{00000000-0005-0000-0000-0000F11B0000}"/>
    <cellStyle name="Input 2 3 3 10 3 2 2" xfId="7289" xr:uid="{00000000-0005-0000-0000-0000F21B0000}"/>
    <cellStyle name="Input 2 3 3 10 3 2 2 2" xfId="7290" xr:uid="{00000000-0005-0000-0000-0000F31B0000}"/>
    <cellStyle name="Input 2 3 3 10 3 2 2 2 2" xfId="7291" xr:uid="{00000000-0005-0000-0000-0000F41B0000}"/>
    <cellStyle name="Input 2 3 3 10 3 2 2 3" xfId="7292" xr:uid="{00000000-0005-0000-0000-0000F51B0000}"/>
    <cellStyle name="Input 2 3 3 10 3 2 3" xfId="7293" xr:uid="{00000000-0005-0000-0000-0000F61B0000}"/>
    <cellStyle name="Input 2 3 3 10 3 2 3 2" xfId="7294" xr:uid="{00000000-0005-0000-0000-0000F71B0000}"/>
    <cellStyle name="Input 2 3 3 10 3 2 4" xfId="7295" xr:uid="{00000000-0005-0000-0000-0000F81B0000}"/>
    <cellStyle name="Input 2 3 3 10 3 3" xfId="7296" xr:uid="{00000000-0005-0000-0000-0000F91B0000}"/>
    <cellStyle name="Input 2 3 3 10 3 3 2" xfId="7297" xr:uid="{00000000-0005-0000-0000-0000FA1B0000}"/>
    <cellStyle name="Input 2 3 3 10 3 3 2 2" xfId="7298" xr:uid="{00000000-0005-0000-0000-0000FB1B0000}"/>
    <cellStyle name="Input 2 3 3 10 3 3 3" xfId="7299" xr:uid="{00000000-0005-0000-0000-0000FC1B0000}"/>
    <cellStyle name="Input 2 3 3 10 3 4" xfId="7300" xr:uid="{00000000-0005-0000-0000-0000FD1B0000}"/>
    <cellStyle name="Input 2 3 3 10 3 4 2" xfId="7301" xr:uid="{00000000-0005-0000-0000-0000FE1B0000}"/>
    <cellStyle name="Input 2 3 3 10 3 4 2 2" xfId="7302" xr:uid="{00000000-0005-0000-0000-0000FF1B0000}"/>
    <cellStyle name="Input 2 3 3 10 3 4 3" xfId="7303" xr:uid="{00000000-0005-0000-0000-0000001C0000}"/>
    <cellStyle name="Input 2 3 3 10 3 5" xfId="7304" xr:uid="{00000000-0005-0000-0000-0000011C0000}"/>
    <cellStyle name="Input 2 3 3 10 3 5 2" xfId="7305" xr:uid="{00000000-0005-0000-0000-0000021C0000}"/>
    <cellStyle name="Input 2 3 3 10 3 6" xfId="7306" xr:uid="{00000000-0005-0000-0000-0000031C0000}"/>
    <cellStyle name="Input 2 3 3 10 3 6 2" xfId="7307" xr:uid="{00000000-0005-0000-0000-0000041C0000}"/>
    <cellStyle name="Input 2 3 3 10 3 7" xfId="7308" xr:uid="{00000000-0005-0000-0000-0000051C0000}"/>
    <cellStyle name="Input 2 3 3 10 4" xfId="7309" xr:uid="{00000000-0005-0000-0000-0000061C0000}"/>
    <cellStyle name="Input 2 3 3 10 4 2" xfId="7310" xr:uid="{00000000-0005-0000-0000-0000071C0000}"/>
    <cellStyle name="Input 2 3 3 10 4 2 2" xfId="7311" xr:uid="{00000000-0005-0000-0000-0000081C0000}"/>
    <cellStyle name="Input 2 3 3 10 4 2 2 2" xfId="7312" xr:uid="{00000000-0005-0000-0000-0000091C0000}"/>
    <cellStyle name="Input 2 3 3 10 4 2 2 2 2" xfId="7313" xr:uid="{00000000-0005-0000-0000-00000A1C0000}"/>
    <cellStyle name="Input 2 3 3 10 4 2 2 3" xfId="7314" xr:uid="{00000000-0005-0000-0000-00000B1C0000}"/>
    <cellStyle name="Input 2 3 3 10 4 2 3" xfId="7315" xr:uid="{00000000-0005-0000-0000-00000C1C0000}"/>
    <cellStyle name="Input 2 3 3 10 4 2 3 2" xfId="7316" xr:uid="{00000000-0005-0000-0000-00000D1C0000}"/>
    <cellStyle name="Input 2 3 3 10 4 2 4" xfId="7317" xr:uid="{00000000-0005-0000-0000-00000E1C0000}"/>
    <cellStyle name="Input 2 3 3 10 4 3" xfId="7318" xr:uid="{00000000-0005-0000-0000-00000F1C0000}"/>
    <cellStyle name="Input 2 3 3 10 4 3 2" xfId="7319" xr:uid="{00000000-0005-0000-0000-0000101C0000}"/>
    <cellStyle name="Input 2 3 3 10 4 3 2 2" xfId="7320" xr:uid="{00000000-0005-0000-0000-0000111C0000}"/>
    <cellStyle name="Input 2 3 3 10 4 3 3" xfId="7321" xr:uid="{00000000-0005-0000-0000-0000121C0000}"/>
    <cellStyle name="Input 2 3 3 10 4 4" xfId="7322" xr:uid="{00000000-0005-0000-0000-0000131C0000}"/>
    <cellStyle name="Input 2 3 3 10 4 4 2" xfId="7323" xr:uid="{00000000-0005-0000-0000-0000141C0000}"/>
    <cellStyle name="Input 2 3 3 10 4 4 2 2" xfId="7324" xr:uid="{00000000-0005-0000-0000-0000151C0000}"/>
    <cellStyle name="Input 2 3 3 10 4 4 3" xfId="7325" xr:uid="{00000000-0005-0000-0000-0000161C0000}"/>
    <cellStyle name="Input 2 3 3 10 4 5" xfId="7326" xr:uid="{00000000-0005-0000-0000-0000171C0000}"/>
    <cellStyle name="Input 2 3 3 10 4 5 2" xfId="7327" xr:uid="{00000000-0005-0000-0000-0000181C0000}"/>
    <cellStyle name="Input 2 3 3 10 4 6" xfId="7328" xr:uid="{00000000-0005-0000-0000-0000191C0000}"/>
    <cellStyle name="Input 2 3 3 10 4 6 2" xfId="7329" xr:uid="{00000000-0005-0000-0000-00001A1C0000}"/>
    <cellStyle name="Input 2 3 3 10 4 7" xfId="7330" xr:uid="{00000000-0005-0000-0000-00001B1C0000}"/>
    <cellStyle name="Input 2 3 3 10 5" xfId="7331" xr:uid="{00000000-0005-0000-0000-00001C1C0000}"/>
    <cellStyle name="Input 2 3 3 10 5 2" xfId="7332" xr:uid="{00000000-0005-0000-0000-00001D1C0000}"/>
    <cellStyle name="Input 2 3 3 10 5 2 2" xfId="7333" xr:uid="{00000000-0005-0000-0000-00001E1C0000}"/>
    <cellStyle name="Input 2 3 3 10 5 2 2 2" xfId="7334" xr:uid="{00000000-0005-0000-0000-00001F1C0000}"/>
    <cellStyle name="Input 2 3 3 10 5 2 2 2 2" xfId="7335" xr:uid="{00000000-0005-0000-0000-0000201C0000}"/>
    <cellStyle name="Input 2 3 3 10 5 2 2 3" xfId="7336" xr:uid="{00000000-0005-0000-0000-0000211C0000}"/>
    <cellStyle name="Input 2 3 3 10 5 2 3" xfId="7337" xr:uid="{00000000-0005-0000-0000-0000221C0000}"/>
    <cellStyle name="Input 2 3 3 10 5 2 3 2" xfId="7338" xr:uid="{00000000-0005-0000-0000-0000231C0000}"/>
    <cellStyle name="Input 2 3 3 10 5 2 4" xfId="7339" xr:uid="{00000000-0005-0000-0000-0000241C0000}"/>
    <cellStyle name="Input 2 3 3 10 5 3" xfId="7340" xr:uid="{00000000-0005-0000-0000-0000251C0000}"/>
    <cellStyle name="Input 2 3 3 10 5 3 2" xfId="7341" xr:uid="{00000000-0005-0000-0000-0000261C0000}"/>
    <cellStyle name="Input 2 3 3 10 5 3 2 2" xfId="7342" xr:uid="{00000000-0005-0000-0000-0000271C0000}"/>
    <cellStyle name="Input 2 3 3 10 5 3 3" xfId="7343" xr:uid="{00000000-0005-0000-0000-0000281C0000}"/>
    <cellStyle name="Input 2 3 3 10 5 4" xfId="7344" xr:uid="{00000000-0005-0000-0000-0000291C0000}"/>
    <cellStyle name="Input 2 3 3 10 5 4 2" xfId="7345" xr:uid="{00000000-0005-0000-0000-00002A1C0000}"/>
    <cellStyle name="Input 2 3 3 10 5 4 2 2" xfId="7346" xr:uid="{00000000-0005-0000-0000-00002B1C0000}"/>
    <cellStyle name="Input 2 3 3 10 5 4 3" xfId="7347" xr:uid="{00000000-0005-0000-0000-00002C1C0000}"/>
    <cellStyle name="Input 2 3 3 10 5 5" xfId="7348" xr:uid="{00000000-0005-0000-0000-00002D1C0000}"/>
    <cellStyle name="Input 2 3 3 10 5 5 2" xfId="7349" xr:uid="{00000000-0005-0000-0000-00002E1C0000}"/>
    <cellStyle name="Input 2 3 3 10 5 6" xfId="7350" xr:uid="{00000000-0005-0000-0000-00002F1C0000}"/>
    <cellStyle name="Input 2 3 3 10 5 6 2" xfId="7351" xr:uid="{00000000-0005-0000-0000-0000301C0000}"/>
    <cellStyle name="Input 2 3 3 10 5 7" xfId="7352" xr:uid="{00000000-0005-0000-0000-0000311C0000}"/>
    <cellStyle name="Input 2 3 3 10 6" xfId="7353" xr:uid="{00000000-0005-0000-0000-0000321C0000}"/>
    <cellStyle name="Input 2 3 3 10 6 2" xfId="7354" xr:uid="{00000000-0005-0000-0000-0000331C0000}"/>
    <cellStyle name="Input 2 3 3 10 6 2 2" xfId="7355" xr:uid="{00000000-0005-0000-0000-0000341C0000}"/>
    <cellStyle name="Input 2 3 3 10 6 2 2 2" xfId="7356" xr:uid="{00000000-0005-0000-0000-0000351C0000}"/>
    <cellStyle name="Input 2 3 3 10 6 2 2 2 2" xfId="7357" xr:uid="{00000000-0005-0000-0000-0000361C0000}"/>
    <cellStyle name="Input 2 3 3 10 6 2 2 3" xfId="7358" xr:uid="{00000000-0005-0000-0000-0000371C0000}"/>
    <cellStyle name="Input 2 3 3 10 6 2 3" xfId="7359" xr:uid="{00000000-0005-0000-0000-0000381C0000}"/>
    <cellStyle name="Input 2 3 3 10 6 2 3 2" xfId="7360" xr:uid="{00000000-0005-0000-0000-0000391C0000}"/>
    <cellStyle name="Input 2 3 3 10 6 2 4" xfId="7361" xr:uid="{00000000-0005-0000-0000-00003A1C0000}"/>
    <cellStyle name="Input 2 3 3 10 6 3" xfId="7362" xr:uid="{00000000-0005-0000-0000-00003B1C0000}"/>
    <cellStyle name="Input 2 3 3 10 6 3 2" xfId="7363" xr:uid="{00000000-0005-0000-0000-00003C1C0000}"/>
    <cellStyle name="Input 2 3 3 10 6 3 2 2" xfId="7364" xr:uid="{00000000-0005-0000-0000-00003D1C0000}"/>
    <cellStyle name="Input 2 3 3 10 6 3 3" xfId="7365" xr:uid="{00000000-0005-0000-0000-00003E1C0000}"/>
    <cellStyle name="Input 2 3 3 10 6 4" xfId="7366" xr:uid="{00000000-0005-0000-0000-00003F1C0000}"/>
    <cellStyle name="Input 2 3 3 10 6 4 2" xfId="7367" xr:uid="{00000000-0005-0000-0000-0000401C0000}"/>
    <cellStyle name="Input 2 3 3 10 6 4 2 2" xfId="7368" xr:uid="{00000000-0005-0000-0000-0000411C0000}"/>
    <cellStyle name="Input 2 3 3 10 6 4 3" xfId="7369" xr:uid="{00000000-0005-0000-0000-0000421C0000}"/>
    <cellStyle name="Input 2 3 3 10 6 5" xfId="7370" xr:uid="{00000000-0005-0000-0000-0000431C0000}"/>
    <cellStyle name="Input 2 3 3 10 6 5 2" xfId="7371" xr:uid="{00000000-0005-0000-0000-0000441C0000}"/>
    <cellStyle name="Input 2 3 3 10 6 6" xfId="7372" xr:uid="{00000000-0005-0000-0000-0000451C0000}"/>
    <cellStyle name="Input 2 3 3 10 6 6 2" xfId="7373" xr:uid="{00000000-0005-0000-0000-0000461C0000}"/>
    <cellStyle name="Input 2 3 3 10 6 7" xfId="7374" xr:uid="{00000000-0005-0000-0000-0000471C0000}"/>
    <cellStyle name="Input 2 3 3 10 7" xfId="7375" xr:uid="{00000000-0005-0000-0000-0000481C0000}"/>
    <cellStyle name="Input 2 3 3 10 7 2" xfId="7376" xr:uid="{00000000-0005-0000-0000-0000491C0000}"/>
    <cellStyle name="Input 2 3 3 10 7 2 2" xfId="7377" xr:uid="{00000000-0005-0000-0000-00004A1C0000}"/>
    <cellStyle name="Input 2 3 3 10 7 2 2 2" xfId="7378" xr:uid="{00000000-0005-0000-0000-00004B1C0000}"/>
    <cellStyle name="Input 2 3 3 10 7 2 3" xfId="7379" xr:uid="{00000000-0005-0000-0000-00004C1C0000}"/>
    <cellStyle name="Input 2 3 3 10 7 3" xfId="7380" xr:uid="{00000000-0005-0000-0000-00004D1C0000}"/>
    <cellStyle name="Input 2 3 3 10 7 3 2" xfId="7381" xr:uid="{00000000-0005-0000-0000-00004E1C0000}"/>
    <cellStyle name="Input 2 3 3 10 7 4" xfId="7382" xr:uid="{00000000-0005-0000-0000-00004F1C0000}"/>
    <cellStyle name="Input 2 3 3 10 8" xfId="7383" xr:uid="{00000000-0005-0000-0000-0000501C0000}"/>
    <cellStyle name="Input 2 3 3 10 8 2" xfId="7384" xr:uid="{00000000-0005-0000-0000-0000511C0000}"/>
    <cellStyle name="Input 2 3 3 10 8 2 2" xfId="7385" xr:uid="{00000000-0005-0000-0000-0000521C0000}"/>
    <cellStyle name="Input 2 3 3 10 8 3" xfId="7386" xr:uid="{00000000-0005-0000-0000-0000531C0000}"/>
    <cellStyle name="Input 2 3 3 10 9" xfId="7387" xr:uid="{00000000-0005-0000-0000-0000541C0000}"/>
    <cellStyle name="Input 2 3 3 10 9 2" xfId="7388" xr:uid="{00000000-0005-0000-0000-0000551C0000}"/>
    <cellStyle name="Input 2 3 3 10 9 2 2" xfId="7389" xr:uid="{00000000-0005-0000-0000-0000561C0000}"/>
    <cellStyle name="Input 2 3 3 10 9 3" xfId="7390" xr:uid="{00000000-0005-0000-0000-0000571C0000}"/>
    <cellStyle name="Input 2 3 3 11" xfId="7391" xr:uid="{00000000-0005-0000-0000-0000581C0000}"/>
    <cellStyle name="Input 2 3 3 11 10" xfId="7392" xr:uid="{00000000-0005-0000-0000-0000591C0000}"/>
    <cellStyle name="Input 2 3 3 11 10 2" xfId="7393" xr:uid="{00000000-0005-0000-0000-00005A1C0000}"/>
    <cellStyle name="Input 2 3 3 11 11" xfId="7394" xr:uid="{00000000-0005-0000-0000-00005B1C0000}"/>
    <cellStyle name="Input 2 3 3 11 11 2" xfId="7395" xr:uid="{00000000-0005-0000-0000-00005C1C0000}"/>
    <cellStyle name="Input 2 3 3 11 12" xfId="7396" xr:uid="{00000000-0005-0000-0000-00005D1C0000}"/>
    <cellStyle name="Input 2 3 3 11 2" xfId="7397" xr:uid="{00000000-0005-0000-0000-00005E1C0000}"/>
    <cellStyle name="Input 2 3 3 11 2 2" xfId="7398" xr:uid="{00000000-0005-0000-0000-00005F1C0000}"/>
    <cellStyle name="Input 2 3 3 11 2 2 2" xfId="7399" xr:uid="{00000000-0005-0000-0000-0000601C0000}"/>
    <cellStyle name="Input 2 3 3 11 2 2 2 2" xfId="7400" xr:uid="{00000000-0005-0000-0000-0000611C0000}"/>
    <cellStyle name="Input 2 3 3 11 2 2 2 2 2" xfId="7401" xr:uid="{00000000-0005-0000-0000-0000621C0000}"/>
    <cellStyle name="Input 2 3 3 11 2 2 2 3" xfId="7402" xr:uid="{00000000-0005-0000-0000-0000631C0000}"/>
    <cellStyle name="Input 2 3 3 11 2 2 3" xfId="7403" xr:uid="{00000000-0005-0000-0000-0000641C0000}"/>
    <cellStyle name="Input 2 3 3 11 2 2 3 2" xfId="7404" xr:uid="{00000000-0005-0000-0000-0000651C0000}"/>
    <cellStyle name="Input 2 3 3 11 2 2 4" xfId="7405" xr:uid="{00000000-0005-0000-0000-0000661C0000}"/>
    <cellStyle name="Input 2 3 3 11 2 3" xfId="7406" xr:uid="{00000000-0005-0000-0000-0000671C0000}"/>
    <cellStyle name="Input 2 3 3 11 2 3 2" xfId="7407" xr:uid="{00000000-0005-0000-0000-0000681C0000}"/>
    <cellStyle name="Input 2 3 3 11 2 3 2 2" xfId="7408" xr:uid="{00000000-0005-0000-0000-0000691C0000}"/>
    <cellStyle name="Input 2 3 3 11 2 3 3" xfId="7409" xr:uid="{00000000-0005-0000-0000-00006A1C0000}"/>
    <cellStyle name="Input 2 3 3 11 2 4" xfId="7410" xr:uid="{00000000-0005-0000-0000-00006B1C0000}"/>
    <cellStyle name="Input 2 3 3 11 2 4 2" xfId="7411" xr:uid="{00000000-0005-0000-0000-00006C1C0000}"/>
    <cellStyle name="Input 2 3 3 11 2 4 2 2" xfId="7412" xr:uid="{00000000-0005-0000-0000-00006D1C0000}"/>
    <cellStyle name="Input 2 3 3 11 2 4 3" xfId="7413" xr:uid="{00000000-0005-0000-0000-00006E1C0000}"/>
    <cellStyle name="Input 2 3 3 11 2 5" xfId="7414" xr:uid="{00000000-0005-0000-0000-00006F1C0000}"/>
    <cellStyle name="Input 2 3 3 11 2 5 2" xfId="7415" xr:uid="{00000000-0005-0000-0000-0000701C0000}"/>
    <cellStyle name="Input 2 3 3 11 2 6" xfId="7416" xr:uid="{00000000-0005-0000-0000-0000711C0000}"/>
    <cellStyle name="Input 2 3 3 11 2 6 2" xfId="7417" xr:uid="{00000000-0005-0000-0000-0000721C0000}"/>
    <cellStyle name="Input 2 3 3 11 2 7" xfId="7418" xr:uid="{00000000-0005-0000-0000-0000731C0000}"/>
    <cellStyle name="Input 2 3 3 11 3" xfId="7419" xr:uid="{00000000-0005-0000-0000-0000741C0000}"/>
    <cellStyle name="Input 2 3 3 11 3 2" xfId="7420" xr:uid="{00000000-0005-0000-0000-0000751C0000}"/>
    <cellStyle name="Input 2 3 3 11 3 2 2" xfId="7421" xr:uid="{00000000-0005-0000-0000-0000761C0000}"/>
    <cellStyle name="Input 2 3 3 11 3 2 2 2" xfId="7422" xr:uid="{00000000-0005-0000-0000-0000771C0000}"/>
    <cellStyle name="Input 2 3 3 11 3 2 2 2 2" xfId="7423" xr:uid="{00000000-0005-0000-0000-0000781C0000}"/>
    <cellStyle name="Input 2 3 3 11 3 2 2 3" xfId="7424" xr:uid="{00000000-0005-0000-0000-0000791C0000}"/>
    <cellStyle name="Input 2 3 3 11 3 2 3" xfId="7425" xr:uid="{00000000-0005-0000-0000-00007A1C0000}"/>
    <cellStyle name="Input 2 3 3 11 3 2 3 2" xfId="7426" xr:uid="{00000000-0005-0000-0000-00007B1C0000}"/>
    <cellStyle name="Input 2 3 3 11 3 2 4" xfId="7427" xr:uid="{00000000-0005-0000-0000-00007C1C0000}"/>
    <cellStyle name="Input 2 3 3 11 3 3" xfId="7428" xr:uid="{00000000-0005-0000-0000-00007D1C0000}"/>
    <cellStyle name="Input 2 3 3 11 3 3 2" xfId="7429" xr:uid="{00000000-0005-0000-0000-00007E1C0000}"/>
    <cellStyle name="Input 2 3 3 11 3 3 2 2" xfId="7430" xr:uid="{00000000-0005-0000-0000-00007F1C0000}"/>
    <cellStyle name="Input 2 3 3 11 3 3 3" xfId="7431" xr:uid="{00000000-0005-0000-0000-0000801C0000}"/>
    <cellStyle name="Input 2 3 3 11 3 4" xfId="7432" xr:uid="{00000000-0005-0000-0000-0000811C0000}"/>
    <cellStyle name="Input 2 3 3 11 3 4 2" xfId="7433" xr:uid="{00000000-0005-0000-0000-0000821C0000}"/>
    <cellStyle name="Input 2 3 3 11 3 4 2 2" xfId="7434" xr:uid="{00000000-0005-0000-0000-0000831C0000}"/>
    <cellStyle name="Input 2 3 3 11 3 4 3" xfId="7435" xr:uid="{00000000-0005-0000-0000-0000841C0000}"/>
    <cellStyle name="Input 2 3 3 11 3 5" xfId="7436" xr:uid="{00000000-0005-0000-0000-0000851C0000}"/>
    <cellStyle name="Input 2 3 3 11 3 5 2" xfId="7437" xr:uid="{00000000-0005-0000-0000-0000861C0000}"/>
    <cellStyle name="Input 2 3 3 11 3 6" xfId="7438" xr:uid="{00000000-0005-0000-0000-0000871C0000}"/>
    <cellStyle name="Input 2 3 3 11 3 6 2" xfId="7439" xr:uid="{00000000-0005-0000-0000-0000881C0000}"/>
    <cellStyle name="Input 2 3 3 11 3 7" xfId="7440" xr:uid="{00000000-0005-0000-0000-0000891C0000}"/>
    <cellStyle name="Input 2 3 3 11 4" xfId="7441" xr:uid="{00000000-0005-0000-0000-00008A1C0000}"/>
    <cellStyle name="Input 2 3 3 11 4 2" xfId="7442" xr:uid="{00000000-0005-0000-0000-00008B1C0000}"/>
    <cellStyle name="Input 2 3 3 11 4 2 2" xfId="7443" xr:uid="{00000000-0005-0000-0000-00008C1C0000}"/>
    <cellStyle name="Input 2 3 3 11 4 2 2 2" xfId="7444" xr:uid="{00000000-0005-0000-0000-00008D1C0000}"/>
    <cellStyle name="Input 2 3 3 11 4 2 2 2 2" xfId="7445" xr:uid="{00000000-0005-0000-0000-00008E1C0000}"/>
    <cellStyle name="Input 2 3 3 11 4 2 2 3" xfId="7446" xr:uid="{00000000-0005-0000-0000-00008F1C0000}"/>
    <cellStyle name="Input 2 3 3 11 4 2 3" xfId="7447" xr:uid="{00000000-0005-0000-0000-0000901C0000}"/>
    <cellStyle name="Input 2 3 3 11 4 2 3 2" xfId="7448" xr:uid="{00000000-0005-0000-0000-0000911C0000}"/>
    <cellStyle name="Input 2 3 3 11 4 2 4" xfId="7449" xr:uid="{00000000-0005-0000-0000-0000921C0000}"/>
    <cellStyle name="Input 2 3 3 11 4 3" xfId="7450" xr:uid="{00000000-0005-0000-0000-0000931C0000}"/>
    <cellStyle name="Input 2 3 3 11 4 3 2" xfId="7451" xr:uid="{00000000-0005-0000-0000-0000941C0000}"/>
    <cellStyle name="Input 2 3 3 11 4 3 2 2" xfId="7452" xr:uid="{00000000-0005-0000-0000-0000951C0000}"/>
    <cellStyle name="Input 2 3 3 11 4 3 3" xfId="7453" xr:uid="{00000000-0005-0000-0000-0000961C0000}"/>
    <cellStyle name="Input 2 3 3 11 4 4" xfId="7454" xr:uid="{00000000-0005-0000-0000-0000971C0000}"/>
    <cellStyle name="Input 2 3 3 11 4 4 2" xfId="7455" xr:uid="{00000000-0005-0000-0000-0000981C0000}"/>
    <cellStyle name="Input 2 3 3 11 4 4 2 2" xfId="7456" xr:uid="{00000000-0005-0000-0000-0000991C0000}"/>
    <cellStyle name="Input 2 3 3 11 4 4 3" xfId="7457" xr:uid="{00000000-0005-0000-0000-00009A1C0000}"/>
    <cellStyle name="Input 2 3 3 11 4 5" xfId="7458" xr:uid="{00000000-0005-0000-0000-00009B1C0000}"/>
    <cellStyle name="Input 2 3 3 11 4 5 2" xfId="7459" xr:uid="{00000000-0005-0000-0000-00009C1C0000}"/>
    <cellStyle name="Input 2 3 3 11 4 6" xfId="7460" xr:uid="{00000000-0005-0000-0000-00009D1C0000}"/>
    <cellStyle name="Input 2 3 3 11 4 6 2" xfId="7461" xr:uid="{00000000-0005-0000-0000-00009E1C0000}"/>
    <cellStyle name="Input 2 3 3 11 4 7" xfId="7462" xr:uid="{00000000-0005-0000-0000-00009F1C0000}"/>
    <cellStyle name="Input 2 3 3 11 5" xfId="7463" xr:uid="{00000000-0005-0000-0000-0000A01C0000}"/>
    <cellStyle name="Input 2 3 3 11 5 2" xfId="7464" xr:uid="{00000000-0005-0000-0000-0000A11C0000}"/>
    <cellStyle name="Input 2 3 3 11 5 2 2" xfId="7465" xr:uid="{00000000-0005-0000-0000-0000A21C0000}"/>
    <cellStyle name="Input 2 3 3 11 5 2 2 2" xfId="7466" xr:uid="{00000000-0005-0000-0000-0000A31C0000}"/>
    <cellStyle name="Input 2 3 3 11 5 2 2 2 2" xfId="7467" xr:uid="{00000000-0005-0000-0000-0000A41C0000}"/>
    <cellStyle name="Input 2 3 3 11 5 2 2 3" xfId="7468" xr:uid="{00000000-0005-0000-0000-0000A51C0000}"/>
    <cellStyle name="Input 2 3 3 11 5 2 3" xfId="7469" xr:uid="{00000000-0005-0000-0000-0000A61C0000}"/>
    <cellStyle name="Input 2 3 3 11 5 2 3 2" xfId="7470" xr:uid="{00000000-0005-0000-0000-0000A71C0000}"/>
    <cellStyle name="Input 2 3 3 11 5 2 4" xfId="7471" xr:uid="{00000000-0005-0000-0000-0000A81C0000}"/>
    <cellStyle name="Input 2 3 3 11 5 3" xfId="7472" xr:uid="{00000000-0005-0000-0000-0000A91C0000}"/>
    <cellStyle name="Input 2 3 3 11 5 3 2" xfId="7473" xr:uid="{00000000-0005-0000-0000-0000AA1C0000}"/>
    <cellStyle name="Input 2 3 3 11 5 3 2 2" xfId="7474" xr:uid="{00000000-0005-0000-0000-0000AB1C0000}"/>
    <cellStyle name="Input 2 3 3 11 5 3 3" xfId="7475" xr:uid="{00000000-0005-0000-0000-0000AC1C0000}"/>
    <cellStyle name="Input 2 3 3 11 5 4" xfId="7476" xr:uid="{00000000-0005-0000-0000-0000AD1C0000}"/>
    <cellStyle name="Input 2 3 3 11 5 4 2" xfId="7477" xr:uid="{00000000-0005-0000-0000-0000AE1C0000}"/>
    <cellStyle name="Input 2 3 3 11 5 4 2 2" xfId="7478" xr:uid="{00000000-0005-0000-0000-0000AF1C0000}"/>
    <cellStyle name="Input 2 3 3 11 5 4 3" xfId="7479" xr:uid="{00000000-0005-0000-0000-0000B01C0000}"/>
    <cellStyle name="Input 2 3 3 11 5 5" xfId="7480" xr:uid="{00000000-0005-0000-0000-0000B11C0000}"/>
    <cellStyle name="Input 2 3 3 11 5 5 2" xfId="7481" xr:uid="{00000000-0005-0000-0000-0000B21C0000}"/>
    <cellStyle name="Input 2 3 3 11 5 6" xfId="7482" xr:uid="{00000000-0005-0000-0000-0000B31C0000}"/>
    <cellStyle name="Input 2 3 3 11 5 6 2" xfId="7483" xr:uid="{00000000-0005-0000-0000-0000B41C0000}"/>
    <cellStyle name="Input 2 3 3 11 5 7" xfId="7484" xr:uid="{00000000-0005-0000-0000-0000B51C0000}"/>
    <cellStyle name="Input 2 3 3 11 6" xfId="7485" xr:uid="{00000000-0005-0000-0000-0000B61C0000}"/>
    <cellStyle name="Input 2 3 3 11 6 2" xfId="7486" xr:uid="{00000000-0005-0000-0000-0000B71C0000}"/>
    <cellStyle name="Input 2 3 3 11 6 2 2" xfId="7487" xr:uid="{00000000-0005-0000-0000-0000B81C0000}"/>
    <cellStyle name="Input 2 3 3 11 6 2 2 2" xfId="7488" xr:uid="{00000000-0005-0000-0000-0000B91C0000}"/>
    <cellStyle name="Input 2 3 3 11 6 2 2 2 2" xfId="7489" xr:uid="{00000000-0005-0000-0000-0000BA1C0000}"/>
    <cellStyle name="Input 2 3 3 11 6 2 2 3" xfId="7490" xr:uid="{00000000-0005-0000-0000-0000BB1C0000}"/>
    <cellStyle name="Input 2 3 3 11 6 2 3" xfId="7491" xr:uid="{00000000-0005-0000-0000-0000BC1C0000}"/>
    <cellStyle name="Input 2 3 3 11 6 2 3 2" xfId="7492" xr:uid="{00000000-0005-0000-0000-0000BD1C0000}"/>
    <cellStyle name="Input 2 3 3 11 6 2 4" xfId="7493" xr:uid="{00000000-0005-0000-0000-0000BE1C0000}"/>
    <cellStyle name="Input 2 3 3 11 6 3" xfId="7494" xr:uid="{00000000-0005-0000-0000-0000BF1C0000}"/>
    <cellStyle name="Input 2 3 3 11 6 3 2" xfId="7495" xr:uid="{00000000-0005-0000-0000-0000C01C0000}"/>
    <cellStyle name="Input 2 3 3 11 6 3 2 2" xfId="7496" xr:uid="{00000000-0005-0000-0000-0000C11C0000}"/>
    <cellStyle name="Input 2 3 3 11 6 3 3" xfId="7497" xr:uid="{00000000-0005-0000-0000-0000C21C0000}"/>
    <cellStyle name="Input 2 3 3 11 6 4" xfId="7498" xr:uid="{00000000-0005-0000-0000-0000C31C0000}"/>
    <cellStyle name="Input 2 3 3 11 6 4 2" xfId="7499" xr:uid="{00000000-0005-0000-0000-0000C41C0000}"/>
    <cellStyle name="Input 2 3 3 11 6 4 2 2" xfId="7500" xr:uid="{00000000-0005-0000-0000-0000C51C0000}"/>
    <cellStyle name="Input 2 3 3 11 6 4 3" xfId="7501" xr:uid="{00000000-0005-0000-0000-0000C61C0000}"/>
    <cellStyle name="Input 2 3 3 11 6 5" xfId="7502" xr:uid="{00000000-0005-0000-0000-0000C71C0000}"/>
    <cellStyle name="Input 2 3 3 11 6 5 2" xfId="7503" xr:uid="{00000000-0005-0000-0000-0000C81C0000}"/>
    <cellStyle name="Input 2 3 3 11 6 6" xfId="7504" xr:uid="{00000000-0005-0000-0000-0000C91C0000}"/>
    <cellStyle name="Input 2 3 3 11 6 6 2" xfId="7505" xr:uid="{00000000-0005-0000-0000-0000CA1C0000}"/>
    <cellStyle name="Input 2 3 3 11 6 7" xfId="7506" xr:uid="{00000000-0005-0000-0000-0000CB1C0000}"/>
    <cellStyle name="Input 2 3 3 11 7" xfId="7507" xr:uid="{00000000-0005-0000-0000-0000CC1C0000}"/>
    <cellStyle name="Input 2 3 3 11 7 2" xfId="7508" xr:uid="{00000000-0005-0000-0000-0000CD1C0000}"/>
    <cellStyle name="Input 2 3 3 11 7 2 2" xfId="7509" xr:uid="{00000000-0005-0000-0000-0000CE1C0000}"/>
    <cellStyle name="Input 2 3 3 11 7 2 2 2" xfId="7510" xr:uid="{00000000-0005-0000-0000-0000CF1C0000}"/>
    <cellStyle name="Input 2 3 3 11 7 2 3" xfId="7511" xr:uid="{00000000-0005-0000-0000-0000D01C0000}"/>
    <cellStyle name="Input 2 3 3 11 7 3" xfId="7512" xr:uid="{00000000-0005-0000-0000-0000D11C0000}"/>
    <cellStyle name="Input 2 3 3 11 7 3 2" xfId="7513" xr:uid="{00000000-0005-0000-0000-0000D21C0000}"/>
    <cellStyle name="Input 2 3 3 11 7 4" xfId="7514" xr:uid="{00000000-0005-0000-0000-0000D31C0000}"/>
    <cellStyle name="Input 2 3 3 11 8" xfId="7515" xr:uid="{00000000-0005-0000-0000-0000D41C0000}"/>
    <cellStyle name="Input 2 3 3 11 8 2" xfId="7516" xr:uid="{00000000-0005-0000-0000-0000D51C0000}"/>
    <cellStyle name="Input 2 3 3 11 8 2 2" xfId="7517" xr:uid="{00000000-0005-0000-0000-0000D61C0000}"/>
    <cellStyle name="Input 2 3 3 11 8 3" xfId="7518" xr:uid="{00000000-0005-0000-0000-0000D71C0000}"/>
    <cellStyle name="Input 2 3 3 11 9" xfId="7519" xr:uid="{00000000-0005-0000-0000-0000D81C0000}"/>
    <cellStyle name="Input 2 3 3 11 9 2" xfId="7520" xr:uid="{00000000-0005-0000-0000-0000D91C0000}"/>
    <cellStyle name="Input 2 3 3 11 9 2 2" xfId="7521" xr:uid="{00000000-0005-0000-0000-0000DA1C0000}"/>
    <cellStyle name="Input 2 3 3 11 9 3" xfId="7522" xr:uid="{00000000-0005-0000-0000-0000DB1C0000}"/>
    <cellStyle name="Input 2 3 3 12" xfId="7523" xr:uid="{00000000-0005-0000-0000-0000DC1C0000}"/>
    <cellStyle name="Input 2 3 3 12 10" xfId="7524" xr:uid="{00000000-0005-0000-0000-0000DD1C0000}"/>
    <cellStyle name="Input 2 3 3 12 10 2" xfId="7525" xr:uid="{00000000-0005-0000-0000-0000DE1C0000}"/>
    <cellStyle name="Input 2 3 3 12 11" xfId="7526" xr:uid="{00000000-0005-0000-0000-0000DF1C0000}"/>
    <cellStyle name="Input 2 3 3 12 11 2" xfId="7527" xr:uid="{00000000-0005-0000-0000-0000E01C0000}"/>
    <cellStyle name="Input 2 3 3 12 12" xfId="7528" xr:uid="{00000000-0005-0000-0000-0000E11C0000}"/>
    <cellStyle name="Input 2 3 3 12 2" xfId="7529" xr:uid="{00000000-0005-0000-0000-0000E21C0000}"/>
    <cellStyle name="Input 2 3 3 12 2 2" xfId="7530" xr:uid="{00000000-0005-0000-0000-0000E31C0000}"/>
    <cellStyle name="Input 2 3 3 12 2 2 2" xfId="7531" xr:uid="{00000000-0005-0000-0000-0000E41C0000}"/>
    <cellStyle name="Input 2 3 3 12 2 2 2 2" xfId="7532" xr:uid="{00000000-0005-0000-0000-0000E51C0000}"/>
    <cellStyle name="Input 2 3 3 12 2 2 2 2 2" xfId="7533" xr:uid="{00000000-0005-0000-0000-0000E61C0000}"/>
    <cellStyle name="Input 2 3 3 12 2 2 2 3" xfId="7534" xr:uid="{00000000-0005-0000-0000-0000E71C0000}"/>
    <cellStyle name="Input 2 3 3 12 2 2 3" xfId="7535" xr:uid="{00000000-0005-0000-0000-0000E81C0000}"/>
    <cellStyle name="Input 2 3 3 12 2 2 3 2" xfId="7536" xr:uid="{00000000-0005-0000-0000-0000E91C0000}"/>
    <cellStyle name="Input 2 3 3 12 2 2 4" xfId="7537" xr:uid="{00000000-0005-0000-0000-0000EA1C0000}"/>
    <cellStyle name="Input 2 3 3 12 2 3" xfId="7538" xr:uid="{00000000-0005-0000-0000-0000EB1C0000}"/>
    <cellStyle name="Input 2 3 3 12 2 3 2" xfId="7539" xr:uid="{00000000-0005-0000-0000-0000EC1C0000}"/>
    <cellStyle name="Input 2 3 3 12 2 3 2 2" xfId="7540" xr:uid="{00000000-0005-0000-0000-0000ED1C0000}"/>
    <cellStyle name="Input 2 3 3 12 2 3 3" xfId="7541" xr:uid="{00000000-0005-0000-0000-0000EE1C0000}"/>
    <cellStyle name="Input 2 3 3 12 2 4" xfId="7542" xr:uid="{00000000-0005-0000-0000-0000EF1C0000}"/>
    <cellStyle name="Input 2 3 3 12 2 4 2" xfId="7543" xr:uid="{00000000-0005-0000-0000-0000F01C0000}"/>
    <cellStyle name="Input 2 3 3 12 2 4 2 2" xfId="7544" xr:uid="{00000000-0005-0000-0000-0000F11C0000}"/>
    <cellStyle name="Input 2 3 3 12 2 4 3" xfId="7545" xr:uid="{00000000-0005-0000-0000-0000F21C0000}"/>
    <cellStyle name="Input 2 3 3 12 2 5" xfId="7546" xr:uid="{00000000-0005-0000-0000-0000F31C0000}"/>
    <cellStyle name="Input 2 3 3 12 2 5 2" xfId="7547" xr:uid="{00000000-0005-0000-0000-0000F41C0000}"/>
    <cellStyle name="Input 2 3 3 12 2 6" xfId="7548" xr:uid="{00000000-0005-0000-0000-0000F51C0000}"/>
    <cellStyle name="Input 2 3 3 12 2 6 2" xfId="7549" xr:uid="{00000000-0005-0000-0000-0000F61C0000}"/>
    <cellStyle name="Input 2 3 3 12 2 7" xfId="7550" xr:uid="{00000000-0005-0000-0000-0000F71C0000}"/>
    <cellStyle name="Input 2 3 3 12 3" xfId="7551" xr:uid="{00000000-0005-0000-0000-0000F81C0000}"/>
    <cellStyle name="Input 2 3 3 12 3 2" xfId="7552" xr:uid="{00000000-0005-0000-0000-0000F91C0000}"/>
    <cellStyle name="Input 2 3 3 12 3 2 2" xfId="7553" xr:uid="{00000000-0005-0000-0000-0000FA1C0000}"/>
    <cellStyle name="Input 2 3 3 12 3 2 2 2" xfId="7554" xr:uid="{00000000-0005-0000-0000-0000FB1C0000}"/>
    <cellStyle name="Input 2 3 3 12 3 2 2 2 2" xfId="7555" xr:uid="{00000000-0005-0000-0000-0000FC1C0000}"/>
    <cellStyle name="Input 2 3 3 12 3 2 2 3" xfId="7556" xr:uid="{00000000-0005-0000-0000-0000FD1C0000}"/>
    <cellStyle name="Input 2 3 3 12 3 2 3" xfId="7557" xr:uid="{00000000-0005-0000-0000-0000FE1C0000}"/>
    <cellStyle name="Input 2 3 3 12 3 2 3 2" xfId="7558" xr:uid="{00000000-0005-0000-0000-0000FF1C0000}"/>
    <cellStyle name="Input 2 3 3 12 3 2 4" xfId="7559" xr:uid="{00000000-0005-0000-0000-0000001D0000}"/>
    <cellStyle name="Input 2 3 3 12 3 3" xfId="7560" xr:uid="{00000000-0005-0000-0000-0000011D0000}"/>
    <cellStyle name="Input 2 3 3 12 3 3 2" xfId="7561" xr:uid="{00000000-0005-0000-0000-0000021D0000}"/>
    <cellStyle name="Input 2 3 3 12 3 3 2 2" xfId="7562" xr:uid="{00000000-0005-0000-0000-0000031D0000}"/>
    <cellStyle name="Input 2 3 3 12 3 3 3" xfId="7563" xr:uid="{00000000-0005-0000-0000-0000041D0000}"/>
    <cellStyle name="Input 2 3 3 12 3 4" xfId="7564" xr:uid="{00000000-0005-0000-0000-0000051D0000}"/>
    <cellStyle name="Input 2 3 3 12 3 4 2" xfId="7565" xr:uid="{00000000-0005-0000-0000-0000061D0000}"/>
    <cellStyle name="Input 2 3 3 12 3 4 2 2" xfId="7566" xr:uid="{00000000-0005-0000-0000-0000071D0000}"/>
    <cellStyle name="Input 2 3 3 12 3 4 3" xfId="7567" xr:uid="{00000000-0005-0000-0000-0000081D0000}"/>
    <cellStyle name="Input 2 3 3 12 3 5" xfId="7568" xr:uid="{00000000-0005-0000-0000-0000091D0000}"/>
    <cellStyle name="Input 2 3 3 12 3 5 2" xfId="7569" xr:uid="{00000000-0005-0000-0000-00000A1D0000}"/>
    <cellStyle name="Input 2 3 3 12 3 6" xfId="7570" xr:uid="{00000000-0005-0000-0000-00000B1D0000}"/>
    <cellStyle name="Input 2 3 3 12 3 6 2" xfId="7571" xr:uid="{00000000-0005-0000-0000-00000C1D0000}"/>
    <cellStyle name="Input 2 3 3 12 3 7" xfId="7572" xr:uid="{00000000-0005-0000-0000-00000D1D0000}"/>
    <cellStyle name="Input 2 3 3 12 4" xfId="7573" xr:uid="{00000000-0005-0000-0000-00000E1D0000}"/>
    <cellStyle name="Input 2 3 3 12 4 2" xfId="7574" xr:uid="{00000000-0005-0000-0000-00000F1D0000}"/>
    <cellStyle name="Input 2 3 3 12 4 2 2" xfId="7575" xr:uid="{00000000-0005-0000-0000-0000101D0000}"/>
    <cellStyle name="Input 2 3 3 12 4 2 2 2" xfId="7576" xr:uid="{00000000-0005-0000-0000-0000111D0000}"/>
    <cellStyle name="Input 2 3 3 12 4 2 2 2 2" xfId="7577" xr:uid="{00000000-0005-0000-0000-0000121D0000}"/>
    <cellStyle name="Input 2 3 3 12 4 2 2 3" xfId="7578" xr:uid="{00000000-0005-0000-0000-0000131D0000}"/>
    <cellStyle name="Input 2 3 3 12 4 2 3" xfId="7579" xr:uid="{00000000-0005-0000-0000-0000141D0000}"/>
    <cellStyle name="Input 2 3 3 12 4 2 3 2" xfId="7580" xr:uid="{00000000-0005-0000-0000-0000151D0000}"/>
    <cellStyle name="Input 2 3 3 12 4 2 4" xfId="7581" xr:uid="{00000000-0005-0000-0000-0000161D0000}"/>
    <cellStyle name="Input 2 3 3 12 4 3" xfId="7582" xr:uid="{00000000-0005-0000-0000-0000171D0000}"/>
    <cellStyle name="Input 2 3 3 12 4 3 2" xfId="7583" xr:uid="{00000000-0005-0000-0000-0000181D0000}"/>
    <cellStyle name="Input 2 3 3 12 4 3 2 2" xfId="7584" xr:uid="{00000000-0005-0000-0000-0000191D0000}"/>
    <cellStyle name="Input 2 3 3 12 4 3 3" xfId="7585" xr:uid="{00000000-0005-0000-0000-00001A1D0000}"/>
    <cellStyle name="Input 2 3 3 12 4 4" xfId="7586" xr:uid="{00000000-0005-0000-0000-00001B1D0000}"/>
    <cellStyle name="Input 2 3 3 12 4 4 2" xfId="7587" xr:uid="{00000000-0005-0000-0000-00001C1D0000}"/>
    <cellStyle name="Input 2 3 3 12 4 4 2 2" xfId="7588" xr:uid="{00000000-0005-0000-0000-00001D1D0000}"/>
    <cellStyle name="Input 2 3 3 12 4 4 3" xfId="7589" xr:uid="{00000000-0005-0000-0000-00001E1D0000}"/>
    <cellStyle name="Input 2 3 3 12 4 5" xfId="7590" xr:uid="{00000000-0005-0000-0000-00001F1D0000}"/>
    <cellStyle name="Input 2 3 3 12 4 5 2" xfId="7591" xr:uid="{00000000-0005-0000-0000-0000201D0000}"/>
    <cellStyle name="Input 2 3 3 12 4 6" xfId="7592" xr:uid="{00000000-0005-0000-0000-0000211D0000}"/>
    <cellStyle name="Input 2 3 3 12 4 6 2" xfId="7593" xr:uid="{00000000-0005-0000-0000-0000221D0000}"/>
    <cellStyle name="Input 2 3 3 12 4 7" xfId="7594" xr:uid="{00000000-0005-0000-0000-0000231D0000}"/>
    <cellStyle name="Input 2 3 3 12 5" xfId="7595" xr:uid="{00000000-0005-0000-0000-0000241D0000}"/>
    <cellStyle name="Input 2 3 3 12 5 2" xfId="7596" xr:uid="{00000000-0005-0000-0000-0000251D0000}"/>
    <cellStyle name="Input 2 3 3 12 5 2 2" xfId="7597" xr:uid="{00000000-0005-0000-0000-0000261D0000}"/>
    <cellStyle name="Input 2 3 3 12 5 2 2 2" xfId="7598" xr:uid="{00000000-0005-0000-0000-0000271D0000}"/>
    <cellStyle name="Input 2 3 3 12 5 2 2 2 2" xfId="7599" xr:uid="{00000000-0005-0000-0000-0000281D0000}"/>
    <cellStyle name="Input 2 3 3 12 5 2 2 3" xfId="7600" xr:uid="{00000000-0005-0000-0000-0000291D0000}"/>
    <cellStyle name="Input 2 3 3 12 5 2 3" xfId="7601" xr:uid="{00000000-0005-0000-0000-00002A1D0000}"/>
    <cellStyle name="Input 2 3 3 12 5 2 3 2" xfId="7602" xr:uid="{00000000-0005-0000-0000-00002B1D0000}"/>
    <cellStyle name="Input 2 3 3 12 5 2 4" xfId="7603" xr:uid="{00000000-0005-0000-0000-00002C1D0000}"/>
    <cellStyle name="Input 2 3 3 12 5 3" xfId="7604" xr:uid="{00000000-0005-0000-0000-00002D1D0000}"/>
    <cellStyle name="Input 2 3 3 12 5 3 2" xfId="7605" xr:uid="{00000000-0005-0000-0000-00002E1D0000}"/>
    <cellStyle name="Input 2 3 3 12 5 3 2 2" xfId="7606" xr:uid="{00000000-0005-0000-0000-00002F1D0000}"/>
    <cellStyle name="Input 2 3 3 12 5 3 3" xfId="7607" xr:uid="{00000000-0005-0000-0000-0000301D0000}"/>
    <cellStyle name="Input 2 3 3 12 5 4" xfId="7608" xr:uid="{00000000-0005-0000-0000-0000311D0000}"/>
    <cellStyle name="Input 2 3 3 12 5 4 2" xfId="7609" xr:uid="{00000000-0005-0000-0000-0000321D0000}"/>
    <cellStyle name="Input 2 3 3 12 5 4 2 2" xfId="7610" xr:uid="{00000000-0005-0000-0000-0000331D0000}"/>
    <cellStyle name="Input 2 3 3 12 5 4 3" xfId="7611" xr:uid="{00000000-0005-0000-0000-0000341D0000}"/>
    <cellStyle name="Input 2 3 3 12 5 5" xfId="7612" xr:uid="{00000000-0005-0000-0000-0000351D0000}"/>
    <cellStyle name="Input 2 3 3 12 5 5 2" xfId="7613" xr:uid="{00000000-0005-0000-0000-0000361D0000}"/>
    <cellStyle name="Input 2 3 3 12 5 6" xfId="7614" xr:uid="{00000000-0005-0000-0000-0000371D0000}"/>
    <cellStyle name="Input 2 3 3 12 5 6 2" xfId="7615" xr:uid="{00000000-0005-0000-0000-0000381D0000}"/>
    <cellStyle name="Input 2 3 3 12 5 7" xfId="7616" xr:uid="{00000000-0005-0000-0000-0000391D0000}"/>
    <cellStyle name="Input 2 3 3 12 6" xfId="7617" xr:uid="{00000000-0005-0000-0000-00003A1D0000}"/>
    <cellStyle name="Input 2 3 3 12 6 2" xfId="7618" xr:uid="{00000000-0005-0000-0000-00003B1D0000}"/>
    <cellStyle name="Input 2 3 3 12 6 2 2" xfId="7619" xr:uid="{00000000-0005-0000-0000-00003C1D0000}"/>
    <cellStyle name="Input 2 3 3 12 6 2 2 2" xfId="7620" xr:uid="{00000000-0005-0000-0000-00003D1D0000}"/>
    <cellStyle name="Input 2 3 3 12 6 2 2 2 2" xfId="7621" xr:uid="{00000000-0005-0000-0000-00003E1D0000}"/>
    <cellStyle name="Input 2 3 3 12 6 2 2 3" xfId="7622" xr:uid="{00000000-0005-0000-0000-00003F1D0000}"/>
    <cellStyle name="Input 2 3 3 12 6 2 3" xfId="7623" xr:uid="{00000000-0005-0000-0000-0000401D0000}"/>
    <cellStyle name="Input 2 3 3 12 6 2 3 2" xfId="7624" xr:uid="{00000000-0005-0000-0000-0000411D0000}"/>
    <cellStyle name="Input 2 3 3 12 6 2 4" xfId="7625" xr:uid="{00000000-0005-0000-0000-0000421D0000}"/>
    <cellStyle name="Input 2 3 3 12 6 3" xfId="7626" xr:uid="{00000000-0005-0000-0000-0000431D0000}"/>
    <cellStyle name="Input 2 3 3 12 6 3 2" xfId="7627" xr:uid="{00000000-0005-0000-0000-0000441D0000}"/>
    <cellStyle name="Input 2 3 3 12 6 3 2 2" xfId="7628" xr:uid="{00000000-0005-0000-0000-0000451D0000}"/>
    <cellStyle name="Input 2 3 3 12 6 3 3" xfId="7629" xr:uid="{00000000-0005-0000-0000-0000461D0000}"/>
    <cellStyle name="Input 2 3 3 12 6 4" xfId="7630" xr:uid="{00000000-0005-0000-0000-0000471D0000}"/>
    <cellStyle name="Input 2 3 3 12 6 4 2" xfId="7631" xr:uid="{00000000-0005-0000-0000-0000481D0000}"/>
    <cellStyle name="Input 2 3 3 12 6 4 2 2" xfId="7632" xr:uid="{00000000-0005-0000-0000-0000491D0000}"/>
    <cellStyle name="Input 2 3 3 12 6 4 3" xfId="7633" xr:uid="{00000000-0005-0000-0000-00004A1D0000}"/>
    <cellStyle name="Input 2 3 3 12 6 5" xfId="7634" xr:uid="{00000000-0005-0000-0000-00004B1D0000}"/>
    <cellStyle name="Input 2 3 3 12 6 5 2" xfId="7635" xr:uid="{00000000-0005-0000-0000-00004C1D0000}"/>
    <cellStyle name="Input 2 3 3 12 6 6" xfId="7636" xr:uid="{00000000-0005-0000-0000-00004D1D0000}"/>
    <cellStyle name="Input 2 3 3 12 6 6 2" xfId="7637" xr:uid="{00000000-0005-0000-0000-00004E1D0000}"/>
    <cellStyle name="Input 2 3 3 12 6 7" xfId="7638" xr:uid="{00000000-0005-0000-0000-00004F1D0000}"/>
    <cellStyle name="Input 2 3 3 12 7" xfId="7639" xr:uid="{00000000-0005-0000-0000-0000501D0000}"/>
    <cellStyle name="Input 2 3 3 12 7 2" xfId="7640" xr:uid="{00000000-0005-0000-0000-0000511D0000}"/>
    <cellStyle name="Input 2 3 3 12 7 2 2" xfId="7641" xr:uid="{00000000-0005-0000-0000-0000521D0000}"/>
    <cellStyle name="Input 2 3 3 12 7 2 2 2" xfId="7642" xr:uid="{00000000-0005-0000-0000-0000531D0000}"/>
    <cellStyle name="Input 2 3 3 12 7 2 3" xfId="7643" xr:uid="{00000000-0005-0000-0000-0000541D0000}"/>
    <cellStyle name="Input 2 3 3 12 7 3" xfId="7644" xr:uid="{00000000-0005-0000-0000-0000551D0000}"/>
    <cellStyle name="Input 2 3 3 12 7 3 2" xfId="7645" xr:uid="{00000000-0005-0000-0000-0000561D0000}"/>
    <cellStyle name="Input 2 3 3 12 7 4" xfId="7646" xr:uid="{00000000-0005-0000-0000-0000571D0000}"/>
    <cellStyle name="Input 2 3 3 12 8" xfId="7647" xr:uid="{00000000-0005-0000-0000-0000581D0000}"/>
    <cellStyle name="Input 2 3 3 12 8 2" xfId="7648" xr:uid="{00000000-0005-0000-0000-0000591D0000}"/>
    <cellStyle name="Input 2 3 3 12 8 2 2" xfId="7649" xr:uid="{00000000-0005-0000-0000-00005A1D0000}"/>
    <cellStyle name="Input 2 3 3 12 8 3" xfId="7650" xr:uid="{00000000-0005-0000-0000-00005B1D0000}"/>
    <cellStyle name="Input 2 3 3 12 9" xfId="7651" xr:uid="{00000000-0005-0000-0000-00005C1D0000}"/>
    <cellStyle name="Input 2 3 3 12 9 2" xfId="7652" xr:uid="{00000000-0005-0000-0000-00005D1D0000}"/>
    <cellStyle name="Input 2 3 3 12 9 2 2" xfId="7653" xr:uid="{00000000-0005-0000-0000-00005E1D0000}"/>
    <cellStyle name="Input 2 3 3 12 9 3" xfId="7654" xr:uid="{00000000-0005-0000-0000-00005F1D0000}"/>
    <cellStyle name="Input 2 3 3 13" xfId="7655" xr:uid="{00000000-0005-0000-0000-0000601D0000}"/>
    <cellStyle name="Input 2 3 3 13 10" xfId="7656" xr:uid="{00000000-0005-0000-0000-0000611D0000}"/>
    <cellStyle name="Input 2 3 3 13 10 2" xfId="7657" xr:uid="{00000000-0005-0000-0000-0000621D0000}"/>
    <cellStyle name="Input 2 3 3 13 11" xfId="7658" xr:uid="{00000000-0005-0000-0000-0000631D0000}"/>
    <cellStyle name="Input 2 3 3 13 11 2" xfId="7659" xr:uid="{00000000-0005-0000-0000-0000641D0000}"/>
    <cellStyle name="Input 2 3 3 13 12" xfId="7660" xr:uid="{00000000-0005-0000-0000-0000651D0000}"/>
    <cellStyle name="Input 2 3 3 13 2" xfId="7661" xr:uid="{00000000-0005-0000-0000-0000661D0000}"/>
    <cellStyle name="Input 2 3 3 13 2 2" xfId="7662" xr:uid="{00000000-0005-0000-0000-0000671D0000}"/>
    <cellStyle name="Input 2 3 3 13 2 2 2" xfId="7663" xr:uid="{00000000-0005-0000-0000-0000681D0000}"/>
    <cellStyle name="Input 2 3 3 13 2 2 2 2" xfId="7664" xr:uid="{00000000-0005-0000-0000-0000691D0000}"/>
    <cellStyle name="Input 2 3 3 13 2 2 2 2 2" xfId="7665" xr:uid="{00000000-0005-0000-0000-00006A1D0000}"/>
    <cellStyle name="Input 2 3 3 13 2 2 2 3" xfId="7666" xr:uid="{00000000-0005-0000-0000-00006B1D0000}"/>
    <cellStyle name="Input 2 3 3 13 2 2 3" xfId="7667" xr:uid="{00000000-0005-0000-0000-00006C1D0000}"/>
    <cellStyle name="Input 2 3 3 13 2 2 3 2" xfId="7668" xr:uid="{00000000-0005-0000-0000-00006D1D0000}"/>
    <cellStyle name="Input 2 3 3 13 2 2 4" xfId="7669" xr:uid="{00000000-0005-0000-0000-00006E1D0000}"/>
    <cellStyle name="Input 2 3 3 13 2 3" xfId="7670" xr:uid="{00000000-0005-0000-0000-00006F1D0000}"/>
    <cellStyle name="Input 2 3 3 13 2 3 2" xfId="7671" xr:uid="{00000000-0005-0000-0000-0000701D0000}"/>
    <cellStyle name="Input 2 3 3 13 2 3 2 2" xfId="7672" xr:uid="{00000000-0005-0000-0000-0000711D0000}"/>
    <cellStyle name="Input 2 3 3 13 2 3 3" xfId="7673" xr:uid="{00000000-0005-0000-0000-0000721D0000}"/>
    <cellStyle name="Input 2 3 3 13 2 4" xfId="7674" xr:uid="{00000000-0005-0000-0000-0000731D0000}"/>
    <cellStyle name="Input 2 3 3 13 2 4 2" xfId="7675" xr:uid="{00000000-0005-0000-0000-0000741D0000}"/>
    <cellStyle name="Input 2 3 3 13 2 4 2 2" xfId="7676" xr:uid="{00000000-0005-0000-0000-0000751D0000}"/>
    <cellStyle name="Input 2 3 3 13 2 4 3" xfId="7677" xr:uid="{00000000-0005-0000-0000-0000761D0000}"/>
    <cellStyle name="Input 2 3 3 13 2 5" xfId="7678" xr:uid="{00000000-0005-0000-0000-0000771D0000}"/>
    <cellStyle name="Input 2 3 3 13 2 5 2" xfId="7679" xr:uid="{00000000-0005-0000-0000-0000781D0000}"/>
    <cellStyle name="Input 2 3 3 13 2 6" xfId="7680" xr:uid="{00000000-0005-0000-0000-0000791D0000}"/>
    <cellStyle name="Input 2 3 3 13 2 6 2" xfId="7681" xr:uid="{00000000-0005-0000-0000-00007A1D0000}"/>
    <cellStyle name="Input 2 3 3 13 2 7" xfId="7682" xr:uid="{00000000-0005-0000-0000-00007B1D0000}"/>
    <cellStyle name="Input 2 3 3 13 3" xfId="7683" xr:uid="{00000000-0005-0000-0000-00007C1D0000}"/>
    <cellStyle name="Input 2 3 3 13 3 2" xfId="7684" xr:uid="{00000000-0005-0000-0000-00007D1D0000}"/>
    <cellStyle name="Input 2 3 3 13 3 2 2" xfId="7685" xr:uid="{00000000-0005-0000-0000-00007E1D0000}"/>
    <cellStyle name="Input 2 3 3 13 3 2 2 2" xfId="7686" xr:uid="{00000000-0005-0000-0000-00007F1D0000}"/>
    <cellStyle name="Input 2 3 3 13 3 2 2 2 2" xfId="7687" xr:uid="{00000000-0005-0000-0000-0000801D0000}"/>
    <cellStyle name="Input 2 3 3 13 3 2 2 3" xfId="7688" xr:uid="{00000000-0005-0000-0000-0000811D0000}"/>
    <cellStyle name="Input 2 3 3 13 3 2 3" xfId="7689" xr:uid="{00000000-0005-0000-0000-0000821D0000}"/>
    <cellStyle name="Input 2 3 3 13 3 2 3 2" xfId="7690" xr:uid="{00000000-0005-0000-0000-0000831D0000}"/>
    <cellStyle name="Input 2 3 3 13 3 2 4" xfId="7691" xr:uid="{00000000-0005-0000-0000-0000841D0000}"/>
    <cellStyle name="Input 2 3 3 13 3 3" xfId="7692" xr:uid="{00000000-0005-0000-0000-0000851D0000}"/>
    <cellStyle name="Input 2 3 3 13 3 3 2" xfId="7693" xr:uid="{00000000-0005-0000-0000-0000861D0000}"/>
    <cellStyle name="Input 2 3 3 13 3 3 2 2" xfId="7694" xr:uid="{00000000-0005-0000-0000-0000871D0000}"/>
    <cellStyle name="Input 2 3 3 13 3 3 3" xfId="7695" xr:uid="{00000000-0005-0000-0000-0000881D0000}"/>
    <cellStyle name="Input 2 3 3 13 3 4" xfId="7696" xr:uid="{00000000-0005-0000-0000-0000891D0000}"/>
    <cellStyle name="Input 2 3 3 13 3 4 2" xfId="7697" xr:uid="{00000000-0005-0000-0000-00008A1D0000}"/>
    <cellStyle name="Input 2 3 3 13 3 4 2 2" xfId="7698" xr:uid="{00000000-0005-0000-0000-00008B1D0000}"/>
    <cellStyle name="Input 2 3 3 13 3 4 3" xfId="7699" xr:uid="{00000000-0005-0000-0000-00008C1D0000}"/>
    <cellStyle name="Input 2 3 3 13 3 5" xfId="7700" xr:uid="{00000000-0005-0000-0000-00008D1D0000}"/>
    <cellStyle name="Input 2 3 3 13 3 5 2" xfId="7701" xr:uid="{00000000-0005-0000-0000-00008E1D0000}"/>
    <cellStyle name="Input 2 3 3 13 3 6" xfId="7702" xr:uid="{00000000-0005-0000-0000-00008F1D0000}"/>
    <cellStyle name="Input 2 3 3 13 3 6 2" xfId="7703" xr:uid="{00000000-0005-0000-0000-0000901D0000}"/>
    <cellStyle name="Input 2 3 3 13 3 7" xfId="7704" xr:uid="{00000000-0005-0000-0000-0000911D0000}"/>
    <cellStyle name="Input 2 3 3 13 4" xfId="7705" xr:uid="{00000000-0005-0000-0000-0000921D0000}"/>
    <cellStyle name="Input 2 3 3 13 4 2" xfId="7706" xr:uid="{00000000-0005-0000-0000-0000931D0000}"/>
    <cellStyle name="Input 2 3 3 13 4 2 2" xfId="7707" xr:uid="{00000000-0005-0000-0000-0000941D0000}"/>
    <cellStyle name="Input 2 3 3 13 4 2 2 2" xfId="7708" xr:uid="{00000000-0005-0000-0000-0000951D0000}"/>
    <cellStyle name="Input 2 3 3 13 4 2 2 2 2" xfId="7709" xr:uid="{00000000-0005-0000-0000-0000961D0000}"/>
    <cellStyle name="Input 2 3 3 13 4 2 2 3" xfId="7710" xr:uid="{00000000-0005-0000-0000-0000971D0000}"/>
    <cellStyle name="Input 2 3 3 13 4 2 3" xfId="7711" xr:uid="{00000000-0005-0000-0000-0000981D0000}"/>
    <cellStyle name="Input 2 3 3 13 4 2 3 2" xfId="7712" xr:uid="{00000000-0005-0000-0000-0000991D0000}"/>
    <cellStyle name="Input 2 3 3 13 4 2 4" xfId="7713" xr:uid="{00000000-0005-0000-0000-00009A1D0000}"/>
    <cellStyle name="Input 2 3 3 13 4 3" xfId="7714" xr:uid="{00000000-0005-0000-0000-00009B1D0000}"/>
    <cellStyle name="Input 2 3 3 13 4 3 2" xfId="7715" xr:uid="{00000000-0005-0000-0000-00009C1D0000}"/>
    <cellStyle name="Input 2 3 3 13 4 3 2 2" xfId="7716" xr:uid="{00000000-0005-0000-0000-00009D1D0000}"/>
    <cellStyle name="Input 2 3 3 13 4 3 3" xfId="7717" xr:uid="{00000000-0005-0000-0000-00009E1D0000}"/>
    <cellStyle name="Input 2 3 3 13 4 4" xfId="7718" xr:uid="{00000000-0005-0000-0000-00009F1D0000}"/>
    <cellStyle name="Input 2 3 3 13 4 4 2" xfId="7719" xr:uid="{00000000-0005-0000-0000-0000A01D0000}"/>
    <cellStyle name="Input 2 3 3 13 4 4 2 2" xfId="7720" xr:uid="{00000000-0005-0000-0000-0000A11D0000}"/>
    <cellStyle name="Input 2 3 3 13 4 4 3" xfId="7721" xr:uid="{00000000-0005-0000-0000-0000A21D0000}"/>
    <cellStyle name="Input 2 3 3 13 4 5" xfId="7722" xr:uid="{00000000-0005-0000-0000-0000A31D0000}"/>
    <cellStyle name="Input 2 3 3 13 4 5 2" xfId="7723" xr:uid="{00000000-0005-0000-0000-0000A41D0000}"/>
    <cellStyle name="Input 2 3 3 13 4 6" xfId="7724" xr:uid="{00000000-0005-0000-0000-0000A51D0000}"/>
    <cellStyle name="Input 2 3 3 13 4 6 2" xfId="7725" xr:uid="{00000000-0005-0000-0000-0000A61D0000}"/>
    <cellStyle name="Input 2 3 3 13 4 7" xfId="7726" xr:uid="{00000000-0005-0000-0000-0000A71D0000}"/>
    <cellStyle name="Input 2 3 3 13 5" xfId="7727" xr:uid="{00000000-0005-0000-0000-0000A81D0000}"/>
    <cellStyle name="Input 2 3 3 13 5 2" xfId="7728" xr:uid="{00000000-0005-0000-0000-0000A91D0000}"/>
    <cellStyle name="Input 2 3 3 13 5 2 2" xfId="7729" xr:uid="{00000000-0005-0000-0000-0000AA1D0000}"/>
    <cellStyle name="Input 2 3 3 13 5 2 2 2" xfId="7730" xr:uid="{00000000-0005-0000-0000-0000AB1D0000}"/>
    <cellStyle name="Input 2 3 3 13 5 2 2 2 2" xfId="7731" xr:uid="{00000000-0005-0000-0000-0000AC1D0000}"/>
    <cellStyle name="Input 2 3 3 13 5 2 2 3" xfId="7732" xr:uid="{00000000-0005-0000-0000-0000AD1D0000}"/>
    <cellStyle name="Input 2 3 3 13 5 2 3" xfId="7733" xr:uid="{00000000-0005-0000-0000-0000AE1D0000}"/>
    <cellStyle name="Input 2 3 3 13 5 2 3 2" xfId="7734" xr:uid="{00000000-0005-0000-0000-0000AF1D0000}"/>
    <cellStyle name="Input 2 3 3 13 5 2 4" xfId="7735" xr:uid="{00000000-0005-0000-0000-0000B01D0000}"/>
    <cellStyle name="Input 2 3 3 13 5 3" xfId="7736" xr:uid="{00000000-0005-0000-0000-0000B11D0000}"/>
    <cellStyle name="Input 2 3 3 13 5 3 2" xfId="7737" xr:uid="{00000000-0005-0000-0000-0000B21D0000}"/>
    <cellStyle name="Input 2 3 3 13 5 3 2 2" xfId="7738" xr:uid="{00000000-0005-0000-0000-0000B31D0000}"/>
    <cellStyle name="Input 2 3 3 13 5 3 3" xfId="7739" xr:uid="{00000000-0005-0000-0000-0000B41D0000}"/>
    <cellStyle name="Input 2 3 3 13 5 4" xfId="7740" xr:uid="{00000000-0005-0000-0000-0000B51D0000}"/>
    <cellStyle name="Input 2 3 3 13 5 4 2" xfId="7741" xr:uid="{00000000-0005-0000-0000-0000B61D0000}"/>
    <cellStyle name="Input 2 3 3 13 5 4 2 2" xfId="7742" xr:uid="{00000000-0005-0000-0000-0000B71D0000}"/>
    <cellStyle name="Input 2 3 3 13 5 4 3" xfId="7743" xr:uid="{00000000-0005-0000-0000-0000B81D0000}"/>
    <cellStyle name="Input 2 3 3 13 5 5" xfId="7744" xr:uid="{00000000-0005-0000-0000-0000B91D0000}"/>
    <cellStyle name="Input 2 3 3 13 5 5 2" xfId="7745" xr:uid="{00000000-0005-0000-0000-0000BA1D0000}"/>
    <cellStyle name="Input 2 3 3 13 5 6" xfId="7746" xr:uid="{00000000-0005-0000-0000-0000BB1D0000}"/>
    <cellStyle name="Input 2 3 3 13 5 6 2" xfId="7747" xr:uid="{00000000-0005-0000-0000-0000BC1D0000}"/>
    <cellStyle name="Input 2 3 3 13 5 7" xfId="7748" xr:uid="{00000000-0005-0000-0000-0000BD1D0000}"/>
    <cellStyle name="Input 2 3 3 13 6" xfId="7749" xr:uid="{00000000-0005-0000-0000-0000BE1D0000}"/>
    <cellStyle name="Input 2 3 3 13 6 2" xfId="7750" xr:uid="{00000000-0005-0000-0000-0000BF1D0000}"/>
    <cellStyle name="Input 2 3 3 13 6 2 2" xfId="7751" xr:uid="{00000000-0005-0000-0000-0000C01D0000}"/>
    <cellStyle name="Input 2 3 3 13 6 2 2 2" xfId="7752" xr:uid="{00000000-0005-0000-0000-0000C11D0000}"/>
    <cellStyle name="Input 2 3 3 13 6 2 2 2 2" xfId="7753" xr:uid="{00000000-0005-0000-0000-0000C21D0000}"/>
    <cellStyle name="Input 2 3 3 13 6 2 2 3" xfId="7754" xr:uid="{00000000-0005-0000-0000-0000C31D0000}"/>
    <cellStyle name="Input 2 3 3 13 6 2 3" xfId="7755" xr:uid="{00000000-0005-0000-0000-0000C41D0000}"/>
    <cellStyle name="Input 2 3 3 13 6 2 3 2" xfId="7756" xr:uid="{00000000-0005-0000-0000-0000C51D0000}"/>
    <cellStyle name="Input 2 3 3 13 6 2 4" xfId="7757" xr:uid="{00000000-0005-0000-0000-0000C61D0000}"/>
    <cellStyle name="Input 2 3 3 13 6 3" xfId="7758" xr:uid="{00000000-0005-0000-0000-0000C71D0000}"/>
    <cellStyle name="Input 2 3 3 13 6 3 2" xfId="7759" xr:uid="{00000000-0005-0000-0000-0000C81D0000}"/>
    <cellStyle name="Input 2 3 3 13 6 3 2 2" xfId="7760" xr:uid="{00000000-0005-0000-0000-0000C91D0000}"/>
    <cellStyle name="Input 2 3 3 13 6 3 3" xfId="7761" xr:uid="{00000000-0005-0000-0000-0000CA1D0000}"/>
    <cellStyle name="Input 2 3 3 13 6 4" xfId="7762" xr:uid="{00000000-0005-0000-0000-0000CB1D0000}"/>
    <cellStyle name="Input 2 3 3 13 6 4 2" xfId="7763" xr:uid="{00000000-0005-0000-0000-0000CC1D0000}"/>
    <cellStyle name="Input 2 3 3 13 6 4 2 2" xfId="7764" xr:uid="{00000000-0005-0000-0000-0000CD1D0000}"/>
    <cellStyle name="Input 2 3 3 13 6 4 3" xfId="7765" xr:uid="{00000000-0005-0000-0000-0000CE1D0000}"/>
    <cellStyle name="Input 2 3 3 13 6 5" xfId="7766" xr:uid="{00000000-0005-0000-0000-0000CF1D0000}"/>
    <cellStyle name="Input 2 3 3 13 6 5 2" xfId="7767" xr:uid="{00000000-0005-0000-0000-0000D01D0000}"/>
    <cellStyle name="Input 2 3 3 13 6 6" xfId="7768" xr:uid="{00000000-0005-0000-0000-0000D11D0000}"/>
    <cellStyle name="Input 2 3 3 13 6 6 2" xfId="7769" xr:uid="{00000000-0005-0000-0000-0000D21D0000}"/>
    <cellStyle name="Input 2 3 3 13 6 7" xfId="7770" xr:uid="{00000000-0005-0000-0000-0000D31D0000}"/>
    <cellStyle name="Input 2 3 3 13 7" xfId="7771" xr:uid="{00000000-0005-0000-0000-0000D41D0000}"/>
    <cellStyle name="Input 2 3 3 13 7 2" xfId="7772" xr:uid="{00000000-0005-0000-0000-0000D51D0000}"/>
    <cellStyle name="Input 2 3 3 13 7 2 2" xfId="7773" xr:uid="{00000000-0005-0000-0000-0000D61D0000}"/>
    <cellStyle name="Input 2 3 3 13 7 2 2 2" xfId="7774" xr:uid="{00000000-0005-0000-0000-0000D71D0000}"/>
    <cellStyle name="Input 2 3 3 13 7 2 3" xfId="7775" xr:uid="{00000000-0005-0000-0000-0000D81D0000}"/>
    <cellStyle name="Input 2 3 3 13 7 3" xfId="7776" xr:uid="{00000000-0005-0000-0000-0000D91D0000}"/>
    <cellStyle name="Input 2 3 3 13 7 3 2" xfId="7777" xr:uid="{00000000-0005-0000-0000-0000DA1D0000}"/>
    <cellStyle name="Input 2 3 3 13 7 4" xfId="7778" xr:uid="{00000000-0005-0000-0000-0000DB1D0000}"/>
    <cellStyle name="Input 2 3 3 13 8" xfId="7779" xr:uid="{00000000-0005-0000-0000-0000DC1D0000}"/>
    <cellStyle name="Input 2 3 3 13 8 2" xfId="7780" xr:uid="{00000000-0005-0000-0000-0000DD1D0000}"/>
    <cellStyle name="Input 2 3 3 13 8 2 2" xfId="7781" xr:uid="{00000000-0005-0000-0000-0000DE1D0000}"/>
    <cellStyle name="Input 2 3 3 13 8 3" xfId="7782" xr:uid="{00000000-0005-0000-0000-0000DF1D0000}"/>
    <cellStyle name="Input 2 3 3 13 9" xfId="7783" xr:uid="{00000000-0005-0000-0000-0000E01D0000}"/>
    <cellStyle name="Input 2 3 3 13 9 2" xfId="7784" xr:uid="{00000000-0005-0000-0000-0000E11D0000}"/>
    <cellStyle name="Input 2 3 3 13 9 2 2" xfId="7785" xr:uid="{00000000-0005-0000-0000-0000E21D0000}"/>
    <cellStyle name="Input 2 3 3 13 9 3" xfId="7786" xr:uid="{00000000-0005-0000-0000-0000E31D0000}"/>
    <cellStyle name="Input 2 3 3 14" xfId="7787" xr:uid="{00000000-0005-0000-0000-0000E41D0000}"/>
    <cellStyle name="Input 2 3 3 14 10" xfId="7788" xr:uid="{00000000-0005-0000-0000-0000E51D0000}"/>
    <cellStyle name="Input 2 3 3 14 10 2" xfId="7789" xr:uid="{00000000-0005-0000-0000-0000E61D0000}"/>
    <cellStyle name="Input 2 3 3 14 11" xfId="7790" xr:uid="{00000000-0005-0000-0000-0000E71D0000}"/>
    <cellStyle name="Input 2 3 3 14 11 2" xfId="7791" xr:uid="{00000000-0005-0000-0000-0000E81D0000}"/>
    <cellStyle name="Input 2 3 3 14 12" xfId="7792" xr:uid="{00000000-0005-0000-0000-0000E91D0000}"/>
    <cellStyle name="Input 2 3 3 14 2" xfId="7793" xr:uid="{00000000-0005-0000-0000-0000EA1D0000}"/>
    <cellStyle name="Input 2 3 3 14 2 2" xfId="7794" xr:uid="{00000000-0005-0000-0000-0000EB1D0000}"/>
    <cellStyle name="Input 2 3 3 14 2 2 2" xfId="7795" xr:uid="{00000000-0005-0000-0000-0000EC1D0000}"/>
    <cellStyle name="Input 2 3 3 14 2 2 2 2" xfId="7796" xr:uid="{00000000-0005-0000-0000-0000ED1D0000}"/>
    <cellStyle name="Input 2 3 3 14 2 2 2 2 2" xfId="7797" xr:uid="{00000000-0005-0000-0000-0000EE1D0000}"/>
    <cellStyle name="Input 2 3 3 14 2 2 2 3" xfId="7798" xr:uid="{00000000-0005-0000-0000-0000EF1D0000}"/>
    <cellStyle name="Input 2 3 3 14 2 2 3" xfId="7799" xr:uid="{00000000-0005-0000-0000-0000F01D0000}"/>
    <cellStyle name="Input 2 3 3 14 2 2 3 2" xfId="7800" xr:uid="{00000000-0005-0000-0000-0000F11D0000}"/>
    <cellStyle name="Input 2 3 3 14 2 2 4" xfId="7801" xr:uid="{00000000-0005-0000-0000-0000F21D0000}"/>
    <cellStyle name="Input 2 3 3 14 2 3" xfId="7802" xr:uid="{00000000-0005-0000-0000-0000F31D0000}"/>
    <cellStyle name="Input 2 3 3 14 2 3 2" xfId="7803" xr:uid="{00000000-0005-0000-0000-0000F41D0000}"/>
    <cellStyle name="Input 2 3 3 14 2 3 2 2" xfId="7804" xr:uid="{00000000-0005-0000-0000-0000F51D0000}"/>
    <cellStyle name="Input 2 3 3 14 2 3 3" xfId="7805" xr:uid="{00000000-0005-0000-0000-0000F61D0000}"/>
    <cellStyle name="Input 2 3 3 14 2 4" xfId="7806" xr:uid="{00000000-0005-0000-0000-0000F71D0000}"/>
    <cellStyle name="Input 2 3 3 14 2 4 2" xfId="7807" xr:uid="{00000000-0005-0000-0000-0000F81D0000}"/>
    <cellStyle name="Input 2 3 3 14 2 4 2 2" xfId="7808" xr:uid="{00000000-0005-0000-0000-0000F91D0000}"/>
    <cellStyle name="Input 2 3 3 14 2 4 3" xfId="7809" xr:uid="{00000000-0005-0000-0000-0000FA1D0000}"/>
    <cellStyle name="Input 2 3 3 14 2 5" xfId="7810" xr:uid="{00000000-0005-0000-0000-0000FB1D0000}"/>
    <cellStyle name="Input 2 3 3 14 2 5 2" xfId="7811" xr:uid="{00000000-0005-0000-0000-0000FC1D0000}"/>
    <cellStyle name="Input 2 3 3 14 2 6" xfId="7812" xr:uid="{00000000-0005-0000-0000-0000FD1D0000}"/>
    <cellStyle name="Input 2 3 3 14 2 6 2" xfId="7813" xr:uid="{00000000-0005-0000-0000-0000FE1D0000}"/>
    <cellStyle name="Input 2 3 3 14 2 7" xfId="7814" xr:uid="{00000000-0005-0000-0000-0000FF1D0000}"/>
    <cellStyle name="Input 2 3 3 14 3" xfId="7815" xr:uid="{00000000-0005-0000-0000-0000001E0000}"/>
    <cellStyle name="Input 2 3 3 14 3 2" xfId="7816" xr:uid="{00000000-0005-0000-0000-0000011E0000}"/>
    <cellStyle name="Input 2 3 3 14 3 2 2" xfId="7817" xr:uid="{00000000-0005-0000-0000-0000021E0000}"/>
    <cellStyle name="Input 2 3 3 14 3 2 2 2" xfId="7818" xr:uid="{00000000-0005-0000-0000-0000031E0000}"/>
    <cellStyle name="Input 2 3 3 14 3 2 2 2 2" xfId="7819" xr:uid="{00000000-0005-0000-0000-0000041E0000}"/>
    <cellStyle name="Input 2 3 3 14 3 2 2 3" xfId="7820" xr:uid="{00000000-0005-0000-0000-0000051E0000}"/>
    <cellStyle name="Input 2 3 3 14 3 2 3" xfId="7821" xr:uid="{00000000-0005-0000-0000-0000061E0000}"/>
    <cellStyle name="Input 2 3 3 14 3 2 3 2" xfId="7822" xr:uid="{00000000-0005-0000-0000-0000071E0000}"/>
    <cellStyle name="Input 2 3 3 14 3 2 4" xfId="7823" xr:uid="{00000000-0005-0000-0000-0000081E0000}"/>
    <cellStyle name="Input 2 3 3 14 3 3" xfId="7824" xr:uid="{00000000-0005-0000-0000-0000091E0000}"/>
    <cellStyle name="Input 2 3 3 14 3 3 2" xfId="7825" xr:uid="{00000000-0005-0000-0000-00000A1E0000}"/>
    <cellStyle name="Input 2 3 3 14 3 3 2 2" xfId="7826" xr:uid="{00000000-0005-0000-0000-00000B1E0000}"/>
    <cellStyle name="Input 2 3 3 14 3 3 3" xfId="7827" xr:uid="{00000000-0005-0000-0000-00000C1E0000}"/>
    <cellStyle name="Input 2 3 3 14 3 4" xfId="7828" xr:uid="{00000000-0005-0000-0000-00000D1E0000}"/>
    <cellStyle name="Input 2 3 3 14 3 4 2" xfId="7829" xr:uid="{00000000-0005-0000-0000-00000E1E0000}"/>
    <cellStyle name="Input 2 3 3 14 3 4 2 2" xfId="7830" xr:uid="{00000000-0005-0000-0000-00000F1E0000}"/>
    <cellStyle name="Input 2 3 3 14 3 4 3" xfId="7831" xr:uid="{00000000-0005-0000-0000-0000101E0000}"/>
    <cellStyle name="Input 2 3 3 14 3 5" xfId="7832" xr:uid="{00000000-0005-0000-0000-0000111E0000}"/>
    <cellStyle name="Input 2 3 3 14 3 5 2" xfId="7833" xr:uid="{00000000-0005-0000-0000-0000121E0000}"/>
    <cellStyle name="Input 2 3 3 14 3 6" xfId="7834" xr:uid="{00000000-0005-0000-0000-0000131E0000}"/>
    <cellStyle name="Input 2 3 3 14 3 6 2" xfId="7835" xr:uid="{00000000-0005-0000-0000-0000141E0000}"/>
    <cellStyle name="Input 2 3 3 14 3 7" xfId="7836" xr:uid="{00000000-0005-0000-0000-0000151E0000}"/>
    <cellStyle name="Input 2 3 3 14 4" xfId="7837" xr:uid="{00000000-0005-0000-0000-0000161E0000}"/>
    <cellStyle name="Input 2 3 3 14 4 2" xfId="7838" xr:uid="{00000000-0005-0000-0000-0000171E0000}"/>
    <cellStyle name="Input 2 3 3 14 4 2 2" xfId="7839" xr:uid="{00000000-0005-0000-0000-0000181E0000}"/>
    <cellStyle name="Input 2 3 3 14 4 2 2 2" xfId="7840" xr:uid="{00000000-0005-0000-0000-0000191E0000}"/>
    <cellStyle name="Input 2 3 3 14 4 2 2 2 2" xfId="7841" xr:uid="{00000000-0005-0000-0000-00001A1E0000}"/>
    <cellStyle name="Input 2 3 3 14 4 2 2 3" xfId="7842" xr:uid="{00000000-0005-0000-0000-00001B1E0000}"/>
    <cellStyle name="Input 2 3 3 14 4 2 3" xfId="7843" xr:uid="{00000000-0005-0000-0000-00001C1E0000}"/>
    <cellStyle name="Input 2 3 3 14 4 2 3 2" xfId="7844" xr:uid="{00000000-0005-0000-0000-00001D1E0000}"/>
    <cellStyle name="Input 2 3 3 14 4 2 4" xfId="7845" xr:uid="{00000000-0005-0000-0000-00001E1E0000}"/>
    <cellStyle name="Input 2 3 3 14 4 3" xfId="7846" xr:uid="{00000000-0005-0000-0000-00001F1E0000}"/>
    <cellStyle name="Input 2 3 3 14 4 3 2" xfId="7847" xr:uid="{00000000-0005-0000-0000-0000201E0000}"/>
    <cellStyle name="Input 2 3 3 14 4 3 2 2" xfId="7848" xr:uid="{00000000-0005-0000-0000-0000211E0000}"/>
    <cellStyle name="Input 2 3 3 14 4 3 3" xfId="7849" xr:uid="{00000000-0005-0000-0000-0000221E0000}"/>
    <cellStyle name="Input 2 3 3 14 4 4" xfId="7850" xr:uid="{00000000-0005-0000-0000-0000231E0000}"/>
    <cellStyle name="Input 2 3 3 14 4 4 2" xfId="7851" xr:uid="{00000000-0005-0000-0000-0000241E0000}"/>
    <cellStyle name="Input 2 3 3 14 4 4 2 2" xfId="7852" xr:uid="{00000000-0005-0000-0000-0000251E0000}"/>
    <cellStyle name="Input 2 3 3 14 4 4 3" xfId="7853" xr:uid="{00000000-0005-0000-0000-0000261E0000}"/>
    <cellStyle name="Input 2 3 3 14 4 5" xfId="7854" xr:uid="{00000000-0005-0000-0000-0000271E0000}"/>
    <cellStyle name="Input 2 3 3 14 4 5 2" xfId="7855" xr:uid="{00000000-0005-0000-0000-0000281E0000}"/>
    <cellStyle name="Input 2 3 3 14 4 6" xfId="7856" xr:uid="{00000000-0005-0000-0000-0000291E0000}"/>
    <cellStyle name="Input 2 3 3 14 4 6 2" xfId="7857" xr:uid="{00000000-0005-0000-0000-00002A1E0000}"/>
    <cellStyle name="Input 2 3 3 14 4 7" xfId="7858" xr:uid="{00000000-0005-0000-0000-00002B1E0000}"/>
    <cellStyle name="Input 2 3 3 14 5" xfId="7859" xr:uid="{00000000-0005-0000-0000-00002C1E0000}"/>
    <cellStyle name="Input 2 3 3 14 5 2" xfId="7860" xr:uid="{00000000-0005-0000-0000-00002D1E0000}"/>
    <cellStyle name="Input 2 3 3 14 5 2 2" xfId="7861" xr:uid="{00000000-0005-0000-0000-00002E1E0000}"/>
    <cellStyle name="Input 2 3 3 14 5 2 2 2" xfId="7862" xr:uid="{00000000-0005-0000-0000-00002F1E0000}"/>
    <cellStyle name="Input 2 3 3 14 5 2 2 2 2" xfId="7863" xr:uid="{00000000-0005-0000-0000-0000301E0000}"/>
    <cellStyle name="Input 2 3 3 14 5 2 2 3" xfId="7864" xr:uid="{00000000-0005-0000-0000-0000311E0000}"/>
    <cellStyle name="Input 2 3 3 14 5 2 3" xfId="7865" xr:uid="{00000000-0005-0000-0000-0000321E0000}"/>
    <cellStyle name="Input 2 3 3 14 5 2 3 2" xfId="7866" xr:uid="{00000000-0005-0000-0000-0000331E0000}"/>
    <cellStyle name="Input 2 3 3 14 5 2 4" xfId="7867" xr:uid="{00000000-0005-0000-0000-0000341E0000}"/>
    <cellStyle name="Input 2 3 3 14 5 3" xfId="7868" xr:uid="{00000000-0005-0000-0000-0000351E0000}"/>
    <cellStyle name="Input 2 3 3 14 5 3 2" xfId="7869" xr:uid="{00000000-0005-0000-0000-0000361E0000}"/>
    <cellStyle name="Input 2 3 3 14 5 3 2 2" xfId="7870" xr:uid="{00000000-0005-0000-0000-0000371E0000}"/>
    <cellStyle name="Input 2 3 3 14 5 3 3" xfId="7871" xr:uid="{00000000-0005-0000-0000-0000381E0000}"/>
    <cellStyle name="Input 2 3 3 14 5 4" xfId="7872" xr:uid="{00000000-0005-0000-0000-0000391E0000}"/>
    <cellStyle name="Input 2 3 3 14 5 4 2" xfId="7873" xr:uid="{00000000-0005-0000-0000-00003A1E0000}"/>
    <cellStyle name="Input 2 3 3 14 5 4 2 2" xfId="7874" xr:uid="{00000000-0005-0000-0000-00003B1E0000}"/>
    <cellStyle name="Input 2 3 3 14 5 4 3" xfId="7875" xr:uid="{00000000-0005-0000-0000-00003C1E0000}"/>
    <cellStyle name="Input 2 3 3 14 5 5" xfId="7876" xr:uid="{00000000-0005-0000-0000-00003D1E0000}"/>
    <cellStyle name="Input 2 3 3 14 5 5 2" xfId="7877" xr:uid="{00000000-0005-0000-0000-00003E1E0000}"/>
    <cellStyle name="Input 2 3 3 14 5 6" xfId="7878" xr:uid="{00000000-0005-0000-0000-00003F1E0000}"/>
    <cellStyle name="Input 2 3 3 14 5 6 2" xfId="7879" xr:uid="{00000000-0005-0000-0000-0000401E0000}"/>
    <cellStyle name="Input 2 3 3 14 5 7" xfId="7880" xr:uid="{00000000-0005-0000-0000-0000411E0000}"/>
    <cellStyle name="Input 2 3 3 14 6" xfId="7881" xr:uid="{00000000-0005-0000-0000-0000421E0000}"/>
    <cellStyle name="Input 2 3 3 14 6 2" xfId="7882" xr:uid="{00000000-0005-0000-0000-0000431E0000}"/>
    <cellStyle name="Input 2 3 3 14 6 2 2" xfId="7883" xr:uid="{00000000-0005-0000-0000-0000441E0000}"/>
    <cellStyle name="Input 2 3 3 14 6 2 2 2" xfId="7884" xr:uid="{00000000-0005-0000-0000-0000451E0000}"/>
    <cellStyle name="Input 2 3 3 14 6 2 2 2 2" xfId="7885" xr:uid="{00000000-0005-0000-0000-0000461E0000}"/>
    <cellStyle name="Input 2 3 3 14 6 2 2 3" xfId="7886" xr:uid="{00000000-0005-0000-0000-0000471E0000}"/>
    <cellStyle name="Input 2 3 3 14 6 2 3" xfId="7887" xr:uid="{00000000-0005-0000-0000-0000481E0000}"/>
    <cellStyle name="Input 2 3 3 14 6 2 3 2" xfId="7888" xr:uid="{00000000-0005-0000-0000-0000491E0000}"/>
    <cellStyle name="Input 2 3 3 14 6 2 4" xfId="7889" xr:uid="{00000000-0005-0000-0000-00004A1E0000}"/>
    <cellStyle name="Input 2 3 3 14 6 3" xfId="7890" xr:uid="{00000000-0005-0000-0000-00004B1E0000}"/>
    <cellStyle name="Input 2 3 3 14 6 3 2" xfId="7891" xr:uid="{00000000-0005-0000-0000-00004C1E0000}"/>
    <cellStyle name="Input 2 3 3 14 6 3 2 2" xfId="7892" xr:uid="{00000000-0005-0000-0000-00004D1E0000}"/>
    <cellStyle name="Input 2 3 3 14 6 3 3" xfId="7893" xr:uid="{00000000-0005-0000-0000-00004E1E0000}"/>
    <cellStyle name="Input 2 3 3 14 6 4" xfId="7894" xr:uid="{00000000-0005-0000-0000-00004F1E0000}"/>
    <cellStyle name="Input 2 3 3 14 6 4 2" xfId="7895" xr:uid="{00000000-0005-0000-0000-0000501E0000}"/>
    <cellStyle name="Input 2 3 3 14 6 4 2 2" xfId="7896" xr:uid="{00000000-0005-0000-0000-0000511E0000}"/>
    <cellStyle name="Input 2 3 3 14 6 4 3" xfId="7897" xr:uid="{00000000-0005-0000-0000-0000521E0000}"/>
    <cellStyle name="Input 2 3 3 14 6 5" xfId="7898" xr:uid="{00000000-0005-0000-0000-0000531E0000}"/>
    <cellStyle name="Input 2 3 3 14 6 5 2" xfId="7899" xr:uid="{00000000-0005-0000-0000-0000541E0000}"/>
    <cellStyle name="Input 2 3 3 14 6 6" xfId="7900" xr:uid="{00000000-0005-0000-0000-0000551E0000}"/>
    <cellStyle name="Input 2 3 3 14 6 6 2" xfId="7901" xr:uid="{00000000-0005-0000-0000-0000561E0000}"/>
    <cellStyle name="Input 2 3 3 14 6 7" xfId="7902" xr:uid="{00000000-0005-0000-0000-0000571E0000}"/>
    <cellStyle name="Input 2 3 3 14 7" xfId="7903" xr:uid="{00000000-0005-0000-0000-0000581E0000}"/>
    <cellStyle name="Input 2 3 3 14 7 2" xfId="7904" xr:uid="{00000000-0005-0000-0000-0000591E0000}"/>
    <cellStyle name="Input 2 3 3 14 7 2 2" xfId="7905" xr:uid="{00000000-0005-0000-0000-00005A1E0000}"/>
    <cellStyle name="Input 2 3 3 14 7 2 2 2" xfId="7906" xr:uid="{00000000-0005-0000-0000-00005B1E0000}"/>
    <cellStyle name="Input 2 3 3 14 7 2 3" xfId="7907" xr:uid="{00000000-0005-0000-0000-00005C1E0000}"/>
    <cellStyle name="Input 2 3 3 14 7 3" xfId="7908" xr:uid="{00000000-0005-0000-0000-00005D1E0000}"/>
    <cellStyle name="Input 2 3 3 14 7 3 2" xfId="7909" xr:uid="{00000000-0005-0000-0000-00005E1E0000}"/>
    <cellStyle name="Input 2 3 3 14 7 4" xfId="7910" xr:uid="{00000000-0005-0000-0000-00005F1E0000}"/>
    <cellStyle name="Input 2 3 3 14 8" xfId="7911" xr:uid="{00000000-0005-0000-0000-0000601E0000}"/>
    <cellStyle name="Input 2 3 3 14 8 2" xfId="7912" xr:uid="{00000000-0005-0000-0000-0000611E0000}"/>
    <cellStyle name="Input 2 3 3 14 8 2 2" xfId="7913" xr:uid="{00000000-0005-0000-0000-0000621E0000}"/>
    <cellStyle name="Input 2 3 3 14 8 3" xfId="7914" xr:uid="{00000000-0005-0000-0000-0000631E0000}"/>
    <cellStyle name="Input 2 3 3 14 9" xfId="7915" xr:uid="{00000000-0005-0000-0000-0000641E0000}"/>
    <cellStyle name="Input 2 3 3 14 9 2" xfId="7916" xr:uid="{00000000-0005-0000-0000-0000651E0000}"/>
    <cellStyle name="Input 2 3 3 14 9 2 2" xfId="7917" xr:uid="{00000000-0005-0000-0000-0000661E0000}"/>
    <cellStyle name="Input 2 3 3 14 9 3" xfId="7918" xr:uid="{00000000-0005-0000-0000-0000671E0000}"/>
    <cellStyle name="Input 2 3 3 15" xfId="7919" xr:uid="{00000000-0005-0000-0000-0000681E0000}"/>
    <cellStyle name="Input 2 3 3 15 10" xfId="7920" xr:uid="{00000000-0005-0000-0000-0000691E0000}"/>
    <cellStyle name="Input 2 3 3 15 10 2" xfId="7921" xr:uid="{00000000-0005-0000-0000-00006A1E0000}"/>
    <cellStyle name="Input 2 3 3 15 11" xfId="7922" xr:uid="{00000000-0005-0000-0000-00006B1E0000}"/>
    <cellStyle name="Input 2 3 3 15 2" xfId="7923" xr:uid="{00000000-0005-0000-0000-00006C1E0000}"/>
    <cellStyle name="Input 2 3 3 15 2 2" xfId="7924" xr:uid="{00000000-0005-0000-0000-00006D1E0000}"/>
    <cellStyle name="Input 2 3 3 15 2 2 2" xfId="7925" xr:uid="{00000000-0005-0000-0000-00006E1E0000}"/>
    <cellStyle name="Input 2 3 3 15 2 2 2 2" xfId="7926" xr:uid="{00000000-0005-0000-0000-00006F1E0000}"/>
    <cellStyle name="Input 2 3 3 15 2 2 2 2 2" xfId="7927" xr:uid="{00000000-0005-0000-0000-0000701E0000}"/>
    <cellStyle name="Input 2 3 3 15 2 2 2 3" xfId="7928" xr:uid="{00000000-0005-0000-0000-0000711E0000}"/>
    <cellStyle name="Input 2 3 3 15 2 2 3" xfId="7929" xr:uid="{00000000-0005-0000-0000-0000721E0000}"/>
    <cellStyle name="Input 2 3 3 15 2 2 3 2" xfId="7930" xr:uid="{00000000-0005-0000-0000-0000731E0000}"/>
    <cellStyle name="Input 2 3 3 15 2 2 4" xfId="7931" xr:uid="{00000000-0005-0000-0000-0000741E0000}"/>
    <cellStyle name="Input 2 3 3 15 2 3" xfId="7932" xr:uid="{00000000-0005-0000-0000-0000751E0000}"/>
    <cellStyle name="Input 2 3 3 15 2 3 2" xfId="7933" xr:uid="{00000000-0005-0000-0000-0000761E0000}"/>
    <cellStyle name="Input 2 3 3 15 2 3 2 2" xfId="7934" xr:uid="{00000000-0005-0000-0000-0000771E0000}"/>
    <cellStyle name="Input 2 3 3 15 2 3 3" xfId="7935" xr:uid="{00000000-0005-0000-0000-0000781E0000}"/>
    <cellStyle name="Input 2 3 3 15 2 4" xfId="7936" xr:uid="{00000000-0005-0000-0000-0000791E0000}"/>
    <cellStyle name="Input 2 3 3 15 2 4 2" xfId="7937" xr:uid="{00000000-0005-0000-0000-00007A1E0000}"/>
    <cellStyle name="Input 2 3 3 15 2 4 2 2" xfId="7938" xr:uid="{00000000-0005-0000-0000-00007B1E0000}"/>
    <cellStyle name="Input 2 3 3 15 2 4 3" xfId="7939" xr:uid="{00000000-0005-0000-0000-00007C1E0000}"/>
    <cellStyle name="Input 2 3 3 15 2 5" xfId="7940" xr:uid="{00000000-0005-0000-0000-00007D1E0000}"/>
    <cellStyle name="Input 2 3 3 15 2 5 2" xfId="7941" xr:uid="{00000000-0005-0000-0000-00007E1E0000}"/>
    <cellStyle name="Input 2 3 3 15 2 6" xfId="7942" xr:uid="{00000000-0005-0000-0000-00007F1E0000}"/>
    <cellStyle name="Input 2 3 3 15 2 6 2" xfId="7943" xr:uid="{00000000-0005-0000-0000-0000801E0000}"/>
    <cellStyle name="Input 2 3 3 15 2 7" xfId="7944" xr:uid="{00000000-0005-0000-0000-0000811E0000}"/>
    <cellStyle name="Input 2 3 3 15 3" xfId="7945" xr:uid="{00000000-0005-0000-0000-0000821E0000}"/>
    <cellStyle name="Input 2 3 3 15 3 2" xfId="7946" xr:uid="{00000000-0005-0000-0000-0000831E0000}"/>
    <cellStyle name="Input 2 3 3 15 3 2 2" xfId="7947" xr:uid="{00000000-0005-0000-0000-0000841E0000}"/>
    <cellStyle name="Input 2 3 3 15 3 2 2 2" xfId="7948" xr:uid="{00000000-0005-0000-0000-0000851E0000}"/>
    <cellStyle name="Input 2 3 3 15 3 2 2 2 2" xfId="7949" xr:uid="{00000000-0005-0000-0000-0000861E0000}"/>
    <cellStyle name="Input 2 3 3 15 3 2 2 3" xfId="7950" xr:uid="{00000000-0005-0000-0000-0000871E0000}"/>
    <cellStyle name="Input 2 3 3 15 3 2 3" xfId="7951" xr:uid="{00000000-0005-0000-0000-0000881E0000}"/>
    <cellStyle name="Input 2 3 3 15 3 2 3 2" xfId="7952" xr:uid="{00000000-0005-0000-0000-0000891E0000}"/>
    <cellStyle name="Input 2 3 3 15 3 2 4" xfId="7953" xr:uid="{00000000-0005-0000-0000-00008A1E0000}"/>
    <cellStyle name="Input 2 3 3 15 3 3" xfId="7954" xr:uid="{00000000-0005-0000-0000-00008B1E0000}"/>
    <cellStyle name="Input 2 3 3 15 3 3 2" xfId="7955" xr:uid="{00000000-0005-0000-0000-00008C1E0000}"/>
    <cellStyle name="Input 2 3 3 15 3 3 2 2" xfId="7956" xr:uid="{00000000-0005-0000-0000-00008D1E0000}"/>
    <cellStyle name="Input 2 3 3 15 3 3 3" xfId="7957" xr:uid="{00000000-0005-0000-0000-00008E1E0000}"/>
    <cellStyle name="Input 2 3 3 15 3 4" xfId="7958" xr:uid="{00000000-0005-0000-0000-00008F1E0000}"/>
    <cellStyle name="Input 2 3 3 15 3 4 2" xfId="7959" xr:uid="{00000000-0005-0000-0000-0000901E0000}"/>
    <cellStyle name="Input 2 3 3 15 3 4 2 2" xfId="7960" xr:uid="{00000000-0005-0000-0000-0000911E0000}"/>
    <cellStyle name="Input 2 3 3 15 3 4 3" xfId="7961" xr:uid="{00000000-0005-0000-0000-0000921E0000}"/>
    <cellStyle name="Input 2 3 3 15 3 5" xfId="7962" xr:uid="{00000000-0005-0000-0000-0000931E0000}"/>
    <cellStyle name="Input 2 3 3 15 3 5 2" xfId="7963" xr:uid="{00000000-0005-0000-0000-0000941E0000}"/>
    <cellStyle name="Input 2 3 3 15 3 6" xfId="7964" xr:uid="{00000000-0005-0000-0000-0000951E0000}"/>
    <cellStyle name="Input 2 3 3 15 3 6 2" xfId="7965" xr:uid="{00000000-0005-0000-0000-0000961E0000}"/>
    <cellStyle name="Input 2 3 3 15 3 7" xfId="7966" xr:uid="{00000000-0005-0000-0000-0000971E0000}"/>
    <cellStyle name="Input 2 3 3 15 4" xfId="7967" xr:uid="{00000000-0005-0000-0000-0000981E0000}"/>
    <cellStyle name="Input 2 3 3 15 4 2" xfId="7968" xr:uid="{00000000-0005-0000-0000-0000991E0000}"/>
    <cellStyle name="Input 2 3 3 15 4 2 2" xfId="7969" xr:uid="{00000000-0005-0000-0000-00009A1E0000}"/>
    <cellStyle name="Input 2 3 3 15 4 2 2 2" xfId="7970" xr:uid="{00000000-0005-0000-0000-00009B1E0000}"/>
    <cellStyle name="Input 2 3 3 15 4 2 2 2 2" xfId="7971" xr:uid="{00000000-0005-0000-0000-00009C1E0000}"/>
    <cellStyle name="Input 2 3 3 15 4 2 2 3" xfId="7972" xr:uid="{00000000-0005-0000-0000-00009D1E0000}"/>
    <cellStyle name="Input 2 3 3 15 4 2 3" xfId="7973" xr:uid="{00000000-0005-0000-0000-00009E1E0000}"/>
    <cellStyle name="Input 2 3 3 15 4 2 3 2" xfId="7974" xr:uid="{00000000-0005-0000-0000-00009F1E0000}"/>
    <cellStyle name="Input 2 3 3 15 4 2 4" xfId="7975" xr:uid="{00000000-0005-0000-0000-0000A01E0000}"/>
    <cellStyle name="Input 2 3 3 15 4 3" xfId="7976" xr:uid="{00000000-0005-0000-0000-0000A11E0000}"/>
    <cellStyle name="Input 2 3 3 15 4 3 2" xfId="7977" xr:uid="{00000000-0005-0000-0000-0000A21E0000}"/>
    <cellStyle name="Input 2 3 3 15 4 3 2 2" xfId="7978" xr:uid="{00000000-0005-0000-0000-0000A31E0000}"/>
    <cellStyle name="Input 2 3 3 15 4 3 3" xfId="7979" xr:uid="{00000000-0005-0000-0000-0000A41E0000}"/>
    <cellStyle name="Input 2 3 3 15 4 4" xfId="7980" xr:uid="{00000000-0005-0000-0000-0000A51E0000}"/>
    <cellStyle name="Input 2 3 3 15 4 4 2" xfId="7981" xr:uid="{00000000-0005-0000-0000-0000A61E0000}"/>
    <cellStyle name="Input 2 3 3 15 4 4 2 2" xfId="7982" xr:uid="{00000000-0005-0000-0000-0000A71E0000}"/>
    <cellStyle name="Input 2 3 3 15 4 4 3" xfId="7983" xr:uid="{00000000-0005-0000-0000-0000A81E0000}"/>
    <cellStyle name="Input 2 3 3 15 4 5" xfId="7984" xr:uid="{00000000-0005-0000-0000-0000A91E0000}"/>
    <cellStyle name="Input 2 3 3 15 4 5 2" xfId="7985" xr:uid="{00000000-0005-0000-0000-0000AA1E0000}"/>
    <cellStyle name="Input 2 3 3 15 4 6" xfId="7986" xr:uid="{00000000-0005-0000-0000-0000AB1E0000}"/>
    <cellStyle name="Input 2 3 3 15 4 6 2" xfId="7987" xr:uid="{00000000-0005-0000-0000-0000AC1E0000}"/>
    <cellStyle name="Input 2 3 3 15 4 7" xfId="7988" xr:uid="{00000000-0005-0000-0000-0000AD1E0000}"/>
    <cellStyle name="Input 2 3 3 15 5" xfId="7989" xr:uid="{00000000-0005-0000-0000-0000AE1E0000}"/>
    <cellStyle name="Input 2 3 3 15 5 2" xfId="7990" xr:uid="{00000000-0005-0000-0000-0000AF1E0000}"/>
    <cellStyle name="Input 2 3 3 15 5 2 2" xfId="7991" xr:uid="{00000000-0005-0000-0000-0000B01E0000}"/>
    <cellStyle name="Input 2 3 3 15 5 2 2 2" xfId="7992" xr:uid="{00000000-0005-0000-0000-0000B11E0000}"/>
    <cellStyle name="Input 2 3 3 15 5 2 2 2 2" xfId="7993" xr:uid="{00000000-0005-0000-0000-0000B21E0000}"/>
    <cellStyle name="Input 2 3 3 15 5 2 2 3" xfId="7994" xr:uid="{00000000-0005-0000-0000-0000B31E0000}"/>
    <cellStyle name="Input 2 3 3 15 5 2 3" xfId="7995" xr:uid="{00000000-0005-0000-0000-0000B41E0000}"/>
    <cellStyle name="Input 2 3 3 15 5 2 3 2" xfId="7996" xr:uid="{00000000-0005-0000-0000-0000B51E0000}"/>
    <cellStyle name="Input 2 3 3 15 5 2 4" xfId="7997" xr:uid="{00000000-0005-0000-0000-0000B61E0000}"/>
    <cellStyle name="Input 2 3 3 15 5 3" xfId="7998" xr:uid="{00000000-0005-0000-0000-0000B71E0000}"/>
    <cellStyle name="Input 2 3 3 15 5 3 2" xfId="7999" xr:uid="{00000000-0005-0000-0000-0000B81E0000}"/>
    <cellStyle name="Input 2 3 3 15 5 3 2 2" xfId="8000" xr:uid="{00000000-0005-0000-0000-0000B91E0000}"/>
    <cellStyle name="Input 2 3 3 15 5 3 3" xfId="8001" xr:uid="{00000000-0005-0000-0000-0000BA1E0000}"/>
    <cellStyle name="Input 2 3 3 15 5 4" xfId="8002" xr:uid="{00000000-0005-0000-0000-0000BB1E0000}"/>
    <cellStyle name="Input 2 3 3 15 5 4 2" xfId="8003" xr:uid="{00000000-0005-0000-0000-0000BC1E0000}"/>
    <cellStyle name="Input 2 3 3 15 5 4 2 2" xfId="8004" xr:uid="{00000000-0005-0000-0000-0000BD1E0000}"/>
    <cellStyle name="Input 2 3 3 15 5 4 3" xfId="8005" xr:uid="{00000000-0005-0000-0000-0000BE1E0000}"/>
    <cellStyle name="Input 2 3 3 15 5 5" xfId="8006" xr:uid="{00000000-0005-0000-0000-0000BF1E0000}"/>
    <cellStyle name="Input 2 3 3 15 5 5 2" xfId="8007" xr:uid="{00000000-0005-0000-0000-0000C01E0000}"/>
    <cellStyle name="Input 2 3 3 15 5 6" xfId="8008" xr:uid="{00000000-0005-0000-0000-0000C11E0000}"/>
    <cellStyle name="Input 2 3 3 15 5 6 2" xfId="8009" xr:uid="{00000000-0005-0000-0000-0000C21E0000}"/>
    <cellStyle name="Input 2 3 3 15 5 7" xfId="8010" xr:uid="{00000000-0005-0000-0000-0000C31E0000}"/>
    <cellStyle name="Input 2 3 3 15 6" xfId="8011" xr:uid="{00000000-0005-0000-0000-0000C41E0000}"/>
    <cellStyle name="Input 2 3 3 15 6 2" xfId="8012" xr:uid="{00000000-0005-0000-0000-0000C51E0000}"/>
    <cellStyle name="Input 2 3 3 15 6 2 2" xfId="8013" xr:uid="{00000000-0005-0000-0000-0000C61E0000}"/>
    <cellStyle name="Input 2 3 3 15 6 2 2 2" xfId="8014" xr:uid="{00000000-0005-0000-0000-0000C71E0000}"/>
    <cellStyle name="Input 2 3 3 15 6 2 3" xfId="8015" xr:uid="{00000000-0005-0000-0000-0000C81E0000}"/>
    <cellStyle name="Input 2 3 3 15 6 3" xfId="8016" xr:uid="{00000000-0005-0000-0000-0000C91E0000}"/>
    <cellStyle name="Input 2 3 3 15 6 3 2" xfId="8017" xr:uid="{00000000-0005-0000-0000-0000CA1E0000}"/>
    <cellStyle name="Input 2 3 3 15 6 4" xfId="8018" xr:uid="{00000000-0005-0000-0000-0000CB1E0000}"/>
    <cellStyle name="Input 2 3 3 15 7" xfId="8019" xr:uid="{00000000-0005-0000-0000-0000CC1E0000}"/>
    <cellStyle name="Input 2 3 3 15 7 2" xfId="8020" xr:uid="{00000000-0005-0000-0000-0000CD1E0000}"/>
    <cellStyle name="Input 2 3 3 15 7 2 2" xfId="8021" xr:uid="{00000000-0005-0000-0000-0000CE1E0000}"/>
    <cellStyle name="Input 2 3 3 15 7 3" xfId="8022" xr:uid="{00000000-0005-0000-0000-0000CF1E0000}"/>
    <cellStyle name="Input 2 3 3 15 8" xfId="8023" xr:uid="{00000000-0005-0000-0000-0000D01E0000}"/>
    <cellStyle name="Input 2 3 3 15 8 2" xfId="8024" xr:uid="{00000000-0005-0000-0000-0000D11E0000}"/>
    <cellStyle name="Input 2 3 3 15 8 2 2" xfId="8025" xr:uid="{00000000-0005-0000-0000-0000D21E0000}"/>
    <cellStyle name="Input 2 3 3 15 8 3" xfId="8026" xr:uid="{00000000-0005-0000-0000-0000D31E0000}"/>
    <cellStyle name="Input 2 3 3 15 9" xfId="8027" xr:uid="{00000000-0005-0000-0000-0000D41E0000}"/>
    <cellStyle name="Input 2 3 3 15 9 2" xfId="8028" xr:uid="{00000000-0005-0000-0000-0000D51E0000}"/>
    <cellStyle name="Input 2 3 3 16" xfId="8029" xr:uid="{00000000-0005-0000-0000-0000D61E0000}"/>
    <cellStyle name="Input 2 3 3 17" xfId="8030" xr:uid="{00000000-0005-0000-0000-0000D71E0000}"/>
    <cellStyle name="Input 2 3 3 2" xfId="8031" xr:uid="{00000000-0005-0000-0000-0000D81E0000}"/>
    <cellStyle name="Input 2 3 3 2 10" xfId="8032" xr:uid="{00000000-0005-0000-0000-0000D91E0000}"/>
    <cellStyle name="Input 2 3 3 2 10 2" xfId="8033" xr:uid="{00000000-0005-0000-0000-0000DA1E0000}"/>
    <cellStyle name="Input 2 3 3 2 11" xfId="8034" xr:uid="{00000000-0005-0000-0000-0000DB1E0000}"/>
    <cellStyle name="Input 2 3 3 2 11 2" xfId="8035" xr:uid="{00000000-0005-0000-0000-0000DC1E0000}"/>
    <cellStyle name="Input 2 3 3 2 12" xfId="8036" xr:uid="{00000000-0005-0000-0000-0000DD1E0000}"/>
    <cellStyle name="Input 2 3 3 2 2" xfId="8037" xr:uid="{00000000-0005-0000-0000-0000DE1E0000}"/>
    <cellStyle name="Input 2 3 3 2 2 2" xfId="8038" xr:uid="{00000000-0005-0000-0000-0000DF1E0000}"/>
    <cellStyle name="Input 2 3 3 2 2 2 2" xfId="8039" xr:uid="{00000000-0005-0000-0000-0000E01E0000}"/>
    <cellStyle name="Input 2 3 3 2 2 2 2 2" xfId="8040" xr:uid="{00000000-0005-0000-0000-0000E11E0000}"/>
    <cellStyle name="Input 2 3 3 2 2 2 2 2 2" xfId="8041" xr:uid="{00000000-0005-0000-0000-0000E21E0000}"/>
    <cellStyle name="Input 2 3 3 2 2 2 2 3" xfId="8042" xr:uid="{00000000-0005-0000-0000-0000E31E0000}"/>
    <cellStyle name="Input 2 3 3 2 2 2 3" xfId="8043" xr:uid="{00000000-0005-0000-0000-0000E41E0000}"/>
    <cellStyle name="Input 2 3 3 2 2 2 3 2" xfId="8044" xr:uid="{00000000-0005-0000-0000-0000E51E0000}"/>
    <cellStyle name="Input 2 3 3 2 2 2 4" xfId="8045" xr:uid="{00000000-0005-0000-0000-0000E61E0000}"/>
    <cellStyle name="Input 2 3 3 2 2 3" xfId="8046" xr:uid="{00000000-0005-0000-0000-0000E71E0000}"/>
    <cellStyle name="Input 2 3 3 2 2 3 2" xfId="8047" xr:uid="{00000000-0005-0000-0000-0000E81E0000}"/>
    <cellStyle name="Input 2 3 3 2 2 3 2 2" xfId="8048" xr:uid="{00000000-0005-0000-0000-0000E91E0000}"/>
    <cellStyle name="Input 2 3 3 2 2 3 3" xfId="8049" xr:uid="{00000000-0005-0000-0000-0000EA1E0000}"/>
    <cellStyle name="Input 2 3 3 2 2 4" xfId="8050" xr:uid="{00000000-0005-0000-0000-0000EB1E0000}"/>
    <cellStyle name="Input 2 3 3 2 2 4 2" xfId="8051" xr:uid="{00000000-0005-0000-0000-0000EC1E0000}"/>
    <cellStyle name="Input 2 3 3 2 2 4 2 2" xfId="8052" xr:uid="{00000000-0005-0000-0000-0000ED1E0000}"/>
    <cellStyle name="Input 2 3 3 2 2 4 3" xfId="8053" xr:uid="{00000000-0005-0000-0000-0000EE1E0000}"/>
    <cellStyle name="Input 2 3 3 2 2 5" xfId="8054" xr:uid="{00000000-0005-0000-0000-0000EF1E0000}"/>
    <cellStyle name="Input 2 3 3 2 2 5 2" xfId="8055" xr:uid="{00000000-0005-0000-0000-0000F01E0000}"/>
    <cellStyle name="Input 2 3 3 2 2 6" xfId="8056" xr:uid="{00000000-0005-0000-0000-0000F11E0000}"/>
    <cellStyle name="Input 2 3 3 2 2 6 2" xfId="8057" xr:uid="{00000000-0005-0000-0000-0000F21E0000}"/>
    <cellStyle name="Input 2 3 3 2 2 7" xfId="8058" xr:uid="{00000000-0005-0000-0000-0000F31E0000}"/>
    <cellStyle name="Input 2 3 3 2 3" xfId="8059" xr:uid="{00000000-0005-0000-0000-0000F41E0000}"/>
    <cellStyle name="Input 2 3 3 2 3 2" xfId="8060" xr:uid="{00000000-0005-0000-0000-0000F51E0000}"/>
    <cellStyle name="Input 2 3 3 2 3 2 2" xfId="8061" xr:uid="{00000000-0005-0000-0000-0000F61E0000}"/>
    <cellStyle name="Input 2 3 3 2 3 2 2 2" xfId="8062" xr:uid="{00000000-0005-0000-0000-0000F71E0000}"/>
    <cellStyle name="Input 2 3 3 2 3 2 2 2 2" xfId="8063" xr:uid="{00000000-0005-0000-0000-0000F81E0000}"/>
    <cellStyle name="Input 2 3 3 2 3 2 2 3" xfId="8064" xr:uid="{00000000-0005-0000-0000-0000F91E0000}"/>
    <cellStyle name="Input 2 3 3 2 3 2 3" xfId="8065" xr:uid="{00000000-0005-0000-0000-0000FA1E0000}"/>
    <cellStyle name="Input 2 3 3 2 3 2 3 2" xfId="8066" xr:uid="{00000000-0005-0000-0000-0000FB1E0000}"/>
    <cellStyle name="Input 2 3 3 2 3 2 4" xfId="8067" xr:uid="{00000000-0005-0000-0000-0000FC1E0000}"/>
    <cellStyle name="Input 2 3 3 2 3 3" xfId="8068" xr:uid="{00000000-0005-0000-0000-0000FD1E0000}"/>
    <cellStyle name="Input 2 3 3 2 3 3 2" xfId="8069" xr:uid="{00000000-0005-0000-0000-0000FE1E0000}"/>
    <cellStyle name="Input 2 3 3 2 3 3 2 2" xfId="8070" xr:uid="{00000000-0005-0000-0000-0000FF1E0000}"/>
    <cellStyle name="Input 2 3 3 2 3 3 3" xfId="8071" xr:uid="{00000000-0005-0000-0000-0000001F0000}"/>
    <cellStyle name="Input 2 3 3 2 3 4" xfId="8072" xr:uid="{00000000-0005-0000-0000-0000011F0000}"/>
    <cellStyle name="Input 2 3 3 2 3 4 2" xfId="8073" xr:uid="{00000000-0005-0000-0000-0000021F0000}"/>
    <cellStyle name="Input 2 3 3 2 3 4 2 2" xfId="8074" xr:uid="{00000000-0005-0000-0000-0000031F0000}"/>
    <cellStyle name="Input 2 3 3 2 3 4 3" xfId="8075" xr:uid="{00000000-0005-0000-0000-0000041F0000}"/>
    <cellStyle name="Input 2 3 3 2 3 5" xfId="8076" xr:uid="{00000000-0005-0000-0000-0000051F0000}"/>
    <cellStyle name="Input 2 3 3 2 3 5 2" xfId="8077" xr:uid="{00000000-0005-0000-0000-0000061F0000}"/>
    <cellStyle name="Input 2 3 3 2 3 6" xfId="8078" xr:uid="{00000000-0005-0000-0000-0000071F0000}"/>
    <cellStyle name="Input 2 3 3 2 3 6 2" xfId="8079" xr:uid="{00000000-0005-0000-0000-0000081F0000}"/>
    <cellStyle name="Input 2 3 3 2 3 7" xfId="8080" xr:uid="{00000000-0005-0000-0000-0000091F0000}"/>
    <cellStyle name="Input 2 3 3 2 4" xfId="8081" xr:uid="{00000000-0005-0000-0000-00000A1F0000}"/>
    <cellStyle name="Input 2 3 3 2 4 2" xfId="8082" xr:uid="{00000000-0005-0000-0000-00000B1F0000}"/>
    <cellStyle name="Input 2 3 3 2 4 2 2" xfId="8083" xr:uid="{00000000-0005-0000-0000-00000C1F0000}"/>
    <cellStyle name="Input 2 3 3 2 4 2 2 2" xfId="8084" xr:uid="{00000000-0005-0000-0000-00000D1F0000}"/>
    <cellStyle name="Input 2 3 3 2 4 2 2 2 2" xfId="8085" xr:uid="{00000000-0005-0000-0000-00000E1F0000}"/>
    <cellStyle name="Input 2 3 3 2 4 2 2 3" xfId="8086" xr:uid="{00000000-0005-0000-0000-00000F1F0000}"/>
    <cellStyle name="Input 2 3 3 2 4 2 3" xfId="8087" xr:uid="{00000000-0005-0000-0000-0000101F0000}"/>
    <cellStyle name="Input 2 3 3 2 4 2 3 2" xfId="8088" xr:uid="{00000000-0005-0000-0000-0000111F0000}"/>
    <cellStyle name="Input 2 3 3 2 4 2 4" xfId="8089" xr:uid="{00000000-0005-0000-0000-0000121F0000}"/>
    <cellStyle name="Input 2 3 3 2 4 3" xfId="8090" xr:uid="{00000000-0005-0000-0000-0000131F0000}"/>
    <cellStyle name="Input 2 3 3 2 4 3 2" xfId="8091" xr:uid="{00000000-0005-0000-0000-0000141F0000}"/>
    <cellStyle name="Input 2 3 3 2 4 3 2 2" xfId="8092" xr:uid="{00000000-0005-0000-0000-0000151F0000}"/>
    <cellStyle name="Input 2 3 3 2 4 3 3" xfId="8093" xr:uid="{00000000-0005-0000-0000-0000161F0000}"/>
    <cellStyle name="Input 2 3 3 2 4 4" xfId="8094" xr:uid="{00000000-0005-0000-0000-0000171F0000}"/>
    <cellStyle name="Input 2 3 3 2 4 4 2" xfId="8095" xr:uid="{00000000-0005-0000-0000-0000181F0000}"/>
    <cellStyle name="Input 2 3 3 2 4 4 2 2" xfId="8096" xr:uid="{00000000-0005-0000-0000-0000191F0000}"/>
    <cellStyle name="Input 2 3 3 2 4 4 3" xfId="8097" xr:uid="{00000000-0005-0000-0000-00001A1F0000}"/>
    <cellStyle name="Input 2 3 3 2 4 5" xfId="8098" xr:uid="{00000000-0005-0000-0000-00001B1F0000}"/>
    <cellStyle name="Input 2 3 3 2 4 5 2" xfId="8099" xr:uid="{00000000-0005-0000-0000-00001C1F0000}"/>
    <cellStyle name="Input 2 3 3 2 4 6" xfId="8100" xr:uid="{00000000-0005-0000-0000-00001D1F0000}"/>
    <cellStyle name="Input 2 3 3 2 4 6 2" xfId="8101" xr:uid="{00000000-0005-0000-0000-00001E1F0000}"/>
    <cellStyle name="Input 2 3 3 2 4 7" xfId="8102" xr:uid="{00000000-0005-0000-0000-00001F1F0000}"/>
    <cellStyle name="Input 2 3 3 2 5" xfId="8103" xr:uid="{00000000-0005-0000-0000-0000201F0000}"/>
    <cellStyle name="Input 2 3 3 2 5 2" xfId="8104" xr:uid="{00000000-0005-0000-0000-0000211F0000}"/>
    <cellStyle name="Input 2 3 3 2 5 2 2" xfId="8105" xr:uid="{00000000-0005-0000-0000-0000221F0000}"/>
    <cellStyle name="Input 2 3 3 2 5 2 2 2" xfId="8106" xr:uid="{00000000-0005-0000-0000-0000231F0000}"/>
    <cellStyle name="Input 2 3 3 2 5 2 2 2 2" xfId="8107" xr:uid="{00000000-0005-0000-0000-0000241F0000}"/>
    <cellStyle name="Input 2 3 3 2 5 2 2 3" xfId="8108" xr:uid="{00000000-0005-0000-0000-0000251F0000}"/>
    <cellStyle name="Input 2 3 3 2 5 2 3" xfId="8109" xr:uid="{00000000-0005-0000-0000-0000261F0000}"/>
    <cellStyle name="Input 2 3 3 2 5 2 3 2" xfId="8110" xr:uid="{00000000-0005-0000-0000-0000271F0000}"/>
    <cellStyle name="Input 2 3 3 2 5 2 4" xfId="8111" xr:uid="{00000000-0005-0000-0000-0000281F0000}"/>
    <cellStyle name="Input 2 3 3 2 5 3" xfId="8112" xr:uid="{00000000-0005-0000-0000-0000291F0000}"/>
    <cellStyle name="Input 2 3 3 2 5 3 2" xfId="8113" xr:uid="{00000000-0005-0000-0000-00002A1F0000}"/>
    <cellStyle name="Input 2 3 3 2 5 3 2 2" xfId="8114" xr:uid="{00000000-0005-0000-0000-00002B1F0000}"/>
    <cellStyle name="Input 2 3 3 2 5 3 3" xfId="8115" xr:uid="{00000000-0005-0000-0000-00002C1F0000}"/>
    <cellStyle name="Input 2 3 3 2 5 4" xfId="8116" xr:uid="{00000000-0005-0000-0000-00002D1F0000}"/>
    <cellStyle name="Input 2 3 3 2 5 4 2" xfId="8117" xr:uid="{00000000-0005-0000-0000-00002E1F0000}"/>
    <cellStyle name="Input 2 3 3 2 5 4 2 2" xfId="8118" xr:uid="{00000000-0005-0000-0000-00002F1F0000}"/>
    <cellStyle name="Input 2 3 3 2 5 4 3" xfId="8119" xr:uid="{00000000-0005-0000-0000-0000301F0000}"/>
    <cellStyle name="Input 2 3 3 2 5 5" xfId="8120" xr:uid="{00000000-0005-0000-0000-0000311F0000}"/>
    <cellStyle name="Input 2 3 3 2 5 5 2" xfId="8121" xr:uid="{00000000-0005-0000-0000-0000321F0000}"/>
    <cellStyle name="Input 2 3 3 2 5 6" xfId="8122" xr:uid="{00000000-0005-0000-0000-0000331F0000}"/>
    <cellStyle name="Input 2 3 3 2 5 6 2" xfId="8123" xr:uid="{00000000-0005-0000-0000-0000341F0000}"/>
    <cellStyle name="Input 2 3 3 2 5 7" xfId="8124" xr:uid="{00000000-0005-0000-0000-0000351F0000}"/>
    <cellStyle name="Input 2 3 3 2 6" xfId="8125" xr:uid="{00000000-0005-0000-0000-0000361F0000}"/>
    <cellStyle name="Input 2 3 3 2 6 2" xfId="8126" xr:uid="{00000000-0005-0000-0000-0000371F0000}"/>
    <cellStyle name="Input 2 3 3 2 6 2 2" xfId="8127" xr:uid="{00000000-0005-0000-0000-0000381F0000}"/>
    <cellStyle name="Input 2 3 3 2 6 2 2 2" xfId="8128" xr:uid="{00000000-0005-0000-0000-0000391F0000}"/>
    <cellStyle name="Input 2 3 3 2 6 2 2 2 2" xfId="8129" xr:uid="{00000000-0005-0000-0000-00003A1F0000}"/>
    <cellStyle name="Input 2 3 3 2 6 2 2 3" xfId="8130" xr:uid="{00000000-0005-0000-0000-00003B1F0000}"/>
    <cellStyle name="Input 2 3 3 2 6 2 3" xfId="8131" xr:uid="{00000000-0005-0000-0000-00003C1F0000}"/>
    <cellStyle name="Input 2 3 3 2 6 2 3 2" xfId="8132" xr:uid="{00000000-0005-0000-0000-00003D1F0000}"/>
    <cellStyle name="Input 2 3 3 2 6 2 4" xfId="8133" xr:uid="{00000000-0005-0000-0000-00003E1F0000}"/>
    <cellStyle name="Input 2 3 3 2 6 3" xfId="8134" xr:uid="{00000000-0005-0000-0000-00003F1F0000}"/>
    <cellStyle name="Input 2 3 3 2 6 3 2" xfId="8135" xr:uid="{00000000-0005-0000-0000-0000401F0000}"/>
    <cellStyle name="Input 2 3 3 2 6 3 2 2" xfId="8136" xr:uid="{00000000-0005-0000-0000-0000411F0000}"/>
    <cellStyle name="Input 2 3 3 2 6 3 3" xfId="8137" xr:uid="{00000000-0005-0000-0000-0000421F0000}"/>
    <cellStyle name="Input 2 3 3 2 6 4" xfId="8138" xr:uid="{00000000-0005-0000-0000-0000431F0000}"/>
    <cellStyle name="Input 2 3 3 2 6 4 2" xfId="8139" xr:uid="{00000000-0005-0000-0000-0000441F0000}"/>
    <cellStyle name="Input 2 3 3 2 6 4 2 2" xfId="8140" xr:uid="{00000000-0005-0000-0000-0000451F0000}"/>
    <cellStyle name="Input 2 3 3 2 6 4 3" xfId="8141" xr:uid="{00000000-0005-0000-0000-0000461F0000}"/>
    <cellStyle name="Input 2 3 3 2 6 5" xfId="8142" xr:uid="{00000000-0005-0000-0000-0000471F0000}"/>
    <cellStyle name="Input 2 3 3 2 6 5 2" xfId="8143" xr:uid="{00000000-0005-0000-0000-0000481F0000}"/>
    <cellStyle name="Input 2 3 3 2 6 6" xfId="8144" xr:uid="{00000000-0005-0000-0000-0000491F0000}"/>
    <cellStyle name="Input 2 3 3 2 6 6 2" xfId="8145" xr:uid="{00000000-0005-0000-0000-00004A1F0000}"/>
    <cellStyle name="Input 2 3 3 2 6 7" xfId="8146" xr:uid="{00000000-0005-0000-0000-00004B1F0000}"/>
    <cellStyle name="Input 2 3 3 2 7" xfId="8147" xr:uid="{00000000-0005-0000-0000-00004C1F0000}"/>
    <cellStyle name="Input 2 3 3 2 7 2" xfId="8148" xr:uid="{00000000-0005-0000-0000-00004D1F0000}"/>
    <cellStyle name="Input 2 3 3 2 7 2 2" xfId="8149" xr:uid="{00000000-0005-0000-0000-00004E1F0000}"/>
    <cellStyle name="Input 2 3 3 2 7 2 2 2" xfId="8150" xr:uid="{00000000-0005-0000-0000-00004F1F0000}"/>
    <cellStyle name="Input 2 3 3 2 7 2 3" xfId="8151" xr:uid="{00000000-0005-0000-0000-0000501F0000}"/>
    <cellStyle name="Input 2 3 3 2 7 3" xfId="8152" xr:uid="{00000000-0005-0000-0000-0000511F0000}"/>
    <cellStyle name="Input 2 3 3 2 7 3 2" xfId="8153" xr:uid="{00000000-0005-0000-0000-0000521F0000}"/>
    <cellStyle name="Input 2 3 3 2 7 4" xfId="8154" xr:uid="{00000000-0005-0000-0000-0000531F0000}"/>
    <cellStyle name="Input 2 3 3 2 8" xfId="8155" xr:uid="{00000000-0005-0000-0000-0000541F0000}"/>
    <cellStyle name="Input 2 3 3 2 8 2" xfId="8156" xr:uid="{00000000-0005-0000-0000-0000551F0000}"/>
    <cellStyle name="Input 2 3 3 2 8 2 2" xfId="8157" xr:uid="{00000000-0005-0000-0000-0000561F0000}"/>
    <cellStyle name="Input 2 3 3 2 8 3" xfId="8158" xr:uid="{00000000-0005-0000-0000-0000571F0000}"/>
    <cellStyle name="Input 2 3 3 2 9" xfId="8159" xr:uid="{00000000-0005-0000-0000-0000581F0000}"/>
    <cellStyle name="Input 2 3 3 2 9 2" xfId="8160" xr:uid="{00000000-0005-0000-0000-0000591F0000}"/>
    <cellStyle name="Input 2 3 3 2 9 2 2" xfId="8161" xr:uid="{00000000-0005-0000-0000-00005A1F0000}"/>
    <cellStyle name="Input 2 3 3 2 9 3" xfId="8162" xr:uid="{00000000-0005-0000-0000-00005B1F0000}"/>
    <cellStyle name="Input 2 3 3 3" xfId="8163" xr:uid="{00000000-0005-0000-0000-00005C1F0000}"/>
    <cellStyle name="Input 2 3 3 3 10" xfId="8164" xr:uid="{00000000-0005-0000-0000-00005D1F0000}"/>
    <cellStyle name="Input 2 3 3 3 10 2" xfId="8165" xr:uid="{00000000-0005-0000-0000-00005E1F0000}"/>
    <cellStyle name="Input 2 3 3 3 11" xfId="8166" xr:uid="{00000000-0005-0000-0000-00005F1F0000}"/>
    <cellStyle name="Input 2 3 3 3 11 2" xfId="8167" xr:uid="{00000000-0005-0000-0000-0000601F0000}"/>
    <cellStyle name="Input 2 3 3 3 12" xfId="8168" xr:uid="{00000000-0005-0000-0000-0000611F0000}"/>
    <cellStyle name="Input 2 3 3 3 2" xfId="8169" xr:uid="{00000000-0005-0000-0000-0000621F0000}"/>
    <cellStyle name="Input 2 3 3 3 2 2" xfId="8170" xr:uid="{00000000-0005-0000-0000-0000631F0000}"/>
    <cellStyle name="Input 2 3 3 3 2 2 2" xfId="8171" xr:uid="{00000000-0005-0000-0000-0000641F0000}"/>
    <cellStyle name="Input 2 3 3 3 2 2 2 2" xfId="8172" xr:uid="{00000000-0005-0000-0000-0000651F0000}"/>
    <cellStyle name="Input 2 3 3 3 2 2 2 2 2" xfId="8173" xr:uid="{00000000-0005-0000-0000-0000661F0000}"/>
    <cellStyle name="Input 2 3 3 3 2 2 2 3" xfId="8174" xr:uid="{00000000-0005-0000-0000-0000671F0000}"/>
    <cellStyle name="Input 2 3 3 3 2 2 3" xfId="8175" xr:uid="{00000000-0005-0000-0000-0000681F0000}"/>
    <cellStyle name="Input 2 3 3 3 2 2 3 2" xfId="8176" xr:uid="{00000000-0005-0000-0000-0000691F0000}"/>
    <cellStyle name="Input 2 3 3 3 2 2 4" xfId="8177" xr:uid="{00000000-0005-0000-0000-00006A1F0000}"/>
    <cellStyle name="Input 2 3 3 3 2 3" xfId="8178" xr:uid="{00000000-0005-0000-0000-00006B1F0000}"/>
    <cellStyle name="Input 2 3 3 3 2 3 2" xfId="8179" xr:uid="{00000000-0005-0000-0000-00006C1F0000}"/>
    <cellStyle name="Input 2 3 3 3 2 3 2 2" xfId="8180" xr:uid="{00000000-0005-0000-0000-00006D1F0000}"/>
    <cellStyle name="Input 2 3 3 3 2 3 3" xfId="8181" xr:uid="{00000000-0005-0000-0000-00006E1F0000}"/>
    <cellStyle name="Input 2 3 3 3 2 4" xfId="8182" xr:uid="{00000000-0005-0000-0000-00006F1F0000}"/>
    <cellStyle name="Input 2 3 3 3 2 4 2" xfId="8183" xr:uid="{00000000-0005-0000-0000-0000701F0000}"/>
    <cellStyle name="Input 2 3 3 3 2 4 2 2" xfId="8184" xr:uid="{00000000-0005-0000-0000-0000711F0000}"/>
    <cellStyle name="Input 2 3 3 3 2 4 3" xfId="8185" xr:uid="{00000000-0005-0000-0000-0000721F0000}"/>
    <cellStyle name="Input 2 3 3 3 2 5" xfId="8186" xr:uid="{00000000-0005-0000-0000-0000731F0000}"/>
    <cellStyle name="Input 2 3 3 3 2 5 2" xfId="8187" xr:uid="{00000000-0005-0000-0000-0000741F0000}"/>
    <cellStyle name="Input 2 3 3 3 2 6" xfId="8188" xr:uid="{00000000-0005-0000-0000-0000751F0000}"/>
    <cellStyle name="Input 2 3 3 3 2 6 2" xfId="8189" xr:uid="{00000000-0005-0000-0000-0000761F0000}"/>
    <cellStyle name="Input 2 3 3 3 2 7" xfId="8190" xr:uid="{00000000-0005-0000-0000-0000771F0000}"/>
    <cellStyle name="Input 2 3 3 3 3" xfId="8191" xr:uid="{00000000-0005-0000-0000-0000781F0000}"/>
    <cellStyle name="Input 2 3 3 3 3 2" xfId="8192" xr:uid="{00000000-0005-0000-0000-0000791F0000}"/>
    <cellStyle name="Input 2 3 3 3 3 2 2" xfId="8193" xr:uid="{00000000-0005-0000-0000-00007A1F0000}"/>
    <cellStyle name="Input 2 3 3 3 3 2 2 2" xfId="8194" xr:uid="{00000000-0005-0000-0000-00007B1F0000}"/>
    <cellStyle name="Input 2 3 3 3 3 2 2 2 2" xfId="8195" xr:uid="{00000000-0005-0000-0000-00007C1F0000}"/>
    <cellStyle name="Input 2 3 3 3 3 2 2 3" xfId="8196" xr:uid="{00000000-0005-0000-0000-00007D1F0000}"/>
    <cellStyle name="Input 2 3 3 3 3 2 3" xfId="8197" xr:uid="{00000000-0005-0000-0000-00007E1F0000}"/>
    <cellStyle name="Input 2 3 3 3 3 2 3 2" xfId="8198" xr:uid="{00000000-0005-0000-0000-00007F1F0000}"/>
    <cellStyle name="Input 2 3 3 3 3 2 4" xfId="8199" xr:uid="{00000000-0005-0000-0000-0000801F0000}"/>
    <cellStyle name="Input 2 3 3 3 3 3" xfId="8200" xr:uid="{00000000-0005-0000-0000-0000811F0000}"/>
    <cellStyle name="Input 2 3 3 3 3 3 2" xfId="8201" xr:uid="{00000000-0005-0000-0000-0000821F0000}"/>
    <cellStyle name="Input 2 3 3 3 3 3 2 2" xfId="8202" xr:uid="{00000000-0005-0000-0000-0000831F0000}"/>
    <cellStyle name="Input 2 3 3 3 3 3 3" xfId="8203" xr:uid="{00000000-0005-0000-0000-0000841F0000}"/>
    <cellStyle name="Input 2 3 3 3 3 4" xfId="8204" xr:uid="{00000000-0005-0000-0000-0000851F0000}"/>
    <cellStyle name="Input 2 3 3 3 3 4 2" xfId="8205" xr:uid="{00000000-0005-0000-0000-0000861F0000}"/>
    <cellStyle name="Input 2 3 3 3 3 4 2 2" xfId="8206" xr:uid="{00000000-0005-0000-0000-0000871F0000}"/>
    <cellStyle name="Input 2 3 3 3 3 4 3" xfId="8207" xr:uid="{00000000-0005-0000-0000-0000881F0000}"/>
    <cellStyle name="Input 2 3 3 3 3 5" xfId="8208" xr:uid="{00000000-0005-0000-0000-0000891F0000}"/>
    <cellStyle name="Input 2 3 3 3 3 5 2" xfId="8209" xr:uid="{00000000-0005-0000-0000-00008A1F0000}"/>
    <cellStyle name="Input 2 3 3 3 3 6" xfId="8210" xr:uid="{00000000-0005-0000-0000-00008B1F0000}"/>
    <cellStyle name="Input 2 3 3 3 3 6 2" xfId="8211" xr:uid="{00000000-0005-0000-0000-00008C1F0000}"/>
    <cellStyle name="Input 2 3 3 3 3 7" xfId="8212" xr:uid="{00000000-0005-0000-0000-00008D1F0000}"/>
    <cellStyle name="Input 2 3 3 3 4" xfId="8213" xr:uid="{00000000-0005-0000-0000-00008E1F0000}"/>
    <cellStyle name="Input 2 3 3 3 4 2" xfId="8214" xr:uid="{00000000-0005-0000-0000-00008F1F0000}"/>
    <cellStyle name="Input 2 3 3 3 4 2 2" xfId="8215" xr:uid="{00000000-0005-0000-0000-0000901F0000}"/>
    <cellStyle name="Input 2 3 3 3 4 2 2 2" xfId="8216" xr:uid="{00000000-0005-0000-0000-0000911F0000}"/>
    <cellStyle name="Input 2 3 3 3 4 2 2 2 2" xfId="8217" xr:uid="{00000000-0005-0000-0000-0000921F0000}"/>
    <cellStyle name="Input 2 3 3 3 4 2 2 3" xfId="8218" xr:uid="{00000000-0005-0000-0000-0000931F0000}"/>
    <cellStyle name="Input 2 3 3 3 4 2 3" xfId="8219" xr:uid="{00000000-0005-0000-0000-0000941F0000}"/>
    <cellStyle name="Input 2 3 3 3 4 2 3 2" xfId="8220" xr:uid="{00000000-0005-0000-0000-0000951F0000}"/>
    <cellStyle name="Input 2 3 3 3 4 2 4" xfId="8221" xr:uid="{00000000-0005-0000-0000-0000961F0000}"/>
    <cellStyle name="Input 2 3 3 3 4 3" xfId="8222" xr:uid="{00000000-0005-0000-0000-0000971F0000}"/>
    <cellStyle name="Input 2 3 3 3 4 3 2" xfId="8223" xr:uid="{00000000-0005-0000-0000-0000981F0000}"/>
    <cellStyle name="Input 2 3 3 3 4 3 2 2" xfId="8224" xr:uid="{00000000-0005-0000-0000-0000991F0000}"/>
    <cellStyle name="Input 2 3 3 3 4 3 3" xfId="8225" xr:uid="{00000000-0005-0000-0000-00009A1F0000}"/>
    <cellStyle name="Input 2 3 3 3 4 4" xfId="8226" xr:uid="{00000000-0005-0000-0000-00009B1F0000}"/>
    <cellStyle name="Input 2 3 3 3 4 4 2" xfId="8227" xr:uid="{00000000-0005-0000-0000-00009C1F0000}"/>
    <cellStyle name="Input 2 3 3 3 4 4 2 2" xfId="8228" xr:uid="{00000000-0005-0000-0000-00009D1F0000}"/>
    <cellStyle name="Input 2 3 3 3 4 4 3" xfId="8229" xr:uid="{00000000-0005-0000-0000-00009E1F0000}"/>
    <cellStyle name="Input 2 3 3 3 4 5" xfId="8230" xr:uid="{00000000-0005-0000-0000-00009F1F0000}"/>
    <cellStyle name="Input 2 3 3 3 4 5 2" xfId="8231" xr:uid="{00000000-0005-0000-0000-0000A01F0000}"/>
    <cellStyle name="Input 2 3 3 3 4 6" xfId="8232" xr:uid="{00000000-0005-0000-0000-0000A11F0000}"/>
    <cellStyle name="Input 2 3 3 3 4 6 2" xfId="8233" xr:uid="{00000000-0005-0000-0000-0000A21F0000}"/>
    <cellStyle name="Input 2 3 3 3 4 7" xfId="8234" xr:uid="{00000000-0005-0000-0000-0000A31F0000}"/>
    <cellStyle name="Input 2 3 3 3 5" xfId="8235" xr:uid="{00000000-0005-0000-0000-0000A41F0000}"/>
    <cellStyle name="Input 2 3 3 3 5 2" xfId="8236" xr:uid="{00000000-0005-0000-0000-0000A51F0000}"/>
    <cellStyle name="Input 2 3 3 3 5 2 2" xfId="8237" xr:uid="{00000000-0005-0000-0000-0000A61F0000}"/>
    <cellStyle name="Input 2 3 3 3 5 2 2 2" xfId="8238" xr:uid="{00000000-0005-0000-0000-0000A71F0000}"/>
    <cellStyle name="Input 2 3 3 3 5 2 2 2 2" xfId="8239" xr:uid="{00000000-0005-0000-0000-0000A81F0000}"/>
    <cellStyle name="Input 2 3 3 3 5 2 2 3" xfId="8240" xr:uid="{00000000-0005-0000-0000-0000A91F0000}"/>
    <cellStyle name="Input 2 3 3 3 5 2 3" xfId="8241" xr:uid="{00000000-0005-0000-0000-0000AA1F0000}"/>
    <cellStyle name="Input 2 3 3 3 5 2 3 2" xfId="8242" xr:uid="{00000000-0005-0000-0000-0000AB1F0000}"/>
    <cellStyle name="Input 2 3 3 3 5 2 4" xfId="8243" xr:uid="{00000000-0005-0000-0000-0000AC1F0000}"/>
    <cellStyle name="Input 2 3 3 3 5 3" xfId="8244" xr:uid="{00000000-0005-0000-0000-0000AD1F0000}"/>
    <cellStyle name="Input 2 3 3 3 5 3 2" xfId="8245" xr:uid="{00000000-0005-0000-0000-0000AE1F0000}"/>
    <cellStyle name="Input 2 3 3 3 5 3 2 2" xfId="8246" xr:uid="{00000000-0005-0000-0000-0000AF1F0000}"/>
    <cellStyle name="Input 2 3 3 3 5 3 3" xfId="8247" xr:uid="{00000000-0005-0000-0000-0000B01F0000}"/>
    <cellStyle name="Input 2 3 3 3 5 4" xfId="8248" xr:uid="{00000000-0005-0000-0000-0000B11F0000}"/>
    <cellStyle name="Input 2 3 3 3 5 4 2" xfId="8249" xr:uid="{00000000-0005-0000-0000-0000B21F0000}"/>
    <cellStyle name="Input 2 3 3 3 5 4 2 2" xfId="8250" xr:uid="{00000000-0005-0000-0000-0000B31F0000}"/>
    <cellStyle name="Input 2 3 3 3 5 4 3" xfId="8251" xr:uid="{00000000-0005-0000-0000-0000B41F0000}"/>
    <cellStyle name="Input 2 3 3 3 5 5" xfId="8252" xr:uid="{00000000-0005-0000-0000-0000B51F0000}"/>
    <cellStyle name="Input 2 3 3 3 5 5 2" xfId="8253" xr:uid="{00000000-0005-0000-0000-0000B61F0000}"/>
    <cellStyle name="Input 2 3 3 3 5 6" xfId="8254" xr:uid="{00000000-0005-0000-0000-0000B71F0000}"/>
    <cellStyle name="Input 2 3 3 3 5 6 2" xfId="8255" xr:uid="{00000000-0005-0000-0000-0000B81F0000}"/>
    <cellStyle name="Input 2 3 3 3 5 7" xfId="8256" xr:uid="{00000000-0005-0000-0000-0000B91F0000}"/>
    <cellStyle name="Input 2 3 3 3 6" xfId="8257" xr:uid="{00000000-0005-0000-0000-0000BA1F0000}"/>
    <cellStyle name="Input 2 3 3 3 6 2" xfId="8258" xr:uid="{00000000-0005-0000-0000-0000BB1F0000}"/>
    <cellStyle name="Input 2 3 3 3 6 2 2" xfId="8259" xr:uid="{00000000-0005-0000-0000-0000BC1F0000}"/>
    <cellStyle name="Input 2 3 3 3 6 2 2 2" xfId="8260" xr:uid="{00000000-0005-0000-0000-0000BD1F0000}"/>
    <cellStyle name="Input 2 3 3 3 6 2 2 2 2" xfId="8261" xr:uid="{00000000-0005-0000-0000-0000BE1F0000}"/>
    <cellStyle name="Input 2 3 3 3 6 2 2 3" xfId="8262" xr:uid="{00000000-0005-0000-0000-0000BF1F0000}"/>
    <cellStyle name="Input 2 3 3 3 6 2 3" xfId="8263" xr:uid="{00000000-0005-0000-0000-0000C01F0000}"/>
    <cellStyle name="Input 2 3 3 3 6 2 3 2" xfId="8264" xr:uid="{00000000-0005-0000-0000-0000C11F0000}"/>
    <cellStyle name="Input 2 3 3 3 6 2 4" xfId="8265" xr:uid="{00000000-0005-0000-0000-0000C21F0000}"/>
    <cellStyle name="Input 2 3 3 3 6 3" xfId="8266" xr:uid="{00000000-0005-0000-0000-0000C31F0000}"/>
    <cellStyle name="Input 2 3 3 3 6 3 2" xfId="8267" xr:uid="{00000000-0005-0000-0000-0000C41F0000}"/>
    <cellStyle name="Input 2 3 3 3 6 3 2 2" xfId="8268" xr:uid="{00000000-0005-0000-0000-0000C51F0000}"/>
    <cellStyle name="Input 2 3 3 3 6 3 3" xfId="8269" xr:uid="{00000000-0005-0000-0000-0000C61F0000}"/>
    <cellStyle name="Input 2 3 3 3 6 4" xfId="8270" xr:uid="{00000000-0005-0000-0000-0000C71F0000}"/>
    <cellStyle name="Input 2 3 3 3 6 4 2" xfId="8271" xr:uid="{00000000-0005-0000-0000-0000C81F0000}"/>
    <cellStyle name="Input 2 3 3 3 6 4 2 2" xfId="8272" xr:uid="{00000000-0005-0000-0000-0000C91F0000}"/>
    <cellStyle name="Input 2 3 3 3 6 4 3" xfId="8273" xr:uid="{00000000-0005-0000-0000-0000CA1F0000}"/>
    <cellStyle name="Input 2 3 3 3 6 5" xfId="8274" xr:uid="{00000000-0005-0000-0000-0000CB1F0000}"/>
    <cellStyle name="Input 2 3 3 3 6 5 2" xfId="8275" xr:uid="{00000000-0005-0000-0000-0000CC1F0000}"/>
    <cellStyle name="Input 2 3 3 3 6 6" xfId="8276" xr:uid="{00000000-0005-0000-0000-0000CD1F0000}"/>
    <cellStyle name="Input 2 3 3 3 6 6 2" xfId="8277" xr:uid="{00000000-0005-0000-0000-0000CE1F0000}"/>
    <cellStyle name="Input 2 3 3 3 6 7" xfId="8278" xr:uid="{00000000-0005-0000-0000-0000CF1F0000}"/>
    <cellStyle name="Input 2 3 3 3 7" xfId="8279" xr:uid="{00000000-0005-0000-0000-0000D01F0000}"/>
    <cellStyle name="Input 2 3 3 3 7 2" xfId="8280" xr:uid="{00000000-0005-0000-0000-0000D11F0000}"/>
    <cellStyle name="Input 2 3 3 3 7 2 2" xfId="8281" xr:uid="{00000000-0005-0000-0000-0000D21F0000}"/>
    <cellStyle name="Input 2 3 3 3 7 2 2 2" xfId="8282" xr:uid="{00000000-0005-0000-0000-0000D31F0000}"/>
    <cellStyle name="Input 2 3 3 3 7 2 3" xfId="8283" xr:uid="{00000000-0005-0000-0000-0000D41F0000}"/>
    <cellStyle name="Input 2 3 3 3 7 3" xfId="8284" xr:uid="{00000000-0005-0000-0000-0000D51F0000}"/>
    <cellStyle name="Input 2 3 3 3 7 3 2" xfId="8285" xr:uid="{00000000-0005-0000-0000-0000D61F0000}"/>
    <cellStyle name="Input 2 3 3 3 7 4" xfId="8286" xr:uid="{00000000-0005-0000-0000-0000D71F0000}"/>
    <cellStyle name="Input 2 3 3 3 8" xfId="8287" xr:uid="{00000000-0005-0000-0000-0000D81F0000}"/>
    <cellStyle name="Input 2 3 3 3 8 2" xfId="8288" xr:uid="{00000000-0005-0000-0000-0000D91F0000}"/>
    <cellStyle name="Input 2 3 3 3 8 2 2" xfId="8289" xr:uid="{00000000-0005-0000-0000-0000DA1F0000}"/>
    <cellStyle name="Input 2 3 3 3 8 3" xfId="8290" xr:uid="{00000000-0005-0000-0000-0000DB1F0000}"/>
    <cellStyle name="Input 2 3 3 3 9" xfId="8291" xr:uid="{00000000-0005-0000-0000-0000DC1F0000}"/>
    <cellStyle name="Input 2 3 3 3 9 2" xfId="8292" xr:uid="{00000000-0005-0000-0000-0000DD1F0000}"/>
    <cellStyle name="Input 2 3 3 3 9 2 2" xfId="8293" xr:uid="{00000000-0005-0000-0000-0000DE1F0000}"/>
    <cellStyle name="Input 2 3 3 3 9 3" xfId="8294" xr:uid="{00000000-0005-0000-0000-0000DF1F0000}"/>
    <cellStyle name="Input 2 3 3 4" xfId="8295" xr:uid="{00000000-0005-0000-0000-0000E01F0000}"/>
    <cellStyle name="Input 2 3 3 4 10" xfId="8296" xr:uid="{00000000-0005-0000-0000-0000E11F0000}"/>
    <cellStyle name="Input 2 3 3 4 10 2" xfId="8297" xr:uid="{00000000-0005-0000-0000-0000E21F0000}"/>
    <cellStyle name="Input 2 3 3 4 11" xfId="8298" xr:uid="{00000000-0005-0000-0000-0000E31F0000}"/>
    <cellStyle name="Input 2 3 3 4 11 2" xfId="8299" xr:uid="{00000000-0005-0000-0000-0000E41F0000}"/>
    <cellStyle name="Input 2 3 3 4 12" xfId="8300" xr:uid="{00000000-0005-0000-0000-0000E51F0000}"/>
    <cellStyle name="Input 2 3 3 4 2" xfId="8301" xr:uid="{00000000-0005-0000-0000-0000E61F0000}"/>
    <cellStyle name="Input 2 3 3 4 2 2" xfId="8302" xr:uid="{00000000-0005-0000-0000-0000E71F0000}"/>
    <cellStyle name="Input 2 3 3 4 2 2 2" xfId="8303" xr:uid="{00000000-0005-0000-0000-0000E81F0000}"/>
    <cellStyle name="Input 2 3 3 4 2 2 2 2" xfId="8304" xr:uid="{00000000-0005-0000-0000-0000E91F0000}"/>
    <cellStyle name="Input 2 3 3 4 2 2 2 2 2" xfId="8305" xr:uid="{00000000-0005-0000-0000-0000EA1F0000}"/>
    <cellStyle name="Input 2 3 3 4 2 2 2 3" xfId="8306" xr:uid="{00000000-0005-0000-0000-0000EB1F0000}"/>
    <cellStyle name="Input 2 3 3 4 2 2 3" xfId="8307" xr:uid="{00000000-0005-0000-0000-0000EC1F0000}"/>
    <cellStyle name="Input 2 3 3 4 2 2 3 2" xfId="8308" xr:uid="{00000000-0005-0000-0000-0000ED1F0000}"/>
    <cellStyle name="Input 2 3 3 4 2 2 4" xfId="8309" xr:uid="{00000000-0005-0000-0000-0000EE1F0000}"/>
    <cellStyle name="Input 2 3 3 4 2 3" xfId="8310" xr:uid="{00000000-0005-0000-0000-0000EF1F0000}"/>
    <cellStyle name="Input 2 3 3 4 2 3 2" xfId="8311" xr:uid="{00000000-0005-0000-0000-0000F01F0000}"/>
    <cellStyle name="Input 2 3 3 4 2 3 2 2" xfId="8312" xr:uid="{00000000-0005-0000-0000-0000F11F0000}"/>
    <cellStyle name="Input 2 3 3 4 2 3 3" xfId="8313" xr:uid="{00000000-0005-0000-0000-0000F21F0000}"/>
    <cellStyle name="Input 2 3 3 4 2 4" xfId="8314" xr:uid="{00000000-0005-0000-0000-0000F31F0000}"/>
    <cellStyle name="Input 2 3 3 4 2 4 2" xfId="8315" xr:uid="{00000000-0005-0000-0000-0000F41F0000}"/>
    <cellStyle name="Input 2 3 3 4 2 4 2 2" xfId="8316" xr:uid="{00000000-0005-0000-0000-0000F51F0000}"/>
    <cellStyle name="Input 2 3 3 4 2 4 3" xfId="8317" xr:uid="{00000000-0005-0000-0000-0000F61F0000}"/>
    <cellStyle name="Input 2 3 3 4 2 5" xfId="8318" xr:uid="{00000000-0005-0000-0000-0000F71F0000}"/>
    <cellStyle name="Input 2 3 3 4 2 5 2" xfId="8319" xr:uid="{00000000-0005-0000-0000-0000F81F0000}"/>
    <cellStyle name="Input 2 3 3 4 2 6" xfId="8320" xr:uid="{00000000-0005-0000-0000-0000F91F0000}"/>
    <cellStyle name="Input 2 3 3 4 2 6 2" xfId="8321" xr:uid="{00000000-0005-0000-0000-0000FA1F0000}"/>
    <cellStyle name="Input 2 3 3 4 2 7" xfId="8322" xr:uid="{00000000-0005-0000-0000-0000FB1F0000}"/>
    <cellStyle name="Input 2 3 3 4 3" xfId="8323" xr:uid="{00000000-0005-0000-0000-0000FC1F0000}"/>
    <cellStyle name="Input 2 3 3 4 3 2" xfId="8324" xr:uid="{00000000-0005-0000-0000-0000FD1F0000}"/>
    <cellStyle name="Input 2 3 3 4 3 2 2" xfId="8325" xr:uid="{00000000-0005-0000-0000-0000FE1F0000}"/>
    <cellStyle name="Input 2 3 3 4 3 2 2 2" xfId="8326" xr:uid="{00000000-0005-0000-0000-0000FF1F0000}"/>
    <cellStyle name="Input 2 3 3 4 3 2 2 2 2" xfId="8327" xr:uid="{00000000-0005-0000-0000-000000200000}"/>
    <cellStyle name="Input 2 3 3 4 3 2 2 3" xfId="8328" xr:uid="{00000000-0005-0000-0000-000001200000}"/>
    <cellStyle name="Input 2 3 3 4 3 2 3" xfId="8329" xr:uid="{00000000-0005-0000-0000-000002200000}"/>
    <cellStyle name="Input 2 3 3 4 3 2 3 2" xfId="8330" xr:uid="{00000000-0005-0000-0000-000003200000}"/>
    <cellStyle name="Input 2 3 3 4 3 2 4" xfId="8331" xr:uid="{00000000-0005-0000-0000-000004200000}"/>
    <cellStyle name="Input 2 3 3 4 3 3" xfId="8332" xr:uid="{00000000-0005-0000-0000-000005200000}"/>
    <cellStyle name="Input 2 3 3 4 3 3 2" xfId="8333" xr:uid="{00000000-0005-0000-0000-000006200000}"/>
    <cellStyle name="Input 2 3 3 4 3 3 2 2" xfId="8334" xr:uid="{00000000-0005-0000-0000-000007200000}"/>
    <cellStyle name="Input 2 3 3 4 3 3 3" xfId="8335" xr:uid="{00000000-0005-0000-0000-000008200000}"/>
    <cellStyle name="Input 2 3 3 4 3 4" xfId="8336" xr:uid="{00000000-0005-0000-0000-000009200000}"/>
    <cellStyle name="Input 2 3 3 4 3 4 2" xfId="8337" xr:uid="{00000000-0005-0000-0000-00000A200000}"/>
    <cellStyle name="Input 2 3 3 4 3 4 2 2" xfId="8338" xr:uid="{00000000-0005-0000-0000-00000B200000}"/>
    <cellStyle name="Input 2 3 3 4 3 4 3" xfId="8339" xr:uid="{00000000-0005-0000-0000-00000C200000}"/>
    <cellStyle name="Input 2 3 3 4 3 5" xfId="8340" xr:uid="{00000000-0005-0000-0000-00000D200000}"/>
    <cellStyle name="Input 2 3 3 4 3 5 2" xfId="8341" xr:uid="{00000000-0005-0000-0000-00000E200000}"/>
    <cellStyle name="Input 2 3 3 4 3 6" xfId="8342" xr:uid="{00000000-0005-0000-0000-00000F200000}"/>
    <cellStyle name="Input 2 3 3 4 3 6 2" xfId="8343" xr:uid="{00000000-0005-0000-0000-000010200000}"/>
    <cellStyle name="Input 2 3 3 4 3 7" xfId="8344" xr:uid="{00000000-0005-0000-0000-000011200000}"/>
    <cellStyle name="Input 2 3 3 4 4" xfId="8345" xr:uid="{00000000-0005-0000-0000-000012200000}"/>
    <cellStyle name="Input 2 3 3 4 4 2" xfId="8346" xr:uid="{00000000-0005-0000-0000-000013200000}"/>
    <cellStyle name="Input 2 3 3 4 4 2 2" xfId="8347" xr:uid="{00000000-0005-0000-0000-000014200000}"/>
    <cellStyle name="Input 2 3 3 4 4 2 2 2" xfId="8348" xr:uid="{00000000-0005-0000-0000-000015200000}"/>
    <cellStyle name="Input 2 3 3 4 4 2 2 2 2" xfId="8349" xr:uid="{00000000-0005-0000-0000-000016200000}"/>
    <cellStyle name="Input 2 3 3 4 4 2 2 3" xfId="8350" xr:uid="{00000000-0005-0000-0000-000017200000}"/>
    <cellStyle name="Input 2 3 3 4 4 2 3" xfId="8351" xr:uid="{00000000-0005-0000-0000-000018200000}"/>
    <cellStyle name="Input 2 3 3 4 4 2 3 2" xfId="8352" xr:uid="{00000000-0005-0000-0000-000019200000}"/>
    <cellStyle name="Input 2 3 3 4 4 2 4" xfId="8353" xr:uid="{00000000-0005-0000-0000-00001A200000}"/>
    <cellStyle name="Input 2 3 3 4 4 3" xfId="8354" xr:uid="{00000000-0005-0000-0000-00001B200000}"/>
    <cellStyle name="Input 2 3 3 4 4 3 2" xfId="8355" xr:uid="{00000000-0005-0000-0000-00001C200000}"/>
    <cellStyle name="Input 2 3 3 4 4 3 2 2" xfId="8356" xr:uid="{00000000-0005-0000-0000-00001D200000}"/>
    <cellStyle name="Input 2 3 3 4 4 3 3" xfId="8357" xr:uid="{00000000-0005-0000-0000-00001E200000}"/>
    <cellStyle name="Input 2 3 3 4 4 4" xfId="8358" xr:uid="{00000000-0005-0000-0000-00001F200000}"/>
    <cellStyle name="Input 2 3 3 4 4 4 2" xfId="8359" xr:uid="{00000000-0005-0000-0000-000020200000}"/>
    <cellStyle name="Input 2 3 3 4 4 4 2 2" xfId="8360" xr:uid="{00000000-0005-0000-0000-000021200000}"/>
    <cellStyle name="Input 2 3 3 4 4 4 3" xfId="8361" xr:uid="{00000000-0005-0000-0000-000022200000}"/>
    <cellStyle name="Input 2 3 3 4 4 5" xfId="8362" xr:uid="{00000000-0005-0000-0000-000023200000}"/>
    <cellStyle name="Input 2 3 3 4 4 5 2" xfId="8363" xr:uid="{00000000-0005-0000-0000-000024200000}"/>
    <cellStyle name="Input 2 3 3 4 4 6" xfId="8364" xr:uid="{00000000-0005-0000-0000-000025200000}"/>
    <cellStyle name="Input 2 3 3 4 4 6 2" xfId="8365" xr:uid="{00000000-0005-0000-0000-000026200000}"/>
    <cellStyle name="Input 2 3 3 4 4 7" xfId="8366" xr:uid="{00000000-0005-0000-0000-000027200000}"/>
    <cellStyle name="Input 2 3 3 4 5" xfId="8367" xr:uid="{00000000-0005-0000-0000-000028200000}"/>
    <cellStyle name="Input 2 3 3 4 5 2" xfId="8368" xr:uid="{00000000-0005-0000-0000-000029200000}"/>
    <cellStyle name="Input 2 3 3 4 5 2 2" xfId="8369" xr:uid="{00000000-0005-0000-0000-00002A200000}"/>
    <cellStyle name="Input 2 3 3 4 5 2 2 2" xfId="8370" xr:uid="{00000000-0005-0000-0000-00002B200000}"/>
    <cellStyle name="Input 2 3 3 4 5 2 2 2 2" xfId="8371" xr:uid="{00000000-0005-0000-0000-00002C200000}"/>
    <cellStyle name="Input 2 3 3 4 5 2 2 3" xfId="8372" xr:uid="{00000000-0005-0000-0000-00002D200000}"/>
    <cellStyle name="Input 2 3 3 4 5 2 3" xfId="8373" xr:uid="{00000000-0005-0000-0000-00002E200000}"/>
    <cellStyle name="Input 2 3 3 4 5 2 3 2" xfId="8374" xr:uid="{00000000-0005-0000-0000-00002F200000}"/>
    <cellStyle name="Input 2 3 3 4 5 2 4" xfId="8375" xr:uid="{00000000-0005-0000-0000-000030200000}"/>
    <cellStyle name="Input 2 3 3 4 5 3" xfId="8376" xr:uid="{00000000-0005-0000-0000-000031200000}"/>
    <cellStyle name="Input 2 3 3 4 5 3 2" xfId="8377" xr:uid="{00000000-0005-0000-0000-000032200000}"/>
    <cellStyle name="Input 2 3 3 4 5 3 2 2" xfId="8378" xr:uid="{00000000-0005-0000-0000-000033200000}"/>
    <cellStyle name="Input 2 3 3 4 5 3 3" xfId="8379" xr:uid="{00000000-0005-0000-0000-000034200000}"/>
    <cellStyle name="Input 2 3 3 4 5 4" xfId="8380" xr:uid="{00000000-0005-0000-0000-000035200000}"/>
    <cellStyle name="Input 2 3 3 4 5 4 2" xfId="8381" xr:uid="{00000000-0005-0000-0000-000036200000}"/>
    <cellStyle name="Input 2 3 3 4 5 4 2 2" xfId="8382" xr:uid="{00000000-0005-0000-0000-000037200000}"/>
    <cellStyle name="Input 2 3 3 4 5 4 3" xfId="8383" xr:uid="{00000000-0005-0000-0000-000038200000}"/>
    <cellStyle name="Input 2 3 3 4 5 5" xfId="8384" xr:uid="{00000000-0005-0000-0000-000039200000}"/>
    <cellStyle name="Input 2 3 3 4 5 5 2" xfId="8385" xr:uid="{00000000-0005-0000-0000-00003A200000}"/>
    <cellStyle name="Input 2 3 3 4 5 6" xfId="8386" xr:uid="{00000000-0005-0000-0000-00003B200000}"/>
    <cellStyle name="Input 2 3 3 4 5 6 2" xfId="8387" xr:uid="{00000000-0005-0000-0000-00003C200000}"/>
    <cellStyle name="Input 2 3 3 4 5 7" xfId="8388" xr:uid="{00000000-0005-0000-0000-00003D200000}"/>
    <cellStyle name="Input 2 3 3 4 6" xfId="8389" xr:uid="{00000000-0005-0000-0000-00003E200000}"/>
    <cellStyle name="Input 2 3 3 4 6 2" xfId="8390" xr:uid="{00000000-0005-0000-0000-00003F200000}"/>
    <cellStyle name="Input 2 3 3 4 6 2 2" xfId="8391" xr:uid="{00000000-0005-0000-0000-000040200000}"/>
    <cellStyle name="Input 2 3 3 4 6 2 2 2" xfId="8392" xr:uid="{00000000-0005-0000-0000-000041200000}"/>
    <cellStyle name="Input 2 3 3 4 6 2 2 2 2" xfId="8393" xr:uid="{00000000-0005-0000-0000-000042200000}"/>
    <cellStyle name="Input 2 3 3 4 6 2 2 3" xfId="8394" xr:uid="{00000000-0005-0000-0000-000043200000}"/>
    <cellStyle name="Input 2 3 3 4 6 2 3" xfId="8395" xr:uid="{00000000-0005-0000-0000-000044200000}"/>
    <cellStyle name="Input 2 3 3 4 6 2 3 2" xfId="8396" xr:uid="{00000000-0005-0000-0000-000045200000}"/>
    <cellStyle name="Input 2 3 3 4 6 2 4" xfId="8397" xr:uid="{00000000-0005-0000-0000-000046200000}"/>
    <cellStyle name="Input 2 3 3 4 6 3" xfId="8398" xr:uid="{00000000-0005-0000-0000-000047200000}"/>
    <cellStyle name="Input 2 3 3 4 6 3 2" xfId="8399" xr:uid="{00000000-0005-0000-0000-000048200000}"/>
    <cellStyle name="Input 2 3 3 4 6 3 2 2" xfId="8400" xr:uid="{00000000-0005-0000-0000-000049200000}"/>
    <cellStyle name="Input 2 3 3 4 6 3 3" xfId="8401" xr:uid="{00000000-0005-0000-0000-00004A200000}"/>
    <cellStyle name="Input 2 3 3 4 6 4" xfId="8402" xr:uid="{00000000-0005-0000-0000-00004B200000}"/>
    <cellStyle name="Input 2 3 3 4 6 4 2" xfId="8403" xr:uid="{00000000-0005-0000-0000-00004C200000}"/>
    <cellStyle name="Input 2 3 3 4 6 4 2 2" xfId="8404" xr:uid="{00000000-0005-0000-0000-00004D200000}"/>
    <cellStyle name="Input 2 3 3 4 6 4 3" xfId="8405" xr:uid="{00000000-0005-0000-0000-00004E200000}"/>
    <cellStyle name="Input 2 3 3 4 6 5" xfId="8406" xr:uid="{00000000-0005-0000-0000-00004F200000}"/>
    <cellStyle name="Input 2 3 3 4 6 5 2" xfId="8407" xr:uid="{00000000-0005-0000-0000-000050200000}"/>
    <cellStyle name="Input 2 3 3 4 6 6" xfId="8408" xr:uid="{00000000-0005-0000-0000-000051200000}"/>
    <cellStyle name="Input 2 3 3 4 6 6 2" xfId="8409" xr:uid="{00000000-0005-0000-0000-000052200000}"/>
    <cellStyle name="Input 2 3 3 4 6 7" xfId="8410" xr:uid="{00000000-0005-0000-0000-000053200000}"/>
    <cellStyle name="Input 2 3 3 4 7" xfId="8411" xr:uid="{00000000-0005-0000-0000-000054200000}"/>
    <cellStyle name="Input 2 3 3 4 7 2" xfId="8412" xr:uid="{00000000-0005-0000-0000-000055200000}"/>
    <cellStyle name="Input 2 3 3 4 7 2 2" xfId="8413" xr:uid="{00000000-0005-0000-0000-000056200000}"/>
    <cellStyle name="Input 2 3 3 4 7 2 2 2" xfId="8414" xr:uid="{00000000-0005-0000-0000-000057200000}"/>
    <cellStyle name="Input 2 3 3 4 7 2 3" xfId="8415" xr:uid="{00000000-0005-0000-0000-000058200000}"/>
    <cellStyle name="Input 2 3 3 4 7 3" xfId="8416" xr:uid="{00000000-0005-0000-0000-000059200000}"/>
    <cellStyle name="Input 2 3 3 4 7 3 2" xfId="8417" xr:uid="{00000000-0005-0000-0000-00005A200000}"/>
    <cellStyle name="Input 2 3 3 4 7 4" xfId="8418" xr:uid="{00000000-0005-0000-0000-00005B200000}"/>
    <cellStyle name="Input 2 3 3 4 8" xfId="8419" xr:uid="{00000000-0005-0000-0000-00005C200000}"/>
    <cellStyle name="Input 2 3 3 4 8 2" xfId="8420" xr:uid="{00000000-0005-0000-0000-00005D200000}"/>
    <cellStyle name="Input 2 3 3 4 8 2 2" xfId="8421" xr:uid="{00000000-0005-0000-0000-00005E200000}"/>
    <cellStyle name="Input 2 3 3 4 8 3" xfId="8422" xr:uid="{00000000-0005-0000-0000-00005F200000}"/>
    <cellStyle name="Input 2 3 3 4 9" xfId="8423" xr:uid="{00000000-0005-0000-0000-000060200000}"/>
    <cellStyle name="Input 2 3 3 4 9 2" xfId="8424" xr:uid="{00000000-0005-0000-0000-000061200000}"/>
    <cellStyle name="Input 2 3 3 4 9 2 2" xfId="8425" xr:uid="{00000000-0005-0000-0000-000062200000}"/>
    <cellStyle name="Input 2 3 3 4 9 3" xfId="8426" xr:uid="{00000000-0005-0000-0000-000063200000}"/>
    <cellStyle name="Input 2 3 3 5" xfId="8427" xr:uid="{00000000-0005-0000-0000-000064200000}"/>
    <cellStyle name="Input 2 3 3 5 10" xfId="8428" xr:uid="{00000000-0005-0000-0000-000065200000}"/>
    <cellStyle name="Input 2 3 3 5 10 2" xfId="8429" xr:uid="{00000000-0005-0000-0000-000066200000}"/>
    <cellStyle name="Input 2 3 3 5 11" xfId="8430" xr:uid="{00000000-0005-0000-0000-000067200000}"/>
    <cellStyle name="Input 2 3 3 5 11 2" xfId="8431" xr:uid="{00000000-0005-0000-0000-000068200000}"/>
    <cellStyle name="Input 2 3 3 5 12" xfId="8432" xr:uid="{00000000-0005-0000-0000-000069200000}"/>
    <cellStyle name="Input 2 3 3 5 2" xfId="8433" xr:uid="{00000000-0005-0000-0000-00006A200000}"/>
    <cellStyle name="Input 2 3 3 5 2 2" xfId="8434" xr:uid="{00000000-0005-0000-0000-00006B200000}"/>
    <cellStyle name="Input 2 3 3 5 2 2 2" xfId="8435" xr:uid="{00000000-0005-0000-0000-00006C200000}"/>
    <cellStyle name="Input 2 3 3 5 2 2 2 2" xfId="8436" xr:uid="{00000000-0005-0000-0000-00006D200000}"/>
    <cellStyle name="Input 2 3 3 5 2 2 2 2 2" xfId="8437" xr:uid="{00000000-0005-0000-0000-00006E200000}"/>
    <cellStyle name="Input 2 3 3 5 2 2 2 3" xfId="8438" xr:uid="{00000000-0005-0000-0000-00006F200000}"/>
    <cellStyle name="Input 2 3 3 5 2 2 3" xfId="8439" xr:uid="{00000000-0005-0000-0000-000070200000}"/>
    <cellStyle name="Input 2 3 3 5 2 2 3 2" xfId="8440" xr:uid="{00000000-0005-0000-0000-000071200000}"/>
    <cellStyle name="Input 2 3 3 5 2 2 4" xfId="8441" xr:uid="{00000000-0005-0000-0000-000072200000}"/>
    <cellStyle name="Input 2 3 3 5 2 3" xfId="8442" xr:uid="{00000000-0005-0000-0000-000073200000}"/>
    <cellStyle name="Input 2 3 3 5 2 3 2" xfId="8443" xr:uid="{00000000-0005-0000-0000-000074200000}"/>
    <cellStyle name="Input 2 3 3 5 2 3 2 2" xfId="8444" xr:uid="{00000000-0005-0000-0000-000075200000}"/>
    <cellStyle name="Input 2 3 3 5 2 3 3" xfId="8445" xr:uid="{00000000-0005-0000-0000-000076200000}"/>
    <cellStyle name="Input 2 3 3 5 2 4" xfId="8446" xr:uid="{00000000-0005-0000-0000-000077200000}"/>
    <cellStyle name="Input 2 3 3 5 2 4 2" xfId="8447" xr:uid="{00000000-0005-0000-0000-000078200000}"/>
    <cellStyle name="Input 2 3 3 5 2 4 2 2" xfId="8448" xr:uid="{00000000-0005-0000-0000-000079200000}"/>
    <cellStyle name="Input 2 3 3 5 2 4 3" xfId="8449" xr:uid="{00000000-0005-0000-0000-00007A200000}"/>
    <cellStyle name="Input 2 3 3 5 2 5" xfId="8450" xr:uid="{00000000-0005-0000-0000-00007B200000}"/>
    <cellStyle name="Input 2 3 3 5 2 5 2" xfId="8451" xr:uid="{00000000-0005-0000-0000-00007C200000}"/>
    <cellStyle name="Input 2 3 3 5 2 6" xfId="8452" xr:uid="{00000000-0005-0000-0000-00007D200000}"/>
    <cellStyle name="Input 2 3 3 5 2 6 2" xfId="8453" xr:uid="{00000000-0005-0000-0000-00007E200000}"/>
    <cellStyle name="Input 2 3 3 5 2 7" xfId="8454" xr:uid="{00000000-0005-0000-0000-00007F200000}"/>
    <cellStyle name="Input 2 3 3 5 3" xfId="8455" xr:uid="{00000000-0005-0000-0000-000080200000}"/>
    <cellStyle name="Input 2 3 3 5 3 2" xfId="8456" xr:uid="{00000000-0005-0000-0000-000081200000}"/>
    <cellStyle name="Input 2 3 3 5 3 2 2" xfId="8457" xr:uid="{00000000-0005-0000-0000-000082200000}"/>
    <cellStyle name="Input 2 3 3 5 3 2 2 2" xfId="8458" xr:uid="{00000000-0005-0000-0000-000083200000}"/>
    <cellStyle name="Input 2 3 3 5 3 2 2 2 2" xfId="8459" xr:uid="{00000000-0005-0000-0000-000084200000}"/>
    <cellStyle name="Input 2 3 3 5 3 2 2 3" xfId="8460" xr:uid="{00000000-0005-0000-0000-000085200000}"/>
    <cellStyle name="Input 2 3 3 5 3 2 3" xfId="8461" xr:uid="{00000000-0005-0000-0000-000086200000}"/>
    <cellStyle name="Input 2 3 3 5 3 2 3 2" xfId="8462" xr:uid="{00000000-0005-0000-0000-000087200000}"/>
    <cellStyle name="Input 2 3 3 5 3 2 4" xfId="8463" xr:uid="{00000000-0005-0000-0000-000088200000}"/>
    <cellStyle name="Input 2 3 3 5 3 3" xfId="8464" xr:uid="{00000000-0005-0000-0000-000089200000}"/>
    <cellStyle name="Input 2 3 3 5 3 3 2" xfId="8465" xr:uid="{00000000-0005-0000-0000-00008A200000}"/>
    <cellStyle name="Input 2 3 3 5 3 3 2 2" xfId="8466" xr:uid="{00000000-0005-0000-0000-00008B200000}"/>
    <cellStyle name="Input 2 3 3 5 3 3 3" xfId="8467" xr:uid="{00000000-0005-0000-0000-00008C200000}"/>
    <cellStyle name="Input 2 3 3 5 3 4" xfId="8468" xr:uid="{00000000-0005-0000-0000-00008D200000}"/>
    <cellStyle name="Input 2 3 3 5 3 4 2" xfId="8469" xr:uid="{00000000-0005-0000-0000-00008E200000}"/>
    <cellStyle name="Input 2 3 3 5 3 4 2 2" xfId="8470" xr:uid="{00000000-0005-0000-0000-00008F200000}"/>
    <cellStyle name="Input 2 3 3 5 3 4 3" xfId="8471" xr:uid="{00000000-0005-0000-0000-000090200000}"/>
    <cellStyle name="Input 2 3 3 5 3 5" xfId="8472" xr:uid="{00000000-0005-0000-0000-000091200000}"/>
    <cellStyle name="Input 2 3 3 5 3 5 2" xfId="8473" xr:uid="{00000000-0005-0000-0000-000092200000}"/>
    <cellStyle name="Input 2 3 3 5 3 6" xfId="8474" xr:uid="{00000000-0005-0000-0000-000093200000}"/>
    <cellStyle name="Input 2 3 3 5 3 6 2" xfId="8475" xr:uid="{00000000-0005-0000-0000-000094200000}"/>
    <cellStyle name="Input 2 3 3 5 3 7" xfId="8476" xr:uid="{00000000-0005-0000-0000-000095200000}"/>
    <cellStyle name="Input 2 3 3 5 4" xfId="8477" xr:uid="{00000000-0005-0000-0000-000096200000}"/>
    <cellStyle name="Input 2 3 3 5 4 2" xfId="8478" xr:uid="{00000000-0005-0000-0000-000097200000}"/>
    <cellStyle name="Input 2 3 3 5 4 2 2" xfId="8479" xr:uid="{00000000-0005-0000-0000-000098200000}"/>
    <cellStyle name="Input 2 3 3 5 4 2 2 2" xfId="8480" xr:uid="{00000000-0005-0000-0000-000099200000}"/>
    <cellStyle name="Input 2 3 3 5 4 2 2 2 2" xfId="8481" xr:uid="{00000000-0005-0000-0000-00009A200000}"/>
    <cellStyle name="Input 2 3 3 5 4 2 2 3" xfId="8482" xr:uid="{00000000-0005-0000-0000-00009B200000}"/>
    <cellStyle name="Input 2 3 3 5 4 2 3" xfId="8483" xr:uid="{00000000-0005-0000-0000-00009C200000}"/>
    <cellStyle name="Input 2 3 3 5 4 2 3 2" xfId="8484" xr:uid="{00000000-0005-0000-0000-00009D200000}"/>
    <cellStyle name="Input 2 3 3 5 4 2 4" xfId="8485" xr:uid="{00000000-0005-0000-0000-00009E200000}"/>
    <cellStyle name="Input 2 3 3 5 4 3" xfId="8486" xr:uid="{00000000-0005-0000-0000-00009F200000}"/>
    <cellStyle name="Input 2 3 3 5 4 3 2" xfId="8487" xr:uid="{00000000-0005-0000-0000-0000A0200000}"/>
    <cellStyle name="Input 2 3 3 5 4 3 2 2" xfId="8488" xr:uid="{00000000-0005-0000-0000-0000A1200000}"/>
    <cellStyle name="Input 2 3 3 5 4 3 3" xfId="8489" xr:uid="{00000000-0005-0000-0000-0000A2200000}"/>
    <cellStyle name="Input 2 3 3 5 4 4" xfId="8490" xr:uid="{00000000-0005-0000-0000-0000A3200000}"/>
    <cellStyle name="Input 2 3 3 5 4 4 2" xfId="8491" xr:uid="{00000000-0005-0000-0000-0000A4200000}"/>
    <cellStyle name="Input 2 3 3 5 4 4 2 2" xfId="8492" xr:uid="{00000000-0005-0000-0000-0000A5200000}"/>
    <cellStyle name="Input 2 3 3 5 4 4 3" xfId="8493" xr:uid="{00000000-0005-0000-0000-0000A6200000}"/>
    <cellStyle name="Input 2 3 3 5 4 5" xfId="8494" xr:uid="{00000000-0005-0000-0000-0000A7200000}"/>
    <cellStyle name="Input 2 3 3 5 4 5 2" xfId="8495" xr:uid="{00000000-0005-0000-0000-0000A8200000}"/>
    <cellStyle name="Input 2 3 3 5 4 6" xfId="8496" xr:uid="{00000000-0005-0000-0000-0000A9200000}"/>
    <cellStyle name="Input 2 3 3 5 4 6 2" xfId="8497" xr:uid="{00000000-0005-0000-0000-0000AA200000}"/>
    <cellStyle name="Input 2 3 3 5 4 7" xfId="8498" xr:uid="{00000000-0005-0000-0000-0000AB200000}"/>
    <cellStyle name="Input 2 3 3 5 5" xfId="8499" xr:uid="{00000000-0005-0000-0000-0000AC200000}"/>
    <cellStyle name="Input 2 3 3 5 5 2" xfId="8500" xr:uid="{00000000-0005-0000-0000-0000AD200000}"/>
    <cellStyle name="Input 2 3 3 5 5 2 2" xfId="8501" xr:uid="{00000000-0005-0000-0000-0000AE200000}"/>
    <cellStyle name="Input 2 3 3 5 5 2 2 2" xfId="8502" xr:uid="{00000000-0005-0000-0000-0000AF200000}"/>
    <cellStyle name="Input 2 3 3 5 5 2 2 2 2" xfId="8503" xr:uid="{00000000-0005-0000-0000-0000B0200000}"/>
    <cellStyle name="Input 2 3 3 5 5 2 2 3" xfId="8504" xr:uid="{00000000-0005-0000-0000-0000B1200000}"/>
    <cellStyle name="Input 2 3 3 5 5 2 3" xfId="8505" xr:uid="{00000000-0005-0000-0000-0000B2200000}"/>
    <cellStyle name="Input 2 3 3 5 5 2 3 2" xfId="8506" xr:uid="{00000000-0005-0000-0000-0000B3200000}"/>
    <cellStyle name="Input 2 3 3 5 5 2 4" xfId="8507" xr:uid="{00000000-0005-0000-0000-0000B4200000}"/>
    <cellStyle name="Input 2 3 3 5 5 3" xfId="8508" xr:uid="{00000000-0005-0000-0000-0000B5200000}"/>
    <cellStyle name="Input 2 3 3 5 5 3 2" xfId="8509" xr:uid="{00000000-0005-0000-0000-0000B6200000}"/>
    <cellStyle name="Input 2 3 3 5 5 3 2 2" xfId="8510" xr:uid="{00000000-0005-0000-0000-0000B7200000}"/>
    <cellStyle name="Input 2 3 3 5 5 3 3" xfId="8511" xr:uid="{00000000-0005-0000-0000-0000B8200000}"/>
    <cellStyle name="Input 2 3 3 5 5 4" xfId="8512" xr:uid="{00000000-0005-0000-0000-0000B9200000}"/>
    <cellStyle name="Input 2 3 3 5 5 4 2" xfId="8513" xr:uid="{00000000-0005-0000-0000-0000BA200000}"/>
    <cellStyle name="Input 2 3 3 5 5 4 2 2" xfId="8514" xr:uid="{00000000-0005-0000-0000-0000BB200000}"/>
    <cellStyle name="Input 2 3 3 5 5 4 3" xfId="8515" xr:uid="{00000000-0005-0000-0000-0000BC200000}"/>
    <cellStyle name="Input 2 3 3 5 5 5" xfId="8516" xr:uid="{00000000-0005-0000-0000-0000BD200000}"/>
    <cellStyle name="Input 2 3 3 5 5 5 2" xfId="8517" xr:uid="{00000000-0005-0000-0000-0000BE200000}"/>
    <cellStyle name="Input 2 3 3 5 5 6" xfId="8518" xr:uid="{00000000-0005-0000-0000-0000BF200000}"/>
    <cellStyle name="Input 2 3 3 5 5 6 2" xfId="8519" xr:uid="{00000000-0005-0000-0000-0000C0200000}"/>
    <cellStyle name="Input 2 3 3 5 5 7" xfId="8520" xr:uid="{00000000-0005-0000-0000-0000C1200000}"/>
    <cellStyle name="Input 2 3 3 5 6" xfId="8521" xr:uid="{00000000-0005-0000-0000-0000C2200000}"/>
    <cellStyle name="Input 2 3 3 5 6 2" xfId="8522" xr:uid="{00000000-0005-0000-0000-0000C3200000}"/>
    <cellStyle name="Input 2 3 3 5 6 2 2" xfId="8523" xr:uid="{00000000-0005-0000-0000-0000C4200000}"/>
    <cellStyle name="Input 2 3 3 5 6 2 2 2" xfId="8524" xr:uid="{00000000-0005-0000-0000-0000C5200000}"/>
    <cellStyle name="Input 2 3 3 5 6 2 2 2 2" xfId="8525" xr:uid="{00000000-0005-0000-0000-0000C6200000}"/>
    <cellStyle name="Input 2 3 3 5 6 2 2 3" xfId="8526" xr:uid="{00000000-0005-0000-0000-0000C7200000}"/>
    <cellStyle name="Input 2 3 3 5 6 2 3" xfId="8527" xr:uid="{00000000-0005-0000-0000-0000C8200000}"/>
    <cellStyle name="Input 2 3 3 5 6 2 3 2" xfId="8528" xr:uid="{00000000-0005-0000-0000-0000C9200000}"/>
    <cellStyle name="Input 2 3 3 5 6 2 4" xfId="8529" xr:uid="{00000000-0005-0000-0000-0000CA200000}"/>
    <cellStyle name="Input 2 3 3 5 6 3" xfId="8530" xr:uid="{00000000-0005-0000-0000-0000CB200000}"/>
    <cellStyle name="Input 2 3 3 5 6 3 2" xfId="8531" xr:uid="{00000000-0005-0000-0000-0000CC200000}"/>
    <cellStyle name="Input 2 3 3 5 6 3 2 2" xfId="8532" xr:uid="{00000000-0005-0000-0000-0000CD200000}"/>
    <cellStyle name="Input 2 3 3 5 6 3 3" xfId="8533" xr:uid="{00000000-0005-0000-0000-0000CE200000}"/>
    <cellStyle name="Input 2 3 3 5 6 4" xfId="8534" xr:uid="{00000000-0005-0000-0000-0000CF200000}"/>
    <cellStyle name="Input 2 3 3 5 6 4 2" xfId="8535" xr:uid="{00000000-0005-0000-0000-0000D0200000}"/>
    <cellStyle name="Input 2 3 3 5 6 4 2 2" xfId="8536" xr:uid="{00000000-0005-0000-0000-0000D1200000}"/>
    <cellStyle name="Input 2 3 3 5 6 4 3" xfId="8537" xr:uid="{00000000-0005-0000-0000-0000D2200000}"/>
    <cellStyle name="Input 2 3 3 5 6 5" xfId="8538" xr:uid="{00000000-0005-0000-0000-0000D3200000}"/>
    <cellStyle name="Input 2 3 3 5 6 5 2" xfId="8539" xr:uid="{00000000-0005-0000-0000-0000D4200000}"/>
    <cellStyle name="Input 2 3 3 5 6 6" xfId="8540" xr:uid="{00000000-0005-0000-0000-0000D5200000}"/>
    <cellStyle name="Input 2 3 3 5 6 6 2" xfId="8541" xr:uid="{00000000-0005-0000-0000-0000D6200000}"/>
    <cellStyle name="Input 2 3 3 5 6 7" xfId="8542" xr:uid="{00000000-0005-0000-0000-0000D7200000}"/>
    <cellStyle name="Input 2 3 3 5 7" xfId="8543" xr:uid="{00000000-0005-0000-0000-0000D8200000}"/>
    <cellStyle name="Input 2 3 3 5 7 2" xfId="8544" xr:uid="{00000000-0005-0000-0000-0000D9200000}"/>
    <cellStyle name="Input 2 3 3 5 7 2 2" xfId="8545" xr:uid="{00000000-0005-0000-0000-0000DA200000}"/>
    <cellStyle name="Input 2 3 3 5 7 2 2 2" xfId="8546" xr:uid="{00000000-0005-0000-0000-0000DB200000}"/>
    <cellStyle name="Input 2 3 3 5 7 2 3" xfId="8547" xr:uid="{00000000-0005-0000-0000-0000DC200000}"/>
    <cellStyle name="Input 2 3 3 5 7 3" xfId="8548" xr:uid="{00000000-0005-0000-0000-0000DD200000}"/>
    <cellStyle name="Input 2 3 3 5 7 3 2" xfId="8549" xr:uid="{00000000-0005-0000-0000-0000DE200000}"/>
    <cellStyle name="Input 2 3 3 5 7 4" xfId="8550" xr:uid="{00000000-0005-0000-0000-0000DF200000}"/>
    <cellStyle name="Input 2 3 3 5 8" xfId="8551" xr:uid="{00000000-0005-0000-0000-0000E0200000}"/>
    <cellStyle name="Input 2 3 3 5 8 2" xfId="8552" xr:uid="{00000000-0005-0000-0000-0000E1200000}"/>
    <cellStyle name="Input 2 3 3 5 8 2 2" xfId="8553" xr:uid="{00000000-0005-0000-0000-0000E2200000}"/>
    <cellStyle name="Input 2 3 3 5 8 3" xfId="8554" xr:uid="{00000000-0005-0000-0000-0000E3200000}"/>
    <cellStyle name="Input 2 3 3 5 9" xfId="8555" xr:uid="{00000000-0005-0000-0000-0000E4200000}"/>
    <cellStyle name="Input 2 3 3 5 9 2" xfId="8556" xr:uid="{00000000-0005-0000-0000-0000E5200000}"/>
    <cellStyle name="Input 2 3 3 5 9 2 2" xfId="8557" xr:uid="{00000000-0005-0000-0000-0000E6200000}"/>
    <cellStyle name="Input 2 3 3 5 9 3" xfId="8558" xr:uid="{00000000-0005-0000-0000-0000E7200000}"/>
    <cellStyle name="Input 2 3 3 6" xfId="8559" xr:uid="{00000000-0005-0000-0000-0000E8200000}"/>
    <cellStyle name="Input 2 3 3 6 10" xfId="8560" xr:uid="{00000000-0005-0000-0000-0000E9200000}"/>
    <cellStyle name="Input 2 3 3 6 10 2" xfId="8561" xr:uid="{00000000-0005-0000-0000-0000EA200000}"/>
    <cellStyle name="Input 2 3 3 6 11" xfId="8562" xr:uid="{00000000-0005-0000-0000-0000EB200000}"/>
    <cellStyle name="Input 2 3 3 6 11 2" xfId="8563" xr:uid="{00000000-0005-0000-0000-0000EC200000}"/>
    <cellStyle name="Input 2 3 3 6 12" xfId="8564" xr:uid="{00000000-0005-0000-0000-0000ED200000}"/>
    <cellStyle name="Input 2 3 3 6 2" xfId="8565" xr:uid="{00000000-0005-0000-0000-0000EE200000}"/>
    <cellStyle name="Input 2 3 3 6 2 2" xfId="8566" xr:uid="{00000000-0005-0000-0000-0000EF200000}"/>
    <cellStyle name="Input 2 3 3 6 2 2 2" xfId="8567" xr:uid="{00000000-0005-0000-0000-0000F0200000}"/>
    <cellStyle name="Input 2 3 3 6 2 2 2 2" xfId="8568" xr:uid="{00000000-0005-0000-0000-0000F1200000}"/>
    <cellStyle name="Input 2 3 3 6 2 2 2 2 2" xfId="8569" xr:uid="{00000000-0005-0000-0000-0000F2200000}"/>
    <cellStyle name="Input 2 3 3 6 2 2 2 3" xfId="8570" xr:uid="{00000000-0005-0000-0000-0000F3200000}"/>
    <cellStyle name="Input 2 3 3 6 2 2 3" xfId="8571" xr:uid="{00000000-0005-0000-0000-0000F4200000}"/>
    <cellStyle name="Input 2 3 3 6 2 2 3 2" xfId="8572" xr:uid="{00000000-0005-0000-0000-0000F5200000}"/>
    <cellStyle name="Input 2 3 3 6 2 2 4" xfId="8573" xr:uid="{00000000-0005-0000-0000-0000F6200000}"/>
    <cellStyle name="Input 2 3 3 6 2 3" xfId="8574" xr:uid="{00000000-0005-0000-0000-0000F7200000}"/>
    <cellStyle name="Input 2 3 3 6 2 3 2" xfId="8575" xr:uid="{00000000-0005-0000-0000-0000F8200000}"/>
    <cellStyle name="Input 2 3 3 6 2 3 2 2" xfId="8576" xr:uid="{00000000-0005-0000-0000-0000F9200000}"/>
    <cellStyle name="Input 2 3 3 6 2 3 3" xfId="8577" xr:uid="{00000000-0005-0000-0000-0000FA200000}"/>
    <cellStyle name="Input 2 3 3 6 2 4" xfId="8578" xr:uid="{00000000-0005-0000-0000-0000FB200000}"/>
    <cellStyle name="Input 2 3 3 6 2 4 2" xfId="8579" xr:uid="{00000000-0005-0000-0000-0000FC200000}"/>
    <cellStyle name="Input 2 3 3 6 2 4 2 2" xfId="8580" xr:uid="{00000000-0005-0000-0000-0000FD200000}"/>
    <cellStyle name="Input 2 3 3 6 2 4 3" xfId="8581" xr:uid="{00000000-0005-0000-0000-0000FE200000}"/>
    <cellStyle name="Input 2 3 3 6 2 5" xfId="8582" xr:uid="{00000000-0005-0000-0000-0000FF200000}"/>
    <cellStyle name="Input 2 3 3 6 2 5 2" xfId="8583" xr:uid="{00000000-0005-0000-0000-000000210000}"/>
    <cellStyle name="Input 2 3 3 6 2 6" xfId="8584" xr:uid="{00000000-0005-0000-0000-000001210000}"/>
    <cellStyle name="Input 2 3 3 6 2 6 2" xfId="8585" xr:uid="{00000000-0005-0000-0000-000002210000}"/>
    <cellStyle name="Input 2 3 3 6 2 7" xfId="8586" xr:uid="{00000000-0005-0000-0000-000003210000}"/>
    <cellStyle name="Input 2 3 3 6 3" xfId="8587" xr:uid="{00000000-0005-0000-0000-000004210000}"/>
    <cellStyle name="Input 2 3 3 6 3 2" xfId="8588" xr:uid="{00000000-0005-0000-0000-000005210000}"/>
    <cellStyle name="Input 2 3 3 6 3 2 2" xfId="8589" xr:uid="{00000000-0005-0000-0000-000006210000}"/>
    <cellStyle name="Input 2 3 3 6 3 2 2 2" xfId="8590" xr:uid="{00000000-0005-0000-0000-000007210000}"/>
    <cellStyle name="Input 2 3 3 6 3 2 2 2 2" xfId="8591" xr:uid="{00000000-0005-0000-0000-000008210000}"/>
    <cellStyle name="Input 2 3 3 6 3 2 2 3" xfId="8592" xr:uid="{00000000-0005-0000-0000-000009210000}"/>
    <cellStyle name="Input 2 3 3 6 3 2 3" xfId="8593" xr:uid="{00000000-0005-0000-0000-00000A210000}"/>
    <cellStyle name="Input 2 3 3 6 3 2 3 2" xfId="8594" xr:uid="{00000000-0005-0000-0000-00000B210000}"/>
    <cellStyle name="Input 2 3 3 6 3 2 4" xfId="8595" xr:uid="{00000000-0005-0000-0000-00000C210000}"/>
    <cellStyle name="Input 2 3 3 6 3 3" xfId="8596" xr:uid="{00000000-0005-0000-0000-00000D210000}"/>
    <cellStyle name="Input 2 3 3 6 3 3 2" xfId="8597" xr:uid="{00000000-0005-0000-0000-00000E210000}"/>
    <cellStyle name="Input 2 3 3 6 3 3 2 2" xfId="8598" xr:uid="{00000000-0005-0000-0000-00000F210000}"/>
    <cellStyle name="Input 2 3 3 6 3 3 3" xfId="8599" xr:uid="{00000000-0005-0000-0000-000010210000}"/>
    <cellStyle name="Input 2 3 3 6 3 4" xfId="8600" xr:uid="{00000000-0005-0000-0000-000011210000}"/>
    <cellStyle name="Input 2 3 3 6 3 4 2" xfId="8601" xr:uid="{00000000-0005-0000-0000-000012210000}"/>
    <cellStyle name="Input 2 3 3 6 3 4 2 2" xfId="8602" xr:uid="{00000000-0005-0000-0000-000013210000}"/>
    <cellStyle name="Input 2 3 3 6 3 4 3" xfId="8603" xr:uid="{00000000-0005-0000-0000-000014210000}"/>
    <cellStyle name="Input 2 3 3 6 3 5" xfId="8604" xr:uid="{00000000-0005-0000-0000-000015210000}"/>
    <cellStyle name="Input 2 3 3 6 3 5 2" xfId="8605" xr:uid="{00000000-0005-0000-0000-000016210000}"/>
    <cellStyle name="Input 2 3 3 6 3 6" xfId="8606" xr:uid="{00000000-0005-0000-0000-000017210000}"/>
    <cellStyle name="Input 2 3 3 6 3 6 2" xfId="8607" xr:uid="{00000000-0005-0000-0000-000018210000}"/>
    <cellStyle name="Input 2 3 3 6 3 7" xfId="8608" xr:uid="{00000000-0005-0000-0000-000019210000}"/>
    <cellStyle name="Input 2 3 3 6 4" xfId="8609" xr:uid="{00000000-0005-0000-0000-00001A210000}"/>
    <cellStyle name="Input 2 3 3 6 4 2" xfId="8610" xr:uid="{00000000-0005-0000-0000-00001B210000}"/>
    <cellStyle name="Input 2 3 3 6 4 2 2" xfId="8611" xr:uid="{00000000-0005-0000-0000-00001C210000}"/>
    <cellStyle name="Input 2 3 3 6 4 2 2 2" xfId="8612" xr:uid="{00000000-0005-0000-0000-00001D210000}"/>
    <cellStyle name="Input 2 3 3 6 4 2 2 2 2" xfId="8613" xr:uid="{00000000-0005-0000-0000-00001E210000}"/>
    <cellStyle name="Input 2 3 3 6 4 2 2 3" xfId="8614" xr:uid="{00000000-0005-0000-0000-00001F210000}"/>
    <cellStyle name="Input 2 3 3 6 4 2 3" xfId="8615" xr:uid="{00000000-0005-0000-0000-000020210000}"/>
    <cellStyle name="Input 2 3 3 6 4 2 3 2" xfId="8616" xr:uid="{00000000-0005-0000-0000-000021210000}"/>
    <cellStyle name="Input 2 3 3 6 4 2 4" xfId="8617" xr:uid="{00000000-0005-0000-0000-000022210000}"/>
    <cellStyle name="Input 2 3 3 6 4 3" xfId="8618" xr:uid="{00000000-0005-0000-0000-000023210000}"/>
    <cellStyle name="Input 2 3 3 6 4 3 2" xfId="8619" xr:uid="{00000000-0005-0000-0000-000024210000}"/>
    <cellStyle name="Input 2 3 3 6 4 3 2 2" xfId="8620" xr:uid="{00000000-0005-0000-0000-000025210000}"/>
    <cellStyle name="Input 2 3 3 6 4 3 3" xfId="8621" xr:uid="{00000000-0005-0000-0000-000026210000}"/>
    <cellStyle name="Input 2 3 3 6 4 4" xfId="8622" xr:uid="{00000000-0005-0000-0000-000027210000}"/>
    <cellStyle name="Input 2 3 3 6 4 4 2" xfId="8623" xr:uid="{00000000-0005-0000-0000-000028210000}"/>
    <cellStyle name="Input 2 3 3 6 4 4 2 2" xfId="8624" xr:uid="{00000000-0005-0000-0000-000029210000}"/>
    <cellStyle name="Input 2 3 3 6 4 4 3" xfId="8625" xr:uid="{00000000-0005-0000-0000-00002A210000}"/>
    <cellStyle name="Input 2 3 3 6 4 5" xfId="8626" xr:uid="{00000000-0005-0000-0000-00002B210000}"/>
    <cellStyle name="Input 2 3 3 6 4 5 2" xfId="8627" xr:uid="{00000000-0005-0000-0000-00002C210000}"/>
    <cellStyle name="Input 2 3 3 6 4 6" xfId="8628" xr:uid="{00000000-0005-0000-0000-00002D210000}"/>
    <cellStyle name="Input 2 3 3 6 4 6 2" xfId="8629" xr:uid="{00000000-0005-0000-0000-00002E210000}"/>
    <cellStyle name="Input 2 3 3 6 4 7" xfId="8630" xr:uid="{00000000-0005-0000-0000-00002F210000}"/>
    <cellStyle name="Input 2 3 3 6 5" xfId="8631" xr:uid="{00000000-0005-0000-0000-000030210000}"/>
    <cellStyle name="Input 2 3 3 6 5 2" xfId="8632" xr:uid="{00000000-0005-0000-0000-000031210000}"/>
    <cellStyle name="Input 2 3 3 6 5 2 2" xfId="8633" xr:uid="{00000000-0005-0000-0000-000032210000}"/>
    <cellStyle name="Input 2 3 3 6 5 2 2 2" xfId="8634" xr:uid="{00000000-0005-0000-0000-000033210000}"/>
    <cellStyle name="Input 2 3 3 6 5 2 2 2 2" xfId="8635" xr:uid="{00000000-0005-0000-0000-000034210000}"/>
    <cellStyle name="Input 2 3 3 6 5 2 2 3" xfId="8636" xr:uid="{00000000-0005-0000-0000-000035210000}"/>
    <cellStyle name="Input 2 3 3 6 5 2 3" xfId="8637" xr:uid="{00000000-0005-0000-0000-000036210000}"/>
    <cellStyle name="Input 2 3 3 6 5 2 3 2" xfId="8638" xr:uid="{00000000-0005-0000-0000-000037210000}"/>
    <cellStyle name="Input 2 3 3 6 5 2 4" xfId="8639" xr:uid="{00000000-0005-0000-0000-000038210000}"/>
    <cellStyle name="Input 2 3 3 6 5 3" xfId="8640" xr:uid="{00000000-0005-0000-0000-000039210000}"/>
    <cellStyle name="Input 2 3 3 6 5 3 2" xfId="8641" xr:uid="{00000000-0005-0000-0000-00003A210000}"/>
    <cellStyle name="Input 2 3 3 6 5 3 2 2" xfId="8642" xr:uid="{00000000-0005-0000-0000-00003B210000}"/>
    <cellStyle name="Input 2 3 3 6 5 3 3" xfId="8643" xr:uid="{00000000-0005-0000-0000-00003C210000}"/>
    <cellStyle name="Input 2 3 3 6 5 4" xfId="8644" xr:uid="{00000000-0005-0000-0000-00003D210000}"/>
    <cellStyle name="Input 2 3 3 6 5 4 2" xfId="8645" xr:uid="{00000000-0005-0000-0000-00003E210000}"/>
    <cellStyle name="Input 2 3 3 6 5 4 2 2" xfId="8646" xr:uid="{00000000-0005-0000-0000-00003F210000}"/>
    <cellStyle name="Input 2 3 3 6 5 4 3" xfId="8647" xr:uid="{00000000-0005-0000-0000-000040210000}"/>
    <cellStyle name="Input 2 3 3 6 5 5" xfId="8648" xr:uid="{00000000-0005-0000-0000-000041210000}"/>
    <cellStyle name="Input 2 3 3 6 5 5 2" xfId="8649" xr:uid="{00000000-0005-0000-0000-000042210000}"/>
    <cellStyle name="Input 2 3 3 6 5 6" xfId="8650" xr:uid="{00000000-0005-0000-0000-000043210000}"/>
    <cellStyle name="Input 2 3 3 6 5 6 2" xfId="8651" xr:uid="{00000000-0005-0000-0000-000044210000}"/>
    <cellStyle name="Input 2 3 3 6 5 7" xfId="8652" xr:uid="{00000000-0005-0000-0000-000045210000}"/>
    <cellStyle name="Input 2 3 3 6 6" xfId="8653" xr:uid="{00000000-0005-0000-0000-000046210000}"/>
    <cellStyle name="Input 2 3 3 6 6 2" xfId="8654" xr:uid="{00000000-0005-0000-0000-000047210000}"/>
    <cellStyle name="Input 2 3 3 6 6 2 2" xfId="8655" xr:uid="{00000000-0005-0000-0000-000048210000}"/>
    <cellStyle name="Input 2 3 3 6 6 2 2 2" xfId="8656" xr:uid="{00000000-0005-0000-0000-000049210000}"/>
    <cellStyle name="Input 2 3 3 6 6 2 2 2 2" xfId="8657" xr:uid="{00000000-0005-0000-0000-00004A210000}"/>
    <cellStyle name="Input 2 3 3 6 6 2 2 3" xfId="8658" xr:uid="{00000000-0005-0000-0000-00004B210000}"/>
    <cellStyle name="Input 2 3 3 6 6 2 3" xfId="8659" xr:uid="{00000000-0005-0000-0000-00004C210000}"/>
    <cellStyle name="Input 2 3 3 6 6 2 3 2" xfId="8660" xr:uid="{00000000-0005-0000-0000-00004D210000}"/>
    <cellStyle name="Input 2 3 3 6 6 2 4" xfId="8661" xr:uid="{00000000-0005-0000-0000-00004E210000}"/>
    <cellStyle name="Input 2 3 3 6 6 3" xfId="8662" xr:uid="{00000000-0005-0000-0000-00004F210000}"/>
    <cellStyle name="Input 2 3 3 6 6 3 2" xfId="8663" xr:uid="{00000000-0005-0000-0000-000050210000}"/>
    <cellStyle name="Input 2 3 3 6 6 3 2 2" xfId="8664" xr:uid="{00000000-0005-0000-0000-000051210000}"/>
    <cellStyle name="Input 2 3 3 6 6 3 3" xfId="8665" xr:uid="{00000000-0005-0000-0000-000052210000}"/>
    <cellStyle name="Input 2 3 3 6 6 4" xfId="8666" xr:uid="{00000000-0005-0000-0000-000053210000}"/>
    <cellStyle name="Input 2 3 3 6 6 4 2" xfId="8667" xr:uid="{00000000-0005-0000-0000-000054210000}"/>
    <cellStyle name="Input 2 3 3 6 6 4 2 2" xfId="8668" xr:uid="{00000000-0005-0000-0000-000055210000}"/>
    <cellStyle name="Input 2 3 3 6 6 4 3" xfId="8669" xr:uid="{00000000-0005-0000-0000-000056210000}"/>
    <cellStyle name="Input 2 3 3 6 6 5" xfId="8670" xr:uid="{00000000-0005-0000-0000-000057210000}"/>
    <cellStyle name="Input 2 3 3 6 6 5 2" xfId="8671" xr:uid="{00000000-0005-0000-0000-000058210000}"/>
    <cellStyle name="Input 2 3 3 6 6 6" xfId="8672" xr:uid="{00000000-0005-0000-0000-000059210000}"/>
    <cellStyle name="Input 2 3 3 6 6 6 2" xfId="8673" xr:uid="{00000000-0005-0000-0000-00005A210000}"/>
    <cellStyle name="Input 2 3 3 6 6 7" xfId="8674" xr:uid="{00000000-0005-0000-0000-00005B210000}"/>
    <cellStyle name="Input 2 3 3 6 7" xfId="8675" xr:uid="{00000000-0005-0000-0000-00005C210000}"/>
    <cellStyle name="Input 2 3 3 6 7 2" xfId="8676" xr:uid="{00000000-0005-0000-0000-00005D210000}"/>
    <cellStyle name="Input 2 3 3 6 7 2 2" xfId="8677" xr:uid="{00000000-0005-0000-0000-00005E210000}"/>
    <cellStyle name="Input 2 3 3 6 7 2 2 2" xfId="8678" xr:uid="{00000000-0005-0000-0000-00005F210000}"/>
    <cellStyle name="Input 2 3 3 6 7 2 3" xfId="8679" xr:uid="{00000000-0005-0000-0000-000060210000}"/>
    <cellStyle name="Input 2 3 3 6 7 3" xfId="8680" xr:uid="{00000000-0005-0000-0000-000061210000}"/>
    <cellStyle name="Input 2 3 3 6 7 3 2" xfId="8681" xr:uid="{00000000-0005-0000-0000-000062210000}"/>
    <cellStyle name="Input 2 3 3 6 7 4" xfId="8682" xr:uid="{00000000-0005-0000-0000-000063210000}"/>
    <cellStyle name="Input 2 3 3 6 8" xfId="8683" xr:uid="{00000000-0005-0000-0000-000064210000}"/>
    <cellStyle name="Input 2 3 3 6 8 2" xfId="8684" xr:uid="{00000000-0005-0000-0000-000065210000}"/>
    <cellStyle name="Input 2 3 3 6 8 2 2" xfId="8685" xr:uid="{00000000-0005-0000-0000-000066210000}"/>
    <cellStyle name="Input 2 3 3 6 8 3" xfId="8686" xr:uid="{00000000-0005-0000-0000-000067210000}"/>
    <cellStyle name="Input 2 3 3 6 9" xfId="8687" xr:uid="{00000000-0005-0000-0000-000068210000}"/>
    <cellStyle name="Input 2 3 3 6 9 2" xfId="8688" xr:uid="{00000000-0005-0000-0000-000069210000}"/>
    <cellStyle name="Input 2 3 3 6 9 2 2" xfId="8689" xr:uid="{00000000-0005-0000-0000-00006A210000}"/>
    <cellStyle name="Input 2 3 3 6 9 3" xfId="8690" xr:uid="{00000000-0005-0000-0000-00006B210000}"/>
    <cellStyle name="Input 2 3 3 7" xfId="8691" xr:uid="{00000000-0005-0000-0000-00006C210000}"/>
    <cellStyle name="Input 2 3 3 7 10" xfId="8692" xr:uid="{00000000-0005-0000-0000-00006D210000}"/>
    <cellStyle name="Input 2 3 3 7 10 2" xfId="8693" xr:uid="{00000000-0005-0000-0000-00006E210000}"/>
    <cellStyle name="Input 2 3 3 7 11" xfId="8694" xr:uid="{00000000-0005-0000-0000-00006F210000}"/>
    <cellStyle name="Input 2 3 3 7 11 2" xfId="8695" xr:uid="{00000000-0005-0000-0000-000070210000}"/>
    <cellStyle name="Input 2 3 3 7 12" xfId="8696" xr:uid="{00000000-0005-0000-0000-000071210000}"/>
    <cellStyle name="Input 2 3 3 7 2" xfId="8697" xr:uid="{00000000-0005-0000-0000-000072210000}"/>
    <cellStyle name="Input 2 3 3 7 2 2" xfId="8698" xr:uid="{00000000-0005-0000-0000-000073210000}"/>
    <cellStyle name="Input 2 3 3 7 2 2 2" xfId="8699" xr:uid="{00000000-0005-0000-0000-000074210000}"/>
    <cellStyle name="Input 2 3 3 7 2 2 2 2" xfId="8700" xr:uid="{00000000-0005-0000-0000-000075210000}"/>
    <cellStyle name="Input 2 3 3 7 2 2 2 2 2" xfId="8701" xr:uid="{00000000-0005-0000-0000-000076210000}"/>
    <cellStyle name="Input 2 3 3 7 2 2 2 3" xfId="8702" xr:uid="{00000000-0005-0000-0000-000077210000}"/>
    <cellStyle name="Input 2 3 3 7 2 2 3" xfId="8703" xr:uid="{00000000-0005-0000-0000-000078210000}"/>
    <cellStyle name="Input 2 3 3 7 2 2 3 2" xfId="8704" xr:uid="{00000000-0005-0000-0000-000079210000}"/>
    <cellStyle name="Input 2 3 3 7 2 2 4" xfId="8705" xr:uid="{00000000-0005-0000-0000-00007A210000}"/>
    <cellStyle name="Input 2 3 3 7 2 3" xfId="8706" xr:uid="{00000000-0005-0000-0000-00007B210000}"/>
    <cellStyle name="Input 2 3 3 7 2 3 2" xfId="8707" xr:uid="{00000000-0005-0000-0000-00007C210000}"/>
    <cellStyle name="Input 2 3 3 7 2 3 2 2" xfId="8708" xr:uid="{00000000-0005-0000-0000-00007D210000}"/>
    <cellStyle name="Input 2 3 3 7 2 3 3" xfId="8709" xr:uid="{00000000-0005-0000-0000-00007E210000}"/>
    <cellStyle name="Input 2 3 3 7 2 4" xfId="8710" xr:uid="{00000000-0005-0000-0000-00007F210000}"/>
    <cellStyle name="Input 2 3 3 7 2 4 2" xfId="8711" xr:uid="{00000000-0005-0000-0000-000080210000}"/>
    <cellStyle name="Input 2 3 3 7 2 4 2 2" xfId="8712" xr:uid="{00000000-0005-0000-0000-000081210000}"/>
    <cellStyle name="Input 2 3 3 7 2 4 3" xfId="8713" xr:uid="{00000000-0005-0000-0000-000082210000}"/>
    <cellStyle name="Input 2 3 3 7 2 5" xfId="8714" xr:uid="{00000000-0005-0000-0000-000083210000}"/>
    <cellStyle name="Input 2 3 3 7 2 5 2" xfId="8715" xr:uid="{00000000-0005-0000-0000-000084210000}"/>
    <cellStyle name="Input 2 3 3 7 2 6" xfId="8716" xr:uid="{00000000-0005-0000-0000-000085210000}"/>
    <cellStyle name="Input 2 3 3 7 2 6 2" xfId="8717" xr:uid="{00000000-0005-0000-0000-000086210000}"/>
    <cellStyle name="Input 2 3 3 7 2 7" xfId="8718" xr:uid="{00000000-0005-0000-0000-000087210000}"/>
    <cellStyle name="Input 2 3 3 7 3" xfId="8719" xr:uid="{00000000-0005-0000-0000-000088210000}"/>
    <cellStyle name="Input 2 3 3 7 3 2" xfId="8720" xr:uid="{00000000-0005-0000-0000-000089210000}"/>
    <cellStyle name="Input 2 3 3 7 3 2 2" xfId="8721" xr:uid="{00000000-0005-0000-0000-00008A210000}"/>
    <cellStyle name="Input 2 3 3 7 3 2 2 2" xfId="8722" xr:uid="{00000000-0005-0000-0000-00008B210000}"/>
    <cellStyle name="Input 2 3 3 7 3 2 2 2 2" xfId="8723" xr:uid="{00000000-0005-0000-0000-00008C210000}"/>
    <cellStyle name="Input 2 3 3 7 3 2 2 3" xfId="8724" xr:uid="{00000000-0005-0000-0000-00008D210000}"/>
    <cellStyle name="Input 2 3 3 7 3 2 3" xfId="8725" xr:uid="{00000000-0005-0000-0000-00008E210000}"/>
    <cellStyle name="Input 2 3 3 7 3 2 3 2" xfId="8726" xr:uid="{00000000-0005-0000-0000-00008F210000}"/>
    <cellStyle name="Input 2 3 3 7 3 2 4" xfId="8727" xr:uid="{00000000-0005-0000-0000-000090210000}"/>
    <cellStyle name="Input 2 3 3 7 3 3" xfId="8728" xr:uid="{00000000-0005-0000-0000-000091210000}"/>
    <cellStyle name="Input 2 3 3 7 3 3 2" xfId="8729" xr:uid="{00000000-0005-0000-0000-000092210000}"/>
    <cellStyle name="Input 2 3 3 7 3 3 2 2" xfId="8730" xr:uid="{00000000-0005-0000-0000-000093210000}"/>
    <cellStyle name="Input 2 3 3 7 3 3 3" xfId="8731" xr:uid="{00000000-0005-0000-0000-000094210000}"/>
    <cellStyle name="Input 2 3 3 7 3 4" xfId="8732" xr:uid="{00000000-0005-0000-0000-000095210000}"/>
    <cellStyle name="Input 2 3 3 7 3 4 2" xfId="8733" xr:uid="{00000000-0005-0000-0000-000096210000}"/>
    <cellStyle name="Input 2 3 3 7 3 4 2 2" xfId="8734" xr:uid="{00000000-0005-0000-0000-000097210000}"/>
    <cellStyle name="Input 2 3 3 7 3 4 3" xfId="8735" xr:uid="{00000000-0005-0000-0000-000098210000}"/>
    <cellStyle name="Input 2 3 3 7 3 5" xfId="8736" xr:uid="{00000000-0005-0000-0000-000099210000}"/>
    <cellStyle name="Input 2 3 3 7 3 5 2" xfId="8737" xr:uid="{00000000-0005-0000-0000-00009A210000}"/>
    <cellStyle name="Input 2 3 3 7 3 6" xfId="8738" xr:uid="{00000000-0005-0000-0000-00009B210000}"/>
    <cellStyle name="Input 2 3 3 7 3 6 2" xfId="8739" xr:uid="{00000000-0005-0000-0000-00009C210000}"/>
    <cellStyle name="Input 2 3 3 7 3 7" xfId="8740" xr:uid="{00000000-0005-0000-0000-00009D210000}"/>
    <cellStyle name="Input 2 3 3 7 4" xfId="8741" xr:uid="{00000000-0005-0000-0000-00009E210000}"/>
    <cellStyle name="Input 2 3 3 7 4 2" xfId="8742" xr:uid="{00000000-0005-0000-0000-00009F210000}"/>
    <cellStyle name="Input 2 3 3 7 4 2 2" xfId="8743" xr:uid="{00000000-0005-0000-0000-0000A0210000}"/>
    <cellStyle name="Input 2 3 3 7 4 2 2 2" xfId="8744" xr:uid="{00000000-0005-0000-0000-0000A1210000}"/>
    <cellStyle name="Input 2 3 3 7 4 2 2 2 2" xfId="8745" xr:uid="{00000000-0005-0000-0000-0000A2210000}"/>
    <cellStyle name="Input 2 3 3 7 4 2 2 3" xfId="8746" xr:uid="{00000000-0005-0000-0000-0000A3210000}"/>
    <cellStyle name="Input 2 3 3 7 4 2 3" xfId="8747" xr:uid="{00000000-0005-0000-0000-0000A4210000}"/>
    <cellStyle name="Input 2 3 3 7 4 2 3 2" xfId="8748" xr:uid="{00000000-0005-0000-0000-0000A5210000}"/>
    <cellStyle name="Input 2 3 3 7 4 2 4" xfId="8749" xr:uid="{00000000-0005-0000-0000-0000A6210000}"/>
    <cellStyle name="Input 2 3 3 7 4 3" xfId="8750" xr:uid="{00000000-0005-0000-0000-0000A7210000}"/>
    <cellStyle name="Input 2 3 3 7 4 3 2" xfId="8751" xr:uid="{00000000-0005-0000-0000-0000A8210000}"/>
    <cellStyle name="Input 2 3 3 7 4 3 2 2" xfId="8752" xr:uid="{00000000-0005-0000-0000-0000A9210000}"/>
    <cellStyle name="Input 2 3 3 7 4 3 3" xfId="8753" xr:uid="{00000000-0005-0000-0000-0000AA210000}"/>
    <cellStyle name="Input 2 3 3 7 4 4" xfId="8754" xr:uid="{00000000-0005-0000-0000-0000AB210000}"/>
    <cellStyle name="Input 2 3 3 7 4 4 2" xfId="8755" xr:uid="{00000000-0005-0000-0000-0000AC210000}"/>
    <cellStyle name="Input 2 3 3 7 4 4 2 2" xfId="8756" xr:uid="{00000000-0005-0000-0000-0000AD210000}"/>
    <cellStyle name="Input 2 3 3 7 4 4 3" xfId="8757" xr:uid="{00000000-0005-0000-0000-0000AE210000}"/>
    <cellStyle name="Input 2 3 3 7 4 5" xfId="8758" xr:uid="{00000000-0005-0000-0000-0000AF210000}"/>
    <cellStyle name="Input 2 3 3 7 4 5 2" xfId="8759" xr:uid="{00000000-0005-0000-0000-0000B0210000}"/>
    <cellStyle name="Input 2 3 3 7 4 6" xfId="8760" xr:uid="{00000000-0005-0000-0000-0000B1210000}"/>
    <cellStyle name="Input 2 3 3 7 4 6 2" xfId="8761" xr:uid="{00000000-0005-0000-0000-0000B2210000}"/>
    <cellStyle name="Input 2 3 3 7 4 7" xfId="8762" xr:uid="{00000000-0005-0000-0000-0000B3210000}"/>
    <cellStyle name="Input 2 3 3 7 5" xfId="8763" xr:uid="{00000000-0005-0000-0000-0000B4210000}"/>
    <cellStyle name="Input 2 3 3 7 5 2" xfId="8764" xr:uid="{00000000-0005-0000-0000-0000B5210000}"/>
    <cellStyle name="Input 2 3 3 7 5 2 2" xfId="8765" xr:uid="{00000000-0005-0000-0000-0000B6210000}"/>
    <cellStyle name="Input 2 3 3 7 5 2 2 2" xfId="8766" xr:uid="{00000000-0005-0000-0000-0000B7210000}"/>
    <cellStyle name="Input 2 3 3 7 5 2 2 2 2" xfId="8767" xr:uid="{00000000-0005-0000-0000-0000B8210000}"/>
    <cellStyle name="Input 2 3 3 7 5 2 2 3" xfId="8768" xr:uid="{00000000-0005-0000-0000-0000B9210000}"/>
    <cellStyle name="Input 2 3 3 7 5 2 3" xfId="8769" xr:uid="{00000000-0005-0000-0000-0000BA210000}"/>
    <cellStyle name="Input 2 3 3 7 5 2 3 2" xfId="8770" xr:uid="{00000000-0005-0000-0000-0000BB210000}"/>
    <cellStyle name="Input 2 3 3 7 5 2 4" xfId="8771" xr:uid="{00000000-0005-0000-0000-0000BC210000}"/>
    <cellStyle name="Input 2 3 3 7 5 3" xfId="8772" xr:uid="{00000000-0005-0000-0000-0000BD210000}"/>
    <cellStyle name="Input 2 3 3 7 5 3 2" xfId="8773" xr:uid="{00000000-0005-0000-0000-0000BE210000}"/>
    <cellStyle name="Input 2 3 3 7 5 3 2 2" xfId="8774" xr:uid="{00000000-0005-0000-0000-0000BF210000}"/>
    <cellStyle name="Input 2 3 3 7 5 3 3" xfId="8775" xr:uid="{00000000-0005-0000-0000-0000C0210000}"/>
    <cellStyle name="Input 2 3 3 7 5 4" xfId="8776" xr:uid="{00000000-0005-0000-0000-0000C1210000}"/>
    <cellStyle name="Input 2 3 3 7 5 4 2" xfId="8777" xr:uid="{00000000-0005-0000-0000-0000C2210000}"/>
    <cellStyle name="Input 2 3 3 7 5 4 2 2" xfId="8778" xr:uid="{00000000-0005-0000-0000-0000C3210000}"/>
    <cellStyle name="Input 2 3 3 7 5 4 3" xfId="8779" xr:uid="{00000000-0005-0000-0000-0000C4210000}"/>
    <cellStyle name="Input 2 3 3 7 5 5" xfId="8780" xr:uid="{00000000-0005-0000-0000-0000C5210000}"/>
    <cellStyle name="Input 2 3 3 7 5 5 2" xfId="8781" xr:uid="{00000000-0005-0000-0000-0000C6210000}"/>
    <cellStyle name="Input 2 3 3 7 5 6" xfId="8782" xr:uid="{00000000-0005-0000-0000-0000C7210000}"/>
    <cellStyle name="Input 2 3 3 7 5 6 2" xfId="8783" xr:uid="{00000000-0005-0000-0000-0000C8210000}"/>
    <cellStyle name="Input 2 3 3 7 5 7" xfId="8784" xr:uid="{00000000-0005-0000-0000-0000C9210000}"/>
    <cellStyle name="Input 2 3 3 7 6" xfId="8785" xr:uid="{00000000-0005-0000-0000-0000CA210000}"/>
    <cellStyle name="Input 2 3 3 7 6 2" xfId="8786" xr:uid="{00000000-0005-0000-0000-0000CB210000}"/>
    <cellStyle name="Input 2 3 3 7 6 2 2" xfId="8787" xr:uid="{00000000-0005-0000-0000-0000CC210000}"/>
    <cellStyle name="Input 2 3 3 7 6 2 2 2" xfId="8788" xr:uid="{00000000-0005-0000-0000-0000CD210000}"/>
    <cellStyle name="Input 2 3 3 7 6 2 2 2 2" xfId="8789" xr:uid="{00000000-0005-0000-0000-0000CE210000}"/>
    <cellStyle name="Input 2 3 3 7 6 2 2 3" xfId="8790" xr:uid="{00000000-0005-0000-0000-0000CF210000}"/>
    <cellStyle name="Input 2 3 3 7 6 2 3" xfId="8791" xr:uid="{00000000-0005-0000-0000-0000D0210000}"/>
    <cellStyle name="Input 2 3 3 7 6 2 3 2" xfId="8792" xr:uid="{00000000-0005-0000-0000-0000D1210000}"/>
    <cellStyle name="Input 2 3 3 7 6 2 4" xfId="8793" xr:uid="{00000000-0005-0000-0000-0000D2210000}"/>
    <cellStyle name="Input 2 3 3 7 6 3" xfId="8794" xr:uid="{00000000-0005-0000-0000-0000D3210000}"/>
    <cellStyle name="Input 2 3 3 7 6 3 2" xfId="8795" xr:uid="{00000000-0005-0000-0000-0000D4210000}"/>
    <cellStyle name="Input 2 3 3 7 6 3 2 2" xfId="8796" xr:uid="{00000000-0005-0000-0000-0000D5210000}"/>
    <cellStyle name="Input 2 3 3 7 6 3 3" xfId="8797" xr:uid="{00000000-0005-0000-0000-0000D6210000}"/>
    <cellStyle name="Input 2 3 3 7 6 4" xfId="8798" xr:uid="{00000000-0005-0000-0000-0000D7210000}"/>
    <cellStyle name="Input 2 3 3 7 6 4 2" xfId="8799" xr:uid="{00000000-0005-0000-0000-0000D8210000}"/>
    <cellStyle name="Input 2 3 3 7 6 4 2 2" xfId="8800" xr:uid="{00000000-0005-0000-0000-0000D9210000}"/>
    <cellStyle name="Input 2 3 3 7 6 4 3" xfId="8801" xr:uid="{00000000-0005-0000-0000-0000DA210000}"/>
    <cellStyle name="Input 2 3 3 7 6 5" xfId="8802" xr:uid="{00000000-0005-0000-0000-0000DB210000}"/>
    <cellStyle name="Input 2 3 3 7 6 5 2" xfId="8803" xr:uid="{00000000-0005-0000-0000-0000DC210000}"/>
    <cellStyle name="Input 2 3 3 7 6 6" xfId="8804" xr:uid="{00000000-0005-0000-0000-0000DD210000}"/>
    <cellStyle name="Input 2 3 3 7 6 6 2" xfId="8805" xr:uid="{00000000-0005-0000-0000-0000DE210000}"/>
    <cellStyle name="Input 2 3 3 7 6 7" xfId="8806" xr:uid="{00000000-0005-0000-0000-0000DF210000}"/>
    <cellStyle name="Input 2 3 3 7 7" xfId="8807" xr:uid="{00000000-0005-0000-0000-0000E0210000}"/>
    <cellStyle name="Input 2 3 3 7 7 2" xfId="8808" xr:uid="{00000000-0005-0000-0000-0000E1210000}"/>
    <cellStyle name="Input 2 3 3 7 7 2 2" xfId="8809" xr:uid="{00000000-0005-0000-0000-0000E2210000}"/>
    <cellStyle name="Input 2 3 3 7 7 2 2 2" xfId="8810" xr:uid="{00000000-0005-0000-0000-0000E3210000}"/>
    <cellStyle name="Input 2 3 3 7 7 2 3" xfId="8811" xr:uid="{00000000-0005-0000-0000-0000E4210000}"/>
    <cellStyle name="Input 2 3 3 7 7 3" xfId="8812" xr:uid="{00000000-0005-0000-0000-0000E5210000}"/>
    <cellStyle name="Input 2 3 3 7 7 3 2" xfId="8813" xr:uid="{00000000-0005-0000-0000-0000E6210000}"/>
    <cellStyle name="Input 2 3 3 7 7 4" xfId="8814" xr:uid="{00000000-0005-0000-0000-0000E7210000}"/>
    <cellStyle name="Input 2 3 3 7 8" xfId="8815" xr:uid="{00000000-0005-0000-0000-0000E8210000}"/>
    <cellStyle name="Input 2 3 3 7 8 2" xfId="8816" xr:uid="{00000000-0005-0000-0000-0000E9210000}"/>
    <cellStyle name="Input 2 3 3 7 8 2 2" xfId="8817" xr:uid="{00000000-0005-0000-0000-0000EA210000}"/>
    <cellStyle name="Input 2 3 3 7 8 3" xfId="8818" xr:uid="{00000000-0005-0000-0000-0000EB210000}"/>
    <cellStyle name="Input 2 3 3 7 9" xfId="8819" xr:uid="{00000000-0005-0000-0000-0000EC210000}"/>
    <cellStyle name="Input 2 3 3 7 9 2" xfId="8820" xr:uid="{00000000-0005-0000-0000-0000ED210000}"/>
    <cellStyle name="Input 2 3 3 7 9 2 2" xfId="8821" xr:uid="{00000000-0005-0000-0000-0000EE210000}"/>
    <cellStyle name="Input 2 3 3 7 9 3" xfId="8822" xr:uid="{00000000-0005-0000-0000-0000EF210000}"/>
    <cellStyle name="Input 2 3 3 8" xfId="8823" xr:uid="{00000000-0005-0000-0000-0000F0210000}"/>
    <cellStyle name="Input 2 3 3 8 10" xfId="8824" xr:uid="{00000000-0005-0000-0000-0000F1210000}"/>
    <cellStyle name="Input 2 3 3 8 10 2" xfId="8825" xr:uid="{00000000-0005-0000-0000-0000F2210000}"/>
    <cellStyle name="Input 2 3 3 8 11" xfId="8826" xr:uid="{00000000-0005-0000-0000-0000F3210000}"/>
    <cellStyle name="Input 2 3 3 8 11 2" xfId="8827" xr:uid="{00000000-0005-0000-0000-0000F4210000}"/>
    <cellStyle name="Input 2 3 3 8 12" xfId="8828" xr:uid="{00000000-0005-0000-0000-0000F5210000}"/>
    <cellStyle name="Input 2 3 3 8 2" xfId="8829" xr:uid="{00000000-0005-0000-0000-0000F6210000}"/>
    <cellStyle name="Input 2 3 3 8 2 2" xfId="8830" xr:uid="{00000000-0005-0000-0000-0000F7210000}"/>
    <cellStyle name="Input 2 3 3 8 2 2 2" xfId="8831" xr:uid="{00000000-0005-0000-0000-0000F8210000}"/>
    <cellStyle name="Input 2 3 3 8 2 2 2 2" xfId="8832" xr:uid="{00000000-0005-0000-0000-0000F9210000}"/>
    <cellStyle name="Input 2 3 3 8 2 2 2 2 2" xfId="8833" xr:uid="{00000000-0005-0000-0000-0000FA210000}"/>
    <cellStyle name="Input 2 3 3 8 2 2 2 3" xfId="8834" xr:uid="{00000000-0005-0000-0000-0000FB210000}"/>
    <cellStyle name="Input 2 3 3 8 2 2 3" xfId="8835" xr:uid="{00000000-0005-0000-0000-0000FC210000}"/>
    <cellStyle name="Input 2 3 3 8 2 2 3 2" xfId="8836" xr:uid="{00000000-0005-0000-0000-0000FD210000}"/>
    <cellStyle name="Input 2 3 3 8 2 2 4" xfId="8837" xr:uid="{00000000-0005-0000-0000-0000FE210000}"/>
    <cellStyle name="Input 2 3 3 8 2 3" xfId="8838" xr:uid="{00000000-0005-0000-0000-0000FF210000}"/>
    <cellStyle name="Input 2 3 3 8 2 3 2" xfId="8839" xr:uid="{00000000-0005-0000-0000-000000220000}"/>
    <cellStyle name="Input 2 3 3 8 2 3 2 2" xfId="8840" xr:uid="{00000000-0005-0000-0000-000001220000}"/>
    <cellStyle name="Input 2 3 3 8 2 3 3" xfId="8841" xr:uid="{00000000-0005-0000-0000-000002220000}"/>
    <cellStyle name="Input 2 3 3 8 2 4" xfId="8842" xr:uid="{00000000-0005-0000-0000-000003220000}"/>
    <cellStyle name="Input 2 3 3 8 2 4 2" xfId="8843" xr:uid="{00000000-0005-0000-0000-000004220000}"/>
    <cellStyle name="Input 2 3 3 8 2 4 2 2" xfId="8844" xr:uid="{00000000-0005-0000-0000-000005220000}"/>
    <cellStyle name="Input 2 3 3 8 2 4 3" xfId="8845" xr:uid="{00000000-0005-0000-0000-000006220000}"/>
    <cellStyle name="Input 2 3 3 8 2 5" xfId="8846" xr:uid="{00000000-0005-0000-0000-000007220000}"/>
    <cellStyle name="Input 2 3 3 8 2 5 2" xfId="8847" xr:uid="{00000000-0005-0000-0000-000008220000}"/>
    <cellStyle name="Input 2 3 3 8 2 6" xfId="8848" xr:uid="{00000000-0005-0000-0000-000009220000}"/>
    <cellStyle name="Input 2 3 3 8 2 6 2" xfId="8849" xr:uid="{00000000-0005-0000-0000-00000A220000}"/>
    <cellStyle name="Input 2 3 3 8 2 7" xfId="8850" xr:uid="{00000000-0005-0000-0000-00000B220000}"/>
    <cellStyle name="Input 2 3 3 8 3" xfId="8851" xr:uid="{00000000-0005-0000-0000-00000C220000}"/>
    <cellStyle name="Input 2 3 3 8 3 2" xfId="8852" xr:uid="{00000000-0005-0000-0000-00000D220000}"/>
    <cellStyle name="Input 2 3 3 8 3 2 2" xfId="8853" xr:uid="{00000000-0005-0000-0000-00000E220000}"/>
    <cellStyle name="Input 2 3 3 8 3 2 2 2" xfId="8854" xr:uid="{00000000-0005-0000-0000-00000F220000}"/>
    <cellStyle name="Input 2 3 3 8 3 2 2 2 2" xfId="8855" xr:uid="{00000000-0005-0000-0000-000010220000}"/>
    <cellStyle name="Input 2 3 3 8 3 2 2 3" xfId="8856" xr:uid="{00000000-0005-0000-0000-000011220000}"/>
    <cellStyle name="Input 2 3 3 8 3 2 3" xfId="8857" xr:uid="{00000000-0005-0000-0000-000012220000}"/>
    <cellStyle name="Input 2 3 3 8 3 2 3 2" xfId="8858" xr:uid="{00000000-0005-0000-0000-000013220000}"/>
    <cellStyle name="Input 2 3 3 8 3 2 4" xfId="8859" xr:uid="{00000000-0005-0000-0000-000014220000}"/>
    <cellStyle name="Input 2 3 3 8 3 3" xfId="8860" xr:uid="{00000000-0005-0000-0000-000015220000}"/>
    <cellStyle name="Input 2 3 3 8 3 3 2" xfId="8861" xr:uid="{00000000-0005-0000-0000-000016220000}"/>
    <cellStyle name="Input 2 3 3 8 3 3 2 2" xfId="8862" xr:uid="{00000000-0005-0000-0000-000017220000}"/>
    <cellStyle name="Input 2 3 3 8 3 3 3" xfId="8863" xr:uid="{00000000-0005-0000-0000-000018220000}"/>
    <cellStyle name="Input 2 3 3 8 3 4" xfId="8864" xr:uid="{00000000-0005-0000-0000-000019220000}"/>
    <cellStyle name="Input 2 3 3 8 3 4 2" xfId="8865" xr:uid="{00000000-0005-0000-0000-00001A220000}"/>
    <cellStyle name="Input 2 3 3 8 3 4 2 2" xfId="8866" xr:uid="{00000000-0005-0000-0000-00001B220000}"/>
    <cellStyle name="Input 2 3 3 8 3 4 3" xfId="8867" xr:uid="{00000000-0005-0000-0000-00001C220000}"/>
    <cellStyle name="Input 2 3 3 8 3 5" xfId="8868" xr:uid="{00000000-0005-0000-0000-00001D220000}"/>
    <cellStyle name="Input 2 3 3 8 3 5 2" xfId="8869" xr:uid="{00000000-0005-0000-0000-00001E220000}"/>
    <cellStyle name="Input 2 3 3 8 3 6" xfId="8870" xr:uid="{00000000-0005-0000-0000-00001F220000}"/>
    <cellStyle name="Input 2 3 3 8 3 6 2" xfId="8871" xr:uid="{00000000-0005-0000-0000-000020220000}"/>
    <cellStyle name="Input 2 3 3 8 3 7" xfId="8872" xr:uid="{00000000-0005-0000-0000-000021220000}"/>
    <cellStyle name="Input 2 3 3 8 4" xfId="8873" xr:uid="{00000000-0005-0000-0000-000022220000}"/>
    <cellStyle name="Input 2 3 3 8 4 2" xfId="8874" xr:uid="{00000000-0005-0000-0000-000023220000}"/>
    <cellStyle name="Input 2 3 3 8 4 2 2" xfId="8875" xr:uid="{00000000-0005-0000-0000-000024220000}"/>
    <cellStyle name="Input 2 3 3 8 4 2 2 2" xfId="8876" xr:uid="{00000000-0005-0000-0000-000025220000}"/>
    <cellStyle name="Input 2 3 3 8 4 2 2 2 2" xfId="8877" xr:uid="{00000000-0005-0000-0000-000026220000}"/>
    <cellStyle name="Input 2 3 3 8 4 2 2 3" xfId="8878" xr:uid="{00000000-0005-0000-0000-000027220000}"/>
    <cellStyle name="Input 2 3 3 8 4 2 3" xfId="8879" xr:uid="{00000000-0005-0000-0000-000028220000}"/>
    <cellStyle name="Input 2 3 3 8 4 2 3 2" xfId="8880" xr:uid="{00000000-0005-0000-0000-000029220000}"/>
    <cellStyle name="Input 2 3 3 8 4 2 4" xfId="8881" xr:uid="{00000000-0005-0000-0000-00002A220000}"/>
    <cellStyle name="Input 2 3 3 8 4 3" xfId="8882" xr:uid="{00000000-0005-0000-0000-00002B220000}"/>
    <cellStyle name="Input 2 3 3 8 4 3 2" xfId="8883" xr:uid="{00000000-0005-0000-0000-00002C220000}"/>
    <cellStyle name="Input 2 3 3 8 4 3 2 2" xfId="8884" xr:uid="{00000000-0005-0000-0000-00002D220000}"/>
    <cellStyle name="Input 2 3 3 8 4 3 3" xfId="8885" xr:uid="{00000000-0005-0000-0000-00002E220000}"/>
    <cellStyle name="Input 2 3 3 8 4 4" xfId="8886" xr:uid="{00000000-0005-0000-0000-00002F220000}"/>
    <cellStyle name="Input 2 3 3 8 4 4 2" xfId="8887" xr:uid="{00000000-0005-0000-0000-000030220000}"/>
    <cellStyle name="Input 2 3 3 8 4 4 2 2" xfId="8888" xr:uid="{00000000-0005-0000-0000-000031220000}"/>
    <cellStyle name="Input 2 3 3 8 4 4 3" xfId="8889" xr:uid="{00000000-0005-0000-0000-000032220000}"/>
    <cellStyle name="Input 2 3 3 8 4 5" xfId="8890" xr:uid="{00000000-0005-0000-0000-000033220000}"/>
    <cellStyle name="Input 2 3 3 8 4 5 2" xfId="8891" xr:uid="{00000000-0005-0000-0000-000034220000}"/>
    <cellStyle name="Input 2 3 3 8 4 6" xfId="8892" xr:uid="{00000000-0005-0000-0000-000035220000}"/>
    <cellStyle name="Input 2 3 3 8 4 6 2" xfId="8893" xr:uid="{00000000-0005-0000-0000-000036220000}"/>
    <cellStyle name="Input 2 3 3 8 4 7" xfId="8894" xr:uid="{00000000-0005-0000-0000-000037220000}"/>
    <cellStyle name="Input 2 3 3 8 5" xfId="8895" xr:uid="{00000000-0005-0000-0000-000038220000}"/>
    <cellStyle name="Input 2 3 3 8 5 2" xfId="8896" xr:uid="{00000000-0005-0000-0000-000039220000}"/>
    <cellStyle name="Input 2 3 3 8 5 2 2" xfId="8897" xr:uid="{00000000-0005-0000-0000-00003A220000}"/>
    <cellStyle name="Input 2 3 3 8 5 2 2 2" xfId="8898" xr:uid="{00000000-0005-0000-0000-00003B220000}"/>
    <cellStyle name="Input 2 3 3 8 5 2 2 2 2" xfId="8899" xr:uid="{00000000-0005-0000-0000-00003C220000}"/>
    <cellStyle name="Input 2 3 3 8 5 2 2 3" xfId="8900" xr:uid="{00000000-0005-0000-0000-00003D220000}"/>
    <cellStyle name="Input 2 3 3 8 5 2 3" xfId="8901" xr:uid="{00000000-0005-0000-0000-00003E220000}"/>
    <cellStyle name="Input 2 3 3 8 5 2 3 2" xfId="8902" xr:uid="{00000000-0005-0000-0000-00003F220000}"/>
    <cellStyle name="Input 2 3 3 8 5 2 4" xfId="8903" xr:uid="{00000000-0005-0000-0000-000040220000}"/>
    <cellStyle name="Input 2 3 3 8 5 3" xfId="8904" xr:uid="{00000000-0005-0000-0000-000041220000}"/>
    <cellStyle name="Input 2 3 3 8 5 3 2" xfId="8905" xr:uid="{00000000-0005-0000-0000-000042220000}"/>
    <cellStyle name="Input 2 3 3 8 5 3 2 2" xfId="8906" xr:uid="{00000000-0005-0000-0000-000043220000}"/>
    <cellStyle name="Input 2 3 3 8 5 3 3" xfId="8907" xr:uid="{00000000-0005-0000-0000-000044220000}"/>
    <cellStyle name="Input 2 3 3 8 5 4" xfId="8908" xr:uid="{00000000-0005-0000-0000-000045220000}"/>
    <cellStyle name="Input 2 3 3 8 5 4 2" xfId="8909" xr:uid="{00000000-0005-0000-0000-000046220000}"/>
    <cellStyle name="Input 2 3 3 8 5 4 2 2" xfId="8910" xr:uid="{00000000-0005-0000-0000-000047220000}"/>
    <cellStyle name="Input 2 3 3 8 5 4 3" xfId="8911" xr:uid="{00000000-0005-0000-0000-000048220000}"/>
    <cellStyle name="Input 2 3 3 8 5 5" xfId="8912" xr:uid="{00000000-0005-0000-0000-000049220000}"/>
    <cellStyle name="Input 2 3 3 8 5 5 2" xfId="8913" xr:uid="{00000000-0005-0000-0000-00004A220000}"/>
    <cellStyle name="Input 2 3 3 8 5 6" xfId="8914" xr:uid="{00000000-0005-0000-0000-00004B220000}"/>
    <cellStyle name="Input 2 3 3 8 5 6 2" xfId="8915" xr:uid="{00000000-0005-0000-0000-00004C220000}"/>
    <cellStyle name="Input 2 3 3 8 5 7" xfId="8916" xr:uid="{00000000-0005-0000-0000-00004D220000}"/>
    <cellStyle name="Input 2 3 3 8 6" xfId="8917" xr:uid="{00000000-0005-0000-0000-00004E220000}"/>
    <cellStyle name="Input 2 3 3 8 6 2" xfId="8918" xr:uid="{00000000-0005-0000-0000-00004F220000}"/>
    <cellStyle name="Input 2 3 3 8 6 2 2" xfId="8919" xr:uid="{00000000-0005-0000-0000-000050220000}"/>
    <cellStyle name="Input 2 3 3 8 6 2 2 2" xfId="8920" xr:uid="{00000000-0005-0000-0000-000051220000}"/>
    <cellStyle name="Input 2 3 3 8 6 2 2 2 2" xfId="8921" xr:uid="{00000000-0005-0000-0000-000052220000}"/>
    <cellStyle name="Input 2 3 3 8 6 2 2 3" xfId="8922" xr:uid="{00000000-0005-0000-0000-000053220000}"/>
    <cellStyle name="Input 2 3 3 8 6 2 3" xfId="8923" xr:uid="{00000000-0005-0000-0000-000054220000}"/>
    <cellStyle name="Input 2 3 3 8 6 2 3 2" xfId="8924" xr:uid="{00000000-0005-0000-0000-000055220000}"/>
    <cellStyle name="Input 2 3 3 8 6 2 4" xfId="8925" xr:uid="{00000000-0005-0000-0000-000056220000}"/>
    <cellStyle name="Input 2 3 3 8 6 3" xfId="8926" xr:uid="{00000000-0005-0000-0000-000057220000}"/>
    <cellStyle name="Input 2 3 3 8 6 3 2" xfId="8927" xr:uid="{00000000-0005-0000-0000-000058220000}"/>
    <cellStyle name="Input 2 3 3 8 6 3 2 2" xfId="8928" xr:uid="{00000000-0005-0000-0000-000059220000}"/>
    <cellStyle name="Input 2 3 3 8 6 3 3" xfId="8929" xr:uid="{00000000-0005-0000-0000-00005A220000}"/>
    <cellStyle name="Input 2 3 3 8 6 4" xfId="8930" xr:uid="{00000000-0005-0000-0000-00005B220000}"/>
    <cellStyle name="Input 2 3 3 8 6 4 2" xfId="8931" xr:uid="{00000000-0005-0000-0000-00005C220000}"/>
    <cellStyle name="Input 2 3 3 8 6 4 2 2" xfId="8932" xr:uid="{00000000-0005-0000-0000-00005D220000}"/>
    <cellStyle name="Input 2 3 3 8 6 4 3" xfId="8933" xr:uid="{00000000-0005-0000-0000-00005E220000}"/>
    <cellStyle name="Input 2 3 3 8 6 5" xfId="8934" xr:uid="{00000000-0005-0000-0000-00005F220000}"/>
    <cellStyle name="Input 2 3 3 8 6 5 2" xfId="8935" xr:uid="{00000000-0005-0000-0000-000060220000}"/>
    <cellStyle name="Input 2 3 3 8 6 6" xfId="8936" xr:uid="{00000000-0005-0000-0000-000061220000}"/>
    <cellStyle name="Input 2 3 3 8 6 6 2" xfId="8937" xr:uid="{00000000-0005-0000-0000-000062220000}"/>
    <cellStyle name="Input 2 3 3 8 6 7" xfId="8938" xr:uid="{00000000-0005-0000-0000-000063220000}"/>
    <cellStyle name="Input 2 3 3 8 7" xfId="8939" xr:uid="{00000000-0005-0000-0000-000064220000}"/>
    <cellStyle name="Input 2 3 3 8 7 2" xfId="8940" xr:uid="{00000000-0005-0000-0000-000065220000}"/>
    <cellStyle name="Input 2 3 3 8 7 2 2" xfId="8941" xr:uid="{00000000-0005-0000-0000-000066220000}"/>
    <cellStyle name="Input 2 3 3 8 7 2 2 2" xfId="8942" xr:uid="{00000000-0005-0000-0000-000067220000}"/>
    <cellStyle name="Input 2 3 3 8 7 2 3" xfId="8943" xr:uid="{00000000-0005-0000-0000-000068220000}"/>
    <cellStyle name="Input 2 3 3 8 7 3" xfId="8944" xr:uid="{00000000-0005-0000-0000-000069220000}"/>
    <cellStyle name="Input 2 3 3 8 7 3 2" xfId="8945" xr:uid="{00000000-0005-0000-0000-00006A220000}"/>
    <cellStyle name="Input 2 3 3 8 7 4" xfId="8946" xr:uid="{00000000-0005-0000-0000-00006B220000}"/>
    <cellStyle name="Input 2 3 3 8 8" xfId="8947" xr:uid="{00000000-0005-0000-0000-00006C220000}"/>
    <cellStyle name="Input 2 3 3 8 8 2" xfId="8948" xr:uid="{00000000-0005-0000-0000-00006D220000}"/>
    <cellStyle name="Input 2 3 3 8 8 2 2" xfId="8949" xr:uid="{00000000-0005-0000-0000-00006E220000}"/>
    <cellStyle name="Input 2 3 3 8 8 3" xfId="8950" xr:uid="{00000000-0005-0000-0000-00006F220000}"/>
    <cellStyle name="Input 2 3 3 8 9" xfId="8951" xr:uid="{00000000-0005-0000-0000-000070220000}"/>
    <cellStyle name="Input 2 3 3 8 9 2" xfId="8952" xr:uid="{00000000-0005-0000-0000-000071220000}"/>
    <cellStyle name="Input 2 3 3 8 9 2 2" xfId="8953" xr:uid="{00000000-0005-0000-0000-000072220000}"/>
    <cellStyle name="Input 2 3 3 8 9 3" xfId="8954" xr:uid="{00000000-0005-0000-0000-000073220000}"/>
    <cellStyle name="Input 2 3 3 9" xfId="8955" xr:uid="{00000000-0005-0000-0000-000074220000}"/>
    <cellStyle name="Input 2 3 3 9 10" xfId="8956" xr:uid="{00000000-0005-0000-0000-000075220000}"/>
    <cellStyle name="Input 2 3 3 9 10 2" xfId="8957" xr:uid="{00000000-0005-0000-0000-000076220000}"/>
    <cellStyle name="Input 2 3 3 9 11" xfId="8958" xr:uid="{00000000-0005-0000-0000-000077220000}"/>
    <cellStyle name="Input 2 3 3 9 11 2" xfId="8959" xr:uid="{00000000-0005-0000-0000-000078220000}"/>
    <cellStyle name="Input 2 3 3 9 12" xfId="8960" xr:uid="{00000000-0005-0000-0000-000079220000}"/>
    <cellStyle name="Input 2 3 3 9 2" xfId="8961" xr:uid="{00000000-0005-0000-0000-00007A220000}"/>
    <cellStyle name="Input 2 3 3 9 2 2" xfId="8962" xr:uid="{00000000-0005-0000-0000-00007B220000}"/>
    <cellStyle name="Input 2 3 3 9 2 2 2" xfId="8963" xr:uid="{00000000-0005-0000-0000-00007C220000}"/>
    <cellStyle name="Input 2 3 3 9 2 2 2 2" xfId="8964" xr:uid="{00000000-0005-0000-0000-00007D220000}"/>
    <cellStyle name="Input 2 3 3 9 2 2 2 2 2" xfId="8965" xr:uid="{00000000-0005-0000-0000-00007E220000}"/>
    <cellStyle name="Input 2 3 3 9 2 2 2 3" xfId="8966" xr:uid="{00000000-0005-0000-0000-00007F220000}"/>
    <cellStyle name="Input 2 3 3 9 2 2 3" xfId="8967" xr:uid="{00000000-0005-0000-0000-000080220000}"/>
    <cellStyle name="Input 2 3 3 9 2 2 3 2" xfId="8968" xr:uid="{00000000-0005-0000-0000-000081220000}"/>
    <cellStyle name="Input 2 3 3 9 2 2 4" xfId="8969" xr:uid="{00000000-0005-0000-0000-000082220000}"/>
    <cellStyle name="Input 2 3 3 9 2 3" xfId="8970" xr:uid="{00000000-0005-0000-0000-000083220000}"/>
    <cellStyle name="Input 2 3 3 9 2 3 2" xfId="8971" xr:uid="{00000000-0005-0000-0000-000084220000}"/>
    <cellStyle name="Input 2 3 3 9 2 3 2 2" xfId="8972" xr:uid="{00000000-0005-0000-0000-000085220000}"/>
    <cellStyle name="Input 2 3 3 9 2 3 3" xfId="8973" xr:uid="{00000000-0005-0000-0000-000086220000}"/>
    <cellStyle name="Input 2 3 3 9 2 4" xfId="8974" xr:uid="{00000000-0005-0000-0000-000087220000}"/>
    <cellStyle name="Input 2 3 3 9 2 4 2" xfId="8975" xr:uid="{00000000-0005-0000-0000-000088220000}"/>
    <cellStyle name="Input 2 3 3 9 2 4 2 2" xfId="8976" xr:uid="{00000000-0005-0000-0000-000089220000}"/>
    <cellStyle name="Input 2 3 3 9 2 4 3" xfId="8977" xr:uid="{00000000-0005-0000-0000-00008A220000}"/>
    <cellStyle name="Input 2 3 3 9 2 5" xfId="8978" xr:uid="{00000000-0005-0000-0000-00008B220000}"/>
    <cellStyle name="Input 2 3 3 9 2 5 2" xfId="8979" xr:uid="{00000000-0005-0000-0000-00008C220000}"/>
    <cellStyle name="Input 2 3 3 9 2 6" xfId="8980" xr:uid="{00000000-0005-0000-0000-00008D220000}"/>
    <cellStyle name="Input 2 3 3 9 2 6 2" xfId="8981" xr:uid="{00000000-0005-0000-0000-00008E220000}"/>
    <cellStyle name="Input 2 3 3 9 2 7" xfId="8982" xr:uid="{00000000-0005-0000-0000-00008F220000}"/>
    <cellStyle name="Input 2 3 3 9 3" xfId="8983" xr:uid="{00000000-0005-0000-0000-000090220000}"/>
    <cellStyle name="Input 2 3 3 9 3 2" xfId="8984" xr:uid="{00000000-0005-0000-0000-000091220000}"/>
    <cellStyle name="Input 2 3 3 9 3 2 2" xfId="8985" xr:uid="{00000000-0005-0000-0000-000092220000}"/>
    <cellStyle name="Input 2 3 3 9 3 2 2 2" xfId="8986" xr:uid="{00000000-0005-0000-0000-000093220000}"/>
    <cellStyle name="Input 2 3 3 9 3 2 2 2 2" xfId="8987" xr:uid="{00000000-0005-0000-0000-000094220000}"/>
    <cellStyle name="Input 2 3 3 9 3 2 2 3" xfId="8988" xr:uid="{00000000-0005-0000-0000-000095220000}"/>
    <cellStyle name="Input 2 3 3 9 3 2 3" xfId="8989" xr:uid="{00000000-0005-0000-0000-000096220000}"/>
    <cellStyle name="Input 2 3 3 9 3 2 3 2" xfId="8990" xr:uid="{00000000-0005-0000-0000-000097220000}"/>
    <cellStyle name="Input 2 3 3 9 3 2 4" xfId="8991" xr:uid="{00000000-0005-0000-0000-000098220000}"/>
    <cellStyle name="Input 2 3 3 9 3 3" xfId="8992" xr:uid="{00000000-0005-0000-0000-000099220000}"/>
    <cellStyle name="Input 2 3 3 9 3 3 2" xfId="8993" xr:uid="{00000000-0005-0000-0000-00009A220000}"/>
    <cellStyle name="Input 2 3 3 9 3 3 2 2" xfId="8994" xr:uid="{00000000-0005-0000-0000-00009B220000}"/>
    <cellStyle name="Input 2 3 3 9 3 3 3" xfId="8995" xr:uid="{00000000-0005-0000-0000-00009C220000}"/>
    <cellStyle name="Input 2 3 3 9 3 4" xfId="8996" xr:uid="{00000000-0005-0000-0000-00009D220000}"/>
    <cellStyle name="Input 2 3 3 9 3 4 2" xfId="8997" xr:uid="{00000000-0005-0000-0000-00009E220000}"/>
    <cellStyle name="Input 2 3 3 9 3 4 2 2" xfId="8998" xr:uid="{00000000-0005-0000-0000-00009F220000}"/>
    <cellStyle name="Input 2 3 3 9 3 4 3" xfId="8999" xr:uid="{00000000-0005-0000-0000-0000A0220000}"/>
    <cellStyle name="Input 2 3 3 9 3 5" xfId="9000" xr:uid="{00000000-0005-0000-0000-0000A1220000}"/>
    <cellStyle name="Input 2 3 3 9 3 5 2" xfId="9001" xr:uid="{00000000-0005-0000-0000-0000A2220000}"/>
    <cellStyle name="Input 2 3 3 9 3 6" xfId="9002" xr:uid="{00000000-0005-0000-0000-0000A3220000}"/>
    <cellStyle name="Input 2 3 3 9 3 6 2" xfId="9003" xr:uid="{00000000-0005-0000-0000-0000A4220000}"/>
    <cellStyle name="Input 2 3 3 9 3 7" xfId="9004" xr:uid="{00000000-0005-0000-0000-0000A5220000}"/>
    <cellStyle name="Input 2 3 3 9 4" xfId="9005" xr:uid="{00000000-0005-0000-0000-0000A6220000}"/>
    <cellStyle name="Input 2 3 3 9 4 2" xfId="9006" xr:uid="{00000000-0005-0000-0000-0000A7220000}"/>
    <cellStyle name="Input 2 3 3 9 4 2 2" xfId="9007" xr:uid="{00000000-0005-0000-0000-0000A8220000}"/>
    <cellStyle name="Input 2 3 3 9 4 2 2 2" xfId="9008" xr:uid="{00000000-0005-0000-0000-0000A9220000}"/>
    <cellStyle name="Input 2 3 3 9 4 2 2 2 2" xfId="9009" xr:uid="{00000000-0005-0000-0000-0000AA220000}"/>
    <cellStyle name="Input 2 3 3 9 4 2 2 3" xfId="9010" xr:uid="{00000000-0005-0000-0000-0000AB220000}"/>
    <cellStyle name="Input 2 3 3 9 4 2 3" xfId="9011" xr:uid="{00000000-0005-0000-0000-0000AC220000}"/>
    <cellStyle name="Input 2 3 3 9 4 2 3 2" xfId="9012" xr:uid="{00000000-0005-0000-0000-0000AD220000}"/>
    <cellStyle name="Input 2 3 3 9 4 2 4" xfId="9013" xr:uid="{00000000-0005-0000-0000-0000AE220000}"/>
    <cellStyle name="Input 2 3 3 9 4 3" xfId="9014" xr:uid="{00000000-0005-0000-0000-0000AF220000}"/>
    <cellStyle name="Input 2 3 3 9 4 3 2" xfId="9015" xr:uid="{00000000-0005-0000-0000-0000B0220000}"/>
    <cellStyle name="Input 2 3 3 9 4 3 2 2" xfId="9016" xr:uid="{00000000-0005-0000-0000-0000B1220000}"/>
    <cellStyle name="Input 2 3 3 9 4 3 3" xfId="9017" xr:uid="{00000000-0005-0000-0000-0000B2220000}"/>
    <cellStyle name="Input 2 3 3 9 4 4" xfId="9018" xr:uid="{00000000-0005-0000-0000-0000B3220000}"/>
    <cellStyle name="Input 2 3 3 9 4 4 2" xfId="9019" xr:uid="{00000000-0005-0000-0000-0000B4220000}"/>
    <cellStyle name="Input 2 3 3 9 4 4 2 2" xfId="9020" xr:uid="{00000000-0005-0000-0000-0000B5220000}"/>
    <cellStyle name="Input 2 3 3 9 4 4 3" xfId="9021" xr:uid="{00000000-0005-0000-0000-0000B6220000}"/>
    <cellStyle name="Input 2 3 3 9 4 5" xfId="9022" xr:uid="{00000000-0005-0000-0000-0000B7220000}"/>
    <cellStyle name="Input 2 3 3 9 4 5 2" xfId="9023" xr:uid="{00000000-0005-0000-0000-0000B8220000}"/>
    <cellStyle name="Input 2 3 3 9 4 6" xfId="9024" xr:uid="{00000000-0005-0000-0000-0000B9220000}"/>
    <cellStyle name="Input 2 3 3 9 4 6 2" xfId="9025" xr:uid="{00000000-0005-0000-0000-0000BA220000}"/>
    <cellStyle name="Input 2 3 3 9 4 7" xfId="9026" xr:uid="{00000000-0005-0000-0000-0000BB220000}"/>
    <cellStyle name="Input 2 3 3 9 5" xfId="9027" xr:uid="{00000000-0005-0000-0000-0000BC220000}"/>
    <cellStyle name="Input 2 3 3 9 5 2" xfId="9028" xr:uid="{00000000-0005-0000-0000-0000BD220000}"/>
    <cellStyle name="Input 2 3 3 9 5 2 2" xfId="9029" xr:uid="{00000000-0005-0000-0000-0000BE220000}"/>
    <cellStyle name="Input 2 3 3 9 5 2 2 2" xfId="9030" xr:uid="{00000000-0005-0000-0000-0000BF220000}"/>
    <cellStyle name="Input 2 3 3 9 5 2 2 2 2" xfId="9031" xr:uid="{00000000-0005-0000-0000-0000C0220000}"/>
    <cellStyle name="Input 2 3 3 9 5 2 2 3" xfId="9032" xr:uid="{00000000-0005-0000-0000-0000C1220000}"/>
    <cellStyle name="Input 2 3 3 9 5 2 3" xfId="9033" xr:uid="{00000000-0005-0000-0000-0000C2220000}"/>
    <cellStyle name="Input 2 3 3 9 5 2 3 2" xfId="9034" xr:uid="{00000000-0005-0000-0000-0000C3220000}"/>
    <cellStyle name="Input 2 3 3 9 5 2 4" xfId="9035" xr:uid="{00000000-0005-0000-0000-0000C4220000}"/>
    <cellStyle name="Input 2 3 3 9 5 3" xfId="9036" xr:uid="{00000000-0005-0000-0000-0000C5220000}"/>
    <cellStyle name="Input 2 3 3 9 5 3 2" xfId="9037" xr:uid="{00000000-0005-0000-0000-0000C6220000}"/>
    <cellStyle name="Input 2 3 3 9 5 3 2 2" xfId="9038" xr:uid="{00000000-0005-0000-0000-0000C7220000}"/>
    <cellStyle name="Input 2 3 3 9 5 3 3" xfId="9039" xr:uid="{00000000-0005-0000-0000-0000C8220000}"/>
    <cellStyle name="Input 2 3 3 9 5 4" xfId="9040" xr:uid="{00000000-0005-0000-0000-0000C9220000}"/>
    <cellStyle name="Input 2 3 3 9 5 4 2" xfId="9041" xr:uid="{00000000-0005-0000-0000-0000CA220000}"/>
    <cellStyle name="Input 2 3 3 9 5 4 2 2" xfId="9042" xr:uid="{00000000-0005-0000-0000-0000CB220000}"/>
    <cellStyle name="Input 2 3 3 9 5 4 3" xfId="9043" xr:uid="{00000000-0005-0000-0000-0000CC220000}"/>
    <cellStyle name="Input 2 3 3 9 5 5" xfId="9044" xr:uid="{00000000-0005-0000-0000-0000CD220000}"/>
    <cellStyle name="Input 2 3 3 9 5 5 2" xfId="9045" xr:uid="{00000000-0005-0000-0000-0000CE220000}"/>
    <cellStyle name="Input 2 3 3 9 5 6" xfId="9046" xr:uid="{00000000-0005-0000-0000-0000CF220000}"/>
    <cellStyle name="Input 2 3 3 9 5 6 2" xfId="9047" xr:uid="{00000000-0005-0000-0000-0000D0220000}"/>
    <cellStyle name="Input 2 3 3 9 5 7" xfId="9048" xr:uid="{00000000-0005-0000-0000-0000D1220000}"/>
    <cellStyle name="Input 2 3 3 9 6" xfId="9049" xr:uid="{00000000-0005-0000-0000-0000D2220000}"/>
    <cellStyle name="Input 2 3 3 9 6 2" xfId="9050" xr:uid="{00000000-0005-0000-0000-0000D3220000}"/>
    <cellStyle name="Input 2 3 3 9 6 2 2" xfId="9051" xr:uid="{00000000-0005-0000-0000-0000D4220000}"/>
    <cellStyle name="Input 2 3 3 9 6 2 2 2" xfId="9052" xr:uid="{00000000-0005-0000-0000-0000D5220000}"/>
    <cellStyle name="Input 2 3 3 9 6 2 2 2 2" xfId="9053" xr:uid="{00000000-0005-0000-0000-0000D6220000}"/>
    <cellStyle name="Input 2 3 3 9 6 2 2 3" xfId="9054" xr:uid="{00000000-0005-0000-0000-0000D7220000}"/>
    <cellStyle name="Input 2 3 3 9 6 2 3" xfId="9055" xr:uid="{00000000-0005-0000-0000-0000D8220000}"/>
    <cellStyle name="Input 2 3 3 9 6 2 3 2" xfId="9056" xr:uid="{00000000-0005-0000-0000-0000D9220000}"/>
    <cellStyle name="Input 2 3 3 9 6 2 4" xfId="9057" xr:uid="{00000000-0005-0000-0000-0000DA220000}"/>
    <cellStyle name="Input 2 3 3 9 6 3" xfId="9058" xr:uid="{00000000-0005-0000-0000-0000DB220000}"/>
    <cellStyle name="Input 2 3 3 9 6 3 2" xfId="9059" xr:uid="{00000000-0005-0000-0000-0000DC220000}"/>
    <cellStyle name="Input 2 3 3 9 6 3 2 2" xfId="9060" xr:uid="{00000000-0005-0000-0000-0000DD220000}"/>
    <cellStyle name="Input 2 3 3 9 6 3 3" xfId="9061" xr:uid="{00000000-0005-0000-0000-0000DE220000}"/>
    <cellStyle name="Input 2 3 3 9 6 4" xfId="9062" xr:uid="{00000000-0005-0000-0000-0000DF220000}"/>
    <cellStyle name="Input 2 3 3 9 6 4 2" xfId="9063" xr:uid="{00000000-0005-0000-0000-0000E0220000}"/>
    <cellStyle name="Input 2 3 3 9 6 4 2 2" xfId="9064" xr:uid="{00000000-0005-0000-0000-0000E1220000}"/>
    <cellStyle name="Input 2 3 3 9 6 4 3" xfId="9065" xr:uid="{00000000-0005-0000-0000-0000E2220000}"/>
    <cellStyle name="Input 2 3 3 9 6 5" xfId="9066" xr:uid="{00000000-0005-0000-0000-0000E3220000}"/>
    <cellStyle name="Input 2 3 3 9 6 5 2" xfId="9067" xr:uid="{00000000-0005-0000-0000-0000E4220000}"/>
    <cellStyle name="Input 2 3 3 9 6 6" xfId="9068" xr:uid="{00000000-0005-0000-0000-0000E5220000}"/>
    <cellStyle name="Input 2 3 3 9 6 6 2" xfId="9069" xr:uid="{00000000-0005-0000-0000-0000E6220000}"/>
    <cellStyle name="Input 2 3 3 9 6 7" xfId="9070" xr:uid="{00000000-0005-0000-0000-0000E7220000}"/>
    <cellStyle name="Input 2 3 3 9 7" xfId="9071" xr:uid="{00000000-0005-0000-0000-0000E8220000}"/>
    <cellStyle name="Input 2 3 3 9 7 2" xfId="9072" xr:uid="{00000000-0005-0000-0000-0000E9220000}"/>
    <cellStyle name="Input 2 3 3 9 7 2 2" xfId="9073" xr:uid="{00000000-0005-0000-0000-0000EA220000}"/>
    <cellStyle name="Input 2 3 3 9 7 2 2 2" xfId="9074" xr:uid="{00000000-0005-0000-0000-0000EB220000}"/>
    <cellStyle name="Input 2 3 3 9 7 2 3" xfId="9075" xr:uid="{00000000-0005-0000-0000-0000EC220000}"/>
    <cellStyle name="Input 2 3 3 9 7 3" xfId="9076" xr:uid="{00000000-0005-0000-0000-0000ED220000}"/>
    <cellStyle name="Input 2 3 3 9 7 3 2" xfId="9077" xr:uid="{00000000-0005-0000-0000-0000EE220000}"/>
    <cellStyle name="Input 2 3 3 9 7 4" xfId="9078" xr:uid="{00000000-0005-0000-0000-0000EF220000}"/>
    <cellStyle name="Input 2 3 3 9 8" xfId="9079" xr:uid="{00000000-0005-0000-0000-0000F0220000}"/>
    <cellStyle name="Input 2 3 3 9 8 2" xfId="9080" xr:uid="{00000000-0005-0000-0000-0000F1220000}"/>
    <cellStyle name="Input 2 3 3 9 8 2 2" xfId="9081" xr:uid="{00000000-0005-0000-0000-0000F2220000}"/>
    <cellStyle name="Input 2 3 3 9 8 3" xfId="9082" xr:uid="{00000000-0005-0000-0000-0000F3220000}"/>
    <cellStyle name="Input 2 3 3 9 9" xfId="9083" xr:uid="{00000000-0005-0000-0000-0000F4220000}"/>
    <cellStyle name="Input 2 3 3 9 9 2" xfId="9084" xr:uid="{00000000-0005-0000-0000-0000F5220000}"/>
    <cellStyle name="Input 2 3 3 9 9 2 2" xfId="9085" xr:uid="{00000000-0005-0000-0000-0000F6220000}"/>
    <cellStyle name="Input 2 3 3 9 9 3" xfId="9086" xr:uid="{00000000-0005-0000-0000-0000F7220000}"/>
    <cellStyle name="Input 2 3 4" xfId="9087" xr:uid="{00000000-0005-0000-0000-0000F8220000}"/>
    <cellStyle name="Input 2 3 4 2" xfId="9088" xr:uid="{00000000-0005-0000-0000-0000F9220000}"/>
    <cellStyle name="Input 2 3 4 3" xfId="9089" xr:uid="{00000000-0005-0000-0000-0000FA220000}"/>
    <cellStyle name="Input 2 3 5" xfId="9090" xr:uid="{00000000-0005-0000-0000-0000FB220000}"/>
    <cellStyle name="Input 2 3 5 10" xfId="9091" xr:uid="{00000000-0005-0000-0000-0000FC220000}"/>
    <cellStyle name="Input 2 3 5 10 2" xfId="9092" xr:uid="{00000000-0005-0000-0000-0000FD220000}"/>
    <cellStyle name="Input 2 3 5 11" xfId="9093" xr:uid="{00000000-0005-0000-0000-0000FE220000}"/>
    <cellStyle name="Input 2 3 5 11 2" xfId="9094" xr:uid="{00000000-0005-0000-0000-0000FF220000}"/>
    <cellStyle name="Input 2 3 5 12" xfId="9095" xr:uid="{00000000-0005-0000-0000-000000230000}"/>
    <cellStyle name="Input 2 3 5 2" xfId="9096" xr:uid="{00000000-0005-0000-0000-000001230000}"/>
    <cellStyle name="Input 2 3 5 2 2" xfId="9097" xr:uid="{00000000-0005-0000-0000-000002230000}"/>
    <cellStyle name="Input 2 3 5 2 2 2" xfId="9098" xr:uid="{00000000-0005-0000-0000-000003230000}"/>
    <cellStyle name="Input 2 3 5 2 2 2 2" xfId="9099" xr:uid="{00000000-0005-0000-0000-000004230000}"/>
    <cellStyle name="Input 2 3 5 2 2 2 2 2" xfId="9100" xr:uid="{00000000-0005-0000-0000-000005230000}"/>
    <cellStyle name="Input 2 3 5 2 2 2 3" xfId="9101" xr:uid="{00000000-0005-0000-0000-000006230000}"/>
    <cellStyle name="Input 2 3 5 2 2 3" xfId="9102" xr:uid="{00000000-0005-0000-0000-000007230000}"/>
    <cellStyle name="Input 2 3 5 2 2 3 2" xfId="9103" xr:uid="{00000000-0005-0000-0000-000008230000}"/>
    <cellStyle name="Input 2 3 5 2 2 4" xfId="9104" xr:uid="{00000000-0005-0000-0000-000009230000}"/>
    <cellStyle name="Input 2 3 5 2 3" xfId="9105" xr:uid="{00000000-0005-0000-0000-00000A230000}"/>
    <cellStyle name="Input 2 3 5 2 3 2" xfId="9106" xr:uid="{00000000-0005-0000-0000-00000B230000}"/>
    <cellStyle name="Input 2 3 5 2 3 2 2" xfId="9107" xr:uid="{00000000-0005-0000-0000-00000C230000}"/>
    <cellStyle name="Input 2 3 5 2 3 3" xfId="9108" xr:uid="{00000000-0005-0000-0000-00000D230000}"/>
    <cellStyle name="Input 2 3 5 2 4" xfId="9109" xr:uid="{00000000-0005-0000-0000-00000E230000}"/>
    <cellStyle name="Input 2 3 5 2 4 2" xfId="9110" xr:uid="{00000000-0005-0000-0000-00000F230000}"/>
    <cellStyle name="Input 2 3 5 2 4 2 2" xfId="9111" xr:uid="{00000000-0005-0000-0000-000010230000}"/>
    <cellStyle name="Input 2 3 5 2 4 3" xfId="9112" xr:uid="{00000000-0005-0000-0000-000011230000}"/>
    <cellStyle name="Input 2 3 5 2 5" xfId="9113" xr:uid="{00000000-0005-0000-0000-000012230000}"/>
    <cellStyle name="Input 2 3 5 2 5 2" xfId="9114" xr:uid="{00000000-0005-0000-0000-000013230000}"/>
    <cellStyle name="Input 2 3 5 2 6" xfId="9115" xr:uid="{00000000-0005-0000-0000-000014230000}"/>
    <cellStyle name="Input 2 3 5 2 6 2" xfId="9116" xr:uid="{00000000-0005-0000-0000-000015230000}"/>
    <cellStyle name="Input 2 3 5 2 7" xfId="9117" xr:uid="{00000000-0005-0000-0000-000016230000}"/>
    <cellStyle name="Input 2 3 5 3" xfId="9118" xr:uid="{00000000-0005-0000-0000-000017230000}"/>
    <cellStyle name="Input 2 3 5 3 2" xfId="9119" xr:uid="{00000000-0005-0000-0000-000018230000}"/>
    <cellStyle name="Input 2 3 5 3 2 2" xfId="9120" xr:uid="{00000000-0005-0000-0000-000019230000}"/>
    <cellStyle name="Input 2 3 5 3 2 2 2" xfId="9121" xr:uid="{00000000-0005-0000-0000-00001A230000}"/>
    <cellStyle name="Input 2 3 5 3 2 2 2 2" xfId="9122" xr:uid="{00000000-0005-0000-0000-00001B230000}"/>
    <cellStyle name="Input 2 3 5 3 2 2 3" xfId="9123" xr:uid="{00000000-0005-0000-0000-00001C230000}"/>
    <cellStyle name="Input 2 3 5 3 2 3" xfId="9124" xr:uid="{00000000-0005-0000-0000-00001D230000}"/>
    <cellStyle name="Input 2 3 5 3 2 3 2" xfId="9125" xr:uid="{00000000-0005-0000-0000-00001E230000}"/>
    <cellStyle name="Input 2 3 5 3 2 4" xfId="9126" xr:uid="{00000000-0005-0000-0000-00001F230000}"/>
    <cellStyle name="Input 2 3 5 3 3" xfId="9127" xr:uid="{00000000-0005-0000-0000-000020230000}"/>
    <cellStyle name="Input 2 3 5 3 3 2" xfId="9128" xr:uid="{00000000-0005-0000-0000-000021230000}"/>
    <cellStyle name="Input 2 3 5 3 3 2 2" xfId="9129" xr:uid="{00000000-0005-0000-0000-000022230000}"/>
    <cellStyle name="Input 2 3 5 3 3 3" xfId="9130" xr:uid="{00000000-0005-0000-0000-000023230000}"/>
    <cellStyle name="Input 2 3 5 3 4" xfId="9131" xr:uid="{00000000-0005-0000-0000-000024230000}"/>
    <cellStyle name="Input 2 3 5 3 4 2" xfId="9132" xr:uid="{00000000-0005-0000-0000-000025230000}"/>
    <cellStyle name="Input 2 3 5 3 4 2 2" xfId="9133" xr:uid="{00000000-0005-0000-0000-000026230000}"/>
    <cellStyle name="Input 2 3 5 3 4 3" xfId="9134" xr:uid="{00000000-0005-0000-0000-000027230000}"/>
    <cellStyle name="Input 2 3 5 3 5" xfId="9135" xr:uid="{00000000-0005-0000-0000-000028230000}"/>
    <cellStyle name="Input 2 3 5 3 5 2" xfId="9136" xr:uid="{00000000-0005-0000-0000-000029230000}"/>
    <cellStyle name="Input 2 3 5 3 6" xfId="9137" xr:uid="{00000000-0005-0000-0000-00002A230000}"/>
    <cellStyle name="Input 2 3 5 3 6 2" xfId="9138" xr:uid="{00000000-0005-0000-0000-00002B230000}"/>
    <cellStyle name="Input 2 3 5 3 7" xfId="9139" xr:uid="{00000000-0005-0000-0000-00002C230000}"/>
    <cellStyle name="Input 2 3 5 4" xfId="9140" xr:uid="{00000000-0005-0000-0000-00002D230000}"/>
    <cellStyle name="Input 2 3 5 4 2" xfId="9141" xr:uid="{00000000-0005-0000-0000-00002E230000}"/>
    <cellStyle name="Input 2 3 5 4 2 2" xfId="9142" xr:uid="{00000000-0005-0000-0000-00002F230000}"/>
    <cellStyle name="Input 2 3 5 4 2 2 2" xfId="9143" xr:uid="{00000000-0005-0000-0000-000030230000}"/>
    <cellStyle name="Input 2 3 5 4 2 2 2 2" xfId="9144" xr:uid="{00000000-0005-0000-0000-000031230000}"/>
    <cellStyle name="Input 2 3 5 4 2 2 3" xfId="9145" xr:uid="{00000000-0005-0000-0000-000032230000}"/>
    <cellStyle name="Input 2 3 5 4 2 3" xfId="9146" xr:uid="{00000000-0005-0000-0000-000033230000}"/>
    <cellStyle name="Input 2 3 5 4 2 3 2" xfId="9147" xr:uid="{00000000-0005-0000-0000-000034230000}"/>
    <cellStyle name="Input 2 3 5 4 2 4" xfId="9148" xr:uid="{00000000-0005-0000-0000-000035230000}"/>
    <cellStyle name="Input 2 3 5 4 3" xfId="9149" xr:uid="{00000000-0005-0000-0000-000036230000}"/>
    <cellStyle name="Input 2 3 5 4 3 2" xfId="9150" xr:uid="{00000000-0005-0000-0000-000037230000}"/>
    <cellStyle name="Input 2 3 5 4 3 2 2" xfId="9151" xr:uid="{00000000-0005-0000-0000-000038230000}"/>
    <cellStyle name="Input 2 3 5 4 3 3" xfId="9152" xr:uid="{00000000-0005-0000-0000-000039230000}"/>
    <cellStyle name="Input 2 3 5 4 4" xfId="9153" xr:uid="{00000000-0005-0000-0000-00003A230000}"/>
    <cellStyle name="Input 2 3 5 4 4 2" xfId="9154" xr:uid="{00000000-0005-0000-0000-00003B230000}"/>
    <cellStyle name="Input 2 3 5 4 4 2 2" xfId="9155" xr:uid="{00000000-0005-0000-0000-00003C230000}"/>
    <cellStyle name="Input 2 3 5 4 4 3" xfId="9156" xr:uid="{00000000-0005-0000-0000-00003D230000}"/>
    <cellStyle name="Input 2 3 5 4 5" xfId="9157" xr:uid="{00000000-0005-0000-0000-00003E230000}"/>
    <cellStyle name="Input 2 3 5 4 5 2" xfId="9158" xr:uid="{00000000-0005-0000-0000-00003F230000}"/>
    <cellStyle name="Input 2 3 5 4 6" xfId="9159" xr:uid="{00000000-0005-0000-0000-000040230000}"/>
    <cellStyle name="Input 2 3 5 4 6 2" xfId="9160" xr:uid="{00000000-0005-0000-0000-000041230000}"/>
    <cellStyle name="Input 2 3 5 4 7" xfId="9161" xr:uid="{00000000-0005-0000-0000-000042230000}"/>
    <cellStyle name="Input 2 3 5 5" xfId="9162" xr:uid="{00000000-0005-0000-0000-000043230000}"/>
    <cellStyle name="Input 2 3 5 5 2" xfId="9163" xr:uid="{00000000-0005-0000-0000-000044230000}"/>
    <cellStyle name="Input 2 3 5 5 2 2" xfId="9164" xr:uid="{00000000-0005-0000-0000-000045230000}"/>
    <cellStyle name="Input 2 3 5 5 2 2 2" xfId="9165" xr:uid="{00000000-0005-0000-0000-000046230000}"/>
    <cellStyle name="Input 2 3 5 5 2 2 2 2" xfId="9166" xr:uid="{00000000-0005-0000-0000-000047230000}"/>
    <cellStyle name="Input 2 3 5 5 2 2 3" xfId="9167" xr:uid="{00000000-0005-0000-0000-000048230000}"/>
    <cellStyle name="Input 2 3 5 5 2 3" xfId="9168" xr:uid="{00000000-0005-0000-0000-000049230000}"/>
    <cellStyle name="Input 2 3 5 5 2 3 2" xfId="9169" xr:uid="{00000000-0005-0000-0000-00004A230000}"/>
    <cellStyle name="Input 2 3 5 5 2 4" xfId="9170" xr:uid="{00000000-0005-0000-0000-00004B230000}"/>
    <cellStyle name="Input 2 3 5 5 3" xfId="9171" xr:uid="{00000000-0005-0000-0000-00004C230000}"/>
    <cellStyle name="Input 2 3 5 5 3 2" xfId="9172" xr:uid="{00000000-0005-0000-0000-00004D230000}"/>
    <cellStyle name="Input 2 3 5 5 3 2 2" xfId="9173" xr:uid="{00000000-0005-0000-0000-00004E230000}"/>
    <cellStyle name="Input 2 3 5 5 3 3" xfId="9174" xr:uid="{00000000-0005-0000-0000-00004F230000}"/>
    <cellStyle name="Input 2 3 5 5 4" xfId="9175" xr:uid="{00000000-0005-0000-0000-000050230000}"/>
    <cellStyle name="Input 2 3 5 5 4 2" xfId="9176" xr:uid="{00000000-0005-0000-0000-000051230000}"/>
    <cellStyle name="Input 2 3 5 5 4 2 2" xfId="9177" xr:uid="{00000000-0005-0000-0000-000052230000}"/>
    <cellStyle name="Input 2 3 5 5 4 3" xfId="9178" xr:uid="{00000000-0005-0000-0000-000053230000}"/>
    <cellStyle name="Input 2 3 5 5 5" xfId="9179" xr:uid="{00000000-0005-0000-0000-000054230000}"/>
    <cellStyle name="Input 2 3 5 5 5 2" xfId="9180" xr:uid="{00000000-0005-0000-0000-000055230000}"/>
    <cellStyle name="Input 2 3 5 5 6" xfId="9181" xr:uid="{00000000-0005-0000-0000-000056230000}"/>
    <cellStyle name="Input 2 3 5 5 6 2" xfId="9182" xr:uid="{00000000-0005-0000-0000-000057230000}"/>
    <cellStyle name="Input 2 3 5 5 7" xfId="9183" xr:uid="{00000000-0005-0000-0000-000058230000}"/>
    <cellStyle name="Input 2 3 5 6" xfId="9184" xr:uid="{00000000-0005-0000-0000-000059230000}"/>
    <cellStyle name="Input 2 3 5 6 2" xfId="9185" xr:uid="{00000000-0005-0000-0000-00005A230000}"/>
    <cellStyle name="Input 2 3 5 6 2 2" xfId="9186" xr:uid="{00000000-0005-0000-0000-00005B230000}"/>
    <cellStyle name="Input 2 3 5 6 2 2 2" xfId="9187" xr:uid="{00000000-0005-0000-0000-00005C230000}"/>
    <cellStyle name="Input 2 3 5 6 2 2 2 2" xfId="9188" xr:uid="{00000000-0005-0000-0000-00005D230000}"/>
    <cellStyle name="Input 2 3 5 6 2 2 3" xfId="9189" xr:uid="{00000000-0005-0000-0000-00005E230000}"/>
    <cellStyle name="Input 2 3 5 6 2 3" xfId="9190" xr:uid="{00000000-0005-0000-0000-00005F230000}"/>
    <cellStyle name="Input 2 3 5 6 2 3 2" xfId="9191" xr:uid="{00000000-0005-0000-0000-000060230000}"/>
    <cellStyle name="Input 2 3 5 6 2 4" xfId="9192" xr:uid="{00000000-0005-0000-0000-000061230000}"/>
    <cellStyle name="Input 2 3 5 6 3" xfId="9193" xr:uid="{00000000-0005-0000-0000-000062230000}"/>
    <cellStyle name="Input 2 3 5 6 3 2" xfId="9194" xr:uid="{00000000-0005-0000-0000-000063230000}"/>
    <cellStyle name="Input 2 3 5 6 3 2 2" xfId="9195" xr:uid="{00000000-0005-0000-0000-000064230000}"/>
    <cellStyle name="Input 2 3 5 6 3 3" xfId="9196" xr:uid="{00000000-0005-0000-0000-000065230000}"/>
    <cellStyle name="Input 2 3 5 6 4" xfId="9197" xr:uid="{00000000-0005-0000-0000-000066230000}"/>
    <cellStyle name="Input 2 3 5 6 4 2" xfId="9198" xr:uid="{00000000-0005-0000-0000-000067230000}"/>
    <cellStyle name="Input 2 3 5 6 4 2 2" xfId="9199" xr:uid="{00000000-0005-0000-0000-000068230000}"/>
    <cellStyle name="Input 2 3 5 6 4 3" xfId="9200" xr:uid="{00000000-0005-0000-0000-000069230000}"/>
    <cellStyle name="Input 2 3 5 6 5" xfId="9201" xr:uid="{00000000-0005-0000-0000-00006A230000}"/>
    <cellStyle name="Input 2 3 5 6 5 2" xfId="9202" xr:uid="{00000000-0005-0000-0000-00006B230000}"/>
    <cellStyle name="Input 2 3 5 6 6" xfId="9203" xr:uid="{00000000-0005-0000-0000-00006C230000}"/>
    <cellStyle name="Input 2 3 5 6 6 2" xfId="9204" xr:uid="{00000000-0005-0000-0000-00006D230000}"/>
    <cellStyle name="Input 2 3 5 6 7" xfId="9205" xr:uid="{00000000-0005-0000-0000-00006E230000}"/>
    <cellStyle name="Input 2 3 5 7" xfId="9206" xr:uid="{00000000-0005-0000-0000-00006F230000}"/>
    <cellStyle name="Input 2 3 5 7 2" xfId="9207" xr:uid="{00000000-0005-0000-0000-000070230000}"/>
    <cellStyle name="Input 2 3 5 7 2 2" xfId="9208" xr:uid="{00000000-0005-0000-0000-000071230000}"/>
    <cellStyle name="Input 2 3 5 7 2 2 2" xfId="9209" xr:uid="{00000000-0005-0000-0000-000072230000}"/>
    <cellStyle name="Input 2 3 5 7 2 3" xfId="9210" xr:uid="{00000000-0005-0000-0000-000073230000}"/>
    <cellStyle name="Input 2 3 5 7 3" xfId="9211" xr:uid="{00000000-0005-0000-0000-000074230000}"/>
    <cellStyle name="Input 2 3 5 7 3 2" xfId="9212" xr:uid="{00000000-0005-0000-0000-000075230000}"/>
    <cellStyle name="Input 2 3 5 7 4" xfId="9213" xr:uid="{00000000-0005-0000-0000-000076230000}"/>
    <cellStyle name="Input 2 3 5 8" xfId="9214" xr:uid="{00000000-0005-0000-0000-000077230000}"/>
    <cellStyle name="Input 2 3 5 8 2" xfId="9215" xr:uid="{00000000-0005-0000-0000-000078230000}"/>
    <cellStyle name="Input 2 3 5 8 2 2" xfId="9216" xr:uid="{00000000-0005-0000-0000-000079230000}"/>
    <cellStyle name="Input 2 3 5 8 3" xfId="9217" xr:uid="{00000000-0005-0000-0000-00007A230000}"/>
    <cellStyle name="Input 2 3 5 9" xfId="9218" xr:uid="{00000000-0005-0000-0000-00007B230000}"/>
    <cellStyle name="Input 2 3 5 9 2" xfId="9219" xr:uid="{00000000-0005-0000-0000-00007C230000}"/>
    <cellStyle name="Input 2 3 5 9 2 2" xfId="9220" xr:uid="{00000000-0005-0000-0000-00007D230000}"/>
    <cellStyle name="Input 2 3 5 9 3" xfId="9221" xr:uid="{00000000-0005-0000-0000-00007E230000}"/>
    <cellStyle name="Input 2 3 6" xfId="9222" xr:uid="{00000000-0005-0000-0000-00007F230000}"/>
    <cellStyle name="Input 2 3 6 10" xfId="9223" xr:uid="{00000000-0005-0000-0000-000080230000}"/>
    <cellStyle name="Input 2 3 6 10 2" xfId="9224" xr:uid="{00000000-0005-0000-0000-000081230000}"/>
    <cellStyle name="Input 2 3 6 11" xfId="9225" xr:uid="{00000000-0005-0000-0000-000082230000}"/>
    <cellStyle name="Input 2 3 6 11 2" xfId="9226" xr:uid="{00000000-0005-0000-0000-000083230000}"/>
    <cellStyle name="Input 2 3 6 12" xfId="9227" xr:uid="{00000000-0005-0000-0000-000084230000}"/>
    <cellStyle name="Input 2 3 6 2" xfId="9228" xr:uid="{00000000-0005-0000-0000-000085230000}"/>
    <cellStyle name="Input 2 3 6 2 2" xfId="9229" xr:uid="{00000000-0005-0000-0000-000086230000}"/>
    <cellStyle name="Input 2 3 6 2 2 2" xfId="9230" xr:uid="{00000000-0005-0000-0000-000087230000}"/>
    <cellStyle name="Input 2 3 6 2 2 2 2" xfId="9231" xr:uid="{00000000-0005-0000-0000-000088230000}"/>
    <cellStyle name="Input 2 3 6 2 2 2 2 2" xfId="9232" xr:uid="{00000000-0005-0000-0000-000089230000}"/>
    <cellStyle name="Input 2 3 6 2 2 2 3" xfId="9233" xr:uid="{00000000-0005-0000-0000-00008A230000}"/>
    <cellStyle name="Input 2 3 6 2 2 3" xfId="9234" xr:uid="{00000000-0005-0000-0000-00008B230000}"/>
    <cellStyle name="Input 2 3 6 2 2 3 2" xfId="9235" xr:uid="{00000000-0005-0000-0000-00008C230000}"/>
    <cellStyle name="Input 2 3 6 2 2 4" xfId="9236" xr:uid="{00000000-0005-0000-0000-00008D230000}"/>
    <cellStyle name="Input 2 3 6 2 3" xfId="9237" xr:uid="{00000000-0005-0000-0000-00008E230000}"/>
    <cellStyle name="Input 2 3 6 2 3 2" xfId="9238" xr:uid="{00000000-0005-0000-0000-00008F230000}"/>
    <cellStyle name="Input 2 3 6 2 3 2 2" xfId="9239" xr:uid="{00000000-0005-0000-0000-000090230000}"/>
    <cellStyle name="Input 2 3 6 2 3 3" xfId="9240" xr:uid="{00000000-0005-0000-0000-000091230000}"/>
    <cellStyle name="Input 2 3 6 2 4" xfId="9241" xr:uid="{00000000-0005-0000-0000-000092230000}"/>
    <cellStyle name="Input 2 3 6 2 4 2" xfId="9242" xr:uid="{00000000-0005-0000-0000-000093230000}"/>
    <cellStyle name="Input 2 3 6 2 4 2 2" xfId="9243" xr:uid="{00000000-0005-0000-0000-000094230000}"/>
    <cellStyle name="Input 2 3 6 2 4 3" xfId="9244" xr:uid="{00000000-0005-0000-0000-000095230000}"/>
    <cellStyle name="Input 2 3 6 2 5" xfId="9245" xr:uid="{00000000-0005-0000-0000-000096230000}"/>
    <cellStyle name="Input 2 3 6 2 5 2" xfId="9246" xr:uid="{00000000-0005-0000-0000-000097230000}"/>
    <cellStyle name="Input 2 3 6 2 6" xfId="9247" xr:uid="{00000000-0005-0000-0000-000098230000}"/>
    <cellStyle name="Input 2 3 6 2 6 2" xfId="9248" xr:uid="{00000000-0005-0000-0000-000099230000}"/>
    <cellStyle name="Input 2 3 6 2 7" xfId="9249" xr:uid="{00000000-0005-0000-0000-00009A230000}"/>
    <cellStyle name="Input 2 3 6 3" xfId="9250" xr:uid="{00000000-0005-0000-0000-00009B230000}"/>
    <cellStyle name="Input 2 3 6 3 2" xfId="9251" xr:uid="{00000000-0005-0000-0000-00009C230000}"/>
    <cellStyle name="Input 2 3 6 3 2 2" xfId="9252" xr:uid="{00000000-0005-0000-0000-00009D230000}"/>
    <cellStyle name="Input 2 3 6 3 2 2 2" xfId="9253" xr:uid="{00000000-0005-0000-0000-00009E230000}"/>
    <cellStyle name="Input 2 3 6 3 2 2 2 2" xfId="9254" xr:uid="{00000000-0005-0000-0000-00009F230000}"/>
    <cellStyle name="Input 2 3 6 3 2 2 3" xfId="9255" xr:uid="{00000000-0005-0000-0000-0000A0230000}"/>
    <cellStyle name="Input 2 3 6 3 2 3" xfId="9256" xr:uid="{00000000-0005-0000-0000-0000A1230000}"/>
    <cellStyle name="Input 2 3 6 3 2 3 2" xfId="9257" xr:uid="{00000000-0005-0000-0000-0000A2230000}"/>
    <cellStyle name="Input 2 3 6 3 2 4" xfId="9258" xr:uid="{00000000-0005-0000-0000-0000A3230000}"/>
    <cellStyle name="Input 2 3 6 3 3" xfId="9259" xr:uid="{00000000-0005-0000-0000-0000A4230000}"/>
    <cellStyle name="Input 2 3 6 3 3 2" xfId="9260" xr:uid="{00000000-0005-0000-0000-0000A5230000}"/>
    <cellStyle name="Input 2 3 6 3 3 2 2" xfId="9261" xr:uid="{00000000-0005-0000-0000-0000A6230000}"/>
    <cellStyle name="Input 2 3 6 3 3 3" xfId="9262" xr:uid="{00000000-0005-0000-0000-0000A7230000}"/>
    <cellStyle name="Input 2 3 6 3 4" xfId="9263" xr:uid="{00000000-0005-0000-0000-0000A8230000}"/>
    <cellStyle name="Input 2 3 6 3 4 2" xfId="9264" xr:uid="{00000000-0005-0000-0000-0000A9230000}"/>
    <cellStyle name="Input 2 3 6 3 4 2 2" xfId="9265" xr:uid="{00000000-0005-0000-0000-0000AA230000}"/>
    <cellStyle name="Input 2 3 6 3 4 3" xfId="9266" xr:uid="{00000000-0005-0000-0000-0000AB230000}"/>
    <cellStyle name="Input 2 3 6 3 5" xfId="9267" xr:uid="{00000000-0005-0000-0000-0000AC230000}"/>
    <cellStyle name="Input 2 3 6 3 5 2" xfId="9268" xr:uid="{00000000-0005-0000-0000-0000AD230000}"/>
    <cellStyle name="Input 2 3 6 3 6" xfId="9269" xr:uid="{00000000-0005-0000-0000-0000AE230000}"/>
    <cellStyle name="Input 2 3 6 3 6 2" xfId="9270" xr:uid="{00000000-0005-0000-0000-0000AF230000}"/>
    <cellStyle name="Input 2 3 6 3 7" xfId="9271" xr:uid="{00000000-0005-0000-0000-0000B0230000}"/>
    <cellStyle name="Input 2 3 6 4" xfId="9272" xr:uid="{00000000-0005-0000-0000-0000B1230000}"/>
    <cellStyle name="Input 2 3 6 4 2" xfId="9273" xr:uid="{00000000-0005-0000-0000-0000B2230000}"/>
    <cellStyle name="Input 2 3 6 4 2 2" xfId="9274" xr:uid="{00000000-0005-0000-0000-0000B3230000}"/>
    <cellStyle name="Input 2 3 6 4 2 2 2" xfId="9275" xr:uid="{00000000-0005-0000-0000-0000B4230000}"/>
    <cellStyle name="Input 2 3 6 4 2 2 2 2" xfId="9276" xr:uid="{00000000-0005-0000-0000-0000B5230000}"/>
    <cellStyle name="Input 2 3 6 4 2 2 3" xfId="9277" xr:uid="{00000000-0005-0000-0000-0000B6230000}"/>
    <cellStyle name="Input 2 3 6 4 2 3" xfId="9278" xr:uid="{00000000-0005-0000-0000-0000B7230000}"/>
    <cellStyle name="Input 2 3 6 4 2 3 2" xfId="9279" xr:uid="{00000000-0005-0000-0000-0000B8230000}"/>
    <cellStyle name="Input 2 3 6 4 2 4" xfId="9280" xr:uid="{00000000-0005-0000-0000-0000B9230000}"/>
    <cellStyle name="Input 2 3 6 4 3" xfId="9281" xr:uid="{00000000-0005-0000-0000-0000BA230000}"/>
    <cellStyle name="Input 2 3 6 4 3 2" xfId="9282" xr:uid="{00000000-0005-0000-0000-0000BB230000}"/>
    <cellStyle name="Input 2 3 6 4 3 2 2" xfId="9283" xr:uid="{00000000-0005-0000-0000-0000BC230000}"/>
    <cellStyle name="Input 2 3 6 4 3 3" xfId="9284" xr:uid="{00000000-0005-0000-0000-0000BD230000}"/>
    <cellStyle name="Input 2 3 6 4 4" xfId="9285" xr:uid="{00000000-0005-0000-0000-0000BE230000}"/>
    <cellStyle name="Input 2 3 6 4 4 2" xfId="9286" xr:uid="{00000000-0005-0000-0000-0000BF230000}"/>
    <cellStyle name="Input 2 3 6 4 4 2 2" xfId="9287" xr:uid="{00000000-0005-0000-0000-0000C0230000}"/>
    <cellStyle name="Input 2 3 6 4 4 3" xfId="9288" xr:uid="{00000000-0005-0000-0000-0000C1230000}"/>
    <cellStyle name="Input 2 3 6 4 5" xfId="9289" xr:uid="{00000000-0005-0000-0000-0000C2230000}"/>
    <cellStyle name="Input 2 3 6 4 5 2" xfId="9290" xr:uid="{00000000-0005-0000-0000-0000C3230000}"/>
    <cellStyle name="Input 2 3 6 4 6" xfId="9291" xr:uid="{00000000-0005-0000-0000-0000C4230000}"/>
    <cellStyle name="Input 2 3 6 4 6 2" xfId="9292" xr:uid="{00000000-0005-0000-0000-0000C5230000}"/>
    <cellStyle name="Input 2 3 6 4 7" xfId="9293" xr:uid="{00000000-0005-0000-0000-0000C6230000}"/>
    <cellStyle name="Input 2 3 6 5" xfId="9294" xr:uid="{00000000-0005-0000-0000-0000C7230000}"/>
    <cellStyle name="Input 2 3 6 5 2" xfId="9295" xr:uid="{00000000-0005-0000-0000-0000C8230000}"/>
    <cellStyle name="Input 2 3 6 5 2 2" xfId="9296" xr:uid="{00000000-0005-0000-0000-0000C9230000}"/>
    <cellStyle name="Input 2 3 6 5 2 2 2" xfId="9297" xr:uid="{00000000-0005-0000-0000-0000CA230000}"/>
    <cellStyle name="Input 2 3 6 5 2 2 2 2" xfId="9298" xr:uid="{00000000-0005-0000-0000-0000CB230000}"/>
    <cellStyle name="Input 2 3 6 5 2 2 3" xfId="9299" xr:uid="{00000000-0005-0000-0000-0000CC230000}"/>
    <cellStyle name="Input 2 3 6 5 2 3" xfId="9300" xr:uid="{00000000-0005-0000-0000-0000CD230000}"/>
    <cellStyle name="Input 2 3 6 5 2 3 2" xfId="9301" xr:uid="{00000000-0005-0000-0000-0000CE230000}"/>
    <cellStyle name="Input 2 3 6 5 2 4" xfId="9302" xr:uid="{00000000-0005-0000-0000-0000CF230000}"/>
    <cellStyle name="Input 2 3 6 5 3" xfId="9303" xr:uid="{00000000-0005-0000-0000-0000D0230000}"/>
    <cellStyle name="Input 2 3 6 5 3 2" xfId="9304" xr:uid="{00000000-0005-0000-0000-0000D1230000}"/>
    <cellStyle name="Input 2 3 6 5 3 2 2" xfId="9305" xr:uid="{00000000-0005-0000-0000-0000D2230000}"/>
    <cellStyle name="Input 2 3 6 5 3 3" xfId="9306" xr:uid="{00000000-0005-0000-0000-0000D3230000}"/>
    <cellStyle name="Input 2 3 6 5 4" xfId="9307" xr:uid="{00000000-0005-0000-0000-0000D4230000}"/>
    <cellStyle name="Input 2 3 6 5 4 2" xfId="9308" xr:uid="{00000000-0005-0000-0000-0000D5230000}"/>
    <cellStyle name="Input 2 3 6 5 4 2 2" xfId="9309" xr:uid="{00000000-0005-0000-0000-0000D6230000}"/>
    <cellStyle name="Input 2 3 6 5 4 3" xfId="9310" xr:uid="{00000000-0005-0000-0000-0000D7230000}"/>
    <cellStyle name="Input 2 3 6 5 5" xfId="9311" xr:uid="{00000000-0005-0000-0000-0000D8230000}"/>
    <cellStyle name="Input 2 3 6 5 5 2" xfId="9312" xr:uid="{00000000-0005-0000-0000-0000D9230000}"/>
    <cellStyle name="Input 2 3 6 5 6" xfId="9313" xr:uid="{00000000-0005-0000-0000-0000DA230000}"/>
    <cellStyle name="Input 2 3 6 5 6 2" xfId="9314" xr:uid="{00000000-0005-0000-0000-0000DB230000}"/>
    <cellStyle name="Input 2 3 6 5 7" xfId="9315" xr:uid="{00000000-0005-0000-0000-0000DC230000}"/>
    <cellStyle name="Input 2 3 6 6" xfId="9316" xr:uid="{00000000-0005-0000-0000-0000DD230000}"/>
    <cellStyle name="Input 2 3 6 6 2" xfId="9317" xr:uid="{00000000-0005-0000-0000-0000DE230000}"/>
    <cellStyle name="Input 2 3 6 6 2 2" xfId="9318" xr:uid="{00000000-0005-0000-0000-0000DF230000}"/>
    <cellStyle name="Input 2 3 6 6 2 2 2" xfId="9319" xr:uid="{00000000-0005-0000-0000-0000E0230000}"/>
    <cellStyle name="Input 2 3 6 6 2 2 2 2" xfId="9320" xr:uid="{00000000-0005-0000-0000-0000E1230000}"/>
    <cellStyle name="Input 2 3 6 6 2 2 3" xfId="9321" xr:uid="{00000000-0005-0000-0000-0000E2230000}"/>
    <cellStyle name="Input 2 3 6 6 2 3" xfId="9322" xr:uid="{00000000-0005-0000-0000-0000E3230000}"/>
    <cellStyle name="Input 2 3 6 6 2 3 2" xfId="9323" xr:uid="{00000000-0005-0000-0000-0000E4230000}"/>
    <cellStyle name="Input 2 3 6 6 2 4" xfId="9324" xr:uid="{00000000-0005-0000-0000-0000E5230000}"/>
    <cellStyle name="Input 2 3 6 6 3" xfId="9325" xr:uid="{00000000-0005-0000-0000-0000E6230000}"/>
    <cellStyle name="Input 2 3 6 6 3 2" xfId="9326" xr:uid="{00000000-0005-0000-0000-0000E7230000}"/>
    <cellStyle name="Input 2 3 6 6 3 2 2" xfId="9327" xr:uid="{00000000-0005-0000-0000-0000E8230000}"/>
    <cellStyle name="Input 2 3 6 6 3 3" xfId="9328" xr:uid="{00000000-0005-0000-0000-0000E9230000}"/>
    <cellStyle name="Input 2 3 6 6 4" xfId="9329" xr:uid="{00000000-0005-0000-0000-0000EA230000}"/>
    <cellStyle name="Input 2 3 6 6 4 2" xfId="9330" xr:uid="{00000000-0005-0000-0000-0000EB230000}"/>
    <cellStyle name="Input 2 3 6 6 4 2 2" xfId="9331" xr:uid="{00000000-0005-0000-0000-0000EC230000}"/>
    <cellStyle name="Input 2 3 6 6 4 3" xfId="9332" xr:uid="{00000000-0005-0000-0000-0000ED230000}"/>
    <cellStyle name="Input 2 3 6 6 5" xfId="9333" xr:uid="{00000000-0005-0000-0000-0000EE230000}"/>
    <cellStyle name="Input 2 3 6 6 5 2" xfId="9334" xr:uid="{00000000-0005-0000-0000-0000EF230000}"/>
    <cellStyle name="Input 2 3 6 6 6" xfId="9335" xr:uid="{00000000-0005-0000-0000-0000F0230000}"/>
    <cellStyle name="Input 2 3 6 6 6 2" xfId="9336" xr:uid="{00000000-0005-0000-0000-0000F1230000}"/>
    <cellStyle name="Input 2 3 6 6 7" xfId="9337" xr:uid="{00000000-0005-0000-0000-0000F2230000}"/>
    <cellStyle name="Input 2 3 6 7" xfId="9338" xr:uid="{00000000-0005-0000-0000-0000F3230000}"/>
    <cellStyle name="Input 2 3 6 7 2" xfId="9339" xr:uid="{00000000-0005-0000-0000-0000F4230000}"/>
    <cellStyle name="Input 2 3 6 7 2 2" xfId="9340" xr:uid="{00000000-0005-0000-0000-0000F5230000}"/>
    <cellStyle name="Input 2 3 6 7 2 2 2" xfId="9341" xr:uid="{00000000-0005-0000-0000-0000F6230000}"/>
    <cellStyle name="Input 2 3 6 7 2 3" xfId="9342" xr:uid="{00000000-0005-0000-0000-0000F7230000}"/>
    <cellStyle name="Input 2 3 6 7 3" xfId="9343" xr:uid="{00000000-0005-0000-0000-0000F8230000}"/>
    <cellStyle name="Input 2 3 6 7 3 2" xfId="9344" xr:uid="{00000000-0005-0000-0000-0000F9230000}"/>
    <cellStyle name="Input 2 3 6 7 4" xfId="9345" xr:uid="{00000000-0005-0000-0000-0000FA230000}"/>
    <cellStyle name="Input 2 3 6 8" xfId="9346" xr:uid="{00000000-0005-0000-0000-0000FB230000}"/>
    <cellStyle name="Input 2 3 6 8 2" xfId="9347" xr:uid="{00000000-0005-0000-0000-0000FC230000}"/>
    <cellStyle name="Input 2 3 6 8 2 2" xfId="9348" xr:uid="{00000000-0005-0000-0000-0000FD230000}"/>
    <cellStyle name="Input 2 3 6 8 3" xfId="9349" xr:uid="{00000000-0005-0000-0000-0000FE230000}"/>
    <cellStyle name="Input 2 3 6 9" xfId="9350" xr:uid="{00000000-0005-0000-0000-0000FF230000}"/>
    <cellStyle name="Input 2 3 6 9 2" xfId="9351" xr:uid="{00000000-0005-0000-0000-000000240000}"/>
    <cellStyle name="Input 2 3 6 9 2 2" xfId="9352" xr:uid="{00000000-0005-0000-0000-000001240000}"/>
    <cellStyle name="Input 2 3 6 9 3" xfId="9353" xr:uid="{00000000-0005-0000-0000-000002240000}"/>
    <cellStyle name="Input 2 3 7" xfId="9354" xr:uid="{00000000-0005-0000-0000-000003240000}"/>
    <cellStyle name="Input 2 3 7 10" xfId="9355" xr:uid="{00000000-0005-0000-0000-000004240000}"/>
    <cellStyle name="Input 2 3 7 10 2" xfId="9356" xr:uid="{00000000-0005-0000-0000-000005240000}"/>
    <cellStyle name="Input 2 3 7 11" xfId="9357" xr:uid="{00000000-0005-0000-0000-000006240000}"/>
    <cellStyle name="Input 2 3 7 11 2" xfId="9358" xr:uid="{00000000-0005-0000-0000-000007240000}"/>
    <cellStyle name="Input 2 3 7 12" xfId="9359" xr:uid="{00000000-0005-0000-0000-000008240000}"/>
    <cellStyle name="Input 2 3 7 2" xfId="9360" xr:uid="{00000000-0005-0000-0000-000009240000}"/>
    <cellStyle name="Input 2 3 7 2 2" xfId="9361" xr:uid="{00000000-0005-0000-0000-00000A240000}"/>
    <cellStyle name="Input 2 3 7 2 2 2" xfId="9362" xr:uid="{00000000-0005-0000-0000-00000B240000}"/>
    <cellStyle name="Input 2 3 7 2 2 2 2" xfId="9363" xr:uid="{00000000-0005-0000-0000-00000C240000}"/>
    <cellStyle name="Input 2 3 7 2 2 2 2 2" xfId="9364" xr:uid="{00000000-0005-0000-0000-00000D240000}"/>
    <cellStyle name="Input 2 3 7 2 2 2 3" xfId="9365" xr:uid="{00000000-0005-0000-0000-00000E240000}"/>
    <cellStyle name="Input 2 3 7 2 2 3" xfId="9366" xr:uid="{00000000-0005-0000-0000-00000F240000}"/>
    <cellStyle name="Input 2 3 7 2 2 3 2" xfId="9367" xr:uid="{00000000-0005-0000-0000-000010240000}"/>
    <cellStyle name="Input 2 3 7 2 2 4" xfId="9368" xr:uid="{00000000-0005-0000-0000-000011240000}"/>
    <cellStyle name="Input 2 3 7 2 3" xfId="9369" xr:uid="{00000000-0005-0000-0000-000012240000}"/>
    <cellStyle name="Input 2 3 7 2 3 2" xfId="9370" xr:uid="{00000000-0005-0000-0000-000013240000}"/>
    <cellStyle name="Input 2 3 7 2 3 2 2" xfId="9371" xr:uid="{00000000-0005-0000-0000-000014240000}"/>
    <cellStyle name="Input 2 3 7 2 3 3" xfId="9372" xr:uid="{00000000-0005-0000-0000-000015240000}"/>
    <cellStyle name="Input 2 3 7 2 4" xfId="9373" xr:uid="{00000000-0005-0000-0000-000016240000}"/>
    <cellStyle name="Input 2 3 7 2 4 2" xfId="9374" xr:uid="{00000000-0005-0000-0000-000017240000}"/>
    <cellStyle name="Input 2 3 7 2 4 2 2" xfId="9375" xr:uid="{00000000-0005-0000-0000-000018240000}"/>
    <cellStyle name="Input 2 3 7 2 4 3" xfId="9376" xr:uid="{00000000-0005-0000-0000-000019240000}"/>
    <cellStyle name="Input 2 3 7 2 5" xfId="9377" xr:uid="{00000000-0005-0000-0000-00001A240000}"/>
    <cellStyle name="Input 2 3 7 2 5 2" xfId="9378" xr:uid="{00000000-0005-0000-0000-00001B240000}"/>
    <cellStyle name="Input 2 3 7 2 6" xfId="9379" xr:uid="{00000000-0005-0000-0000-00001C240000}"/>
    <cellStyle name="Input 2 3 7 2 6 2" xfId="9380" xr:uid="{00000000-0005-0000-0000-00001D240000}"/>
    <cellStyle name="Input 2 3 7 2 7" xfId="9381" xr:uid="{00000000-0005-0000-0000-00001E240000}"/>
    <cellStyle name="Input 2 3 7 3" xfId="9382" xr:uid="{00000000-0005-0000-0000-00001F240000}"/>
    <cellStyle name="Input 2 3 7 3 2" xfId="9383" xr:uid="{00000000-0005-0000-0000-000020240000}"/>
    <cellStyle name="Input 2 3 7 3 2 2" xfId="9384" xr:uid="{00000000-0005-0000-0000-000021240000}"/>
    <cellStyle name="Input 2 3 7 3 2 2 2" xfId="9385" xr:uid="{00000000-0005-0000-0000-000022240000}"/>
    <cellStyle name="Input 2 3 7 3 2 2 2 2" xfId="9386" xr:uid="{00000000-0005-0000-0000-000023240000}"/>
    <cellStyle name="Input 2 3 7 3 2 2 3" xfId="9387" xr:uid="{00000000-0005-0000-0000-000024240000}"/>
    <cellStyle name="Input 2 3 7 3 2 3" xfId="9388" xr:uid="{00000000-0005-0000-0000-000025240000}"/>
    <cellStyle name="Input 2 3 7 3 2 3 2" xfId="9389" xr:uid="{00000000-0005-0000-0000-000026240000}"/>
    <cellStyle name="Input 2 3 7 3 2 4" xfId="9390" xr:uid="{00000000-0005-0000-0000-000027240000}"/>
    <cellStyle name="Input 2 3 7 3 3" xfId="9391" xr:uid="{00000000-0005-0000-0000-000028240000}"/>
    <cellStyle name="Input 2 3 7 3 3 2" xfId="9392" xr:uid="{00000000-0005-0000-0000-000029240000}"/>
    <cellStyle name="Input 2 3 7 3 3 2 2" xfId="9393" xr:uid="{00000000-0005-0000-0000-00002A240000}"/>
    <cellStyle name="Input 2 3 7 3 3 3" xfId="9394" xr:uid="{00000000-0005-0000-0000-00002B240000}"/>
    <cellStyle name="Input 2 3 7 3 4" xfId="9395" xr:uid="{00000000-0005-0000-0000-00002C240000}"/>
    <cellStyle name="Input 2 3 7 3 4 2" xfId="9396" xr:uid="{00000000-0005-0000-0000-00002D240000}"/>
    <cellStyle name="Input 2 3 7 3 4 2 2" xfId="9397" xr:uid="{00000000-0005-0000-0000-00002E240000}"/>
    <cellStyle name="Input 2 3 7 3 4 3" xfId="9398" xr:uid="{00000000-0005-0000-0000-00002F240000}"/>
    <cellStyle name="Input 2 3 7 3 5" xfId="9399" xr:uid="{00000000-0005-0000-0000-000030240000}"/>
    <cellStyle name="Input 2 3 7 3 5 2" xfId="9400" xr:uid="{00000000-0005-0000-0000-000031240000}"/>
    <cellStyle name="Input 2 3 7 3 6" xfId="9401" xr:uid="{00000000-0005-0000-0000-000032240000}"/>
    <cellStyle name="Input 2 3 7 3 6 2" xfId="9402" xr:uid="{00000000-0005-0000-0000-000033240000}"/>
    <cellStyle name="Input 2 3 7 3 7" xfId="9403" xr:uid="{00000000-0005-0000-0000-000034240000}"/>
    <cellStyle name="Input 2 3 7 4" xfId="9404" xr:uid="{00000000-0005-0000-0000-000035240000}"/>
    <cellStyle name="Input 2 3 7 4 2" xfId="9405" xr:uid="{00000000-0005-0000-0000-000036240000}"/>
    <cellStyle name="Input 2 3 7 4 2 2" xfId="9406" xr:uid="{00000000-0005-0000-0000-000037240000}"/>
    <cellStyle name="Input 2 3 7 4 2 2 2" xfId="9407" xr:uid="{00000000-0005-0000-0000-000038240000}"/>
    <cellStyle name="Input 2 3 7 4 2 2 2 2" xfId="9408" xr:uid="{00000000-0005-0000-0000-000039240000}"/>
    <cellStyle name="Input 2 3 7 4 2 2 3" xfId="9409" xr:uid="{00000000-0005-0000-0000-00003A240000}"/>
    <cellStyle name="Input 2 3 7 4 2 3" xfId="9410" xr:uid="{00000000-0005-0000-0000-00003B240000}"/>
    <cellStyle name="Input 2 3 7 4 2 3 2" xfId="9411" xr:uid="{00000000-0005-0000-0000-00003C240000}"/>
    <cellStyle name="Input 2 3 7 4 2 4" xfId="9412" xr:uid="{00000000-0005-0000-0000-00003D240000}"/>
    <cellStyle name="Input 2 3 7 4 3" xfId="9413" xr:uid="{00000000-0005-0000-0000-00003E240000}"/>
    <cellStyle name="Input 2 3 7 4 3 2" xfId="9414" xr:uid="{00000000-0005-0000-0000-00003F240000}"/>
    <cellStyle name="Input 2 3 7 4 3 2 2" xfId="9415" xr:uid="{00000000-0005-0000-0000-000040240000}"/>
    <cellStyle name="Input 2 3 7 4 3 3" xfId="9416" xr:uid="{00000000-0005-0000-0000-000041240000}"/>
    <cellStyle name="Input 2 3 7 4 4" xfId="9417" xr:uid="{00000000-0005-0000-0000-000042240000}"/>
    <cellStyle name="Input 2 3 7 4 4 2" xfId="9418" xr:uid="{00000000-0005-0000-0000-000043240000}"/>
    <cellStyle name="Input 2 3 7 4 4 2 2" xfId="9419" xr:uid="{00000000-0005-0000-0000-000044240000}"/>
    <cellStyle name="Input 2 3 7 4 4 3" xfId="9420" xr:uid="{00000000-0005-0000-0000-000045240000}"/>
    <cellStyle name="Input 2 3 7 4 5" xfId="9421" xr:uid="{00000000-0005-0000-0000-000046240000}"/>
    <cellStyle name="Input 2 3 7 4 5 2" xfId="9422" xr:uid="{00000000-0005-0000-0000-000047240000}"/>
    <cellStyle name="Input 2 3 7 4 6" xfId="9423" xr:uid="{00000000-0005-0000-0000-000048240000}"/>
    <cellStyle name="Input 2 3 7 4 6 2" xfId="9424" xr:uid="{00000000-0005-0000-0000-000049240000}"/>
    <cellStyle name="Input 2 3 7 4 7" xfId="9425" xr:uid="{00000000-0005-0000-0000-00004A240000}"/>
    <cellStyle name="Input 2 3 7 5" xfId="9426" xr:uid="{00000000-0005-0000-0000-00004B240000}"/>
    <cellStyle name="Input 2 3 7 5 2" xfId="9427" xr:uid="{00000000-0005-0000-0000-00004C240000}"/>
    <cellStyle name="Input 2 3 7 5 2 2" xfId="9428" xr:uid="{00000000-0005-0000-0000-00004D240000}"/>
    <cellStyle name="Input 2 3 7 5 2 2 2" xfId="9429" xr:uid="{00000000-0005-0000-0000-00004E240000}"/>
    <cellStyle name="Input 2 3 7 5 2 2 2 2" xfId="9430" xr:uid="{00000000-0005-0000-0000-00004F240000}"/>
    <cellStyle name="Input 2 3 7 5 2 2 3" xfId="9431" xr:uid="{00000000-0005-0000-0000-000050240000}"/>
    <cellStyle name="Input 2 3 7 5 2 3" xfId="9432" xr:uid="{00000000-0005-0000-0000-000051240000}"/>
    <cellStyle name="Input 2 3 7 5 2 3 2" xfId="9433" xr:uid="{00000000-0005-0000-0000-000052240000}"/>
    <cellStyle name="Input 2 3 7 5 2 4" xfId="9434" xr:uid="{00000000-0005-0000-0000-000053240000}"/>
    <cellStyle name="Input 2 3 7 5 3" xfId="9435" xr:uid="{00000000-0005-0000-0000-000054240000}"/>
    <cellStyle name="Input 2 3 7 5 3 2" xfId="9436" xr:uid="{00000000-0005-0000-0000-000055240000}"/>
    <cellStyle name="Input 2 3 7 5 3 2 2" xfId="9437" xr:uid="{00000000-0005-0000-0000-000056240000}"/>
    <cellStyle name="Input 2 3 7 5 3 3" xfId="9438" xr:uid="{00000000-0005-0000-0000-000057240000}"/>
    <cellStyle name="Input 2 3 7 5 4" xfId="9439" xr:uid="{00000000-0005-0000-0000-000058240000}"/>
    <cellStyle name="Input 2 3 7 5 4 2" xfId="9440" xr:uid="{00000000-0005-0000-0000-000059240000}"/>
    <cellStyle name="Input 2 3 7 5 4 2 2" xfId="9441" xr:uid="{00000000-0005-0000-0000-00005A240000}"/>
    <cellStyle name="Input 2 3 7 5 4 3" xfId="9442" xr:uid="{00000000-0005-0000-0000-00005B240000}"/>
    <cellStyle name="Input 2 3 7 5 5" xfId="9443" xr:uid="{00000000-0005-0000-0000-00005C240000}"/>
    <cellStyle name="Input 2 3 7 5 5 2" xfId="9444" xr:uid="{00000000-0005-0000-0000-00005D240000}"/>
    <cellStyle name="Input 2 3 7 5 6" xfId="9445" xr:uid="{00000000-0005-0000-0000-00005E240000}"/>
    <cellStyle name="Input 2 3 7 5 6 2" xfId="9446" xr:uid="{00000000-0005-0000-0000-00005F240000}"/>
    <cellStyle name="Input 2 3 7 5 7" xfId="9447" xr:uid="{00000000-0005-0000-0000-000060240000}"/>
    <cellStyle name="Input 2 3 7 6" xfId="9448" xr:uid="{00000000-0005-0000-0000-000061240000}"/>
    <cellStyle name="Input 2 3 7 6 2" xfId="9449" xr:uid="{00000000-0005-0000-0000-000062240000}"/>
    <cellStyle name="Input 2 3 7 6 2 2" xfId="9450" xr:uid="{00000000-0005-0000-0000-000063240000}"/>
    <cellStyle name="Input 2 3 7 6 2 2 2" xfId="9451" xr:uid="{00000000-0005-0000-0000-000064240000}"/>
    <cellStyle name="Input 2 3 7 6 2 2 2 2" xfId="9452" xr:uid="{00000000-0005-0000-0000-000065240000}"/>
    <cellStyle name="Input 2 3 7 6 2 2 3" xfId="9453" xr:uid="{00000000-0005-0000-0000-000066240000}"/>
    <cellStyle name="Input 2 3 7 6 2 3" xfId="9454" xr:uid="{00000000-0005-0000-0000-000067240000}"/>
    <cellStyle name="Input 2 3 7 6 2 3 2" xfId="9455" xr:uid="{00000000-0005-0000-0000-000068240000}"/>
    <cellStyle name="Input 2 3 7 6 2 4" xfId="9456" xr:uid="{00000000-0005-0000-0000-000069240000}"/>
    <cellStyle name="Input 2 3 7 6 3" xfId="9457" xr:uid="{00000000-0005-0000-0000-00006A240000}"/>
    <cellStyle name="Input 2 3 7 6 3 2" xfId="9458" xr:uid="{00000000-0005-0000-0000-00006B240000}"/>
    <cellStyle name="Input 2 3 7 6 3 2 2" xfId="9459" xr:uid="{00000000-0005-0000-0000-00006C240000}"/>
    <cellStyle name="Input 2 3 7 6 3 3" xfId="9460" xr:uid="{00000000-0005-0000-0000-00006D240000}"/>
    <cellStyle name="Input 2 3 7 6 4" xfId="9461" xr:uid="{00000000-0005-0000-0000-00006E240000}"/>
    <cellStyle name="Input 2 3 7 6 4 2" xfId="9462" xr:uid="{00000000-0005-0000-0000-00006F240000}"/>
    <cellStyle name="Input 2 3 7 6 4 2 2" xfId="9463" xr:uid="{00000000-0005-0000-0000-000070240000}"/>
    <cellStyle name="Input 2 3 7 6 4 3" xfId="9464" xr:uid="{00000000-0005-0000-0000-000071240000}"/>
    <cellStyle name="Input 2 3 7 6 5" xfId="9465" xr:uid="{00000000-0005-0000-0000-000072240000}"/>
    <cellStyle name="Input 2 3 7 6 5 2" xfId="9466" xr:uid="{00000000-0005-0000-0000-000073240000}"/>
    <cellStyle name="Input 2 3 7 6 6" xfId="9467" xr:uid="{00000000-0005-0000-0000-000074240000}"/>
    <cellStyle name="Input 2 3 7 6 6 2" xfId="9468" xr:uid="{00000000-0005-0000-0000-000075240000}"/>
    <cellStyle name="Input 2 3 7 6 7" xfId="9469" xr:uid="{00000000-0005-0000-0000-000076240000}"/>
    <cellStyle name="Input 2 3 7 7" xfId="9470" xr:uid="{00000000-0005-0000-0000-000077240000}"/>
    <cellStyle name="Input 2 3 7 7 2" xfId="9471" xr:uid="{00000000-0005-0000-0000-000078240000}"/>
    <cellStyle name="Input 2 3 7 7 2 2" xfId="9472" xr:uid="{00000000-0005-0000-0000-000079240000}"/>
    <cellStyle name="Input 2 3 7 7 2 2 2" xfId="9473" xr:uid="{00000000-0005-0000-0000-00007A240000}"/>
    <cellStyle name="Input 2 3 7 7 2 3" xfId="9474" xr:uid="{00000000-0005-0000-0000-00007B240000}"/>
    <cellStyle name="Input 2 3 7 7 3" xfId="9475" xr:uid="{00000000-0005-0000-0000-00007C240000}"/>
    <cellStyle name="Input 2 3 7 7 3 2" xfId="9476" xr:uid="{00000000-0005-0000-0000-00007D240000}"/>
    <cellStyle name="Input 2 3 7 7 4" xfId="9477" xr:uid="{00000000-0005-0000-0000-00007E240000}"/>
    <cellStyle name="Input 2 3 7 8" xfId="9478" xr:uid="{00000000-0005-0000-0000-00007F240000}"/>
    <cellStyle name="Input 2 3 7 8 2" xfId="9479" xr:uid="{00000000-0005-0000-0000-000080240000}"/>
    <cellStyle name="Input 2 3 7 8 2 2" xfId="9480" xr:uid="{00000000-0005-0000-0000-000081240000}"/>
    <cellStyle name="Input 2 3 7 8 3" xfId="9481" xr:uid="{00000000-0005-0000-0000-000082240000}"/>
    <cellStyle name="Input 2 3 7 9" xfId="9482" xr:uid="{00000000-0005-0000-0000-000083240000}"/>
    <cellStyle name="Input 2 3 7 9 2" xfId="9483" xr:uid="{00000000-0005-0000-0000-000084240000}"/>
    <cellStyle name="Input 2 3 7 9 2 2" xfId="9484" xr:uid="{00000000-0005-0000-0000-000085240000}"/>
    <cellStyle name="Input 2 3 7 9 3" xfId="9485" xr:uid="{00000000-0005-0000-0000-000086240000}"/>
    <cellStyle name="Input 2 3 8" xfId="9486" xr:uid="{00000000-0005-0000-0000-000087240000}"/>
    <cellStyle name="Input 2 3 8 10" xfId="9487" xr:uid="{00000000-0005-0000-0000-000088240000}"/>
    <cellStyle name="Input 2 3 8 10 2" xfId="9488" xr:uid="{00000000-0005-0000-0000-000089240000}"/>
    <cellStyle name="Input 2 3 8 11" xfId="9489" xr:uid="{00000000-0005-0000-0000-00008A240000}"/>
    <cellStyle name="Input 2 3 8 11 2" xfId="9490" xr:uid="{00000000-0005-0000-0000-00008B240000}"/>
    <cellStyle name="Input 2 3 8 12" xfId="9491" xr:uid="{00000000-0005-0000-0000-00008C240000}"/>
    <cellStyle name="Input 2 3 8 2" xfId="9492" xr:uid="{00000000-0005-0000-0000-00008D240000}"/>
    <cellStyle name="Input 2 3 8 2 2" xfId="9493" xr:uid="{00000000-0005-0000-0000-00008E240000}"/>
    <cellStyle name="Input 2 3 8 2 2 2" xfId="9494" xr:uid="{00000000-0005-0000-0000-00008F240000}"/>
    <cellStyle name="Input 2 3 8 2 2 2 2" xfId="9495" xr:uid="{00000000-0005-0000-0000-000090240000}"/>
    <cellStyle name="Input 2 3 8 2 2 2 2 2" xfId="9496" xr:uid="{00000000-0005-0000-0000-000091240000}"/>
    <cellStyle name="Input 2 3 8 2 2 2 3" xfId="9497" xr:uid="{00000000-0005-0000-0000-000092240000}"/>
    <cellStyle name="Input 2 3 8 2 2 3" xfId="9498" xr:uid="{00000000-0005-0000-0000-000093240000}"/>
    <cellStyle name="Input 2 3 8 2 2 3 2" xfId="9499" xr:uid="{00000000-0005-0000-0000-000094240000}"/>
    <cellStyle name="Input 2 3 8 2 2 4" xfId="9500" xr:uid="{00000000-0005-0000-0000-000095240000}"/>
    <cellStyle name="Input 2 3 8 2 3" xfId="9501" xr:uid="{00000000-0005-0000-0000-000096240000}"/>
    <cellStyle name="Input 2 3 8 2 3 2" xfId="9502" xr:uid="{00000000-0005-0000-0000-000097240000}"/>
    <cellStyle name="Input 2 3 8 2 3 2 2" xfId="9503" xr:uid="{00000000-0005-0000-0000-000098240000}"/>
    <cellStyle name="Input 2 3 8 2 3 3" xfId="9504" xr:uid="{00000000-0005-0000-0000-000099240000}"/>
    <cellStyle name="Input 2 3 8 2 4" xfId="9505" xr:uid="{00000000-0005-0000-0000-00009A240000}"/>
    <cellStyle name="Input 2 3 8 2 4 2" xfId="9506" xr:uid="{00000000-0005-0000-0000-00009B240000}"/>
    <cellStyle name="Input 2 3 8 2 4 2 2" xfId="9507" xr:uid="{00000000-0005-0000-0000-00009C240000}"/>
    <cellStyle name="Input 2 3 8 2 4 3" xfId="9508" xr:uid="{00000000-0005-0000-0000-00009D240000}"/>
    <cellStyle name="Input 2 3 8 2 5" xfId="9509" xr:uid="{00000000-0005-0000-0000-00009E240000}"/>
    <cellStyle name="Input 2 3 8 2 5 2" xfId="9510" xr:uid="{00000000-0005-0000-0000-00009F240000}"/>
    <cellStyle name="Input 2 3 8 2 6" xfId="9511" xr:uid="{00000000-0005-0000-0000-0000A0240000}"/>
    <cellStyle name="Input 2 3 8 2 6 2" xfId="9512" xr:uid="{00000000-0005-0000-0000-0000A1240000}"/>
    <cellStyle name="Input 2 3 8 2 7" xfId="9513" xr:uid="{00000000-0005-0000-0000-0000A2240000}"/>
    <cellStyle name="Input 2 3 8 3" xfId="9514" xr:uid="{00000000-0005-0000-0000-0000A3240000}"/>
    <cellStyle name="Input 2 3 8 3 2" xfId="9515" xr:uid="{00000000-0005-0000-0000-0000A4240000}"/>
    <cellStyle name="Input 2 3 8 3 2 2" xfId="9516" xr:uid="{00000000-0005-0000-0000-0000A5240000}"/>
    <cellStyle name="Input 2 3 8 3 2 2 2" xfId="9517" xr:uid="{00000000-0005-0000-0000-0000A6240000}"/>
    <cellStyle name="Input 2 3 8 3 2 2 2 2" xfId="9518" xr:uid="{00000000-0005-0000-0000-0000A7240000}"/>
    <cellStyle name="Input 2 3 8 3 2 2 3" xfId="9519" xr:uid="{00000000-0005-0000-0000-0000A8240000}"/>
    <cellStyle name="Input 2 3 8 3 2 3" xfId="9520" xr:uid="{00000000-0005-0000-0000-0000A9240000}"/>
    <cellStyle name="Input 2 3 8 3 2 3 2" xfId="9521" xr:uid="{00000000-0005-0000-0000-0000AA240000}"/>
    <cellStyle name="Input 2 3 8 3 2 4" xfId="9522" xr:uid="{00000000-0005-0000-0000-0000AB240000}"/>
    <cellStyle name="Input 2 3 8 3 3" xfId="9523" xr:uid="{00000000-0005-0000-0000-0000AC240000}"/>
    <cellStyle name="Input 2 3 8 3 3 2" xfId="9524" xr:uid="{00000000-0005-0000-0000-0000AD240000}"/>
    <cellStyle name="Input 2 3 8 3 3 2 2" xfId="9525" xr:uid="{00000000-0005-0000-0000-0000AE240000}"/>
    <cellStyle name="Input 2 3 8 3 3 3" xfId="9526" xr:uid="{00000000-0005-0000-0000-0000AF240000}"/>
    <cellStyle name="Input 2 3 8 3 4" xfId="9527" xr:uid="{00000000-0005-0000-0000-0000B0240000}"/>
    <cellStyle name="Input 2 3 8 3 4 2" xfId="9528" xr:uid="{00000000-0005-0000-0000-0000B1240000}"/>
    <cellStyle name="Input 2 3 8 3 4 2 2" xfId="9529" xr:uid="{00000000-0005-0000-0000-0000B2240000}"/>
    <cellStyle name="Input 2 3 8 3 4 3" xfId="9530" xr:uid="{00000000-0005-0000-0000-0000B3240000}"/>
    <cellStyle name="Input 2 3 8 3 5" xfId="9531" xr:uid="{00000000-0005-0000-0000-0000B4240000}"/>
    <cellStyle name="Input 2 3 8 3 5 2" xfId="9532" xr:uid="{00000000-0005-0000-0000-0000B5240000}"/>
    <cellStyle name="Input 2 3 8 3 6" xfId="9533" xr:uid="{00000000-0005-0000-0000-0000B6240000}"/>
    <cellStyle name="Input 2 3 8 3 6 2" xfId="9534" xr:uid="{00000000-0005-0000-0000-0000B7240000}"/>
    <cellStyle name="Input 2 3 8 3 7" xfId="9535" xr:uid="{00000000-0005-0000-0000-0000B8240000}"/>
    <cellStyle name="Input 2 3 8 4" xfId="9536" xr:uid="{00000000-0005-0000-0000-0000B9240000}"/>
    <cellStyle name="Input 2 3 8 4 2" xfId="9537" xr:uid="{00000000-0005-0000-0000-0000BA240000}"/>
    <cellStyle name="Input 2 3 8 4 2 2" xfId="9538" xr:uid="{00000000-0005-0000-0000-0000BB240000}"/>
    <cellStyle name="Input 2 3 8 4 2 2 2" xfId="9539" xr:uid="{00000000-0005-0000-0000-0000BC240000}"/>
    <cellStyle name="Input 2 3 8 4 2 2 2 2" xfId="9540" xr:uid="{00000000-0005-0000-0000-0000BD240000}"/>
    <cellStyle name="Input 2 3 8 4 2 2 3" xfId="9541" xr:uid="{00000000-0005-0000-0000-0000BE240000}"/>
    <cellStyle name="Input 2 3 8 4 2 3" xfId="9542" xr:uid="{00000000-0005-0000-0000-0000BF240000}"/>
    <cellStyle name="Input 2 3 8 4 2 3 2" xfId="9543" xr:uid="{00000000-0005-0000-0000-0000C0240000}"/>
    <cellStyle name="Input 2 3 8 4 2 4" xfId="9544" xr:uid="{00000000-0005-0000-0000-0000C1240000}"/>
    <cellStyle name="Input 2 3 8 4 3" xfId="9545" xr:uid="{00000000-0005-0000-0000-0000C2240000}"/>
    <cellStyle name="Input 2 3 8 4 3 2" xfId="9546" xr:uid="{00000000-0005-0000-0000-0000C3240000}"/>
    <cellStyle name="Input 2 3 8 4 3 2 2" xfId="9547" xr:uid="{00000000-0005-0000-0000-0000C4240000}"/>
    <cellStyle name="Input 2 3 8 4 3 3" xfId="9548" xr:uid="{00000000-0005-0000-0000-0000C5240000}"/>
    <cellStyle name="Input 2 3 8 4 4" xfId="9549" xr:uid="{00000000-0005-0000-0000-0000C6240000}"/>
    <cellStyle name="Input 2 3 8 4 4 2" xfId="9550" xr:uid="{00000000-0005-0000-0000-0000C7240000}"/>
    <cellStyle name="Input 2 3 8 4 4 2 2" xfId="9551" xr:uid="{00000000-0005-0000-0000-0000C8240000}"/>
    <cellStyle name="Input 2 3 8 4 4 3" xfId="9552" xr:uid="{00000000-0005-0000-0000-0000C9240000}"/>
    <cellStyle name="Input 2 3 8 4 5" xfId="9553" xr:uid="{00000000-0005-0000-0000-0000CA240000}"/>
    <cellStyle name="Input 2 3 8 4 5 2" xfId="9554" xr:uid="{00000000-0005-0000-0000-0000CB240000}"/>
    <cellStyle name="Input 2 3 8 4 6" xfId="9555" xr:uid="{00000000-0005-0000-0000-0000CC240000}"/>
    <cellStyle name="Input 2 3 8 4 6 2" xfId="9556" xr:uid="{00000000-0005-0000-0000-0000CD240000}"/>
    <cellStyle name="Input 2 3 8 4 7" xfId="9557" xr:uid="{00000000-0005-0000-0000-0000CE240000}"/>
    <cellStyle name="Input 2 3 8 5" xfId="9558" xr:uid="{00000000-0005-0000-0000-0000CF240000}"/>
    <cellStyle name="Input 2 3 8 5 2" xfId="9559" xr:uid="{00000000-0005-0000-0000-0000D0240000}"/>
    <cellStyle name="Input 2 3 8 5 2 2" xfId="9560" xr:uid="{00000000-0005-0000-0000-0000D1240000}"/>
    <cellStyle name="Input 2 3 8 5 2 2 2" xfId="9561" xr:uid="{00000000-0005-0000-0000-0000D2240000}"/>
    <cellStyle name="Input 2 3 8 5 2 2 2 2" xfId="9562" xr:uid="{00000000-0005-0000-0000-0000D3240000}"/>
    <cellStyle name="Input 2 3 8 5 2 2 3" xfId="9563" xr:uid="{00000000-0005-0000-0000-0000D4240000}"/>
    <cellStyle name="Input 2 3 8 5 2 3" xfId="9564" xr:uid="{00000000-0005-0000-0000-0000D5240000}"/>
    <cellStyle name="Input 2 3 8 5 2 3 2" xfId="9565" xr:uid="{00000000-0005-0000-0000-0000D6240000}"/>
    <cellStyle name="Input 2 3 8 5 2 4" xfId="9566" xr:uid="{00000000-0005-0000-0000-0000D7240000}"/>
    <cellStyle name="Input 2 3 8 5 3" xfId="9567" xr:uid="{00000000-0005-0000-0000-0000D8240000}"/>
    <cellStyle name="Input 2 3 8 5 3 2" xfId="9568" xr:uid="{00000000-0005-0000-0000-0000D9240000}"/>
    <cellStyle name="Input 2 3 8 5 3 2 2" xfId="9569" xr:uid="{00000000-0005-0000-0000-0000DA240000}"/>
    <cellStyle name="Input 2 3 8 5 3 3" xfId="9570" xr:uid="{00000000-0005-0000-0000-0000DB240000}"/>
    <cellStyle name="Input 2 3 8 5 4" xfId="9571" xr:uid="{00000000-0005-0000-0000-0000DC240000}"/>
    <cellStyle name="Input 2 3 8 5 4 2" xfId="9572" xr:uid="{00000000-0005-0000-0000-0000DD240000}"/>
    <cellStyle name="Input 2 3 8 5 4 2 2" xfId="9573" xr:uid="{00000000-0005-0000-0000-0000DE240000}"/>
    <cellStyle name="Input 2 3 8 5 4 3" xfId="9574" xr:uid="{00000000-0005-0000-0000-0000DF240000}"/>
    <cellStyle name="Input 2 3 8 5 5" xfId="9575" xr:uid="{00000000-0005-0000-0000-0000E0240000}"/>
    <cellStyle name="Input 2 3 8 5 5 2" xfId="9576" xr:uid="{00000000-0005-0000-0000-0000E1240000}"/>
    <cellStyle name="Input 2 3 8 5 6" xfId="9577" xr:uid="{00000000-0005-0000-0000-0000E2240000}"/>
    <cellStyle name="Input 2 3 8 5 6 2" xfId="9578" xr:uid="{00000000-0005-0000-0000-0000E3240000}"/>
    <cellStyle name="Input 2 3 8 5 7" xfId="9579" xr:uid="{00000000-0005-0000-0000-0000E4240000}"/>
    <cellStyle name="Input 2 3 8 6" xfId="9580" xr:uid="{00000000-0005-0000-0000-0000E5240000}"/>
    <cellStyle name="Input 2 3 8 6 2" xfId="9581" xr:uid="{00000000-0005-0000-0000-0000E6240000}"/>
    <cellStyle name="Input 2 3 8 6 2 2" xfId="9582" xr:uid="{00000000-0005-0000-0000-0000E7240000}"/>
    <cellStyle name="Input 2 3 8 6 2 2 2" xfId="9583" xr:uid="{00000000-0005-0000-0000-0000E8240000}"/>
    <cellStyle name="Input 2 3 8 6 2 2 2 2" xfId="9584" xr:uid="{00000000-0005-0000-0000-0000E9240000}"/>
    <cellStyle name="Input 2 3 8 6 2 2 3" xfId="9585" xr:uid="{00000000-0005-0000-0000-0000EA240000}"/>
    <cellStyle name="Input 2 3 8 6 2 3" xfId="9586" xr:uid="{00000000-0005-0000-0000-0000EB240000}"/>
    <cellStyle name="Input 2 3 8 6 2 3 2" xfId="9587" xr:uid="{00000000-0005-0000-0000-0000EC240000}"/>
    <cellStyle name="Input 2 3 8 6 2 4" xfId="9588" xr:uid="{00000000-0005-0000-0000-0000ED240000}"/>
    <cellStyle name="Input 2 3 8 6 3" xfId="9589" xr:uid="{00000000-0005-0000-0000-0000EE240000}"/>
    <cellStyle name="Input 2 3 8 6 3 2" xfId="9590" xr:uid="{00000000-0005-0000-0000-0000EF240000}"/>
    <cellStyle name="Input 2 3 8 6 3 2 2" xfId="9591" xr:uid="{00000000-0005-0000-0000-0000F0240000}"/>
    <cellStyle name="Input 2 3 8 6 3 3" xfId="9592" xr:uid="{00000000-0005-0000-0000-0000F1240000}"/>
    <cellStyle name="Input 2 3 8 6 4" xfId="9593" xr:uid="{00000000-0005-0000-0000-0000F2240000}"/>
    <cellStyle name="Input 2 3 8 6 4 2" xfId="9594" xr:uid="{00000000-0005-0000-0000-0000F3240000}"/>
    <cellStyle name="Input 2 3 8 6 4 2 2" xfId="9595" xr:uid="{00000000-0005-0000-0000-0000F4240000}"/>
    <cellStyle name="Input 2 3 8 6 4 3" xfId="9596" xr:uid="{00000000-0005-0000-0000-0000F5240000}"/>
    <cellStyle name="Input 2 3 8 6 5" xfId="9597" xr:uid="{00000000-0005-0000-0000-0000F6240000}"/>
    <cellStyle name="Input 2 3 8 6 5 2" xfId="9598" xr:uid="{00000000-0005-0000-0000-0000F7240000}"/>
    <cellStyle name="Input 2 3 8 6 6" xfId="9599" xr:uid="{00000000-0005-0000-0000-0000F8240000}"/>
    <cellStyle name="Input 2 3 8 6 6 2" xfId="9600" xr:uid="{00000000-0005-0000-0000-0000F9240000}"/>
    <cellStyle name="Input 2 3 8 6 7" xfId="9601" xr:uid="{00000000-0005-0000-0000-0000FA240000}"/>
    <cellStyle name="Input 2 3 8 7" xfId="9602" xr:uid="{00000000-0005-0000-0000-0000FB240000}"/>
    <cellStyle name="Input 2 3 8 7 2" xfId="9603" xr:uid="{00000000-0005-0000-0000-0000FC240000}"/>
    <cellStyle name="Input 2 3 8 7 2 2" xfId="9604" xr:uid="{00000000-0005-0000-0000-0000FD240000}"/>
    <cellStyle name="Input 2 3 8 7 2 2 2" xfId="9605" xr:uid="{00000000-0005-0000-0000-0000FE240000}"/>
    <cellStyle name="Input 2 3 8 7 2 3" xfId="9606" xr:uid="{00000000-0005-0000-0000-0000FF240000}"/>
    <cellStyle name="Input 2 3 8 7 3" xfId="9607" xr:uid="{00000000-0005-0000-0000-000000250000}"/>
    <cellStyle name="Input 2 3 8 7 3 2" xfId="9608" xr:uid="{00000000-0005-0000-0000-000001250000}"/>
    <cellStyle name="Input 2 3 8 7 4" xfId="9609" xr:uid="{00000000-0005-0000-0000-000002250000}"/>
    <cellStyle name="Input 2 3 8 8" xfId="9610" xr:uid="{00000000-0005-0000-0000-000003250000}"/>
    <cellStyle name="Input 2 3 8 8 2" xfId="9611" xr:uid="{00000000-0005-0000-0000-000004250000}"/>
    <cellStyle name="Input 2 3 8 8 2 2" xfId="9612" xr:uid="{00000000-0005-0000-0000-000005250000}"/>
    <cellStyle name="Input 2 3 8 8 3" xfId="9613" xr:uid="{00000000-0005-0000-0000-000006250000}"/>
    <cellStyle name="Input 2 3 8 9" xfId="9614" xr:uid="{00000000-0005-0000-0000-000007250000}"/>
    <cellStyle name="Input 2 3 8 9 2" xfId="9615" xr:uid="{00000000-0005-0000-0000-000008250000}"/>
    <cellStyle name="Input 2 3 8 9 2 2" xfId="9616" xr:uid="{00000000-0005-0000-0000-000009250000}"/>
    <cellStyle name="Input 2 3 8 9 3" xfId="9617" xr:uid="{00000000-0005-0000-0000-00000A250000}"/>
    <cellStyle name="Input 2 3 9" xfId="9618" xr:uid="{00000000-0005-0000-0000-00000B250000}"/>
    <cellStyle name="Input 2 3 9 10" xfId="9619" xr:uid="{00000000-0005-0000-0000-00000C250000}"/>
    <cellStyle name="Input 2 3 9 10 2" xfId="9620" xr:uid="{00000000-0005-0000-0000-00000D250000}"/>
    <cellStyle name="Input 2 3 9 11" xfId="9621" xr:uid="{00000000-0005-0000-0000-00000E250000}"/>
    <cellStyle name="Input 2 3 9 11 2" xfId="9622" xr:uid="{00000000-0005-0000-0000-00000F250000}"/>
    <cellStyle name="Input 2 3 9 12" xfId="9623" xr:uid="{00000000-0005-0000-0000-000010250000}"/>
    <cellStyle name="Input 2 3 9 2" xfId="9624" xr:uid="{00000000-0005-0000-0000-000011250000}"/>
    <cellStyle name="Input 2 3 9 2 2" xfId="9625" xr:uid="{00000000-0005-0000-0000-000012250000}"/>
    <cellStyle name="Input 2 3 9 2 2 2" xfId="9626" xr:uid="{00000000-0005-0000-0000-000013250000}"/>
    <cellStyle name="Input 2 3 9 2 2 2 2" xfId="9627" xr:uid="{00000000-0005-0000-0000-000014250000}"/>
    <cellStyle name="Input 2 3 9 2 2 2 2 2" xfId="9628" xr:uid="{00000000-0005-0000-0000-000015250000}"/>
    <cellStyle name="Input 2 3 9 2 2 2 3" xfId="9629" xr:uid="{00000000-0005-0000-0000-000016250000}"/>
    <cellStyle name="Input 2 3 9 2 2 3" xfId="9630" xr:uid="{00000000-0005-0000-0000-000017250000}"/>
    <cellStyle name="Input 2 3 9 2 2 3 2" xfId="9631" xr:uid="{00000000-0005-0000-0000-000018250000}"/>
    <cellStyle name="Input 2 3 9 2 2 4" xfId="9632" xr:uid="{00000000-0005-0000-0000-000019250000}"/>
    <cellStyle name="Input 2 3 9 2 3" xfId="9633" xr:uid="{00000000-0005-0000-0000-00001A250000}"/>
    <cellStyle name="Input 2 3 9 2 3 2" xfId="9634" xr:uid="{00000000-0005-0000-0000-00001B250000}"/>
    <cellStyle name="Input 2 3 9 2 3 2 2" xfId="9635" xr:uid="{00000000-0005-0000-0000-00001C250000}"/>
    <cellStyle name="Input 2 3 9 2 3 3" xfId="9636" xr:uid="{00000000-0005-0000-0000-00001D250000}"/>
    <cellStyle name="Input 2 3 9 2 4" xfId="9637" xr:uid="{00000000-0005-0000-0000-00001E250000}"/>
    <cellStyle name="Input 2 3 9 2 4 2" xfId="9638" xr:uid="{00000000-0005-0000-0000-00001F250000}"/>
    <cellStyle name="Input 2 3 9 2 4 2 2" xfId="9639" xr:uid="{00000000-0005-0000-0000-000020250000}"/>
    <cellStyle name="Input 2 3 9 2 4 3" xfId="9640" xr:uid="{00000000-0005-0000-0000-000021250000}"/>
    <cellStyle name="Input 2 3 9 2 5" xfId="9641" xr:uid="{00000000-0005-0000-0000-000022250000}"/>
    <cellStyle name="Input 2 3 9 2 5 2" xfId="9642" xr:uid="{00000000-0005-0000-0000-000023250000}"/>
    <cellStyle name="Input 2 3 9 2 6" xfId="9643" xr:uid="{00000000-0005-0000-0000-000024250000}"/>
    <cellStyle name="Input 2 3 9 2 6 2" xfId="9644" xr:uid="{00000000-0005-0000-0000-000025250000}"/>
    <cellStyle name="Input 2 3 9 2 7" xfId="9645" xr:uid="{00000000-0005-0000-0000-000026250000}"/>
    <cellStyle name="Input 2 3 9 3" xfId="9646" xr:uid="{00000000-0005-0000-0000-000027250000}"/>
    <cellStyle name="Input 2 3 9 3 2" xfId="9647" xr:uid="{00000000-0005-0000-0000-000028250000}"/>
    <cellStyle name="Input 2 3 9 3 2 2" xfId="9648" xr:uid="{00000000-0005-0000-0000-000029250000}"/>
    <cellStyle name="Input 2 3 9 3 2 2 2" xfId="9649" xr:uid="{00000000-0005-0000-0000-00002A250000}"/>
    <cellStyle name="Input 2 3 9 3 2 2 2 2" xfId="9650" xr:uid="{00000000-0005-0000-0000-00002B250000}"/>
    <cellStyle name="Input 2 3 9 3 2 2 3" xfId="9651" xr:uid="{00000000-0005-0000-0000-00002C250000}"/>
    <cellStyle name="Input 2 3 9 3 2 3" xfId="9652" xr:uid="{00000000-0005-0000-0000-00002D250000}"/>
    <cellStyle name="Input 2 3 9 3 2 3 2" xfId="9653" xr:uid="{00000000-0005-0000-0000-00002E250000}"/>
    <cellStyle name="Input 2 3 9 3 2 4" xfId="9654" xr:uid="{00000000-0005-0000-0000-00002F250000}"/>
    <cellStyle name="Input 2 3 9 3 3" xfId="9655" xr:uid="{00000000-0005-0000-0000-000030250000}"/>
    <cellStyle name="Input 2 3 9 3 3 2" xfId="9656" xr:uid="{00000000-0005-0000-0000-000031250000}"/>
    <cellStyle name="Input 2 3 9 3 3 2 2" xfId="9657" xr:uid="{00000000-0005-0000-0000-000032250000}"/>
    <cellStyle name="Input 2 3 9 3 3 3" xfId="9658" xr:uid="{00000000-0005-0000-0000-000033250000}"/>
    <cellStyle name="Input 2 3 9 3 4" xfId="9659" xr:uid="{00000000-0005-0000-0000-000034250000}"/>
    <cellStyle name="Input 2 3 9 3 4 2" xfId="9660" xr:uid="{00000000-0005-0000-0000-000035250000}"/>
    <cellStyle name="Input 2 3 9 3 4 2 2" xfId="9661" xr:uid="{00000000-0005-0000-0000-000036250000}"/>
    <cellStyle name="Input 2 3 9 3 4 3" xfId="9662" xr:uid="{00000000-0005-0000-0000-000037250000}"/>
    <cellStyle name="Input 2 3 9 3 5" xfId="9663" xr:uid="{00000000-0005-0000-0000-000038250000}"/>
    <cellStyle name="Input 2 3 9 3 5 2" xfId="9664" xr:uid="{00000000-0005-0000-0000-000039250000}"/>
    <cellStyle name="Input 2 3 9 3 6" xfId="9665" xr:uid="{00000000-0005-0000-0000-00003A250000}"/>
    <cellStyle name="Input 2 3 9 3 6 2" xfId="9666" xr:uid="{00000000-0005-0000-0000-00003B250000}"/>
    <cellStyle name="Input 2 3 9 3 7" xfId="9667" xr:uid="{00000000-0005-0000-0000-00003C250000}"/>
    <cellStyle name="Input 2 3 9 4" xfId="9668" xr:uid="{00000000-0005-0000-0000-00003D250000}"/>
    <cellStyle name="Input 2 3 9 4 2" xfId="9669" xr:uid="{00000000-0005-0000-0000-00003E250000}"/>
    <cellStyle name="Input 2 3 9 4 2 2" xfId="9670" xr:uid="{00000000-0005-0000-0000-00003F250000}"/>
    <cellStyle name="Input 2 3 9 4 2 2 2" xfId="9671" xr:uid="{00000000-0005-0000-0000-000040250000}"/>
    <cellStyle name="Input 2 3 9 4 2 2 2 2" xfId="9672" xr:uid="{00000000-0005-0000-0000-000041250000}"/>
    <cellStyle name="Input 2 3 9 4 2 2 3" xfId="9673" xr:uid="{00000000-0005-0000-0000-000042250000}"/>
    <cellStyle name="Input 2 3 9 4 2 3" xfId="9674" xr:uid="{00000000-0005-0000-0000-000043250000}"/>
    <cellStyle name="Input 2 3 9 4 2 3 2" xfId="9675" xr:uid="{00000000-0005-0000-0000-000044250000}"/>
    <cellStyle name="Input 2 3 9 4 2 4" xfId="9676" xr:uid="{00000000-0005-0000-0000-000045250000}"/>
    <cellStyle name="Input 2 3 9 4 3" xfId="9677" xr:uid="{00000000-0005-0000-0000-000046250000}"/>
    <cellStyle name="Input 2 3 9 4 3 2" xfId="9678" xr:uid="{00000000-0005-0000-0000-000047250000}"/>
    <cellStyle name="Input 2 3 9 4 3 2 2" xfId="9679" xr:uid="{00000000-0005-0000-0000-000048250000}"/>
    <cellStyle name="Input 2 3 9 4 3 3" xfId="9680" xr:uid="{00000000-0005-0000-0000-000049250000}"/>
    <cellStyle name="Input 2 3 9 4 4" xfId="9681" xr:uid="{00000000-0005-0000-0000-00004A250000}"/>
    <cellStyle name="Input 2 3 9 4 4 2" xfId="9682" xr:uid="{00000000-0005-0000-0000-00004B250000}"/>
    <cellStyle name="Input 2 3 9 4 4 2 2" xfId="9683" xr:uid="{00000000-0005-0000-0000-00004C250000}"/>
    <cellStyle name="Input 2 3 9 4 4 3" xfId="9684" xr:uid="{00000000-0005-0000-0000-00004D250000}"/>
    <cellStyle name="Input 2 3 9 4 5" xfId="9685" xr:uid="{00000000-0005-0000-0000-00004E250000}"/>
    <cellStyle name="Input 2 3 9 4 5 2" xfId="9686" xr:uid="{00000000-0005-0000-0000-00004F250000}"/>
    <cellStyle name="Input 2 3 9 4 6" xfId="9687" xr:uid="{00000000-0005-0000-0000-000050250000}"/>
    <cellStyle name="Input 2 3 9 4 6 2" xfId="9688" xr:uid="{00000000-0005-0000-0000-000051250000}"/>
    <cellStyle name="Input 2 3 9 4 7" xfId="9689" xr:uid="{00000000-0005-0000-0000-000052250000}"/>
    <cellStyle name="Input 2 3 9 5" xfId="9690" xr:uid="{00000000-0005-0000-0000-000053250000}"/>
    <cellStyle name="Input 2 3 9 5 2" xfId="9691" xr:uid="{00000000-0005-0000-0000-000054250000}"/>
    <cellStyle name="Input 2 3 9 5 2 2" xfId="9692" xr:uid="{00000000-0005-0000-0000-000055250000}"/>
    <cellStyle name="Input 2 3 9 5 2 2 2" xfId="9693" xr:uid="{00000000-0005-0000-0000-000056250000}"/>
    <cellStyle name="Input 2 3 9 5 2 2 2 2" xfId="9694" xr:uid="{00000000-0005-0000-0000-000057250000}"/>
    <cellStyle name="Input 2 3 9 5 2 2 3" xfId="9695" xr:uid="{00000000-0005-0000-0000-000058250000}"/>
    <cellStyle name="Input 2 3 9 5 2 3" xfId="9696" xr:uid="{00000000-0005-0000-0000-000059250000}"/>
    <cellStyle name="Input 2 3 9 5 2 3 2" xfId="9697" xr:uid="{00000000-0005-0000-0000-00005A250000}"/>
    <cellStyle name="Input 2 3 9 5 2 4" xfId="9698" xr:uid="{00000000-0005-0000-0000-00005B250000}"/>
    <cellStyle name="Input 2 3 9 5 3" xfId="9699" xr:uid="{00000000-0005-0000-0000-00005C250000}"/>
    <cellStyle name="Input 2 3 9 5 3 2" xfId="9700" xr:uid="{00000000-0005-0000-0000-00005D250000}"/>
    <cellStyle name="Input 2 3 9 5 3 2 2" xfId="9701" xr:uid="{00000000-0005-0000-0000-00005E250000}"/>
    <cellStyle name="Input 2 3 9 5 3 3" xfId="9702" xr:uid="{00000000-0005-0000-0000-00005F250000}"/>
    <cellStyle name="Input 2 3 9 5 4" xfId="9703" xr:uid="{00000000-0005-0000-0000-000060250000}"/>
    <cellStyle name="Input 2 3 9 5 4 2" xfId="9704" xr:uid="{00000000-0005-0000-0000-000061250000}"/>
    <cellStyle name="Input 2 3 9 5 4 2 2" xfId="9705" xr:uid="{00000000-0005-0000-0000-000062250000}"/>
    <cellStyle name="Input 2 3 9 5 4 3" xfId="9706" xr:uid="{00000000-0005-0000-0000-000063250000}"/>
    <cellStyle name="Input 2 3 9 5 5" xfId="9707" xr:uid="{00000000-0005-0000-0000-000064250000}"/>
    <cellStyle name="Input 2 3 9 5 5 2" xfId="9708" xr:uid="{00000000-0005-0000-0000-000065250000}"/>
    <cellStyle name="Input 2 3 9 5 6" xfId="9709" xr:uid="{00000000-0005-0000-0000-000066250000}"/>
    <cellStyle name="Input 2 3 9 5 6 2" xfId="9710" xr:uid="{00000000-0005-0000-0000-000067250000}"/>
    <cellStyle name="Input 2 3 9 5 7" xfId="9711" xr:uid="{00000000-0005-0000-0000-000068250000}"/>
    <cellStyle name="Input 2 3 9 6" xfId="9712" xr:uid="{00000000-0005-0000-0000-000069250000}"/>
    <cellStyle name="Input 2 3 9 6 2" xfId="9713" xr:uid="{00000000-0005-0000-0000-00006A250000}"/>
    <cellStyle name="Input 2 3 9 6 2 2" xfId="9714" xr:uid="{00000000-0005-0000-0000-00006B250000}"/>
    <cellStyle name="Input 2 3 9 6 2 2 2" xfId="9715" xr:uid="{00000000-0005-0000-0000-00006C250000}"/>
    <cellStyle name="Input 2 3 9 6 2 2 2 2" xfId="9716" xr:uid="{00000000-0005-0000-0000-00006D250000}"/>
    <cellStyle name="Input 2 3 9 6 2 2 3" xfId="9717" xr:uid="{00000000-0005-0000-0000-00006E250000}"/>
    <cellStyle name="Input 2 3 9 6 2 3" xfId="9718" xr:uid="{00000000-0005-0000-0000-00006F250000}"/>
    <cellStyle name="Input 2 3 9 6 2 3 2" xfId="9719" xr:uid="{00000000-0005-0000-0000-000070250000}"/>
    <cellStyle name="Input 2 3 9 6 2 4" xfId="9720" xr:uid="{00000000-0005-0000-0000-000071250000}"/>
    <cellStyle name="Input 2 3 9 6 3" xfId="9721" xr:uid="{00000000-0005-0000-0000-000072250000}"/>
    <cellStyle name="Input 2 3 9 6 3 2" xfId="9722" xr:uid="{00000000-0005-0000-0000-000073250000}"/>
    <cellStyle name="Input 2 3 9 6 3 2 2" xfId="9723" xr:uid="{00000000-0005-0000-0000-000074250000}"/>
    <cellStyle name="Input 2 3 9 6 3 3" xfId="9724" xr:uid="{00000000-0005-0000-0000-000075250000}"/>
    <cellStyle name="Input 2 3 9 6 4" xfId="9725" xr:uid="{00000000-0005-0000-0000-000076250000}"/>
    <cellStyle name="Input 2 3 9 6 4 2" xfId="9726" xr:uid="{00000000-0005-0000-0000-000077250000}"/>
    <cellStyle name="Input 2 3 9 6 4 2 2" xfId="9727" xr:uid="{00000000-0005-0000-0000-000078250000}"/>
    <cellStyle name="Input 2 3 9 6 4 3" xfId="9728" xr:uid="{00000000-0005-0000-0000-000079250000}"/>
    <cellStyle name="Input 2 3 9 6 5" xfId="9729" xr:uid="{00000000-0005-0000-0000-00007A250000}"/>
    <cellStyle name="Input 2 3 9 6 5 2" xfId="9730" xr:uid="{00000000-0005-0000-0000-00007B250000}"/>
    <cellStyle name="Input 2 3 9 6 6" xfId="9731" xr:uid="{00000000-0005-0000-0000-00007C250000}"/>
    <cellStyle name="Input 2 3 9 6 6 2" xfId="9732" xr:uid="{00000000-0005-0000-0000-00007D250000}"/>
    <cellStyle name="Input 2 3 9 6 7" xfId="9733" xr:uid="{00000000-0005-0000-0000-00007E250000}"/>
    <cellStyle name="Input 2 3 9 7" xfId="9734" xr:uid="{00000000-0005-0000-0000-00007F250000}"/>
    <cellStyle name="Input 2 3 9 7 2" xfId="9735" xr:uid="{00000000-0005-0000-0000-000080250000}"/>
    <cellStyle name="Input 2 3 9 7 2 2" xfId="9736" xr:uid="{00000000-0005-0000-0000-000081250000}"/>
    <cellStyle name="Input 2 3 9 7 2 2 2" xfId="9737" xr:uid="{00000000-0005-0000-0000-000082250000}"/>
    <cellStyle name="Input 2 3 9 7 2 3" xfId="9738" xr:uid="{00000000-0005-0000-0000-000083250000}"/>
    <cellStyle name="Input 2 3 9 7 3" xfId="9739" xr:uid="{00000000-0005-0000-0000-000084250000}"/>
    <cellStyle name="Input 2 3 9 7 3 2" xfId="9740" xr:uid="{00000000-0005-0000-0000-000085250000}"/>
    <cellStyle name="Input 2 3 9 7 4" xfId="9741" xr:uid="{00000000-0005-0000-0000-000086250000}"/>
    <cellStyle name="Input 2 3 9 8" xfId="9742" xr:uid="{00000000-0005-0000-0000-000087250000}"/>
    <cellStyle name="Input 2 3 9 8 2" xfId="9743" xr:uid="{00000000-0005-0000-0000-000088250000}"/>
    <cellStyle name="Input 2 3 9 8 2 2" xfId="9744" xr:uid="{00000000-0005-0000-0000-000089250000}"/>
    <cellStyle name="Input 2 3 9 8 3" xfId="9745" xr:uid="{00000000-0005-0000-0000-00008A250000}"/>
    <cellStyle name="Input 2 3 9 9" xfId="9746" xr:uid="{00000000-0005-0000-0000-00008B250000}"/>
    <cellStyle name="Input 2 3 9 9 2" xfId="9747" xr:uid="{00000000-0005-0000-0000-00008C250000}"/>
    <cellStyle name="Input 2 3 9 9 2 2" xfId="9748" xr:uid="{00000000-0005-0000-0000-00008D250000}"/>
    <cellStyle name="Input 2 3 9 9 3" xfId="9749" xr:uid="{00000000-0005-0000-0000-00008E250000}"/>
    <cellStyle name="Input 2 4" xfId="9750" xr:uid="{00000000-0005-0000-0000-00008F250000}"/>
    <cellStyle name="Input 2 4 2" xfId="9751" xr:uid="{00000000-0005-0000-0000-000090250000}"/>
    <cellStyle name="Input 2 4 3" xfId="9752" xr:uid="{00000000-0005-0000-0000-000091250000}"/>
    <cellStyle name="Input 2 4 4" xfId="9753" xr:uid="{00000000-0005-0000-0000-000092250000}"/>
    <cellStyle name="Input 2 5" xfId="9754" xr:uid="{00000000-0005-0000-0000-000093250000}"/>
    <cellStyle name="Input 2 5 2" xfId="9755" xr:uid="{00000000-0005-0000-0000-000094250000}"/>
    <cellStyle name="Input 2 6" xfId="9756" xr:uid="{00000000-0005-0000-0000-000095250000}"/>
    <cellStyle name="Input 2 7" xfId="9757" xr:uid="{00000000-0005-0000-0000-000096250000}"/>
    <cellStyle name="Input 2 8" xfId="9758" xr:uid="{00000000-0005-0000-0000-000097250000}"/>
    <cellStyle name="Input 2 9" xfId="4941" xr:uid="{00000000-0005-0000-0000-000098250000}"/>
    <cellStyle name="Input 3" xfId="193" xr:uid="{00000000-0005-0000-0000-000099250000}"/>
    <cellStyle name="Input 3 2" xfId="9760" xr:uid="{00000000-0005-0000-0000-00009A250000}"/>
    <cellStyle name="Input 3 2 2" xfId="9761" xr:uid="{00000000-0005-0000-0000-00009B250000}"/>
    <cellStyle name="Input 3 2 3" xfId="9762" xr:uid="{00000000-0005-0000-0000-00009C250000}"/>
    <cellStyle name="Input 3 2 4" xfId="9763" xr:uid="{00000000-0005-0000-0000-00009D250000}"/>
    <cellStyle name="Input 3 3" xfId="9764" xr:uid="{00000000-0005-0000-0000-00009E250000}"/>
    <cellStyle name="Input 3 3 2" xfId="9765" xr:uid="{00000000-0005-0000-0000-00009F250000}"/>
    <cellStyle name="Input 3 3 3" xfId="9766" xr:uid="{00000000-0005-0000-0000-0000A0250000}"/>
    <cellStyle name="Input 3 4" xfId="9767" xr:uid="{00000000-0005-0000-0000-0000A1250000}"/>
    <cellStyle name="Input 3 4 2" xfId="9768" xr:uid="{00000000-0005-0000-0000-0000A2250000}"/>
    <cellStyle name="Input 3 5" xfId="9769" xr:uid="{00000000-0005-0000-0000-0000A3250000}"/>
    <cellStyle name="Input 3 6" xfId="9770" xr:uid="{00000000-0005-0000-0000-0000A4250000}"/>
    <cellStyle name="Input 3 7" xfId="9771" xr:uid="{00000000-0005-0000-0000-0000A5250000}"/>
    <cellStyle name="Input 3 8" xfId="9759" xr:uid="{00000000-0005-0000-0000-0000A6250000}"/>
    <cellStyle name="Input 4" xfId="9772" xr:uid="{00000000-0005-0000-0000-0000A7250000}"/>
    <cellStyle name="Input 4 2" xfId="9773" xr:uid="{00000000-0005-0000-0000-0000A8250000}"/>
    <cellStyle name="Input 4 3" xfId="9774" xr:uid="{00000000-0005-0000-0000-0000A9250000}"/>
    <cellStyle name="Input 4 4" xfId="9775" xr:uid="{00000000-0005-0000-0000-0000AA250000}"/>
    <cellStyle name="Input 4 5" xfId="9776" xr:uid="{00000000-0005-0000-0000-0000AB250000}"/>
    <cellStyle name="Input 5" xfId="9777" xr:uid="{00000000-0005-0000-0000-0000AC250000}"/>
    <cellStyle name="Input 5 2" xfId="9778" xr:uid="{00000000-0005-0000-0000-0000AD250000}"/>
    <cellStyle name="Input 5 3" xfId="9779" xr:uid="{00000000-0005-0000-0000-0000AE250000}"/>
    <cellStyle name="Input 6" xfId="9780" xr:uid="{00000000-0005-0000-0000-0000AF250000}"/>
    <cellStyle name="Input 6 2" xfId="9781" xr:uid="{00000000-0005-0000-0000-0000B0250000}"/>
    <cellStyle name="Input 6 3" xfId="9782" xr:uid="{00000000-0005-0000-0000-0000B1250000}"/>
    <cellStyle name="Input 7" xfId="9783" xr:uid="{00000000-0005-0000-0000-0000B2250000}"/>
    <cellStyle name="Input 7 2" xfId="9784" xr:uid="{00000000-0005-0000-0000-0000B3250000}"/>
    <cellStyle name="Input 7 3" xfId="9785" xr:uid="{00000000-0005-0000-0000-0000B4250000}"/>
    <cellStyle name="Input 8" xfId="9786" xr:uid="{00000000-0005-0000-0000-0000B5250000}"/>
    <cellStyle name="Input 9" xfId="9787" xr:uid="{00000000-0005-0000-0000-0000B6250000}"/>
    <cellStyle name="Linked Cell 10" xfId="9788" xr:uid="{00000000-0005-0000-0000-0000B7250000}"/>
    <cellStyle name="Linked Cell 11" xfId="9789" xr:uid="{00000000-0005-0000-0000-0000B8250000}"/>
    <cellStyle name="Linked Cell 12" xfId="9790" xr:uid="{00000000-0005-0000-0000-0000B9250000}"/>
    <cellStyle name="Linked Cell 2" xfId="194" xr:uid="{00000000-0005-0000-0000-0000BA250000}"/>
    <cellStyle name="Linked Cell 2 2" xfId="195" xr:uid="{00000000-0005-0000-0000-0000BB250000}"/>
    <cellStyle name="Linked Cell 2 2 2" xfId="9793" xr:uid="{00000000-0005-0000-0000-0000BC250000}"/>
    <cellStyle name="Linked Cell 2 2 3" xfId="9794" xr:uid="{00000000-0005-0000-0000-0000BD250000}"/>
    <cellStyle name="Linked Cell 2 2 4" xfId="9795" xr:uid="{00000000-0005-0000-0000-0000BE250000}"/>
    <cellStyle name="Linked Cell 2 2 5" xfId="9796" xr:uid="{00000000-0005-0000-0000-0000BF250000}"/>
    <cellStyle name="Linked Cell 2 2 6" xfId="9792" xr:uid="{00000000-0005-0000-0000-0000C0250000}"/>
    <cellStyle name="Linked Cell 2 3" xfId="9797" xr:uid="{00000000-0005-0000-0000-0000C1250000}"/>
    <cellStyle name="Linked Cell 2 3 2" xfId="9798" xr:uid="{00000000-0005-0000-0000-0000C2250000}"/>
    <cellStyle name="Linked Cell 2 3 2 2" xfId="9799" xr:uid="{00000000-0005-0000-0000-0000C3250000}"/>
    <cellStyle name="Linked Cell 2 3 2 2 2" xfId="9800" xr:uid="{00000000-0005-0000-0000-0000C4250000}"/>
    <cellStyle name="Linked Cell 2 3 2 2 3" xfId="9801" xr:uid="{00000000-0005-0000-0000-0000C5250000}"/>
    <cellStyle name="Linked Cell 2 3 2 3" xfId="9802" xr:uid="{00000000-0005-0000-0000-0000C6250000}"/>
    <cellStyle name="Linked Cell 2 3 2 3 2" xfId="9803" xr:uid="{00000000-0005-0000-0000-0000C7250000}"/>
    <cellStyle name="Linked Cell 2 3 2 3 3" xfId="9804" xr:uid="{00000000-0005-0000-0000-0000C8250000}"/>
    <cellStyle name="Linked Cell 2 3 2 4" xfId="9805" xr:uid="{00000000-0005-0000-0000-0000C9250000}"/>
    <cellStyle name="Linked Cell 2 3 2 5" xfId="9806" xr:uid="{00000000-0005-0000-0000-0000CA250000}"/>
    <cellStyle name="Linked Cell 2 3 3" xfId="9807" xr:uid="{00000000-0005-0000-0000-0000CB250000}"/>
    <cellStyle name="Linked Cell 2 3 3 2" xfId="9808" xr:uid="{00000000-0005-0000-0000-0000CC250000}"/>
    <cellStyle name="Linked Cell 2 3 3 3" xfId="9809" xr:uid="{00000000-0005-0000-0000-0000CD250000}"/>
    <cellStyle name="Linked Cell 2 3 4" xfId="9810" xr:uid="{00000000-0005-0000-0000-0000CE250000}"/>
    <cellStyle name="Linked Cell 2 3 4 2" xfId="9811" xr:uid="{00000000-0005-0000-0000-0000CF250000}"/>
    <cellStyle name="Linked Cell 2 3 4 3" xfId="9812" xr:uid="{00000000-0005-0000-0000-0000D0250000}"/>
    <cellStyle name="Linked Cell 2 3 5" xfId="9813" xr:uid="{00000000-0005-0000-0000-0000D1250000}"/>
    <cellStyle name="Linked Cell 2 3 6" xfId="9814" xr:uid="{00000000-0005-0000-0000-0000D2250000}"/>
    <cellStyle name="Linked Cell 2 3 7" xfId="9815" xr:uid="{00000000-0005-0000-0000-0000D3250000}"/>
    <cellStyle name="Linked Cell 2 3 8" xfId="9816" xr:uid="{00000000-0005-0000-0000-0000D4250000}"/>
    <cellStyle name="Linked Cell 2 4" xfId="9817" xr:uid="{00000000-0005-0000-0000-0000D5250000}"/>
    <cellStyle name="Linked Cell 2 4 2" xfId="9818" xr:uid="{00000000-0005-0000-0000-0000D6250000}"/>
    <cellStyle name="Linked Cell 2 4 3" xfId="9819" xr:uid="{00000000-0005-0000-0000-0000D7250000}"/>
    <cellStyle name="Linked Cell 2 4 4" xfId="9820" xr:uid="{00000000-0005-0000-0000-0000D8250000}"/>
    <cellStyle name="Linked Cell 2 5" xfId="9821" xr:uid="{00000000-0005-0000-0000-0000D9250000}"/>
    <cellStyle name="Linked Cell 2 5 2" xfId="9822" xr:uid="{00000000-0005-0000-0000-0000DA250000}"/>
    <cellStyle name="Linked Cell 2 5 3" xfId="9823" xr:uid="{00000000-0005-0000-0000-0000DB250000}"/>
    <cellStyle name="Linked Cell 2 6" xfId="9824" xr:uid="{00000000-0005-0000-0000-0000DC250000}"/>
    <cellStyle name="Linked Cell 2 6 2" xfId="9825" xr:uid="{00000000-0005-0000-0000-0000DD250000}"/>
    <cellStyle name="Linked Cell 2 7" xfId="9826" xr:uid="{00000000-0005-0000-0000-0000DE250000}"/>
    <cellStyle name="Linked Cell 2 8" xfId="9827" xr:uid="{00000000-0005-0000-0000-0000DF250000}"/>
    <cellStyle name="Linked Cell 2 9" xfId="9791" xr:uid="{00000000-0005-0000-0000-0000E0250000}"/>
    <cellStyle name="Linked Cell 3" xfId="196" xr:uid="{00000000-0005-0000-0000-0000E1250000}"/>
    <cellStyle name="Linked Cell 3 2" xfId="9829" xr:uid="{00000000-0005-0000-0000-0000E2250000}"/>
    <cellStyle name="Linked Cell 3 2 2" xfId="9830" xr:uid="{00000000-0005-0000-0000-0000E3250000}"/>
    <cellStyle name="Linked Cell 3 2 3" xfId="9831" xr:uid="{00000000-0005-0000-0000-0000E4250000}"/>
    <cellStyle name="Linked Cell 3 2 4" xfId="9832" xr:uid="{00000000-0005-0000-0000-0000E5250000}"/>
    <cellStyle name="Linked Cell 3 3" xfId="9833" xr:uid="{00000000-0005-0000-0000-0000E6250000}"/>
    <cellStyle name="Linked Cell 3 3 2" xfId="9834" xr:uid="{00000000-0005-0000-0000-0000E7250000}"/>
    <cellStyle name="Linked Cell 3 3 3" xfId="9835" xr:uid="{00000000-0005-0000-0000-0000E8250000}"/>
    <cellStyle name="Linked Cell 3 4" xfId="9836" xr:uid="{00000000-0005-0000-0000-0000E9250000}"/>
    <cellStyle name="Linked Cell 3 4 2" xfId="9837" xr:uid="{00000000-0005-0000-0000-0000EA250000}"/>
    <cellStyle name="Linked Cell 3 5" xfId="9838" xr:uid="{00000000-0005-0000-0000-0000EB250000}"/>
    <cellStyle name="Linked Cell 3 6" xfId="9839" xr:uid="{00000000-0005-0000-0000-0000EC250000}"/>
    <cellStyle name="Linked Cell 3 7" xfId="9840" xr:uid="{00000000-0005-0000-0000-0000ED250000}"/>
    <cellStyle name="Linked Cell 3 8" xfId="9828" xr:uid="{00000000-0005-0000-0000-0000EE250000}"/>
    <cellStyle name="Linked Cell 4" xfId="9841" xr:uid="{00000000-0005-0000-0000-0000EF250000}"/>
    <cellStyle name="Linked Cell 4 2" xfId="9842" xr:uid="{00000000-0005-0000-0000-0000F0250000}"/>
    <cellStyle name="Linked Cell 4 3" xfId="9843" xr:uid="{00000000-0005-0000-0000-0000F1250000}"/>
    <cellStyle name="Linked Cell 4 4" xfId="9844" xr:uid="{00000000-0005-0000-0000-0000F2250000}"/>
    <cellStyle name="Linked Cell 4 5" xfId="9845" xr:uid="{00000000-0005-0000-0000-0000F3250000}"/>
    <cellStyle name="Linked Cell 5" xfId="9846" xr:uid="{00000000-0005-0000-0000-0000F4250000}"/>
    <cellStyle name="Linked Cell 5 2" xfId="9847" xr:uid="{00000000-0005-0000-0000-0000F5250000}"/>
    <cellStyle name="Linked Cell 5 3" xfId="9848" xr:uid="{00000000-0005-0000-0000-0000F6250000}"/>
    <cellStyle name="Linked Cell 6" xfId="9849" xr:uid="{00000000-0005-0000-0000-0000F7250000}"/>
    <cellStyle name="Linked Cell 6 2" xfId="9850" xr:uid="{00000000-0005-0000-0000-0000F8250000}"/>
    <cellStyle name="Linked Cell 6 3" xfId="9851" xr:uid="{00000000-0005-0000-0000-0000F9250000}"/>
    <cellStyle name="Linked Cell 7" xfId="9852" xr:uid="{00000000-0005-0000-0000-0000FA250000}"/>
    <cellStyle name="Linked Cell 7 2" xfId="9853" xr:uid="{00000000-0005-0000-0000-0000FB250000}"/>
    <cellStyle name="Linked Cell 7 3" xfId="9854" xr:uid="{00000000-0005-0000-0000-0000FC250000}"/>
    <cellStyle name="Linked Cell 8" xfId="9855" xr:uid="{00000000-0005-0000-0000-0000FD250000}"/>
    <cellStyle name="Linked Cell 8 2" xfId="9856" xr:uid="{00000000-0005-0000-0000-0000FE250000}"/>
    <cellStyle name="Linked Cell 8 3" xfId="9857" xr:uid="{00000000-0005-0000-0000-0000FF250000}"/>
    <cellStyle name="Linked Cell 9" xfId="9858" xr:uid="{00000000-0005-0000-0000-000000260000}"/>
    <cellStyle name="Neutral 10" xfId="9859" xr:uid="{00000000-0005-0000-0000-000001260000}"/>
    <cellStyle name="Neutral 11" xfId="9860" xr:uid="{00000000-0005-0000-0000-000002260000}"/>
    <cellStyle name="Neutral 2" xfId="197" xr:uid="{00000000-0005-0000-0000-000003260000}"/>
    <cellStyle name="Neutral 2 2" xfId="198" xr:uid="{00000000-0005-0000-0000-000004260000}"/>
    <cellStyle name="Neutral 2 2 2" xfId="9863" xr:uid="{00000000-0005-0000-0000-000005260000}"/>
    <cellStyle name="Neutral 2 2 3" xfId="9864" xr:uid="{00000000-0005-0000-0000-000006260000}"/>
    <cellStyle name="Neutral 2 2 4" xfId="9865" xr:uid="{00000000-0005-0000-0000-000007260000}"/>
    <cellStyle name="Neutral 2 2 5" xfId="9866" xr:uid="{00000000-0005-0000-0000-000008260000}"/>
    <cellStyle name="Neutral 2 2 6" xfId="9862" xr:uid="{00000000-0005-0000-0000-000009260000}"/>
    <cellStyle name="Neutral 2 3" xfId="9867" xr:uid="{00000000-0005-0000-0000-00000A260000}"/>
    <cellStyle name="Neutral 2 3 2" xfId="9868" xr:uid="{00000000-0005-0000-0000-00000B260000}"/>
    <cellStyle name="Neutral 2 3 2 2" xfId="9869" xr:uid="{00000000-0005-0000-0000-00000C260000}"/>
    <cellStyle name="Neutral 2 3 2 2 2" xfId="9870" xr:uid="{00000000-0005-0000-0000-00000D260000}"/>
    <cellStyle name="Neutral 2 3 2 2 3" xfId="9871" xr:uid="{00000000-0005-0000-0000-00000E260000}"/>
    <cellStyle name="Neutral 2 3 2 3" xfId="9872" xr:uid="{00000000-0005-0000-0000-00000F260000}"/>
    <cellStyle name="Neutral 2 3 2 3 2" xfId="9873" xr:uid="{00000000-0005-0000-0000-000010260000}"/>
    <cellStyle name="Neutral 2 3 2 3 3" xfId="9874" xr:uid="{00000000-0005-0000-0000-000011260000}"/>
    <cellStyle name="Neutral 2 3 2 4" xfId="9875" xr:uid="{00000000-0005-0000-0000-000012260000}"/>
    <cellStyle name="Neutral 2 3 2 5" xfId="9876" xr:uid="{00000000-0005-0000-0000-000013260000}"/>
    <cellStyle name="Neutral 2 3 3" xfId="9877" xr:uid="{00000000-0005-0000-0000-000014260000}"/>
    <cellStyle name="Neutral 2 3 3 2" xfId="9878" xr:uid="{00000000-0005-0000-0000-000015260000}"/>
    <cellStyle name="Neutral 2 3 3 3" xfId="9879" xr:uid="{00000000-0005-0000-0000-000016260000}"/>
    <cellStyle name="Neutral 2 3 4" xfId="9880" xr:uid="{00000000-0005-0000-0000-000017260000}"/>
    <cellStyle name="Neutral 2 3 4 2" xfId="9881" xr:uid="{00000000-0005-0000-0000-000018260000}"/>
    <cellStyle name="Neutral 2 3 4 3" xfId="9882" xr:uid="{00000000-0005-0000-0000-000019260000}"/>
    <cellStyle name="Neutral 2 3 5" xfId="9883" xr:uid="{00000000-0005-0000-0000-00001A260000}"/>
    <cellStyle name="Neutral 2 3 6" xfId="9884" xr:uid="{00000000-0005-0000-0000-00001B260000}"/>
    <cellStyle name="Neutral 2 3 7" xfId="9885" xr:uid="{00000000-0005-0000-0000-00001C260000}"/>
    <cellStyle name="Neutral 2 3 8" xfId="9886" xr:uid="{00000000-0005-0000-0000-00001D260000}"/>
    <cellStyle name="Neutral 2 4" xfId="9887" xr:uid="{00000000-0005-0000-0000-00001E260000}"/>
    <cellStyle name="Neutral 2 4 2" xfId="9888" xr:uid="{00000000-0005-0000-0000-00001F260000}"/>
    <cellStyle name="Neutral 2 4 3" xfId="9889" xr:uid="{00000000-0005-0000-0000-000020260000}"/>
    <cellStyle name="Neutral 2 4 4" xfId="9890" xr:uid="{00000000-0005-0000-0000-000021260000}"/>
    <cellStyle name="Neutral 2 5" xfId="9891" xr:uid="{00000000-0005-0000-0000-000022260000}"/>
    <cellStyle name="Neutral 2 5 2" xfId="9892" xr:uid="{00000000-0005-0000-0000-000023260000}"/>
    <cellStyle name="Neutral 2 5 3" xfId="9893" xr:uid="{00000000-0005-0000-0000-000024260000}"/>
    <cellStyle name="Neutral 2 6" xfId="9894" xr:uid="{00000000-0005-0000-0000-000025260000}"/>
    <cellStyle name="Neutral 2 6 2" xfId="9895" xr:uid="{00000000-0005-0000-0000-000026260000}"/>
    <cellStyle name="Neutral 2 7" xfId="9896" xr:uid="{00000000-0005-0000-0000-000027260000}"/>
    <cellStyle name="Neutral 2 8" xfId="9897" xr:uid="{00000000-0005-0000-0000-000028260000}"/>
    <cellStyle name="Neutral 2 9" xfId="9861" xr:uid="{00000000-0005-0000-0000-000029260000}"/>
    <cellStyle name="Neutral 3" xfId="199" xr:uid="{00000000-0005-0000-0000-00002A260000}"/>
    <cellStyle name="Neutral 3 2" xfId="9899" xr:uid="{00000000-0005-0000-0000-00002B260000}"/>
    <cellStyle name="Neutral 3 2 2" xfId="9900" xr:uid="{00000000-0005-0000-0000-00002C260000}"/>
    <cellStyle name="Neutral 3 2 3" xfId="9901" xr:uid="{00000000-0005-0000-0000-00002D260000}"/>
    <cellStyle name="Neutral 3 2 4" xfId="9902" xr:uid="{00000000-0005-0000-0000-00002E260000}"/>
    <cellStyle name="Neutral 3 3" xfId="9903" xr:uid="{00000000-0005-0000-0000-00002F260000}"/>
    <cellStyle name="Neutral 3 3 2" xfId="9904" xr:uid="{00000000-0005-0000-0000-000030260000}"/>
    <cellStyle name="Neutral 3 3 3" xfId="9905" xr:uid="{00000000-0005-0000-0000-000031260000}"/>
    <cellStyle name="Neutral 3 4" xfId="9906" xr:uid="{00000000-0005-0000-0000-000032260000}"/>
    <cellStyle name="Neutral 3 4 2" xfId="9907" xr:uid="{00000000-0005-0000-0000-000033260000}"/>
    <cellStyle name="Neutral 3 5" xfId="9908" xr:uid="{00000000-0005-0000-0000-000034260000}"/>
    <cellStyle name="Neutral 3 6" xfId="9909" xr:uid="{00000000-0005-0000-0000-000035260000}"/>
    <cellStyle name="Neutral 3 7" xfId="9910" xr:uid="{00000000-0005-0000-0000-000036260000}"/>
    <cellStyle name="Neutral 3 8" xfId="9898" xr:uid="{00000000-0005-0000-0000-000037260000}"/>
    <cellStyle name="Neutral 4" xfId="9911" xr:uid="{00000000-0005-0000-0000-000038260000}"/>
    <cellStyle name="Neutral 4 2" xfId="9912" xr:uid="{00000000-0005-0000-0000-000039260000}"/>
    <cellStyle name="Neutral 4 3" xfId="9913" xr:uid="{00000000-0005-0000-0000-00003A260000}"/>
    <cellStyle name="Neutral 4 4" xfId="9914" xr:uid="{00000000-0005-0000-0000-00003B260000}"/>
    <cellStyle name="Neutral 4 5" xfId="9915" xr:uid="{00000000-0005-0000-0000-00003C260000}"/>
    <cellStyle name="Neutral 5" xfId="9916" xr:uid="{00000000-0005-0000-0000-00003D260000}"/>
    <cellStyle name="Neutral 5 2" xfId="9917" xr:uid="{00000000-0005-0000-0000-00003E260000}"/>
    <cellStyle name="Neutral 5 3" xfId="9918" xr:uid="{00000000-0005-0000-0000-00003F260000}"/>
    <cellStyle name="Neutral 6" xfId="9919" xr:uid="{00000000-0005-0000-0000-000040260000}"/>
    <cellStyle name="Neutral 6 2" xfId="9920" xr:uid="{00000000-0005-0000-0000-000041260000}"/>
    <cellStyle name="Neutral 6 3" xfId="9921" xr:uid="{00000000-0005-0000-0000-000042260000}"/>
    <cellStyle name="Neutral 7" xfId="9922" xr:uid="{00000000-0005-0000-0000-000043260000}"/>
    <cellStyle name="Neutral 7 2" xfId="9923" xr:uid="{00000000-0005-0000-0000-000044260000}"/>
    <cellStyle name="Neutral 7 3" xfId="9924" xr:uid="{00000000-0005-0000-0000-000045260000}"/>
    <cellStyle name="Neutral 8" xfId="9925" xr:uid="{00000000-0005-0000-0000-000046260000}"/>
    <cellStyle name="Neutral 9" xfId="9926" xr:uid="{00000000-0005-0000-0000-000047260000}"/>
    <cellStyle name="Normal" xfId="0" builtinId="0"/>
    <cellStyle name="Normal 10" xfId="200" xr:uid="{00000000-0005-0000-0000-000049260000}"/>
    <cellStyle name="Normal 10 2" xfId="9928" xr:uid="{00000000-0005-0000-0000-00004A260000}"/>
    <cellStyle name="Normal 10 2 2" xfId="9929" xr:uid="{00000000-0005-0000-0000-00004B260000}"/>
    <cellStyle name="Normal 10 2 2 2" xfId="9930" xr:uid="{00000000-0005-0000-0000-00004C260000}"/>
    <cellStyle name="Normal 10 2 2 2 2" xfId="9931" xr:uid="{00000000-0005-0000-0000-00004D260000}"/>
    <cellStyle name="Normal 10 2 2 3" xfId="9932" xr:uid="{00000000-0005-0000-0000-00004E260000}"/>
    <cellStyle name="Normal 10 2 2 4" xfId="9933" xr:uid="{00000000-0005-0000-0000-00004F260000}"/>
    <cellStyle name="Normal 10 2 3" xfId="9934" xr:uid="{00000000-0005-0000-0000-000050260000}"/>
    <cellStyle name="Normal 10 2 3 2" xfId="9935" xr:uid="{00000000-0005-0000-0000-000051260000}"/>
    <cellStyle name="Normal 10 2 3 3" xfId="9936" xr:uid="{00000000-0005-0000-0000-000052260000}"/>
    <cellStyle name="Normal 10 2 4" xfId="9937" xr:uid="{00000000-0005-0000-0000-000053260000}"/>
    <cellStyle name="Normal 10 2 5" xfId="9938" xr:uid="{00000000-0005-0000-0000-000054260000}"/>
    <cellStyle name="Normal 10 3" xfId="9939" xr:uid="{00000000-0005-0000-0000-000055260000}"/>
    <cellStyle name="Normal 10 3 2" xfId="9940" xr:uid="{00000000-0005-0000-0000-000056260000}"/>
    <cellStyle name="Normal 10 3 2 2" xfId="9941" xr:uid="{00000000-0005-0000-0000-000057260000}"/>
    <cellStyle name="Normal 10 3 3" xfId="9942" xr:uid="{00000000-0005-0000-0000-000058260000}"/>
    <cellStyle name="Normal 10 3 4" xfId="9943" xr:uid="{00000000-0005-0000-0000-000059260000}"/>
    <cellStyle name="Normal 10 4" xfId="9944" xr:uid="{00000000-0005-0000-0000-00005A260000}"/>
    <cellStyle name="Normal 10 4 2" xfId="9945" xr:uid="{00000000-0005-0000-0000-00005B260000}"/>
    <cellStyle name="Normal 10 4 2 2" xfId="9946" xr:uid="{00000000-0005-0000-0000-00005C260000}"/>
    <cellStyle name="Normal 10 4 3" xfId="9947" xr:uid="{00000000-0005-0000-0000-00005D260000}"/>
    <cellStyle name="Normal 10 4 4" xfId="9948" xr:uid="{00000000-0005-0000-0000-00005E260000}"/>
    <cellStyle name="Normal 10 5" xfId="9949" xr:uid="{00000000-0005-0000-0000-00005F260000}"/>
    <cellStyle name="Normal 10 5 2" xfId="9950" xr:uid="{00000000-0005-0000-0000-000060260000}"/>
    <cellStyle name="Normal 10 6" xfId="9951" xr:uid="{00000000-0005-0000-0000-000061260000}"/>
    <cellStyle name="Normal 10 6 2" xfId="9952" xr:uid="{00000000-0005-0000-0000-000062260000}"/>
    <cellStyle name="Normal 10 7" xfId="9953" xr:uid="{00000000-0005-0000-0000-000063260000}"/>
    <cellStyle name="Normal 10 8" xfId="9954" xr:uid="{00000000-0005-0000-0000-000064260000}"/>
    <cellStyle name="Normal 10 9" xfId="9927" xr:uid="{00000000-0005-0000-0000-000065260000}"/>
    <cellStyle name="Normal 100" xfId="9955" xr:uid="{00000000-0005-0000-0000-000066260000}"/>
    <cellStyle name="Normal 100 2" xfId="9956" xr:uid="{00000000-0005-0000-0000-000067260000}"/>
    <cellStyle name="Normal 100 2 2" xfId="9957" xr:uid="{00000000-0005-0000-0000-000068260000}"/>
    <cellStyle name="Normal 100 2 3" xfId="9958" xr:uid="{00000000-0005-0000-0000-000069260000}"/>
    <cellStyle name="Normal 100 3" xfId="9959" xr:uid="{00000000-0005-0000-0000-00006A260000}"/>
    <cellStyle name="Normal 100 4" xfId="9960" xr:uid="{00000000-0005-0000-0000-00006B260000}"/>
    <cellStyle name="Normal 101" xfId="9961" xr:uid="{00000000-0005-0000-0000-00006C260000}"/>
    <cellStyle name="Normal 101 2" xfId="9962" xr:uid="{00000000-0005-0000-0000-00006D260000}"/>
    <cellStyle name="Normal 101 2 2" xfId="9963" xr:uid="{00000000-0005-0000-0000-00006E260000}"/>
    <cellStyle name="Normal 101 2 3" xfId="9964" xr:uid="{00000000-0005-0000-0000-00006F260000}"/>
    <cellStyle name="Normal 101 3" xfId="9965" xr:uid="{00000000-0005-0000-0000-000070260000}"/>
    <cellStyle name="Normal 101 4" xfId="9966" xr:uid="{00000000-0005-0000-0000-000071260000}"/>
    <cellStyle name="Normal 102" xfId="9967" xr:uid="{00000000-0005-0000-0000-000072260000}"/>
    <cellStyle name="Normal 102 2" xfId="9968" xr:uid="{00000000-0005-0000-0000-000073260000}"/>
    <cellStyle name="Normal 102 2 2" xfId="9969" xr:uid="{00000000-0005-0000-0000-000074260000}"/>
    <cellStyle name="Normal 102 2 3" xfId="9970" xr:uid="{00000000-0005-0000-0000-000075260000}"/>
    <cellStyle name="Normal 102 3" xfId="9971" xr:uid="{00000000-0005-0000-0000-000076260000}"/>
    <cellStyle name="Normal 102 4" xfId="9972" xr:uid="{00000000-0005-0000-0000-000077260000}"/>
    <cellStyle name="Normal 103" xfId="9973" xr:uid="{00000000-0005-0000-0000-000078260000}"/>
    <cellStyle name="Normal 103 2" xfId="9974" xr:uid="{00000000-0005-0000-0000-000079260000}"/>
    <cellStyle name="Normal 103 2 2" xfId="9975" xr:uid="{00000000-0005-0000-0000-00007A260000}"/>
    <cellStyle name="Normal 103 2 3" xfId="9976" xr:uid="{00000000-0005-0000-0000-00007B260000}"/>
    <cellStyle name="Normal 103 3" xfId="9977" xr:uid="{00000000-0005-0000-0000-00007C260000}"/>
    <cellStyle name="Normal 103 4" xfId="9978" xr:uid="{00000000-0005-0000-0000-00007D260000}"/>
    <cellStyle name="Normal 104" xfId="9979" xr:uid="{00000000-0005-0000-0000-00007E260000}"/>
    <cellStyle name="Normal 104 2" xfId="9980" xr:uid="{00000000-0005-0000-0000-00007F260000}"/>
    <cellStyle name="Normal 104 2 2" xfId="9981" xr:uid="{00000000-0005-0000-0000-000080260000}"/>
    <cellStyle name="Normal 104 2 3" xfId="9982" xr:uid="{00000000-0005-0000-0000-000081260000}"/>
    <cellStyle name="Normal 104 3" xfId="9983" xr:uid="{00000000-0005-0000-0000-000082260000}"/>
    <cellStyle name="Normal 104 4" xfId="9984" xr:uid="{00000000-0005-0000-0000-000083260000}"/>
    <cellStyle name="Normal 105" xfId="9985" xr:uid="{00000000-0005-0000-0000-000084260000}"/>
    <cellStyle name="Normal 105 2" xfId="9986" xr:uid="{00000000-0005-0000-0000-000085260000}"/>
    <cellStyle name="Normal 105 2 2" xfId="9987" xr:uid="{00000000-0005-0000-0000-000086260000}"/>
    <cellStyle name="Normal 105 2 3" xfId="9988" xr:uid="{00000000-0005-0000-0000-000087260000}"/>
    <cellStyle name="Normal 105 3" xfId="9989" xr:uid="{00000000-0005-0000-0000-000088260000}"/>
    <cellStyle name="Normal 105 4" xfId="9990" xr:uid="{00000000-0005-0000-0000-000089260000}"/>
    <cellStyle name="Normal 106" xfId="9991" xr:uid="{00000000-0005-0000-0000-00008A260000}"/>
    <cellStyle name="Normal 106 2" xfId="9992" xr:uid="{00000000-0005-0000-0000-00008B260000}"/>
    <cellStyle name="Normal 106 2 2" xfId="9993" xr:uid="{00000000-0005-0000-0000-00008C260000}"/>
    <cellStyle name="Normal 106 2 3" xfId="9994" xr:uid="{00000000-0005-0000-0000-00008D260000}"/>
    <cellStyle name="Normal 106 3" xfId="9995" xr:uid="{00000000-0005-0000-0000-00008E260000}"/>
    <cellStyle name="Normal 106 4" xfId="9996" xr:uid="{00000000-0005-0000-0000-00008F260000}"/>
    <cellStyle name="Normal 107" xfId="9997" xr:uid="{00000000-0005-0000-0000-000090260000}"/>
    <cellStyle name="Normal 107 2" xfId="9998" xr:uid="{00000000-0005-0000-0000-000091260000}"/>
    <cellStyle name="Normal 107 2 2" xfId="9999" xr:uid="{00000000-0005-0000-0000-000092260000}"/>
    <cellStyle name="Normal 107 2 3" xfId="10000" xr:uid="{00000000-0005-0000-0000-000093260000}"/>
    <cellStyle name="Normal 107 3" xfId="10001" xr:uid="{00000000-0005-0000-0000-000094260000}"/>
    <cellStyle name="Normal 107 4" xfId="10002" xr:uid="{00000000-0005-0000-0000-000095260000}"/>
    <cellStyle name="Normal 108" xfId="10003" xr:uid="{00000000-0005-0000-0000-000096260000}"/>
    <cellStyle name="Normal 108 2" xfId="10004" xr:uid="{00000000-0005-0000-0000-000097260000}"/>
    <cellStyle name="Normal 108 2 2" xfId="10005" xr:uid="{00000000-0005-0000-0000-000098260000}"/>
    <cellStyle name="Normal 108 2 3" xfId="10006" xr:uid="{00000000-0005-0000-0000-000099260000}"/>
    <cellStyle name="Normal 108 3" xfId="10007" xr:uid="{00000000-0005-0000-0000-00009A260000}"/>
    <cellStyle name="Normal 108 4" xfId="10008" xr:uid="{00000000-0005-0000-0000-00009B260000}"/>
    <cellStyle name="Normal 109" xfId="10009" xr:uid="{00000000-0005-0000-0000-00009C260000}"/>
    <cellStyle name="Normal 109 2" xfId="10010" xr:uid="{00000000-0005-0000-0000-00009D260000}"/>
    <cellStyle name="Normal 109 2 2" xfId="10011" xr:uid="{00000000-0005-0000-0000-00009E260000}"/>
    <cellStyle name="Normal 109 2 3" xfId="10012" xr:uid="{00000000-0005-0000-0000-00009F260000}"/>
    <cellStyle name="Normal 109 3" xfId="10013" xr:uid="{00000000-0005-0000-0000-0000A0260000}"/>
    <cellStyle name="Normal 109 4" xfId="10014" xr:uid="{00000000-0005-0000-0000-0000A1260000}"/>
    <cellStyle name="Normal 11" xfId="201" xr:uid="{00000000-0005-0000-0000-0000A2260000}"/>
    <cellStyle name="Normal 11 2" xfId="10016" xr:uid="{00000000-0005-0000-0000-0000A3260000}"/>
    <cellStyle name="Normal 11 2 2" xfId="10017" xr:uid="{00000000-0005-0000-0000-0000A4260000}"/>
    <cellStyle name="Normal 11 2 2 2" xfId="10018" xr:uid="{00000000-0005-0000-0000-0000A5260000}"/>
    <cellStyle name="Normal 11 2 2 3" xfId="10019" xr:uid="{00000000-0005-0000-0000-0000A6260000}"/>
    <cellStyle name="Normal 11 2 3" xfId="10020" xr:uid="{00000000-0005-0000-0000-0000A7260000}"/>
    <cellStyle name="Normal 11 2 4" xfId="10021" xr:uid="{00000000-0005-0000-0000-0000A8260000}"/>
    <cellStyle name="Normal 11 3" xfId="10022" xr:uid="{00000000-0005-0000-0000-0000A9260000}"/>
    <cellStyle name="Normal 11 3 2" xfId="10023" xr:uid="{00000000-0005-0000-0000-0000AA260000}"/>
    <cellStyle name="Normal 11 3 2 2" xfId="10024" xr:uid="{00000000-0005-0000-0000-0000AB260000}"/>
    <cellStyle name="Normal 11 3 3" xfId="10025" xr:uid="{00000000-0005-0000-0000-0000AC260000}"/>
    <cellStyle name="Normal 11 3 4" xfId="10026" xr:uid="{00000000-0005-0000-0000-0000AD260000}"/>
    <cellStyle name="Normal 11 4" xfId="10027" xr:uid="{00000000-0005-0000-0000-0000AE260000}"/>
    <cellStyle name="Normal 11 4 2" xfId="10028" xr:uid="{00000000-0005-0000-0000-0000AF260000}"/>
    <cellStyle name="Normal 11 4 3" xfId="10029" xr:uid="{00000000-0005-0000-0000-0000B0260000}"/>
    <cellStyle name="Normal 11 5" xfId="10030" xr:uid="{00000000-0005-0000-0000-0000B1260000}"/>
    <cellStyle name="Normal 11 5 2" xfId="10031" xr:uid="{00000000-0005-0000-0000-0000B2260000}"/>
    <cellStyle name="Normal 11 5 3" xfId="10032" xr:uid="{00000000-0005-0000-0000-0000B3260000}"/>
    <cellStyle name="Normal 11 5 4" xfId="10033" xr:uid="{00000000-0005-0000-0000-0000B4260000}"/>
    <cellStyle name="Normal 11 6" xfId="10034" xr:uid="{00000000-0005-0000-0000-0000B5260000}"/>
    <cellStyle name="Normal 11 7" xfId="10035" xr:uid="{00000000-0005-0000-0000-0000B6260000}"/>
    <cellStyle name="Normal 11 8" xfId="10015" xr:uid="{00000000-0005-0000-0000-0000B7260000}"/>
    <cellStyle name="Normal 110" xfId="10036" xr:uid="{00000000-0005-0000-0000-0000B8260000}"/>
    <cellStyle name="Normal 110 2" xfId="10037" xr:uid="{00000000-0005-0000-0000-0000B9260000}"/>
    <cellStyle name="Normal 110 2 2" xfId="10038" xr:uid="{00000000-0005-0000-0000-0000BA260000}"/>
    <cellStyle name="Normal 110 2 3" xfId="10039" xr:uid="{00000000-0005-0000-0000-0000BB260000}"/>
    <cellStyle name="Normal 110 3" xfId="10040" xr:uid="{00000000-0005-0000-0000-0000BC260000}"/>
    <cellStyle name="Normal 110 4" xfId="10041" xr:uid="{00000000-0005-0000-0000-0000BD260000}"/>
    <cellStyle name="Normal 111" xfId="10042" xr:uid="{00000000-0005-0000-0000-0000BE260000}"/>
    <cellStyle name="Normal 111 2" xfId="10043" xr:uid="{00000000-0005-0000-0000-0000BF260000}"/>
    <cellStyle name="Normal 111 2 2" xfId="10044" xr:uid="{00000000-0005-0000-0000-0000C0260000}"/>
    <cellStyle name="Normal 111 2 3" xfId="10045" xr:uid="{00000000-0005-0000-0000-0000C1260000}"/>
    <cellStyle name="Normal 111 3" xfId="10046" xr:uid="{00000000-0005-0000-0000-0000C2260000}"/>
    <cellStyle name="Normal 111 4" xfId="10047" xr:uid="{00000000-0005-0000-0000-0000C3260000}"/>
    <cellStyle name="Normal 112" xfId="10048" xr:uid="{00000000-0005-0000-0000-0000C4260000}"/>
    <cellStyle name="Normal 112 2" xfId="10049" xr:uid="{00000000-0005-0000-0000-0000C5260000}"/>
    <cellStyle name="Normal 112 2 2" xfId="10050" xr:uid="{00000000-0005-0000-0000-0000C6260000}"/>
    <cellStyle name="Normal 112 2 3" xfId="10051" xr:uid="{00000000-0005-0000-0000-0000C7260000}"/>
    <cellStyle name="Normal 112 3" xfId="10052" xr:uid="{00000000-0005-0000-0000-0000C8260000}"/>
    <cellStyle name="Normal 112 4" xfId="10053" xr:uid="{00000000-0005-0000-0000-0000C9260000}"/>
    <cellStyle name="Normal 113" xfId="10054" xr:uid="{00000000-0005-0000-0000-0000CA260000}"/>
    <cellStyle name="Normal 113 2" xfId="10055" xr:uid="{00000000-0005-0000-0000-0000CB260000}"/>
    <cellStyle name="Normal 113 2 2" xfId="10056" xr:uid="{00000000-0005-0000-0000-0000CC260000}"/>
    <cellStyle name="Normal 113 2 3" xfId="10057" xr:uid="{00000000-0005-0000-0000-0000CD260000}"/>
    <cellStyle name="Normal 113 3" xfId="10058" xr:uid="{00000000-0005-0000-0000-0000CE260000}"/>
    <cellStyle name="Normal 113 4" xfId="10059" xr:uid="{00000000-0005-0000-0000-0000CF260000}"/>
    <cellStyle name="Normal 114" xfId="10060" xr:uid="{00000000-0005-0000-0000-0000D0260000}"/>
    <cellStyle name="Normal 114 2" xfId="10061" xr:uid="{00000000-0005-0000-0000-0000D1260000}"/>
    <cellStyle name="Normal 114 2 2" xfId="10062" xr:uid="{00000000-0005-0000-0000-0000D2260000}"/>
    <cellStyle name="Normal 114 2 3" xfId="10063" xr:uid="{00000000-0005-0000-0000-0000D3260000}"/>
    <cellStyle name="Normal 114 3" xfId="10064" xr:uid="{00000000-0005-0000-0000-0000D4260000}"/>
    <cellStyle name="Normal 114 4" xfId="10065" xr:uid="{00000000-0005-0000-0000-0000D5260000}"/>
    <cellStyle name="Normal 115" xfId="10066" xr:uid="{00000000-0005-0000-0000-0000D6260000}"/>
    <cellStyle name="Normal 115 2" xfId="10067" xr:uid="{00000000-0005-0000-0000-0000D7260000}"/>
    <cellStyle name="Normal 115 2 2" xfId="10068" xr:uid="{00000000-0005-0000-0000-0000D8260000}"/>
    <cellStyle name="Normal 115 2 3" xfId="10069" xr:uid="{00000000-0005-0000-0000-0000D9260000}"/>
    <cellStyle name="Normal 115 3" xfId="10070" xr:uid="{00000000-0005-0000-0000-0000DA260000}"/>
    <cellStyle name="Normal 115 4" xfId="10071" xr:uid="{00000000-0005-0000-0000-0000DB260000}"/>
    <cellStyle name="Normal 116" xfId="10072" xr:uid="{00000000-0005-0000-0000-0000DC260000}"/>
    <cellStyle name="Normal 116 2" xfId="10073" xr:uid="{00000000-0005-0000-0000-0000DD260000}"/>
    <cellStyle name="Normal 116 2 2" xfId="10074" xr:uid="{00000000-0005-0000-0000-0000DE260000}"/>
    <cellStyle name="Normal 116 2 3" xfId="10075" xr:uid="{00000000-0005-0000-0000-0000DF260000}"/>
    <cellStyle name="Normal 116 3" xfId="10076" xr:uid="{00000000-0005-0000-0000-0000E0260000}"/>
    <cellStyle name="Normal 116 4" xfId="10077" xr:uid="{00000000-0005-0000-0000-0000E1260000}"/>
    <cellStyle name="Normal 117" xfId="10078" xr:uid="{00000000-0005-0000-0000-0000E2260000}"/>
    <cellStyle name="Normal 117 2" xfId="10079" xr:uid="{00000000-0005-0000-0000-0000E3260000}"/>
    <cellStyle name="Normal 117 2 2" xfId="10080" xr:uid="{00000000-0005-0000-0000-0000E4260000}"/>
    <cellStyle name="Normal 117 2 3" xfId="10081" xr:uid="{00000000-0005-0000-0000-0000E5260000}"/>
    <cellStyle name="Normal 117 3" xfId="10082" xr:uid="{00000000-0005-0000-0000-0000E6260000}"/>
    <cellStyle name="Normal 117 4" xfId="10083" xr:uid="{00000000-0005-0000-0000-0000E7260000}"/>
    <cellStyle name="Normal 118" xfId="10084" xr:uid="{00000000-0005-0000-0000-0000E8260000}"/>
    <cellStyle name="Normal 118 2" xfId="10085" xr:uid="{00000000-0005-0000-0000-0000E9260000}"/>
    <cellStyle name="Normal 118 2 2" xfId="10086" xr:uid="{00000000-0005-0000-0000-0000EA260000}"/>
    <cellStyle name="Normal 118 2 3" xfId="10087" xr:uid="{00000000-0005-0000-0000-0000EB260000}"/>
    <cellStyle name="Normal 118 3" xfId="10088" xr:uid="{00000000-0005-0000-0000-0000EC260000}"/>
    <cellStyle name="Normal 118 4" xfId="10089" xr:uid="{00000000-0005-0000-0000-0000ED260000}"/>
    <cellStyle name="Normal 119" xfId="10090" xr:uid="{00000000-0005-0000-0000-0000EE260000}"/>
    <cellStyle name="Normal 119 2" xfId="10091" xr:uid="{00000000-0005-0000-0000-0000EF260000}"/>
    <cellStyle name="Normal 119 2 2" xfId="10092" xr:uid="{00000000-0005-0000-0000-0000F0260000}"/>
    <cellStyle name="Normal 119 2 3" xfId="10093" xr:uid="{00000000-0005-0000-0000-0000F1260000}"/>
    <cellStyle name="Normal 119 3" xfId="10094" xr:uid="{00000000-0005-0000-0000-0000F2260000}"/>
    <cellStyle name="Normal 119 4" xfId="10095" xr:uid="{00000000-0005-0000-0000-0000F3260000}"/>
    <cellStyle name="Normal 12" xfId="202" xr:uid="{00000000-0005-0000-0000-0000F4260000}"/>
    <cellStyle name="Normal 12 10" xfId="10097" xr:uid="{00000000-0005-0000-0000-0000F5260000}"/>
    <cellStyle name="Normal 12 10 2" xfId="10098" xr:uid="{00000000-0005-0000-0000-0000F6260000}"/>
    <cellStyle name="Normal 12 10 2 2" xfId="10099" xr:uid="{00000000-0005-0000-0000-0000F7260000}"/>
    <cellStyle name="Normal 12 10 2 2 2" xfId="10100" xr:uid="{00000000-0005-0000-0000-0000F8260000}"/>
    <cellStyle name="Normal 12 10 2 2 2 2" xfId="10101" xr:uid="{00000000-0005-0000-0000-0000F9260000}"/>
    <cellStyle name="Normal 12 10 2 2 3" xfId="10102" xr:uid="{00000000-0005-0000-0000-0000FA260000}"/>
    <cellStyle name="Normal 12 10 2 3" xfId="10103" xr:uid="{00000000-0005-0000-0000-0000FB260000}"/>
    <cellStyle name="Normal 12 10 2 3 2" xfId="10104" xr:uid="{00000000-0005-0000-0000-0000FC260000}"/>
    <cellStyle name="Normal 12 10 2 4" xfId="10105" xr:uid="{00000000-0005-0000-0000-0000FD260000}"/>
    <cellStyle name="Normal 12 10 3" xfId="10106" xr:uid="{00000000-0005-0000-0000-0000FE260000}"/>
    <cellStyle name="Normal 12 10 3 2" xfId="10107" xr:uid="{00000000-0005-0000-0000-0000FF260000}"/>
    <cellStyle name="Normal 12 10 3 2 2" xfId="10108" xr:uid="{00000000-0005-0000-0000-000000270000}"/>
    <cellStyle name="Normal 12 10 3 3" xfId="10109" xr:uid="{00000000-0005-0000-0000-000001270000}"/>
    <cellStyle name="Normal 12 10 4" xfId="10110" xr:uid="{00000000-0005-0000-0000-000002270000}"/>
    <cellStyle name="Normal 12 10 4 2" xfId="10111" xr:uid="{00000000-0005-0000-0000-000003270000}"/>
    <cellStyle name="Normal 12 10 5" xfId="10112" xr:uid="{00000000-0005-0000-0000-000004270000}"/>
    <cellStyle name="Normal 12 2" xfId="203" xr:uid="{00000000-0005-0000-0000-000005270000}"/>
    <cellStyle name="Normal 12 2 2" xfId="10114" xr:uid="{00000000-0005-0000-0000-000006270000}"/>
    <cellStyle name="Normal 12 2 2 2" xfId="10115" xr:uid="{00000000-0005-0000-0000-000007270000}"/>
    <cellStyle name="Normal 12 2 2 3" xfId="10116" xr:uid="{00000000-0005-0000-0000-000008270000}"/>
    <cellStyle name="Normal 12 2 3" xfId="10117" xr:uid="{00000000-0005-0000-0000-000009270000}"/>
    <cellStyle name="Normal 12 2 4" xfId="10118" xr:uid="{00000000-0005-0000-0000-00000A270000}"/>
    <cellStyle name="Normal 12 2 5" xfId="10113" xr:uid="{00000000-0005-0000-0000-00000B270000}"/>
    <cellStyle name="Normal 12 3" xfId="10119" xr:uid="{00000000-0005-0000-0000-00000C270000}"/>
    <cellStyle name="Normal 12 3 2" xfId="10120" xr:uid="{00000000-0005-0000-0000-00000D270000}"/>
    <cellStyle name="Normal 12 3 2 2" xfId="10121" xr:uid="{00000000-0005-0000-0000-00000E270000}"/>
    <cellStyle name="Normal 12 3 3" xfId="10122" xr:uid="{00000000-0005-0000-0000-00000F270000}"/>
    <cellStyle name="Normal 12 3 4" xfId="10123" xr:uid="{00000000-0005-0000-0000-000010270000}"/>
    <cellStyle name="Normal 12 4" xfId="10124" xr:uid="{00000000-0005-0000-0000-000011270000}"/>
    <cellStyle name="Normal 12 4 2" xfId="10125" xr:uid="{00000000-0005-0000-0000-000012270000}"/>
    <cellStyle name="Normal 12 5" xfId="10126" xr:uid="{00000000-0005-0000-0000-000013270000}"/>
    <cellStyle name="Normal 12 5 2" xfId="10127" xr:uid="{00000000-0005-0000-0000-000014270000}"/>
    <cellStyle name="Normal 12 6" xfId="10128" xr:uid="{00000000-0005-0000-0000-000015270000}"/>
    <cellStyle name="Normal 12 7" xfId="10129" xr:uid="{00000000-0005-0000-0000-000016270000}"/>
    <cellStyle name="Normal 12 8" xfId="10096" xr:uid="{00000000-0005-0000-0000-000017270000}"/>
    <cellStyle name="Normal 120" xfId="10130" xr:uid="{00000000-0005-0000-0000-000018270000}"/>
    <cellStyle name="Normal 120 2" xfId="10131" xr:uid="{00000000-0005-0000-0000-000019270000}"/>
    <cellStyle name="Normal 120 2 2" xfId="10132" xr:uid="{00000000-0005-0000-0000-00001A270000}"/>
    <cellStyle name="Normal 120 2 3" xfId="10133" xr:uid="{00000000-0005-0000-0000-00001B270000}"/>
    <cellStyle name="Normal 120 3" xfId="10134" xr:uid="{00000000-0005-0000-0000-00001C270000}"/>
    <cellStyle name="Normal 120 4" xfId="10135" xr:uid="{00000000-0005-0000-0000-00001D270000}"/>
    <cellStyle name="Normal 121" xfId="10136" xr:uid="{00000000-0005-0000-0000-00001E270000}"/>
    <cellStyle name="Normal 121 2" xfId="10137" xr:uid="{00000000-0005-0000-0000-00001F270000}"/>
    <cellStyle name="Normal 121 2 2" xfId="10138" xr:uid="{00000000-0005-0000-0000-000020270000}"/>
    <cellStyle name="Normal 121 2 3" xfId="10139" xr:uid="{00000000-0005-0000-0000-000021270000}"/>
    <cellStyle name="Normal 121 3" xfId="10140" xr:uid="{00000000-0005-0000-0000-000022270000}"/>
    <cellStyle name="Normal 121 4" xfId="10141" xr:uid="{00000000-0005-0000-0000-000023270000}"/>
    <cellStyle name="Normal 122" xfId="10142" xr:uid="{00000000-0005-0000-0000-000024270000}"/>
    <cellStyle name="Normal 122 2" xfId="10143" xr:uid="{00000000-0005-0000-0000-000025270000}"/>
    <cellStyle name="Normal 122 2 2" xfId="10144" xr:uid="{00000000-0005-0000-0000-000026270000}"/>
    <cellStyle name="Normal 122 2 3" xfId="10145" xr:uid="{00000000-0005-0000-0000-000027270000}"/>
    <cellStyle name="Normal 122 3" xfId="10146" xr:uid="{00000000-0005-0000-0000-000028270000}"/>
    <cellStyle name="Normal 122 4" xfId="10147" xr:uid="{00000000-0005-0000-0000-000029270000}"/>
    <cellStyle name="Normal 123" xfId="10148" xr:uid="{00000000-0005-0000-0000-00002A270000}"/>
    <cellStyle name="Normal 123 2" xfId="10149" xr:uid="{00000000-0005-0000-0000-00002B270000}"/>
    <cellStyle name="Normal 123 2 2" xfId="10150" xr:uid="{00000000-0005-0000-0000-00002C270000}"/>
    <cellStyle name="Normal 123 2 3" xfId="10151" xr:uid="{00000000-0005-0000-0000-00002D270000}"/>
    <cellStyle name="Normal 123 3" xfId="10152" xr:uid="{00000000-0005-0000-0000-00002E270000}"/>
    <cellStyle name="Normal 123 4" xfId="10153" xr:uid="{00000000-0005-0000-0000-00002F270000}"/>
    <cellStyle name="Normal 124" xfId="10154" xr:uid="{00000000-0005-0000-0000-000030270000}"/>
    <cellStyle name="Normal 124 2" xfId="10155" xr:uid="{00000000-0005-0000-0000-000031270000}"/>
    <cellStyle name="Normal 124 2 2" xfId="10156" xr:uid="{00000000-0005-0000-0000-000032270000}"/>
    <cellStyle name="Normal 124 2 3" xfId="10157" xr:uid="{00000000-0005-0000-0000-000033270000}"/>
    <cellStyle name="Normal 124 3" xfId="10158" xr:uid="{00000000-0005-0000-0000-000034270000}"/>
    <cellStyle name="Normal 124 4" xfId="10159" xr:uid="{00000000-0005-0000-0000-000035270000}"/>
    <cellStyle name="Normal 125" xfId="10160" xr:uid="{00000000-0005-0000-0000-000036270000}"/>
    <cellStyle name="Normal 125 2" xfId="10161" xr:uid="{00000000-0005-0000-0000-000037270000}"/>
    <cellStyle name="Normal 125 2 2" xfId="10162" xr:uid="{00000000-0005-0000-0000-000038270000}"/>
    <cellStyle name="Normal 125 2 3" xfId="10163" xr:uid="{00000000-0005-0000-0000-000039270000}"/>
    <cellStyle name="Normal 125 3" xfId="10164" xr:uid="{00000000-0005-0000-0000-00003A270000}"/>
    <cellStyle name="Normal 125 4" xfId="10165" xr:uid="{00000000-0005-0000-0000-00003B270000}"/>
    <cellStyle name="Normal 126" xfId="10166" xr:uid="{00000000-0005-0000-0000-00003C270000}"/>
    <cellStyle name="Normal 126 2" xfId="10167" xr:uid="{00000000-0005-0000-0000-00003D270000}"/>
    <cellStyle name="Normal 126 2 2" xfId="10168" xr:uid="{00000000-0005-0000-0000-00003E270000}"/>
    <cellStyle name="Normal 126 2 3" xfId="10169" xr:uid="{00000000-0005-0000-0000-00003F270000}"/>
    <cellStyle name="Normal 126 3" xfId="10170" xr:uid="{00000000-0005-0000-0000-000040270000}"/>
    <cellStyle name="Normal 126 4" xfId="10171" xr:uid="{00000000-0005-0000-0000-000041270000}"/>
    <cellStyle name="Normal 127" xfId="10172" xr:uid="{00000000-0005-0000-0000-000042270000}"/>
    <cellStyle name="Normal 127 2" xfId="10173" xr:uid="{00000000-0005-0000-0000-000043270000}"/>
    <cellStyle name="Normal 127 2 2" xfId="10174" xr:uid="{00000000-0005-0000-0000-000044270000}"/>
    <cellStyle name="Normal 127 2 3" xfId="10175" xr:uid="{00000000-0005-0000-0000-000045270000}"/>
    <cellStyle name="Normal 127 3" xfId="10176" xr:uid="{00000000-0005-0000-0000-000046270000}"/>
    <cellStyle name="Normal 127 4" xfId="10177" xr:uid="{00000000-0005-0000-0000-000047270000}"/>
    <cellStyle name="Normal 128" xfId="10178" xr:uid="{00000000-0005-0000-0000-000048270000}"/>
    <cellStyle name="Normal 128 2" xfId="10179" xr:uid="{00000000-0005-0000-0000-000049270000}"/>
    <cellStyle name="Normal 128 2 2" xfId="10180" xr:uid="{00000000-0005-0000-0000-00004A270000}"/>
    <cellStyle name="Normal 128 2 3" xfId="10181" xr:uid="{00000000-0005-0000-0000-00004B270000}"/>
    <cellStyle name="Normal 128 3" xfId="10182" xr:uid="{00000000-0005-0000-0000-00004C270000}"/>
    <cellStyle name="Normal 128 4" xfId="10183" xr:uid="{00000000-0005-0000-0000-00004D270000}"/>
    <cellStyle name="Normal 129" xfId="10184" xr:uid="{00000000-0005-0000-0000-00004E270000}"/>
    <cellStyle name="Normal 129 2" xfId="10185" xr:uid="{00000000-0005-0000-0000-00004F270000}"/>
    <cellStyle name="Normal 129 2 2" xfId="10186" xr:uid="{00000000-0005-0000-0000-000050270000}"/>
    <cellStyle name="Normal 129 2 3" xfId="10187" xr:uid="{00000000-0005-0000-0000-000051270000}"/>
    <cellStyle name="Normal 129 3" xfId="10188" xr:uid="{00000000-0005-0000-0000-000052270000}"/>
    <cellStyle name="Normal 129 4" xfId="10189" xr:uid="{00000000-0005-0000-0000-000053270000}"/>
    <cellStyle name="Normal 13" xfId="204" xr:uid="{00000000-0005-0000-0000-000054270000}"/>
    <cellStyle name="Normal 13 2" xfId="10191" xr:uid="{00000000-0005-0000-0000-000055270000}"/>
    <cellStyle name="Normal 13 2 2" xfId="10192" xr:uid="{00000000-0005-0000-0000-000056270000}"/>
    <cellStyle name="Normal 13 2 2 2" xfId="10193" xr:uid="{00000000-0005-0000-0000-000057270000}"/>
    <cellStyle name="Normal 13 2 2 2 2" xfId="10194" xr:uid="{00000000-0005-0000-0000-000058270000}"/>
    <cellStyle name="Normal 13 2 2 3" xfId="10195" xr:uid="{00000000-0005-0000-0000-000059270000}"/>
    <cellStyle name="Normal 13 2 2 4" xfId="10196" xr:uid="{00000000-0005-0000-0000-00005A270000}"/>
    <cellStyle name="Normal 13 2 3" xfId="10197" xr:uid="{00000000-0005-0000-0000-00005B270000}"/>
    <cellStyle name="Normal 13 2 3 2" xfId="10198" xr:uid="{00000000-0005-0000-0000-00005C270000}"/>
    <cellStyle name="Normal 13 2 4" xfId="10199" xr:uid="{00000000-0005-0000-0000-00005D270000}"/>
    <cellStyle name="Normal 13 2 5" xfId="10200" xr:uid="{00000000-0005-0000-0000-00005E270000}"/>
    <cellStyle name="Normal 13 3" xfId="10201" xr:uid="{00000000-0005-0000-0000-00005F270000}"/>
    <cellStyle name="Normal 13 3 2" xfId="10202" xr:uid="{00000000-0005-0000-0000-000060270000}"/>
    <cellStyle name="Normal 13 3 2 2" xfId="10203" xr:uid="{00000000-0005-0000-0000-000061270000}"/>
    <cellStyle name="Normal 13 3 3" xfId="10204" xr:uid="{00000000-0005-0000-0000-000062270000}"/>
    <cellStyle name="Normal 13 3 4" xfId="10205" xr:uid="{00000000-0005-0000-0000-000063270000}"/>
    <cellStyle name="Normal 13 4" xfId="10206" xr:uid="{00000000-0005-0000-0000-000064270000}"/>
    <cellStyle name="Normal 13 4 2" xfId="10207" xr:uid="{00000000-0005-0000-0000-000065270000}"/>
    <cellStyle name="Normal 13 4 2 2" xfId="10208" xr:uid="{00000000-0005-0000-0000-000066270000}"/>
    <cellStyle name="Normal 13 4 3" xfId="10209" xr:uid="{00000000-0005-0000-0000-000067270000}"/>
    <cellStyle name="Normal 13 5" xfId="10210" xr:uid="{00000000-0005-0000-0000-000068270000}"/>
    <cellStyle name="Normal 13 5 2" xfId="10211" xr:uid="{00000000-0005-0000-0000-000069270000}"/>
    <cellStyle name="Normal 13 6" xfId="10212" xr:uid="{00000000-0005-0000-0000-00006A270000}"/>
    <cellStyle name="Normal 13 6 2" xfId="10213" xr:uid="{00000000-0005-0000-0000-00006B270000}"/>
    <cellStyle name="Normal 13 7" xfId="10214" xr:uid="{00000000-0005-0000-0000-00006C270000}"/>
    <cellStyle name="Normal 13 8" xfId="10215" xr:uid="{00000000-0005-0000-0000-00006D270000}"/>
    <cellStyle name="Normal 13 9" xfId="10190" xr:uid="{00000000-0005-0000-0000-00006E270000}"/>
    <cellStyle name="Normal 130" xfId="10216" xr:uid="{00000000-0005-0000-0000-00006F270000}"/>
    <cellStyle name="Normal 130 2" xfId="10217" xr:uid="{00000000-0005-0000-0000-000070270000}"/>
    <cellStyle name="Normal 130 2 2" xfId="10218" xr:uid="{00000000-0005-0000-0000-000071270000}"/>
    <cellStyle name="Normal 130 2 3" xfId="10219" xr:uid="{00000000-0005-0000-0000-000072270000}"/>
    <cellStyle name="Normal 130 3" xfId="10220" xr:uid="{00000000-0005-0000-0000-000073270000}"/>
    <cellStyle name="Normal 130 4" xfId="10221" xr:uid="{00000000-0005-0000-0000-000074270000}"/>
    <cellStyle name="Normal 131" xfId="10222" xr:uid="{00000000-0005-0000-0000-000075270000}"/>
    <cellStyle name="Normal 131 2" xfId="10223" xr:uid="{00000000-0005-0000-0000-000076270000}"/>
    <cellStyle name="Normal 131 2 2" xfId="10224" xr:uid="{00000000-0005-0000-0000-000077270000}"/>
    <cellStyle name="Normal 131 2 3" xfId="10225" xr:uid="{00000000-0005-0000-0000-000078270000}"/>
    <cellStyle name="Normal 131 3" xfId="10226" xr:uid="{00000000-0005-0000-0000-000079270000}"/>
    <cellStyle name="Normal 131 4" xfId="10227" xr:uid="{00000000-0005-0000-0000-00007A270000}"/>
    <cellStyle name="Normal 132" xfId="10228" xr:uid="{00000000-0005-0000-0000-00007B270000}"/>
    <cellStyle name="Normal 132 2" xfId="10229" xr:uid="{00000000-0005-0000-0000-00007C270000}"/>
    <cellStyle name="Normal 132 2 2" xfId="10230" xr:uid="{00000000-0005-0000-0000-00007D270000}"/>
    <cellStyle name="Normal 132 2 3" xfId="10231" xr:uid="{00000000-0005-0000-0000-00007E270000}"/>
    <cellStyle name="Normal 132 3" xfId="10232" xr:uid="{00000000-0005-0000-0000-00007F270000}"/>
    <cellStyle name="Normal 132 4" xfId="10233" xr:uid="{00000000-0005-0000-0000-000080270000}"/>
    <cellStyle name="Normal 133" xfId="10234" xr:uid="{00000000-0005-0000-0000-000081270000}"/>
    <cellStyle name="Normal 133 2" xfId="10235" xr:uid="{00000000-0005-0000-0000-000082270000}"/>
    <cellStyle name="Normal 133 2 2" xfId="10236" xr:uid="{00000000-0005-0000-0000-000083270000}"/>
    <cellStyle name="Normal 133 2 3" xfId="10237" xr:uid="{00000000-0005-0000-0000-000084270000}"/>
    <cellStyle name="Normal 133 3" xfId="10238" xr:uid="{00000000-0005-0000-0000-000085270000}"/>
    <cellStyle name="Normal 133 4" xfId="10239" xr:uid="{00000000-0005-0000-0000-000086270000}"/>
    <cellStyle name="Normal 134" xfId="10240" xr:uid="{00000000-0005-0000-0000-000087270000}"/>
    <cellStyle name="Normal 134 2" xfId="10241" xr:uid="{00000000-0005-0000-0000-000088270000}"/>
    <cellStyle name="Normal 134 2 2" xfId="10242" xr:uid="{00000000-0005-0000-0000-000089270000}"/>
    <cellStyle name="Normal 134 2 3" xfId="10243" xr:uid="{00000000-0005-0000-0000-00008A270000}"/>
    <cellStyle name="Normal 134 3" xfId="10244" xr:uid="{00000000-0005-0000-0000-00008B270000}"/>
    <cellStyle name="Normal 134 4" xfId="10245" xr:uid="{00000000-0005-0000-0000-00008C270000}"/>
    <cellStyle name="Normal 135" xfId="10246" xr:uid="{00000000-0005-0000-0000-00008D270000}"/>
    <cellStyle name="Normal 135 2" xfId="10247" xr:uid="{00000000-0005-0000-0000-00008E270000}"/>
    <cellStyle name="Normal 135 2 2" xfId="10248" xr:uid="{00000000-0005-0000-0000-00008F270000}"/>
    <cellStyle name="Normal 135 2 3" xfId="10249" xr:uid="{00000000-0005-0000-0000-000090270000}"/>
    <cellStyle name="Normal 135 3" xfId="10250" xr:uid="{00000000-0005-0000-0000-000091270000}"/>
    <cellStyle name="Normal 135 4" xfId="10251" xr:uid="{00000000-0005-0000-0000-000092270000}"/>
    <cellStyle name="Normal 136" xfId="10252" xr:uid="{00000000-0005-0000-0000-000093270000}"/>
    <cellStyle name="Normal 136 2" xfId="10253" xr:uid="{00000000-0005-0000-0000-000094270000}"/>
    <cellStyle name="Normal 136 2 2" xfId="10254" xr:uid="{00000000-0005-0000-0000-000095270000}"/>
    <cellStyle name="Normal 136 2 3" xfId="10255" xr:uid="{00000000-0005-0000-0000-000096270000}"/>
    <cellStyle name="Normal 136 3" xfId="10256" xr:uid="{00000000-0005-0000-0000-000097270000}"/>
    <cellStyle name="Normal 136 4" xfId="10257" xr:uid="{00000000-0005-0000-0000-000098270000}"/>
    <cellStyle name="Normal 137" xfId="10258" xr:uid="{00000000-0005-0000-0000-000099270000}"/>
    <cellStyle name="Normal 137 2" xfId="10259" xr:uid="{00000000-0005-0000-0000-00009A270000}"/>
    <cellStyle name="Normal 137 2 2" xfId="10260" xr:uid="{00000000-0005-0000-0000-00009B270000}"/>
    <cellStyle name="Normal 137 2 3" xfId="10261" xr:uid="{00000000-0005-0000-0000-00009C270000}"/>
    <cellStyle name="Normal 137 3" xfId="10262" xr:uid="{00000000-0005-0000-0000-00009D270000}"/>
    <cellStyle name="Normal 137 4" xfId="10263" xr:uid="{00000000-0005-0000-0000-00009E270000}"/>
    <cellStyle name="Normal 138" xfId="10264" xr:uid="{00000000-0005-0000-0000-00009F270000}"/>
    <cellStyle name="Normal 138 2" xfId="10265" xr:uid="{00000000-0005-0000-0000-0000A0270000}"/>
    <cellStyle name="Normal 138 2 2" xfId="10266" xr:uid="{00000000-0005-0000-0000-0000A1270000}"/>
    <cellStyle name="Normal 138 2 3" xfId="10267" xr:uid="{00000000-0005-0000-0000-0000A2270000}"/>
    <cellStyle name="Normal 138 3" xfId="10268" xr:uid="{00000000-0005-0000-0000-0000A3270000}"/>
    <cellStyle name="Normal 138 4" xfId="10269" xr:uid="{00000000-0005-0000-0000-0000A4270000}"/>
    <cellStyle name="Normal 139" xfId="10270" xr:uid="{00000000-0005-0000-0000-0000A5270000}"/>
    <cellStyle name="Normal 139 2" xfId="10271" xr:uid="{00000000-0005-0000-0000-0000A6270000}"/>
    <cellStyle name="Normal 139 2 2" xfId="10272" xr:uid="{00000000-0005-0000-0000-0000A7270000}"/>
    <cellStyle name="Normal 139 2 3" xfId="10273" xr:uid="{00000000-0005-0000-0000-0000A8270000}"/>
    <cellStyle name="Normal 139 3" xfId="10274" xr:uid="{00000000-0005-0000-0000-0000A9270000}"/>
    <cellStyle name="Normal 139 4" xfId="10275" xr:uid="{00000000-0005-0000-0000-0000AA270000}"/>
    <cellStyle name="Normal 14" xfId="205" xr:uid="{00000000-0005-0000-0000-0000AB270000}"/>
    <cellStyle name="Normal 14 2" xfId="10277" xr:uid="{00000000-0005-0000-0000-0000AC270000}"/>
    <cellStyle name="Normal 14 2 2" xfId="10278" xr:uid="{00000000-0005-0000-0000-0000AD270000}"/>
    <cellStyle name="Normal 14 2 2 2" xfId="10279" xr:uid="{00000000-0005-0000-0000-0000AE270000}"/>
    <cellStyle name="Normal 14 2 2 2 2" xfId="10280" xr:uid="{00000000-0005-0000-0000-0000AF270000}"/>
    <cellStyle name="Normal 14 2 2 3" xfId="10281" xr:uid="{00000000-0005-0000-0000-0000B0270000}"/>
    <cellStyle name="Normal 14 2 2 4" xfId="10282" xr:uid="{00000000-0005-0000-0000-0000B1270000}"/>
    <cellStyle name="Normal 14 2 3" xfId="10283" xr:uid="{00000000-0005-0000-0000-0000B2270000}"/>
    <cellStyle name="Normal 14 2 3 2" xfId="10284" xr:uid="{00000000-0005-0000-0000-0000B3270000}"/>
    <cellStyle name="Normal 14 2 4" xfId="10285" xr:uid="{00000000-0005-0000-0000-0000B4270000}"/>
    <cellStyle name="Normal 14 2 5" xfId="10286" xr:uid="{00000000-0005-0000-0000-0000B5270000}"/>
    <cellStyle name="Normal 14 3" xfId="10287" xr:uid="{00000000-0005-0000-0000-0000B6270000}"/>
    <cellStyle name="Normal 14 3 2" xfId="10288" xr:uid="{00000000-0005-0000-0000-0000B7270000}"/>
    <cellStyle name="Normal 14 3 2 2" xfId="10289" xr:uid="{00000000-0005-0000-0000-0000B8270000}"/>
    <cellStyle name="Normal 14 3 3" xfId="10290" xr:uid="{00000000-0005-0000-0000-0000B9270000}"/>
    <cellStyle name="Normal 14 3 4" xfId="10291" xr:uid="{00000000-0005-0000-0000-0000BA270000}"/>
    <cellStyle name="Normal 14 4" xfId="10292" xr:uid="{00000000-0005-0000-0000-0000BB270000}"/>
    <cellStyle name="Normal 14 4 2" xfId="10293" xr:uid="{00000000-0005-0000-0000-0000BC270000}"/>
    <cellStyle name="Normal 14 4 2 2" xfId="10294" xr:uid="{00000000-0005-0000-0000-0000BD270000}"/>
    <cellStyle name="Normal 14 4 3" xfId="10295" xr:uid="{00000000-0005-0000-0000-0000BE270000}"/>
    <cellStyle name="Normal 14 5" xfId="10296" xr:uid="{00000000-0005-0000-0000-0000BF270000}"/>
    <cellStyle name="Normal 14 5 2" xfId="10297" xr:uid="{00000000-0005-0000-0000-0000C0270000}"/>
    <cellStyle name="Normal 14 6" xfId="10298" xr:uid="{00000000-0005-0000-0000-0000C1270000}"/>
    <cellStyle name="Normal 14 6 2" xfId="10299" xr:uid="{00000000-0005-0000-0000-0000C2270000}"/>
    <cellStyle name="Normal 14 7" xfId="10300" xr:uid="{00000000-0005-0000-0000-0000C3270000}"/>
    <cellStyle name="Normal 14 8" xfId="10301" xr:uid="{00000000-0005-0000-0000-0000C4270000}"/>
    <cellStyle name="Normal 14 9" xfId="10276" xr:uid="{00000000-0005-0000-0000-0000C5270000}"/>
    <cellStyle name="Normal 140" xfId="10302" xr:uid="{00000000-0005-0000-0000-0000C6270000}"/>
    <cellStyle name="Normal 140 2" xfId="10303" xr:uid="{00000000-0005-0000-0000-0000C7270000}"/>
    <cellStyle name="Normal 140 2 2" xfId="10304" xr:uid="{00000000-0005-0000-0000-0000C8270000}"/>
    <cellStyle name="Normal 140 2 3" xfId="10305" xr:uid="{00000000-0005-0000-0000-0000C9270000}"/>
    <cellStyle name="Normal 140 3" xfId="10306" xr:uid="{00000000-0005-0000-0000-0000CA270000}"/>
    <cellStyle name="Normal 140 4" xfId="10307" xr:uid="{00000000-0005-0000-0000-0000CB270000}"/>
    <cellStyle name="Normal 141" xfId="10308" xr:uid="{00000000-0005-0000-0000-0000CC270000}"/>
    <cellStyle name="Normal 141 2" xfId="10309" xr:uid="{00000000-0005-0000-0000-0000CD270000}"/>
    <cellStyle name="Normal 141 2 2" xfId="10310" xr:uid="{00000000-0005-0000-0000-0000CE270000}"/>
    <cellStyle name="Normal 141 2 3" xfId="10311" xr:uid="{00000000-0005-0000-0000-0000CF270000}"/>
    <cellStyle name="Normal 141 3" xfId="10312" xr:uid="{00000000-0005-0000-0000-0000D0270000}"/>
    <cellStyle name="Normal 141 4" xfId="10313" xr:uid="{00000000-0005-0000-0000-0000D1270000}"/>
    <cellStyle name="Normal 142" xfId="10314" xr:uid="{00000000-0005-0000-0000-0000D2270000}"/>
    <cellStyle name="Normal 142 2" xfId="10315" xr:uid="{00000000-0005-0000-0000-0000D3270000}"/>
    <cellStyle name="Normal 142 2 2" xfId="10316" xr:uid="{00000000-0005-0000-0000-0000D4270000}"/>
    <cellStyle name="Normal 142 2 3" xfId="10317" xr:uid="{00000000-0005-0000-0000-0000D5270000}"/>
    <cellStyle name="Normal 142 3" xfId="10318" xr:uid="{00000000-0005-0000-0000-0000D6270000}"/>
    <cellStyle name="Normal 142 4" xfId="10319" xr:uid="{00000000-0005-0000-0000-0000D7270000}"/>
    <cellStyle name="Normal 143" xfId="10320" xr:uid="{00000000-0005-0000-0000-0000D8270000}"/>
    <cellStyle name="Normal 143 2" xfId="10321" xr:uid="{00000000-0005-0000-0000-0000D9270000}"/>
    <cellStyle name="Normal 143 2 2" xfId="10322" xr:uid="{00000000-0005-0000-0000-0000DA270000}"/>
    <cellStyle name="Normal 143 2 3" xfId="10323" xr:uid="{00000000-0005-0000-0000-0000DB270000}"/>
    <cellStyle name="Normal 143 3" xfId="10324" xr:uid="{00000000-0005-0000-0000-0000DC270000}"/>
    <cellStyle name="Normal 143 4" xfId="10325" xr:uid="{00000000-0005-0000-0000-0000DD270000}"/>
    <cellStyle name="Normal 144" xfId="10326" xr:uid="{00000000-0005-0000-0000-0000DE270000}"/>
    <cellStyle name="Normal 144 2" xfId="10327" xr:uid="{00000000-0005-0000-0000-0000DF270000}"/>
    <cellStyle name="Normal 144 2 2" xfId="10328" xr:uid="{00000000-0005-0000-0000-0000E0270000}"/>
    <cellStyle name="Normal 144 2 3" xfId="10329" xr:uid="{00000000-0005-0000-0000-0000E1270000}"/>
    <cellStyle name="Normal 144 3" xfId="10330" xr:uid="{00000000-0005-0000-0000-0000E2270000}"/>
    <cellStyle name="Normal 144 4" xfId="10331" xr:uid="{00000000-0005-0000-0000-0000E3270000}"/>
    <cellStyle name="Normal 145" xfId="10332" xr:uid="{00000000-0005-0000-0000-0000E4270000}"/>
    <cellStyle name="Normal 145 2" xfId="10333" xr:uid="{00000000-0005-0000-0000-0000E5270000}"/>
    <cellStyle name="Normal 145 2 2" xfId="10334" xr:uid="{00000000-0005-0000-0000-0000E6270000}"/>
    <cellStyle name="Normal 145 2 3" xfId="10335" xr:uid="{00000000-0005-0000-0000-0000E7270000}"/>
    <cellStyle name="Normal 145 3" xfId="10336" xr:uid="{00000000-0005-0000-0000-0000E8270000}"/>
    <cellStyle name="Normal 145 4" xfId="10337" xr:uid="{00000000-0005-0000-0000-0000E9270000}"/>
    <cellStyle name="Normal 146" xfId="10338" xr:uid="{00000000-0005-0000-0000-0000EA270000}"/>
    <cellStyle name="Normal 146 2" xfId="10339" xr:uid="{00000000-0005-0000-0000-0000EB270000}"/>
    <cellStyle name="Normal 146 2 2" xfId="10340" xr:uid="{00000000-0005-0000-0000-0000EC270000}"/>
    <cellStyle name="Normal 146 2 3" xfId="10341" xr:uid="{00000000-0005-0000-0000-0000ED270000}"/>
    <cellStyle name="Normal 146 3" xfId="10342" xr:uid="{00000000-0005-0000-0000-0000EE270000}"/>
    <cellStyle name="Normal 146 4" xfId="10343" xr:uid="{00000000-0005-0000-0000-0000EF270000}"/>
    <cellStyle name="Normal 147" xfId="10344" xr:uid="{00000000-0005-0000-0000-0000F0270000}"/>
    <cellStyle name="Normal 147 2" xfId="10345" xr:uid="{00000000-0005-0000-0000-0000F1270000}"/>
    <cellStyle name="Normal 147 2 2" xfId="10346" xr:uid="{00000000-0005-0000-0000-0000F2270000}"/>
    <cellStyle name="Normal 147 2 3" xfId="10347" xr:uid="{00000000-0005-0000-0000-0000F3270000}"/>
    <cellStyle name="Normal 147 3" xfId="10348" xr:uid="{00000000-0005-0000-0000-0000F4270000}"/>
    <cellStyle name="Normal 147 4" xfId="10349" xr:uid="{00000000-0005-0000-0000-0000F5270000}"/>
    <cellStyle name="Normal 148" xfId="10350" xr:uid="{00000000-0005-0000-0000-0000F6270000}"/>
    <cellStyle name="Normal 148 2" xfId="10351" xr:uid="{00000000-0005-0000-0000-0000F7270000}"/>
    <cellStyle name="Normal 148 2 2" xfId="10352" xr:uid="{00000000-0005-0000-0000-0000F8270000}"/>
    <cellStyle name="Normal 148 2 3" xfId="10353" xr:uid="{00000000-0005-0000-0000-0000F9270000}"/>
    <cellStyle name="Normal 148 3" xfId="10354" xr:uid="{00000000-0005-0000-0000-0000FA270000}"/>
    <cellStyle name="Normal 148 4" xfId="10355" xr:uid="{00000000-0005-0000-0000-0000FB270000}"/>
    <cellStyle name="Normal 149" xfId="10356" xr:uid="{00000000-0005-0000-0000-0000FC270000}"/>
    <cellStyle name="Normal 149 2" xfId="10357" xr:uid="{00000000-0005-0000-0000-0000FD270000}"/>
    <cellStyle name="Normal 149 2 2" xfId="10358" xr:uid="{00000000-0005-0000-0000-0000FE270000}"/>
    <cellStyle name="Normal 149 2 3" xfId="10359" xr:uid="{00000000-0005-0000-0000-0000FF270000}"/>
    <cellStyle name="Normal 149 3" xfId="10360" xr:uid="{00000000-0005-0000-0000-000000280000}"/>
    <cellStyle name="Normal 149 4" xfId="10361" xr:uid="{00000000-0005-0000-0000-000001280000}"/>
    <cellStyle name="Normal 15" xfId="206" xr:uid="{00000000-0005-0000-0000-000002280000}"/>
    <cellStyle name="Normal 15 2" xfId="10363" xr:uid="{00000000-0005-0000-0000-000003280000}"/>
    <cellStyle name="Normal 15 2 2" xfId="10364" xr:uid="{00000000-0005-0000-0000-000004280000}"/>
    <cellStyle name="Normal 15 2 2 2" xfId="10365" xr:uid="{00000000-0005-0000-0000-000005280000}"/>
    <cellStyle name="Normal 15 2 2 2 2" xfId="10366" xr:uid="{00000000-0005-0000-0000-000006280000}"/>
    <cellStyle name="Normal 15 2 2 3" xfId="10367" xr:uid="{00000000-0005-0000-0000-000007280000}"/>
    <cellStyle name="Normal 15 2 2 4" xfId="10368" xr:uid="{00000000-0005-0000-0000-000008280000}"/>
    <cellStyle name="Normal 15 2 3" xfId="10369" xr:uid="{00000000-0005-0000-0000-000009280000}"/>
    <cellStyle name="Normal 15 2 3 2" xfId="10370" xr:uid="{00000000-0005-0000-0000-00000A280000}"/>
    <cellStyle name="Normal 15 2 4" xfId="10371" xr:uid="{00000000-0005-0000-0000-00000B280000}"/>
    <cellStyle name="Normal 15 2 5" xfId="10372" xr:uid="{00000000-0005-0000-0000-00000C280000}"/>
    <cellStyle name="Normal 15 3" xfId="10373" xr:uid="{00000000-0005-0000-0000-00000D280000}"/>
    <cellStyle name="Normal 15 3 2" xfId="10374" xr:uid="{00000000-0005-0000-0000-00000E280000}"/>
    <cellStyle name="Normal 15 3 2 2" xfId="10375" xr:uid="{00000000-0005-0000-0000-00000F280000}"/>
    <cellStyle name="Normal 15 3 3" xfId="10376" xr:uid="{00000000-0005-0000-0000-000010280000}"/>
    <cellStyle name="Normal 15 3 4" xfId="10377" xr:uid="{00000000-0005-0000-0000-000011280000}"/>
    <cellStyle name="Normal 15 4" xfId="10378" xr:uid="{00000000-0005-0000-0000-000012280000}"/>
    <cellStyle name="Normal 15 4 2" xfId="10379" xr:uid="{00000000-0005-0000-0000-000013280000}"/>
    <cellStyle name="Normal 15 4 2 2" xfId="10380" xr:uid="{00000000-0005-0000-0000-000014280000}"/>
    <cellStyle name="Normal 15 4 3" xfId="10381" xr:uid="{00000000-0005-0000-0000-000015280000}"/>
    <cellStyle name="Normal 15 5" xfId="10382" xr:uid="{00000000-0005-0000-0000-000016280000}"/>
    <cellStyle name="Normal 15 5 2" xfId="10383" xr:uid="{00000000-0005-0000-0000-000017280000}"/>
    <cellStyle name="Normal 15 6" xfId="10384" xr:uid="{00000000-0005-0000-0000-000018280000}"/>
    <cellStyle name="Normal 15 6 2" xfId="10385" xr:uid="{00000000-0005-0000-0000-000019280000}"/>
    <cellStyle name="Normal 15 7" xfId="10386" xr:uid="{00000000-0005-0000-0000-00001A280000}"/>
    <cellStyle name="Normal 15 8" xfId="10387" xr:uid="{00000000-0005-0000-0000-00001B280000}"/>
    <cellStyle name="Normal 15 9" xfId="10362" xr:uid="{00000000-0005-0000-0000-00001C280000}"/>
    <cellStyle name="Normal 150" xfId="10388" xr:uid="{00000000-0005-0000-0000-00001D280000}"/>
    <cellStyle name="Normal 150 2" xfId="10389" xr:uid="{00000000-0005-0000-0000-00001E280000}"/>
    <cellStyle name="Normal 150 2 2" xfId="10390" xr:uid="{00000000-0005-0000-0000-00001F280000}"/>
    <cellStyle name="Normal 150 2 3" xfId="10391" xr:uid="{00000000-0005-0000-0000-000020280000}"/>
    <cellStyle name="Normal 150 3" xfId="10392" xr:uid="{00000000-0005-0000-0000-000021280000}"/>
    <cellStyle name="Normal 150 4" xfId="10393" xr:uid="{00000000-0005-0000-0000-000022280000}"/>
    <cellStyle name="Normal 151" xfId="10394" xr:uid="{00000000-0005-0000-0000-000023280000}"/>
    <cellStyle name="Normal 151 2" xfId="10395" xr:uid="{00000000-0005-0000-0000-000024280000}"/>
    <cellStyle name="Normal 151 2 2" xfId="10396" xr:uid="{00000000-0005-0000-0000-000025280000}"/>
    <cellStyle name="Normal 151 2 3" xfId="10397" xr:uid="{00000000-0005-0000-0000-000026280000}"/>
    <cellStyle name="Normal 151 3" xfId="10398" xr:uid="{00000000-0005-0000-0000-000027280000}"/>
    <cellStyle name="Normal 151 4" xfId="10399" xr:uid="{00000000-0005-0000-0000-000028280000}"/>
    <cellStyle name="Normal 152" xfId="10400" xr:uid="{00000000-0005-0000-0000-000029280000}"/>
    <cellStyle name="Normal 152 2" xfId="10401" xr:uid="{00000000-0005-0000-0000-00002A280000}"/>
    <cellStyle name="Normal 152 2 2" xfId="10402" xr:uid="{00000000-0005-0000-0000-00002B280000}"/>
    <cellStyle name="Normal 152 2 3" xfId="10403" xr:uid="{00000000-0005-0000-0000-00002C280000}"/>
    <cellStyle name="Normal 152 3" xfId="10404" xr:uid="{00000000-0005-0000-0000-00002D280000}"/>
    <cellStyle name="Normal 152 4" xfId="10405" xr:uid="{00000000-0005-0000-0000-00002E280000}"/>
    <cellStyle name="Normal 153" xfId="10406" xr:uid="{00000000-0005-0000-0000-00002F280000}"/>
    <cellStyle name="Normal 153 2" xfId="10407" xr:uid="{00000000-0005-0000-0000-000030280000}"/>
    <cellStyle name="Normal 153 2 2" xfId="10408" xr:uid="{00000000-0005-0000-0000-000031280000}"/>
    <cellStyle name="Normal 153 2 3" xfId="10409" xr:uid="{00000000-0005-0000-0000-000032280000}"/>
    <cellStyle name="Normal 153 3" xfId="10410" xr:uid="{00000000-0005-0000-0000-000033280000}"/>
    <cellStyle name="Normal 153 4" xfId="10411" xr:uid="{00000000-0005-0000-0000-000034280000}"/>
    <cellStyle name="Normal 154" xfId="10412" xr:uid="{00000000-0005-0000-0000-000035280000}"/>
    <cellStyle name="Normal 154 2" xfId="10413" xr:uid="{00000000-0005-0000-0000-000036280000}"/>
    <cellStyle name="Normal 154 2 2" xfId="10414" xr:uid="{00000000-0005-0000-0000-000037280000}"/>
    <cellStyle name="Normal 154 2 3" xfId="10415" xr:uid="{00000000-0005-0000-0000-000038280000}"/>
    <cellStyle name="Normal 154 3" xfId="10416" xr:uid="{00000000-0005-0000-0000-000039280000}"/>
    <cellStyle name="Normal 154 4" xfId="10417" xr:uid="{00000000-0005-0000-0000-00003A280000}"/>
    <cellStyle name="Normal 155" xfId="10418" xr:uid="{00000000-0005-0000-0000-00003B280000}"/>
    <cellStyle name="Normal 155 2" xfId="10419" xr:uid="{00000000-0005-0000-0000-00003C280000}"/>
    <cellStyle name="Normal 155 2 2" xfId="10420" xr:uid="{00000000-0005-0000-0000-00003D280000}"/>
    <cellStyle name="Normal 155 2 3" xfId="10421" xr:uid="{00000000-0005-0000-0000-00003E280000}"/>
    <cellStyle name="Normal 155 3" xfId="10422" xr:uid="{00000000-0005-0000-0000-00003F280000}"/>
    <cellStyle name="Normal 155 4" xfId="10423" xr:uid="{00000000-0005-0000-0000-000040280000}"/>
    <cellStyle name="Normal 156" xfId="10424" xr:uid="{00000000-0005-0000-0000-000041280000}"/>
    <cellStyle name="Normal 156 2" xfId="10425" xr:uid="{00000000-0005-0000-0000-000042280000}"/>
    <cellStyle name="Normal 156 2 2" xfId="10426" xr:uid="{00000000-0005-0000-0000-000043280000}"/>
    <cellStyle name="Normal 156 2 3" xfId="10427" xr:uid="{00000000-0005-0000-0000-000044280000}"/>
    <cellStyle name="Normal 156 3" xfId="10428" xr:uid="{00000000-0005-0000-0000-000045280000}"/>
    <cellStyle name="Normal 156 4" xfId="10429" xr:uid="{00000000-0005-0000-0000-000046280000}"/>
    <cellStyle name="Normal 157" xfId="10430" xr:uid="{00000000-0005-0000-0000-000047280000}"/>
    <cellStyle name="Normal 157 2" xfId="10431" xr:uid="{00000000-0005-0000-0000-000048280000}"/>
    <cellStyle name="Normal 157 2 2" xfId="10432" xr:uid="{00000000-0005-0000-0000-000049280000}"/>
    <cellStyle name="Normal 157 2 3" xfId="10433" xr:uid="{00000000-0005-0000-0000-00004A280000}"/>
    <cellStyle name="Normal 157 3" xfId="10434" xr:uid="{00000000-0005-0000-0000-00004B280000}"/>
    <cellStyle name="Normal 157 4" xfId="10435" xr:uid="{00000000-0005-0000-0000-00004C280000}"/>
    <cellStyle name="Normal 158" xfId="10436" xr:uid="{00000000-0005-0000-0000-00004D280000}"/>
    <cellStyle name="Normal 158 2" xfId="10437" xr:uid="{00000000-0005-0000-0000-00004E280000}"/>
    <cellStyle name="Normal 158 2 2" xfId="10438" xr:uid="{00000000-0005-0000-0000-00004F280000}"/>
    <cellStyle name="Normal 158 2 3" xfId="10439" xr:uid="{00000000-0005-0000-0000-000050280000}"/>
    <cellStyle name="Normal 158 3" xfId="10440" xr:uid="{00000000-0005-0000-0000-000051280000}"/>
    <cellStyle name="Normal 158 4" xfId="10441" xr:uid="{00000000-0005-0000-0000-000052280000}"/>
    <cellStyle name="Normal 159" xfId="10442" xr:uid="{00000000-0005-0000-0000-000053280000}"/>
    <cellStyle name="Normal 159 2" xfId="10443" xr:uid="{00000000-0005-0000-0000-000054280000}"/>
    <cellStyle name="Normal 159 2 2" xfId="10444" xr:uid="{00000000-0005-0000-0000-000055280000}"/>
    <cellStyle name="Normal 159 2 3" xfId="10445" xr:uid="{00000000-0005-0000-0000-000056280000}"/>
    <cellStyle name="Normal 159 3" xfId="10446" xr:uid="{00000000-0005-0000-0000-000057280000}"/>
    <cellStyle name="Normal 159 4" xfId="10447" xr:uid="{00000000-0005-0000-0000-000058280000}"/>
    <cellStyle name="Normal 16" xfId="207" xr:uid="{00000000-0005-0000-0000-000059280000}"/>
    <cellStyle name="Normal 16 2" xfId="10449" xr:uid="{00000000-0005-0000-0000-00005A280000}"/>
    <cellStyle name="Normal 16 2 2" xfId="10450" xr:uid="{00000000-0005-0000-0000-00005B280000}"/>
    <cellStyle name="Normal 16 2 2 2" xfId="10451" xr:uid="{00000000-0005-0000-0000-00005C280000}"/>
    <cellStyle name="Normal 16 2 2 3" xfId="10452" xr:uid="{00000000-0005-0000-0000-00005D280000}"/>
    <cellStyle name="Normal 16 2 3" xfId="10453" xr:uid="{00000000-0005-0000-0000-00005E280000}"/>
    <cellStyle name="Normal 16 2 4" xfId="10454" xr:uid="{00000000-0005-0000-0000-00005F280000}"/>
    <cellStyle name="Normal 16 3" xfId="10455" xr:uid="{00000000-0005-0000-0000-000060280000}"/>
    <cellStyle name="Normal 16 3 2" xfId="10456" xr:uid="{00000000-0005-0000-0000-000061280000}"/>
    <cellStyle name="Normal 16 3 2 2" xfId="10457" xr:uid="{00000000-0005-0000-0000-000062280000}"/>
    <cellStyle name="Normal 16 3 3" xfId="10458" xr:uid="{00000000-0005-0000-0000-000063280000}"/>
    <cellStyle name="Normal 16 3 4" xfId="10459" xr:uid="{00000000-0005-0000-0000-000064280000}"/>
    <cellStyle name="Normal 16 4" xfId="10460" xr:uid="{00000000-0005-0000-0000-000065280000}"/>
    <cellStyle name="Normal 16 4 2" xfId="10461" xr:uid="{00000000-0005-0000-0000-000066280000}"/>
    <cellStyle name="Normal 16 5" xfId="10462" xr:uid="{00000000-0005-0000-0000-000067280000}"/>
    <cellStyle name="Normal 16 5 2" xfId="10463" xr:uid="{00000000-0005-0000-0000-000068280000}"/>
    <cellStyle name="Normal 16 6" xfId="10464" xr:uid="{00000000-0005-0000-0000-000069280000}"/>
    <cellStyle name="Normal 16 7" xfId="10465" xr:uid="{00000000-0005-0000-0000-00006A280000}"/>
    <cellStyle name="Normal 16 8" xfId="10448" xr:uid="{00000000-0005-0000-0000-00006B280000}"/>
    <cellStyle name="Normal 160" xfId="10466" xr:uid="{00000000-0005-0000-0000-00006C280000}"/>
    <cellStyle name="Normal 160 2" xfId="10467" xr:uid="{00000000-0005-0000-0000-00006D280000}"/>
    <cellStyle name="Normal 160 2 2" xfId="10468" xr:uid="{00000000-0005-0000-0000-00006E280000}"/>
    <cellStyle name="Normal 160 2 3" xfId="10469" xr:uid="{00000000-0005-0000-0000-00006F280000}"/>
    <cellStyle name="Normal 160 3" xfId="10470" xr:uid="{00000000-0005-0000-0000-000070280000}"/>
    <cellStyle name="Normal 160 4" xfId="10471" xr:uid="{00000000-0005-0000-0000-000071280000}"/>
    <cellStyle name="Normal 161" xfId="10472" xr:uid="{00000000-0005-0000-0000-000072280000}"/>
    <cellStyle name="Normal 161 2" xfId="10473" xr:uid="{00000000-0005-0000-0000-000073280000}"/>
    <cellStyle name="Normal 161 2 2" xfId="10474" xr:uid="{00000000-0005-0000-0000-000074280000}"/>
    <cellStyle name="Normal 161 2 3" xfId="10475" xr:uid="{00000000-0005-0000-0000-000075280000}"/>
    <cellStyle name="Normal 161 3" xfId="10476" xr:uid="{00000000-0005-0000-0000-000076280000}"/>
    <cellStyle name="Normal 161 4" xfId="10477" xr:uid="{00000000-0005-0000-0000-000077280000}"/>
    <cellStyle name="Normal 162" xfId="10478" xr:uid="{00000000-0005-0000-0000-000078280000}"/>
    <cellStyle name="Normal 162 2" xfId="10479" xr:uid="{00000000-0005-0000-0000-000079280000}"/>
    <cellStyle name="Normal 162 2 2" xfId="10480" xr:uid="{00000000-0005-0000-0000-00007A280000}"/>
    <cellStyle name="Normal 162 2 3" xfId="10481" xr:uid="{00000000-0005-0000-0000-00007B280000}"/>
    <cellStyle name="Normal 162 3" xfId="10482" xr:uid="{00000000-0005-0000-0000-00007C280000}"/>
    <cellStyle name="Normal 162 4" xfId="10483" xr:uid="{00000000-0005-0000-0000-00007D280000}"/>
    <cellStyle name="Normal 163" xfId="10484" xr:uid="{00000000-0005-0000-0000-00007E280000}"/>
    <cellStyle name="Normal 163 2" xfId="10485" xr:uid="{00000000-0005-0000-0000-00007F280000}"/>
    <cellStyle name="Normal 163 2 2" xfId="10486" xr:uid="{00000000-0005-0000-0000-000080280000}"/>
    <cellStyle name="Normal 163 2 3" xfId="10487" xr:uid="{00000000-0005-0000-0000-000081280000}"/>
    <cellStyle name="Normal 163 3" xfId="10488" xr:uid="{00000000-0005-0000-0000-000082280000}"/>
    <cellStyle name="Normal 163 4" xfId="10489" xr:uid="{00000000-0005-0000-0000-000083280000}"/>
    <cellStyle name="Normal 164" xfId="10490" xr:uid="{00000000-0005-0000-0000-000084280000}"/>
    <cellStyle name="Normal 164 2" xfId="10491" xr:uid="{00000000-0005-0000-0000-000085280000}"/>
    <cellStyle name="Normal 164 2 2" xfId="10492" xr:uid="{00000000-0005-0000-0000-000086280000}"/>
    <cellStyle name="Normal 164 2 3" xfId="10493" xr:uid="{00000000-0005-0000-0000-000087280000}"/>
    <cellStyle name="Normal 164 3" xfId="10494" xr:uid="{00000000-0005-0000-0000-000088280000}"/>
    <cellStyle name="Normal 164 4" xfId="10495" xr:uid="{00000000-0005-0000-0000-000089280000}"/>
    <cellStyle name="Normal 165" xfId="10496" xr:uid="{00000000-0005-0000-0000-00008A280000}"/>
    <cellStyle name="Normal 165 2" xfId="10497" xr:uid="{00000000-0005-0000-0000-00008B280000}"/>
    <cellStyle name="Normal 165 2 2" xfId="10498" xr:uid="{00000000-0005-0000-0000-00008C280000}"/>
    <cellStyle name="Normal 165 2 3" xfId="10499" xr:uid="{00000000-0005-0000-0000-00008D280000}"/>
    <cellStyle name="Normal 165 3" xfId="10500" xr:uid="{00000000-0005-0000-0000-00008E280000}"/>
    <cellStyle name="Normal 165 4" xfId="10501" xr:uid="{00000000-0005-0000-0000-00008F280000}"/>
    <cellStyle name="Normal 166" xfId="10502" xr:uid="{00000000-0005-0000-0000-000090280000}"/>
    <cellStyle name="Normal 166 2" xfId="10503" xr:uid="{00000000-0005-0000-0000-000091280000}"/>
    <cellStyle name="Normal 166 2 2" xfId="10504" xr:uid="{00000000-0005-0000-0000-000092280000}"/>
    <cellStyle name="Normal 166 2 3" xfId="10505" xr:uid="{00000000-0005-0000-0000-000093280000}"/>
    <cellStyle name="Normal 166 3" xfId="10506" xr:uid="{00000000-0005-0000-0000-000094280000}"/>
    <cellStyle name="Normal 166 4" xfId="10507" xr:uid="{00000000-0005-0000-0000-000095280000}"/>
    <cellStyle name="Normal 167" xfId="10508" xr:uid="{00000000-0005-0000-0000-000096280000}"/>
    <cellStyle name="Normal 167 2" xfId="10509" xr:uid="{00000000-0005-0000-0000-000097280000}"/>
    <cellStyle name="Normal 167 2 2" xfId="10510" xr:uid="{00000000-0005-0000-0000-000098280000}"/>
    <cellStyle name="Normal 167 2 3" xfId="10511" xr:uid="{00000000-0005-0000-0000-000099280000}"/>
    <cellStyle name="Normal 167 3" xfId="10512" xr:uid="{00000000-0005-0000-0000-00009A280000}"/>
    <cellStyle name="Normal 167 4" xfId="10513" xr:uid="{00000000-0005-0000-0000-00009B280000}"/>
    <cellStyle name="Normal 168" xfId="10514" xr:uid="{00000000-0005-0000-0000-00009C280000}"/>
    <cellStyle name="Normal 168 2" xfId="10515" xr:uid="{00000000-0005-0000-0000-00009D280000}"/>
    <cellStyle name="Normal 168 2 2" xfId="10516" xr:uid="{00000000-0005-0000-0000-00009E280000}"/>
    <cellStyle name="Normal 168 2 3" xfId="10517" xr:uid="{00000000-0005-0000-0000-00009F280000}"/>
    <cellStyle name="Normal 168 3" xfId="10518" xr:uid="{00000000-0005-0000-0000-0000A0280000}"/>
    <cellStyle name="Normal 168 4" xfId="10519" xr:uid="{00000000-0005-0000-0000-0000A1280000}"/>
    <cellStyle name="Normal 169" xfId="10520" xr:uid="{00000000-0005-0000-0000-0000A2280000}"/>
    <cellStyle name="Normal 169 2" xfId="10521" xr:uid="{00000000-0005-0000-0000-0000A3280000}"/>
    <cellStyle name="Normal 169 2 2" xfId="10522" xr:uid="{00000000-0005-0000-0000-0000A4280000}"/>
    <cellStyle name="Normal 169 2 3" xfId="10523" xr:uid="{00000000-0005-0000-0000-0000A5280000}"/>
    <cellStyle name="Normal 169 3" xfId="10524" xr:uid="{00000000-0005-0000-0000-0000A6280000}"/>
    <cellStyle name="Normal 169 4" xfId="10525" xr:uid="{00000000-0005-0000-0000-0000A7280000}"/>
    <cellStyle name="Normal 17" xfId="208" xr:uid="{00000000-0005-0000-0000-0000A8280000}"/>
    <cellStyle name="Normal 17 2" xfId="10527" xr:uid="{00000000-0005-0000-0000-0000A9280000}"/>
    <cellStyle name="Normal 17 2 2" xfId="10528" xr:uid="{00000000-0005-0000-0000-0000AA280000}"/>
    <cellStyle name="Normal 17 2 2 2" xfId="10529" xr:uid="{00000000-0005-0000-0000-0000AB280000}"/>
    <cellStyle name="Normal 17 2 2 2 2" xfId="10530" xr:uid="{00000000-0005-0000-0000-0000AC280000}"/>
    <cellStyle name="Normal 17 2 2 3" xfId="10531" xr:uid="{00000000-0005-0000-0000-0000AD280000}"/>
    <cellStyle name="Normal 17 2 2 4" xfId="10532" xr:uid="{00000000-0005-0000-0000-0000AE280000}"/>
    <cellStyle name="Normal 17 2 3" xfId="10533" xr:uid="{00000000-0005-0000-0000-0000AF280000}"/>
    <cellStyle name="Normal 17 2 3 2" xfId="10534" xr:uid="{00000000-0005-0000-0000-0000B0280000}"/>
    <cellStyle name="Normal 17 2 4" xfId="10535" xr:uid="{00000000-0005-0000-0000-0000B1280000}"/>
    <cellStyle name="Normal 17 2 5" xfId="10536" xr:uid="{00000000-0005-0000-0000-0000B2280000}"/>
    <cellStyle name="Normal 17 3" xfId="10537" xr:uid="{00000000-0005-0000-0000-0000B3280000}"/>
    <cellStyle name="Normal 17 3 2" xfId="10538" xr:uid="{00000000-0005-0000-0000-0000B4280000}"/>
    <cellStyle name="Normal 17 3 2 2" xfId="10539" xr:uid="{00000000-0005-0000-0000-0000B5280000}"/>
    <cellStyle name="Normal 17 3 3" xfId="10540" xr:uid="{00000000-0005-0000-0000-0000B6280000}"/>
    <cellStyle name="Normal 17 3 4" xfId="10541" xr:uid="{00000000-0005-0000-0000-0000B7280000}"/>
    <cellStyle name="Normal 17 4" xfId="10542" xr:uid="{00000000-0005-0000-0000-0000B8280000}"/>
    <cellStyle name="Normal 17 4 2" xfId="10543" xr:uid="{00000000-0005-0000-0000-0000B9280000}"/>
    <cellStyle name="Normal 17 4 2 2" xfId="10544" xr:uid="{00000000-0005-0000-0000-0000BA280000}"/>
    <cellStyle name="Normal 17 4 3" xfId="10545" xr:uid="{00000000-0005-0000-0000-0000BB280000}"/>
    <cellStyle name="Normal 17 5" xfId="10546" xr:uid="{00000000-0005-0000-0000-0000BC280000}"/>
    <cellStyle name="Normal 17 5 2" xfId="10547" xr:uid="{00000000-0005-0000-0000-0000BD280000}"/>
    <cellStyle name="Normal 17 6" xfId="10548" xr:uid="{00000000-0005-0000-0000-0000BE280000}"/>
    <cellStyle name="Normal 17 6 2" xfId="10549" xr:uid="{00000000-0005-0000-0000-0000BF280000}"/>
    <cellStyle name="Normal 17 7" xfId="10550" xr:uid="{00000000-0005-0000-0000-0000C0280000}"/>
    <cellStyle name="Normal 17 8" xfId="10551" xr:uid="{00000000-0005-0000-0000-0000C1280000}"/>
    <cellStyle name="Normal 17 9" xfId="10526" xr:uid="{00000000-0005-0000-0000-0000C2280000}"/>
    <cellStyle name="Normal 170" xfId="10552" xr:uid="{00000000-0005-0000-0000-0000C3280000}"/>
    <cellStyle name="Normal 170 2" xfId="10553" xr:uid="{00000000-0005-0000-0000-0000C4280000}"/>
    <cellStyle name="Normal 170 2 2" xfId="10554" xr:uid="{00000000-0005-0000-0000-0000C5280000}"/>
    <cellStyle name="Normal 170 2 3" xfId="10555" xr:uid="{00000000-0005-0000-0000-0000C6280000}"/>
    <cellStyle name="Normal 170 3" xfId="10556" xr:uid="{00000000-0005-0000-0000-0000C7280000}"/>
    <cellStyle name="Normal 170 4" xfId="10557" xr:uid="{00000000-0005-0000-0000-0000C8280000}"/>
    <cellStyle name="Normal 171" xfId="10558" xr:uid="{00000000-0005-0000-0000-0000C9280000}"/>
    <cellStyle name="Normal 171 2" xfId="10559" xr:uid="{00000000-0005-0000-0000-0000CA280000}"/>
    <cellStyle name="Normal 171 2 2" xfId="10560" xr:uid="{00000000-0005-0000-0000-0000CB280000}"/>
    <cellStyle name="Normal 171 2 3" xfId="10561" xr:uid="{00000000-0005-0000-0000-0000CC280000}"/>
    <cellStyle name="Normal 171 3" xfId="10562" xr:uid="{00000000-0005-0000-0000-0000CD280000}"/>
    <cellStyle name="Normal 171 4" xfId="10563" xr:uid="{00000000-0005-0000-0000-0000CE280000}"/>
    <cellStyle name="Normal 172" xfId="10564" xr:uid="{00000000-0005-0000-0000-0000CF280000}"/>
    <cellStyle name="Normal 172 2" xfId="10565" xr:uid="{00000000-0005-0000-0000-0000D0280000}"/>
    <cellStyle name="Normal 172 2 2" xfId="10566" xr:uid="{00000000-0005-0000-0000-0000D1280000}"/>
    <cellStyle name="Normal 172 2 3" xfId="10567" xr:uid="{00000000-0005-0000-0000-0000D2280000}"/>
    <cellStyle name="Normal 172 3" xfId="10568" xr:uid="{00000000-0005-0000-0000-0000D3280000}"/>
    <cellStyle name="Normal 172 4" xfId="10569" xr:uid="{00000000-0005-0000-0000-0000D4280000}"/>
    <cellStyle name="Normal 173" xfId="10570" xr:uid="{00000000-0005-0000-0000-0000D5280000}"/>
    <cellStyle name="Normal 173 2" xfId="10571" xr:uid="{00000000-0005-0000-0000-0000D6280000}"/>
    <cellStyle name="Normal 173 2 2" xfId="10572" xr:uid="{00000000-0005-0000-0000-0000D7280000}"/>
    <cellStyle name="Normal 173 2 3" xfId="10573" xr:uid="{00000000-0005-0000-0000-0000D8280000}"/>
    <cellStyle name="Normal 173 3" xfId="10574" xr:uid="{00000000-0005-0000-0000-0000D9280000}"/>
    <cellStyle name="Normal 173 4" xfId="10575" xr:uid="{00000000-0005-0000-0000-0000DA280000}"/>
    <cellStyle name="Normal 174" xfId="10576" xr:uid="{00000000-0005-0000-0000-0000DB280000}"/>
    <cellStyle name="Normal 174 2" xfId="10577" xr:uid="{00000000-0005-0000-0000-0000DC280000}"/>
    <cellStyle name="Normal 174 2 2" xfId="10578" xr:uid="{00000000-0005-0000-0000-0000DD280000}"/>
    <cellStyle name="Normal 174 2 3" xfId="10579" xr:uid="{00000000-0005-0000-0000-0000DE280000}"/>
    <cellStyle name="Normal 174 3" xfId="10580" xr:uid="{00000000-0005-0000-0000-0000DF280000}"/>
    <cellStyle name="Normal 174 4" xfId="10581" xr:uid="{00000000-0005-0000-0000-0000E0280000}"/>
    <cellStyle name="Normal 175" xfId="10582" xr:uid="{00000000-0005-0000-0000-0000E1280000}"/>
    <cellStyle name="Normal 175 2" xfId="10583" xr:uid="{00000000-0005-0000-0000-0000E2280000}"/>
    <cellStyle name="Normal 175 2 2" xfId="10584" xr:uid="{00000000-0005-0000-0000-0000E3280000}"/>
    <cellStyle name="Normal 175 2 3" xfId="10585" xr:uid="{00000000-0005-0000-0000-0000E4280000}"/>
    <cellStyle name="Normal 175 3" xfId="10586" xr:uid="{00000000-0005-0000-0000-0000E5280000}"/>
    <cellStyle name="Normal 175 4" xfId="10587" xr:uid="{00000000-0005-0000-0000-0000E6280000}"/>
    <cellStyle name="Normal 176" xfId="10588" xr:uid="{00000000-0005-0000-0000-0000E7280000}"/>
    <cellStyle name="Normal 176 2" xfId="10589" xr:uid="{00000000-0005-0000-0000-0000E8280000}"/>
    <cellStyle name="Normal 176 2 2" xfId="10590" xr:uid="{00000000-0005-0000-0000-0000E9280000}"/>
    <cellStyle name="Normal 176 2 3" xfId="10591" xr:uid="{00000000-0005-0000-0000-0000EA280000}"/>
    <cellStyle name="Normal 176 3" xfId="10592" xr:uid="{00000000-0005-0000-0000-0000EB280000}"/>
    <cellStyle name="Normal 176 4" xfId="10593" xr:uid="{00000000-0005-0000-0000-0000EC280000}"/>
    <cellStyle name="Normal 177" xfId="10594" xr:uid="{00000000-0005-0000-0000-0000ED280000}"/>
    <cellStyle name="Normal 177 2" xfId="10595" xr:uid="{00000000-0005-0000-0000-0000EE280000}"/>
    <cellStyle name="Normal 177 2 2" xfId="10596" xr:uid="{00000000-0005-0000-0000-0000EF280000}"/>
    <cellStyle name="Normal 177 2 3" xfId="10597" xr:uid="{00000000-0005-0000-0000-0000F0280000}"/>
    <cellStyle name="Normal 177 3" xfId="10598" xr:uid="{00000000-0005-0000-0000-0000F1280000}"/>
    <cellStyle name="Normal 177 4" xfId="10599" xr:uid="{00000000-0005-0000-0000-0000F2280000}"/>
    <cellStyle name="Normal 178" xfId="10600" xr:uid="{00000000-0005-0000-0000-0000F3280000}"/>
    <cellStyle name="Normal 178 2" xfId="10601" xr:uid="{00000000-0005-0000-0000-0000F4280000}"/>
    <cellStyle name="Normal 178 2 2" xfId="10602" xr:uid="{00000000-0005-0000-0000-0000F5280000}"/>
    <cellStyle name="Normal 178 2 3" xfId="10603" xr:uid="{00000000-0005-0000-0000-0000F6280000}"/>
    <cellStyle name="Normal 178 3" xfId="10604" xr:uid="{00000000-0005-0000-0000-0000F7280000}"/>
    <cellStyle name="Normal 178 4" xfId="10605" xr:uid="{00000000-0005-0000-0000-0000F8280000}"/>
    <cellStyle name="Normal 179" xfId="10606" xr:uid="{00000000-0005-0000-0000-0000F9280000}"/>
    <cellStyle name="Normal 179 2" xfId="10607" xr:uid="{00000000-0005-0000-0000-0000FA280000}"/>
    <cellStyle name="Normal 179 2 2" xfId="10608" xr:uid="{00000000-0005-0000-0000-0000FB280000}"/>
    <cellStyle name="Normal 179 2 3" xfId="10609" xr:uid="{00000000-0005-0000-0000-0000FC280000}"/>
    <cellStyle name="Normal 179 3" xfId="10610" xr:uid="{00000000-0005-0000-0000-0000FD280000}"/>
    <cellStyle name="Normal 179 4" xfId="10611" xr:uid="{00000000-0005-0000-0000-0000FE280000}"/>
    <cellStyle name="Normal 18" xfId="209" xr:uid="{00000000-0005-0000-0000-0000FF280000}"/>
    <cellStyle name="Normal 18 2" xfId="10613" xr:uid="{00000000-0005-0000-0000-000000290000}"/>
    <cellStyle name="Normal 18 2 2" xfId="10614" xr:uid="{00000000-0005-0000-0000-000001290000}"/>
    <cellStyle name="Normal 18 2 2 2" xfId="10615" xr:uid="{00000000-0005-0000-0000-000002290000}"/>
    <cellStyle name="Normal 18 2 2 2 2" xfId="10616" xr:uid="{00000000-0005-0000-0000-000003290000}"/>
    <cellStyle name="Normal 18 2 2 3" xfId="10617" xr:uid="{00000000-0005-0000-0000-000004290000}"/>
    <cellStyle name="Normal 18 2 2 4" xfId="10618" xr:uid="{00000000-0005-0000-0000-000005290000}"/>
    <cellStyle name="Normal 18 2 3" xfId="10619" xr:uid="{00000000-0005-0000-0000-000006290000}"/>
    <cellStyle name="Normal 18 2 3 2" xfId="10620" xr:uid="{00000000-0005-0000-0000-000007290000}"/>
    <cellStyle name="Normal 18 2 4" xfId="10621" xr:uid="{00000000-0005-0000-0000-000008290000}"/>
    <cellStyle name="Normal 18 2 5" xfId="10622" xr:uid="{00000000-0005-0000-0000-000009290000}"/>
    <cellStyle name="Normal 18 3" xfId="10623" xr:uid="{00000000-0005-0000-0000-00000A290000}"/>
    <cellStyle name="Normal 18 3 2" xfId="10624" xr:uid="{00000000-0005-0000-0000-00000B290000}"/>
    <cellStyle name="Normal 18 3 2 2" xfId="10625" xr:uid="{00000000-0005-0000-0000-00000C290000}"/>
    <cellStyle name="Normal 18 3 3" xfId="10626" xr:uid="{00000000-0005-0000-0000-00000D290000}"/>
    <cellStyle name="Normal 18 3 4" xfId="10627" xr:uid="{00000000-0005-0000-0000-00000E290000}"/>
    <cellStyle name="Normal 18 4" xfId="10628" xr:uid="{00000000-0005-0000-0000-00000F290000}"/>
    <cellStyle name="Normal 18 4 2" xfId="10629" xr:uid="{00000000-0005-0000-0000-000010290000}"/>
    <cellStyle name="Normal 18 4 2 2" xfId="10630" xr:uid="{00000000-0005-0000-0000-000011290000}"/>
    <cellStyle name="Normal 18 4 3" xfId="10631" xr:uid="{00000000-0005-0000-0000-000012290000}"/>
    <cellStyle name="Normal 18 5" xfId="10632" xr:uid="{00000000-0005-0000-0000-000013290000}"/>
    <cellStyle name="Normal 18 5 2" xfId="10633" xr:uid="{00000000-0005-0000-0000-000014290000}"/>
    <cellStyle name="Normal 18 6" xfId="10634" xr:uid="{00000000-0005-0000-0000-000015290000}"/>
    <cellStyle name="Normal 18 6 2" xfId="10635" xr:uid="{00000000-0005-0000-0000-000016290000}"/>
    <cellStyle name="Normal 18 7" xfId="10636" xr:uid="{00000000-0005-0000-0000-000017290000}"/>
    <cellStyle name="Normal 18 8" xfId="10637" xr:uid="{00000000-0005-0000-0000-000018290000}"/>
    <cellStyle name="Normal 18 9" xfId="10612" xr:uid="{00000000-0005-0000-0000-000019290000}"/>
    <cellStyle name="Normal 180" xfId="10638" xr:uid="{00000000-0005-0000-0000-00001A290000}"/>
    <cellStyle name="Normal 180 2" xfId="10639" xr:uid="{00000000-0005-0000-0000-00001B290000}"/>
    <cellStyle name="Normal 180 2 2" xfId="10640" xr:uid="{00000000-0005-0000-0000-00001C290000}"/>
    <cellStyle name="Normal 180 2 3" xfId="10641" xr:uid="{00000000-0005-0000-0000-00001D290000}"/>
    <cellStyle name="Normal 180 3" xfId="10642" xr:uid="{00000000-0005-0000-0000-00001E290000}"/>
    <cellStyle name="Normal 180 4" xfId="10643" xr:uid="{00000000-0005-0000-0000-00001F290000}"/>
    <cellStyle name="Normal 181" xfId="10644" xr:uid="{00000000-0005-0000-0000-000020290000}"/>
    <cellStyle name="Normal 181 2" xfId="10645" xr:uid="{00000000-0005-0000-0000-000021290000}"/>
    <cellStyle name="Normal 181 2 2" xfId="10646" xr:uid="{00000000-0005-0000-0000-000022290000}"/>
    <cellStyle name="Normal 181 2 3" xfId="10647" xr:uid="{00000000-0005-0000-0000-000023290000}"/>
    <cellStyle name="Normal 181 3" xfId="10648" xr:uid="{00000000-0005-0000-0000-000024290000}"/>
    <cellStyle name="Normal 181 4" xfId="10649" xr:uid="{00000000-0005-0000-0000-000025290000}"/>
    <cellStyle name="Normal 182" xfId="10650" xr:uid="{00000000-0005-0000-0000-000026290000}"/>
    <cellStyle name="Normal 182 2" xfId="10651" xr:uid="{00000000-0005-0000-0000-000027290000}"/>
    <cellStyle name="Normal 182 2 2" xfId="10652" xr:uid="{00000000-0005-0000-0000-000028290000}"/>
    <cellStyle name="Normal 182 2 3" xfId="10653" xr:uid="{00000000-0005-0000-0000-000029290000}"/>
    <cellStyle name="Normal 182 3" xfId="10654" xr:uid="{00000000-0005-0000-0000-00002A290000}"/>
    <cellStyle name="Normal 182 4" xfId="10655" xr:uid="{00000000-0005-0000-0000-00002B290000}"/>
    <cellStyle name="Normal 183" xfId="10656" xr:uid="{00000000-0005-0000-0000-00002C290000}"/>
    <cellStyle name="Normal 183 2" xfId="10657" xr:uid="{00000000-0005-0000-0000-00002D290000}"/>
    <cellStyle name="Normal 183 2 2" xfId="10658" xr:uid="{00000000-0005-0000-0000-00002E290000}"/>
    <cellStyle name="Normal 183 2 3" xfId="10659" xr:uid="{00000000-0005-0000-0000-00002F290000}"/>
    <cellStyle name="Normal 183 3" xfId="10660" xr:uid="{00000000-0005-0000-0000-000030290000}"/>
    <cellStyle name="Normal 183 4" xfId="10661" xr:uid="{00000000-0005-0000-0000-000031290000}"/>
    <cellStyle name="Normal 184" xfId="10662" xr:uid="{00000000-0005-0000-0000-000032290000}"/>
    <cellStyle name="Normal 184 2" xfId="10663" xr:uid="{00000000-0005-0000-0000-000033290000}"/>
    <cellStyle name="Normal 184 2 2" xfId="10664" xr:uid="{00000000-0005-0000-0000-000034290000}"/>
    <cellStyle name="Normal 184 2 3" xfId="10665" xr:uid="{00000000-0005-0000-0000-000035290000}"/>
    <cellStyle name="Normal 184 3" xfId="10666" xr:uid="{00000000-0005-0000-0000-000036290000}"/>
    <cellStyle name="Normal 184 4" xfId="10667" xr:uid="{00000000-0005-0000-0000-000037290000}"/>
    <cellStyle name="Normal 185" xfId="10668" xr:uid="{00000000-0005-0000-0000-000038290000}"/>
    <cellStyle name="Normal 185 2" xfId="10669" xr:uid="{00000000-0005-0000-0000-000039290000}"/>
    <cellStyle name="Normal 185 2 2" xfId="10670" xr:uid="{00000000-0005-0000-0000-00003A290000}"/>
    <cellStyle name="Normal 185 2 3" xfId="10671" xr:uid="{00000000-0005-0000-0000-00003B290000}"/>
    <cellStyle name="Normal 185 3" xfId="10672" xr:uid="{00000000-0005-0000-0000-00003C290000}"/>
    <cellStyle name="Normal 185 4" xfId="10673" xr:uid="{00000000-0005-0000-0000-00003D290000}"/>
    <cellStyle name="Normal 186" xfId="10674" xr:uid="{00000000-0005-0000-0000-00003E290000}"/>
    <cellStyle name="Normal 186 2" xfId="10675" xr:uid="{00000000-0005-0000-0000-00003F290000}"/>
    <cellStyle name="Normal 186 2 2" xfId="10676" xr:uid="{00000000-0005-0000-0000-000040290000}"/>
    <cellStyle name="Normal 186 2 3" xfId="10677" xr:uid="{00000000-0005-0000-0000-000041290000}"/>
    <cellStyle name="Normal 186 3" xfId="10678" xr:uid="{00000000-0005-0000-0000-000042290000}"/>
    <cellStyle name="Normal 186 4" xfId="10679" xr:uid="{00000000-0005-0000-0000-000043290000}"/>
    <cellStyle name="Normal 187" xfId="10680" xr:uid="{00000000-0005-0000-0000-000044290000}"/>
    <cellStyle name="Normal 187 2" xfId="10681" xr:uid="{00000000-0005-0000-0000-000045290000}"/>
    <cellStyle name="Normal 187 2 2" xfId="10682" xr:uid="{00000000-0005-0000-0000-000046290000}"/>
    <cellStyle name="Normal 187 2 3" xfId="10683" xr:uid="{00000000-0005-0000-0000-000047290000}"/>
    <cellStyle name="Normal 187 3" xfId="10684" xr:uid="{00000000-0005-0000-0000-000048290000}"/>
    <cellStyle name="Normal 187 4" xfId="10685" xr:uid="{00000000-0005-0000-0000-000049290000}"/>
    <cellStyle name="Normal 188" xfId="10686" xr:uid="{00000000-0005-0000-0000-00004A290000}"/>
    <cellStyle name="Normal 188 2" xfId="10687" xr:uid="{00000000-0005-0000-0000-00004B290000}"/>
    <cellStyle name="Normal 188 2 2" xfId="10688" xr:uid="{00000000-0005-0000-0000-00004C290000}"/>
    <cellStyle name="Normal 188 2 3" xfId="10689" xr:uid="{00000000-0005-0000-0000-00004D290000}"/>
    <cellStyle name="Normal 188 3" xfId="10690" xr:uid="{00000000-0005-0000-0000-00004E290000}"/>
    <cellStyle name="Normal 188 4" xfId="10691" xr:uid="{00000000-0005-0000-0000-00004F290000}"/>
    <cellStyle name="Normal 189" xfId="10692" xr:uid="{00000000-0005-0000-0000-000050290000}"/>
    <cellStyle name="Normal 189 2" xfId="10693" xr:uid="{00000000-0005-0000-0000-000051290000}"/>
    <cellStyle name="Normal 189 2 2" xfId="10694" xr:uid="{00000000-0005-0000-0000-000052290000}"/>
    <cellStyle name="Normal 189 2 3" xfId="10695" xr:uid="{00000000-0005-0000-0000-000053290000}"/>
    <cellStyle name="Normal 189 3" xfId="10696" xr:uid="{00000000-0005-0000-0000-000054290000}"/>
    <cellStyle name="Normal 189 4" xfId="10697" xr:uid="{00000000-0005-0000-0000-000055290000}"/>
    <cellStyle name="Normal 19" xfId="210" xr:uid="{00000000-0005-0000-0000-000056290000}"/>
    <cellStyle name="Normal 19 2" xfId="211" xr:uid="{00000000-0005-0000-0000-000057290000}"/>
    <cellStyle name="Normal 19 2 2" xfId="10700" xr:uid="{00000000-0005-0000-0000-000058290000}"/>
    <cellStyle name="Normal 19 2 2 2" xfId="10701" xr:uid="{00000000-0005-0000-0000-000059290000}"/>
    <cellStyle name="Normal 19 2 2 2 2" xfId="10702" xr:uid="{00000000-0005-0000-0000-00005A290000}"/>
    <cellStyle name="Normal 19 2 2 3" xfId="10703" xr:uid="{00000000-0005-0000-0000-00005B290000}"/>
    <cellStyle name="Normal 19 2 2 4" xfId="10704" xr:uid="{00000000-0005-0000-0000-00005C290000}"/>
    <cellStyle name="Normal 19 2 3" xfId="10705" xr:uid="{00000000-0005-0000-0000-00005D290000}"/>
    <cellStyle name="Normal 19 2 3 2" xfId="10706" xr:uid="{00000000-0005-0000-0000-00005E290000}"/>
    <cellStyle name="Normal 19 2 4" xfId="10707" xr:uid="{00000000-0005-0000-0000-00005F290000}"/>
    <cellStyle name="Normal 19 2 5" xfId="10708" xr:uid="{00000000-0005-0000-0000-000060290000}"/>
    <cellStyle name="Normal 19 2 6" xfId="10699" xr:uid="{00000000-0005-0000-0000-000061290000}"/>
    <cellStyle name="Normal 19 3" xfId="10709" xr:uid="{00000000-0005-0000-0000-000062290000}"/>
    <cellStyle name="Normal 19 3 2" xfId="10710" xr:uid="{00000000-0005-0000-0000-000063290000}"/>
    <cellStyle name="Normal 19 3 2 2" xfId="10711" xr:uid="{00000000-0005-0000-0000-000064290000}"/>
    <cellStyle name="Normal 19 3 3" xfId="10712" xr:uid="{00000000-0005-0000-0000-000065290000}"/>
    <cellStyle name="Normal 19 3 4" xfId="10713" xr:uid="{00000000-0005-0000-0000-000066290000}"/>
    <cellStyle name="Normal 19 4" xfId="10714" xr:uid="{00000000-0005-0000-0000-000067290000}"/>
    <cellStyle name="Normal 19 4 2" xfId="10715" xr:uid="{00000000-0005-0000-0000-000068290000}"/>
    <cellStyle name="Normal 19 4 2 2" xfId="10716" xr:uid="{00000000-0005-0000-0000-000069290000}"/>
    <cellStyle name="Normal 19 4 3" xfId="10717" xr:uid="{00000000-0005-0000-0000-00006A290000}"/>
    <cellStyle name="Normal 19 5" xfId="10718" xr:uid="{00000000-0005-0000-0000-00006B290000}"/>
    <cellStyle name="Normal 19 5 2" xfId="10719" xr:uid="{00000000-0005-0000-0000-00006C290000}"/>
    <cellStyle name="Normal 19 6" xfId="10720" xr:uid="{00000000-0005-0000-0000-00006D290000}"/>
    <cellStyle name="Normal 19 6 2" xfId="10721" xr:uid="{00000000-0005-0000-0000-00006E290000}"/>
    <cellStyle name="Normal 19 7" xfId="10722" xr:uid="{00000000-0005-0000-0000-00006F290000}"/>
    <cellStyle name="Normal 19 8" xfId="10723" xr:uid="{00000000-0005-0000-0000-000070290000}"/>
    <cellStyle name="Normal 19 9" xfId="10698" xr:uid="{00000000-0005-0000-0000-000071290000}"/>
    <cellStyle name="Normal 190" xfId="10724" xr:uid="{00000000-0005-0000-0000-000072290000}"/>
    <cellStyle name="Normal 190 2" xfId="10725" xr:uid="{00000000-0005-0000-0000-000073290000}"/>
    <cellStyle name="Normal 190 2 2" xfId="10726" xr:uid="{00000000-0005-0000-0000-000074290000}"/>
    <cellStyle name="Normal 190 2 3" xfId="10727" xr:uid="{00000000-0005-0000-0000-000075290000}"/>
    <cellStyle name="Normal 190 3" xfId="10728" xr:uid="{00000000-0005-0000-0000-000076290000}"/>
    <cellStyle name="Normal 190 4" xfId="10729" xr:uid="{00000000-0005-0000-0000-000077290000}"/>
    <cellStyle name="Normal 191" xfId="10730" xr:uid="{00000000-0005-0000-0000-000078290000}"/>
    <cellStyle name="Normal 191 2" xfId="10731" xr:uid="{00000000-0005-0000-0000-000079290000}"/>
    <cellStyle name="Normal 191 2 2" xfId="10732" xr:uid="{00000000-0005-0000-0000-00007A290000}"/>
    <cellStyle name="Normal 191 2 3" xfId="10733" xr:uid="{00000000-0005-0000-0000-00007B290000}"/>
    <cellStyle name="Normal 191 3" xfId="10734" xr:uid="{00000000-0005-0000-0000-00007C290000}"/>
    <cellStyle name="Normal 191 4" xfId="10735" xr:uid="{00000000-0005-0000-0000-00007D290000}"/>
    <cellStyle name="Normal 192" xfId="10736" xr:uid="{00000000-0005-0000-0000-00007E290000}"/>
    <cellStyle name="Normal 192 2" xfId="10737" xr:uid="{00000000-0005-0000-0000-00007F290000}"/>
    <cellStyle name="Normal 192 2 2" xfId="10738" xr:uid="{00000000-0005-0000-0000-000080290000}"/>
    <cellStyle name="Normal 192 2 3" xfId="10739" xr:uid="{00000000-0005-0000-0000-000081290000}"/>
    <cellStyle name="Normal 192 3" xfId="10740" xr:uid="{00000000-0005-0000-0000-000082290000}"/>
    <cellStyle name="Normal 192 4" xfId="10741" xr:uid="{00000000-0005-0000-0000-000083290000}"/>
    <cellStyle name="Normal 193" xfId="10742" xr:uid="{00000000-0005-0000-0000-000084290000}"/>
    <cellStyle name="Normal 193 2" xfId="10743" xr:uid="{00000000-0005-0000-0000-000085290000}"/>
    <cellStyle name="Normal 193 2 2" xfId="10744" xr:uid="{00000000-0005-0000-0000-000086290000}"/>
    <cellStyle name="Normal 193 2 3" xfId="10745" xr:uid="{00000000-0005-0000-0000-000087290000}"/>
    <cellStyle name="Normal 193 3" xfId="10746" xr:uid="{00000000-0005-0000-0000-000088290000}"/>
    <cellStyle name="Normal 193 4" xfId="10747" xr:uid="{00000000-0005-0000-0000-000089290000}"/>
    <cellStyle name="Normal 194" xfId="10748" xr:uid="{00000000-0005-0000-0000-00008A290000}"/>
    <cellStyle name="Normal 194 2" xfId="10749" xr:uid="{00000000-0005-0000-0000-00008B290000}"/>
    <cellStyle name="Normal 194 2 2" xfId="10750" xr:uid="{00000000-0005-0000-0000-00008C290000}"/>
    <cellStyle name="Normal 194 2 3" xfId="10751" xr:uid="{00000000-0005-0000-0000-00008D290000}"/>
    <cellStyle name="Normal 194 3" xfId="10752" xr:uid="{00000000-0005-0000-0000-00008E290000}"/>
    <cellStyle name="Normal 194 4" xfId="10753" xr:uid="{00000000-0005-0000-0000-00008F290000}"/>
    <cellStyle name="Normal 195" xfId="10754" xr:uid="{00000000-0005-0000-0000-000090290000}"/>
    <cellStyle name="Normal 195 2" xfId="10755" xr:uid="{00000000-0005-0000-0000-000091290000}"/>
    <cellStyle name="Normal 195 2 2" xfId="10756" xr:uid="{00000000-0005-0000-0000-000092290000}"/>
    <cellStyle name="Normal 195 2 3" xfId="10757" xr:uid="{00000000-0005-0000-0000-000093290000}"/>
    <cellStyle name="Normal 195 3" xfId="10758" xr:uid="{00000000-0005-0000-0000-000094290000}"/>
    <cellStyle name="Normal 195 4" xfId="10759" xr:uid="{00000000-0005-0000-0000-000095290000}"/>
    <cellStyle name="Normal 196" xfId="10760" xr:uid="{00000000-0005-0000-0000-000096290000}"/>
    <cellStyle name="Normal 196 2" xfId="10761" xr:uid="{00000000-0005-0000-0000-000097290000}"/>
    <cellStyle name="Normal 196 2 2" xfId="10762" xr:uid="{00000000-0005-0000-0000-000098290000}"/>
    <cellStyle name="Normal 196 2 2 2" xfId="10763" xr:uid="{00000000-0005-0000-0000-000099290000}"/>
    <cellStyle name="Normal 196 2 2 2 2" xfId="10764" xr:uid="{00000000-0005-0000-0000-00009A290000}"/>
    <cellStyle name="Normal 196 2 2 2 2 2" xfId="10765" xr:uid="{00000000-0005-0000-0000-00009B290000}"/>
    <cellStyle name="Normal 196 2 2 2 3" xfId="10766" xr:uid="{00000000-0005-0000-0000-00009C290000}"/>
    <cellStyle name="Normal 196 2 2 3" xfId="10767" xr:uid="{00000000-0005-0000-0000-00009D290000}"/>
    <cellStyle name="Normal 196 2 2 3 2" xfId="10768" xr:uid="{00000000-0005-0000-0000-00009E290000}"/>
    <cellStyle name="Normal 196 2 2 3 2 2" xfId="10769" xr:uid="{00000000-0005-0000-0000-00009F290000}"/>
    <cellStyle name="Normal 196 2 2 3 3" xfId="10770" xr:uid="{00000000-0005-0000-0000-0000A0290000}"/>
    <cellStyle name="Normal 196 2 2 4" xfId="10771" xr:uid="{00000000-0005-0000-0000-0000A1290000}"/>
    <cellStyle name="Normal 196 2 2 4 2" xfId="10772" xr:uid="{00000000-0005-0000-0000-0000A2290000}"/>
    <cellStyle name="Normal 196 2 2 5" xfId="10773" xr:uid="{00000000-0005-0000-0000-0000A3290000}"/>
    <cellStyle name="Normal 196 2 2 6" xfId="10774" xr:uid="{00000000-0005-0000-0000-0000A4290000}"/>
    <cellStyle name="Normal 196 2 3" xfId="10775" xr:uid="{00000000-0005-0000-0000-0000A5290000}"/>
    <cellStyle name="Normal 196 2 3 2" xfId="10776" xr:uid="{00000000-0005-0000-0000-0000A6290000}"/>
    <cellStyle name="Normal 196 2 3 2 2" xfId="10777" xr:uid="{00000000-0005-0000-0000-0000A7290000}"/>
    <cellStyle name="Normal 196 2 3 2 2 2" xfId="10778" xr:uid="{00000000-0005-0000-0000-0000A8290000}"/>
    <cellStyle name="Normal 196 2 3 2 3" xfId="10779" xr:uid="{00000000-0005-0000-0000-0000A9290000}"/>
    <cellStyle name="Normal 196 2 3 3" xfId="10780" xr:uid="{00000000-0005-0000-0000-0000AA290000}"/>
    <cellStyle name="Normal 196 2 3 3 2" xfId="10781" xr:uid="{00000000-0005-0000-0000-0000AB290000}"/>
    <cellStyle name="Normal 196 2 3 4" xfId="10782" xr:uid="{00000000-0005-0000-0000-0000AC290000}"/>
    <cellStyle name="Normal 196 2 4" xfId="10783" xr:uid="{00000000-0005-0000-0000-0000AD290000}"/>
    <cellStyle name="Normal 196 2 4 2" xfId="10784" xr:uid="{00000000-0005-0000-0000-0000AE290000}"/>
    <cellStyle name="Normal 196 2 5" xfId="10785" xr:uid="{00000000-0005-0000-0000-0000AF290000}"/>
    <cellStyle name="Normal 196 2 6" xfId="10786" xr:uid="{00000000-0005-0000-0000-0000B0290000}"/>
    <cellStyle name="Normal 196 3" xfId="10787" xr:uid="{00000000-0005-0000-0000-0000B1290000}"/>
    <cellStyle name="Normal 196 3 2" xfId="10788" xr:uid="{00000000-0005-0000-0000-0000B2290000}"/>
    <cellStyle name="Normal 196 3 2 2" xfId="10789" xr:uid="{00000000-0005-0000-0000-0000B3290000}"/>
    <cellStyle name="Normal 196 3 3" xfId="10790" xr:uid="{00000000-0005-0000-0000-0000B4290000}"/>
    <cellStyle name="Normal 196 3 4" xfId="10791" xr:uid="{00000000-0005-0000-0000-0000B5290000}"/>
    <cellStyle name="Normal 196 4" xfId="10792" xr:uid="{00000000-0005-0000-0000-0000B6290000}"/>
    <cellStyle name="Normal 196 4 2" xfId="10793" xr:uid="{00000000-0005-0000-0000-0000B7290000}"/>
    <cellStyle name="Normal 196 4 2 2" xfId="10794" xr:uid="{00000000-0005-0000-0000-0000B8290000}"/>
    <cellStyle name="Normal 196 4 2 2 2" xfId="10795" xr:uid="{00000000-0005-0000-0000-0000B9290000}"/>
    <cellStyle name="Normal 196 4 2 3" xfId="10796" xr:uid="{00000000-0005-0000-0000-0000BA290000}"/>
    <cellStyle name="Normal 196 4 3" xfId="10797" xr:uid="{00000000-0005-0000-0000-0000BB290000}"/>
    <cellStyle name="Normal 196 4 3 2" xfId="10798" xr:uid="{00000000-0005-0000-0000-0000BC290000}"/>
    <cellStyle name="Normal 196 4 4" xfId="10799" xr:uid="{00000000-0005-0000-0000-0000BD290000}"/>
    <cellStyle name="Normal 196 5" xfId="10800" xr:uid="{00000000-0005-0000-0000-0000BE290000}"/>
    <cellStyle name="Normal 196 5 2" xfId="10801" xr:uid="{00000000-0005-0000-0000-0000BF290000}"/>
    <cellStyle name="Normal 196 5 2 2" xfId="10802" xr:uid="{00000000-0005-0000-0000-0000C0290000}"/>
    <cellStyle name="Normal 196 5 3" xfId="10803" xr:uid="{00000000-0005-0000-0000-0000C1290000}"/>
    <cellStyle name="Normal 196 5 3 2" xfId="10804" xr:uid="{00000000-0005-0000-0000-0000C2290000}"/>
    <cellStyle name="Normal 196 5 4" xfId="10805" xr:uid="{00000000-0005-0000-0000-0000C3290000}"/>
    <cellStyle name="Normal 196 5 5" xfId="10806" xr:uid="{00000000-0005-0000-0000-0000C4290000}"/>
    <cellStyle name="Normal 196 6" xfId="10807" xr:uid="{00000000-0005-0000-0000-0000C5290000}"/>
    <cellStyle name="Normal 196 7" xfId="10808" xr:uid="{00000000-0005-0000-0000-0000C6290000}"/>
    <cellStyle name="Normal 196 8" xfId="10809" xr:uid="{00000000-0005-0000-0000-0000C7290000}"/>
    <cellStyle name="Normal 197" xfId="10810" xr:uid="{00000000-0005-0000-0000-0000C8290000}"/>
    <cellStyle name="Normal 197 2" xfId="10811" xr:uid="{00000000-0005-0000-0000-0000C9290000}"/>
    <cellStyle name="Normal 197 2 2" xfId="10812" xr:uid="{00000000-0005-0000-0000-0000CA290000}"/>
    <cellStyle name="Normal 197 2 2 2" xfId="10813" xr:uid="{00000000-0005-0000-0000-0000CB290000}"/>
    <cellStyle name="Normal 197 2 3" xfId="10814" xr:uid="{00000000-0005-0000-0000-0000CC290000}"/>
    <cellStyle name="Normal 197 2 4" xfId="10815" xr:uid="{00000000-0005-0000-0000-0000CD290000}"/>
    <cellStyle name="Normal 197 3" xfId="10816" xr:uid="{00000000-0005-0000-0000-0000CE290000}"/>
    <cellStyle name="Normal 197 3 2" xfId="10817" xr:uid="{00000000-0005-0000-0000-0000CF290000}"/>
    <cellStyle name="Normal 197 3 3" xfId="10818" xr:uid="{00000000-0005-0000-0000-0000D0290000}"/>
    <cellStyle name="Normal 197 4" xfId="10819" xr:uid="{00000000-0005-0000-0000-0000D1290000}"/>
    <cellStyle name="Normal 197 5" xfId="10820" xr:uid="{00000000-0005-0000-0000-0000D2290000}"/>
    <cellStyle name="Normal 198" xfId="10821" xr:uid="{00000000-0005-0000-0000-0000D3290000}"/>
    <cellStyle name="Normal 198 2" xfId="10822" xr:uid="{00000000-0005-0000-0000-0000D4290000}"/>
    <cellStyle name="Normal 198 2 2" xfId="10823" xr:uid="{00000000-0005-0000-0000-0000D5290000}"/>
    <cellStyle name="Normal 198 2 2 2" xfId="10824" xr:uid="{00000000-0005-0000-0000-0000D6290000}"/>
    <cellStyle name="Normal 198 2 2 3" xfId="10825" xr:uid="{00000000-0005-0000-0000-0000D7290000}"/>
    <cellStyle name="Normal 198 2 3" xfId="10826" xr:uid="{00000000-0005-0000-0000-0000D8290000}"/>
    <cellStyle name="Normal 198 2 4" xfId="10827" xr:uid="{00000000-0005-0000-0000-0000D9290000}"/>
    <cellStyle name="Normal 198 3" xfId="10828" xr:uid="{00000000-0005-0000-0000-0000DA290000}"/>
    <cellStyle name="Normal 198 3 2" xfId="10829" xr:uid="{00000000-0005-0000-0000-0000DB290000}"/>
    <cellStyle name="Normal 198 4" xfId="10830" xr:uid="{00000000-0005-0000-0000-0000DC290000}"/>
    <cellStyle name="Normal 198 5" xfId="10831" xr:uid="{00000000-0005-0000-0000-0000DD290000}"/>
    <cellStyle name="Normal 199" xfId="10832" xr:uid="{00000000-0005-0000-0000-0000DE290000}"/>
    <cellStyle name="Normal 199 2" xfId="10833" xr:uid="{00000000-0005-0000-0000-0000DF290000}"/>
    <cellStyle name="Normal 199 2 2" xfId="10834" xr:uid="{00000000-0005-0000-0000-0000E0290000}"/>
    <cellStyle name="Normal 199 2 3" xfId="10835" xr:uid="{00000000-0005-0000-0000-0000E1290000}"/>
    <cellStyle name="Normal 199 2 4" xfId="10836" xr:uid="{00000000-0005-0000-0000-0000E2290000}"/>
    <cellStyle name="Normal 199 3" xfId="10837" xr:uid="{00000000-0005-0000-0000-0000E3290000}"/>
    <cellStyle name="Normal 199 4" xfId="10838" xr:uid="{00000000-0005-0000-0000-0000E4290000}"/>
    <cellStyle name="Normal 199 5" xfId="10839" xr:uid="{00000000-0005-0000-0000-0000E5290000}"/>
    <cellStyle name="Normal 2" xfId="3" xr:uid="{00000000-0005-0000-0000-0000E6290000}"/>
    <cellStyle name="Normal 2 10" xfId="10840" xr:uid="{00000000-0005-0000-0000-0000E7290000}"/>
    <cellStyle name="Normal 2 10 2" xfId="10841" xr:uid="{00000000-0005-0000-0000-0000E8290000}"/>
    <cellStyle name="Normal 2 10 2 2" xfId="10842" xr:uid="{00000000-0005-0000-0000-0000E9290000}"/>
    <cellStyle name="Normal 2 10 2 2 2" xfId="10843" xr:uid="{00000000-0005-0000-0000-0000EA290000}"/>
    <cellStyle name="Normal 2 10 2 3" xfId="10844" xr:uid="{00000000-0005-0000-0000-0000EB290000}"/>
    <cellStyle name="Normal 2 10 3" xfId="10845" xr:uid="{00000000-0005-0000-0000-0000EC290000}"/>
    <cellStyle name="Normal 2 10 3 2" xfId="10846" xr:uid="{00000000-0005-0000-0000-0000ED290000}"/>
    <cellStyle name="Normal 2 10 4" xfId="10847" xr:uid="{00000000-0005-0000-0000-0000EE290000}"/>
    <cellStyle name="Normal 2 11" xfId="10848" xr:uid="{00000000-0005-0000-0000-0000EF290000}"/>
    <cellStyle name="Normal 2 11 2" xfId="10849" xr:uid="{00000000-0005-0000-0000-0000F0290000}"/>
    <cellStyle name="Normal 2 11 2 2" xfId="10850" xr:uid="{00000000-0005-0000-0000-0000F1290000}"/>
    <cellStyle name="Normal 2 11 2 2 2" xfId="10851" xr:uid="{00000000-0005-0000-0000-0000F2290000}"/>
    <cellStyle name="Normal 2 11 2 3" xfId="10852" xr:uid="{00000000-0005-0000-0000-0000F3290000}"/>
    <cellStyle name="Normal 2 11 3" xfId="10853" xr:uid="{00000000-0005-0000-0000-0000F4290000}"/>
    <cellStyle name="Normal 2 11 3 2" xfId="10854" xr:uid="{00000000-0005-0000-0000-0000F5290000}"/>
    <cellStyle name="Normal 2 11 4" xfId="10855" xr:uid="{00000000-0005-0000-0000-0000F6290000}"/>
    <cellStyle name="Normal 2 12" xfId="10856" xr:uid="{00000000-0005-0000-0000-0000F7290000}"/>
    <cellStyle name="Normal 2 12 2" xfId="10857" xr:uid="{00000000-0005-0000-0000-0000F8290000}"/>
    <cellStyle name="Normal 2 12 2 2" xfId="10858" xr:uid="{00000000-0005-0000-0000-0000F9290000}"/>
    <cellStyle name="Normal 2 12 2 2 2" xfId="10859" xr:uid="{00000000-0005-0000-0000-0000FA290000}"/>
    <cellStyle name="Normal 2 12 2 3" xfId="10860" xr:uid="{00000000-0005-0000-0000-0000FB290000}"/>
    <cellStyle name="Normal 2 12 3" xfId="10861" xr:uid="{00000000-0005-0000-0000-0000FC290000}"/>
    <cellStyle name="Normal 2 12 3 2" xfId="10862" xr:uid="{00000000-0005-0000-0000-0000FD290000}"/>
    <cellStyle name="Normal 2 12 3 2 2" xfId="10863" xr:uid="{00000000-0005-0000-0000-0000FE290000}"/>
    <cellStyle name="Normal 2 12 3 2 2 2" xfId="10864" xr:uid="{00000000-0005-0000-0000-0000FF290000}"/>
    <cellStyle name="Normal 2 12 3 2 2 2 2" xfId="10865" xr:uid="{00000000-0005-0000-0000-0000002A0000}"/>
    <cellStyle name="Normal 2 12 3 2 2 3" xfId="10866" xr:uid="{00000000-0005-0000-0000-0000012A0000}"/>
    <cellStyle name="Normal 2 12 3 2 3" xfId="10867" xr:uid="{00000000-0005-0000-0000-0000022A0000}"/>
    <cellStyle name="Normal 2 12 3 2 3 2" xfId="10868" xr:uid="{00000000-0005-0000-0000-0000032A0000}"/>
    <cellStyle name="Normal 2 12 3 2 3 3" xfId="10869" xr:uid="{00000000-0005-0000-0000-0000042A0000}"/>
    <cellStyle name="Normal 2 12 3 2 4" xfId="10870" xr:uid="{00000000-0005-0000-0000-0000052A0000}"/>
    <cellStyle name="Normal 2 12 3 2 4 2" xfId="10871" xr:uid="{00000000-0005-0000-0000-0000062A0000}"/>
    <cellStyle name="Normal 2 12 3 2 5" xfId="10872" xr:uid="{00000000-0005-0000-0000-0000072A0000}"/>
    <cellStyle name="Normal 2 12 3 3" xfId="10873" xr:uid="{00000000-0005-0000-0000-0000082A0000}"/>
    <cellStyle name="Normal 2 12 3 3 2" xfId="10874" xr:uid="{00000000-0005-0000-0000-0000092A0000}"/>
    <cellStyle name="Normal 2 12 3 3 3" xfId="10875" xr:uid="{00000000-0005-0000-0000-00000A2A0000}"/>
    <cellStyle name="Normal 2 12 3 4" xfId="10876" xr:uid="{00000000-0005-0000-0000-00000B2A0000}"/>
    <cellStyle name="Normal 2 12 3 5" xfId="10877" xr:uid="{00000000-0005-0000-0000-00000C2A0000}"/>
    <cellStyle name="Normal 2 12 4" xfId="10878" xr:uid="{00000000-0005-0000-0000-00000D2A0000}"/>
    <cellStyle name="Normal 2 12 4 2" xfId="10879" xr:uid="{00000000-0005-0000-0000-00000E2A0000}"/>
    <cellStyle name="Normal 2 12 4 2 2" xfId="10880" xr:uid="{00000000-0005-0000-0000-00000F2A0000}"/>
    <cellStyle name="Normal 2 12 4 3" xfId="10881" xr:uid="{00000000-0005-0000-0000-0000102A0000}"/>
    <cellStyle name="Normal 2 12 5" xfId="10882" xr:uid="{00000000-0005-0000-0000-0000112A0000}"/>
    <cellStyle name="Normal 2 12 5 2" xfId="10883" xr:uid="{00000000-0005-0000-0000-0000122A0000}"/>
    <cellStyle name="Normal 2 12 5 2 2" xfId="10884" xr:uid="{00000000-0005-0000-0000-0000132A0000}"/>
    <cellStyle name="Normal 2 12 5 3" xfId="10885" xr:uid="{00000000-0005-0000-0000-0000142A0000}"/>
    <cellStyle name="Normal 2 12 6" xfId="10886" xr:uid="{00000000-0005-0000-0000-0000152A0000}"/>
    <cellStyle name="Normal 2 12 6 2" xfId="10887" xr:uid="{00000000-0005-0000-0000-0000162A0000}"/>
    <cellStyle name="Normal 2 12 6 3" xfId="10888" xr:uid="{00000000-0005-0000-0000-0000172A0000}"/>
    <cellStyle name="Normal 2 12 7" xfId="10889" xr:uid="{00000000-0005-0000-0000-0000182A0000}"/>
    <cellStyle name="Normal 2 12 8" xfId="10890" xr:uid="{00000000-0005-0000-0000-0000192A0000}"/>
    <cellStyle name="Normal 2 13" xfId="10891" xr:uid="{00000000-0005-0000-0000-00001A2A0000}"/>
    <cellStyle name="Normal 2 13 2" xfId="10892" xr:uid="{00000000-0005-0000-0000-00001B2A0000}"/>
    <cellStyle name="Normal 2 13 2 2" xfId="10893" xr:uid="{00000000-0005-0000-0000-00001C2A0000}"/>
    <cellStyle name="Normal 2 13 2 2 2" xfId="10894" xr:uid="{00000000-0005-0000-0000-00001D2A0000}"/>
    <cellStyle name="Normal 2 13 2 3" xfId="10895" xr:uid="{00000000-0005-0000-0000-00001E2A0000}"/>
    <cellStyle name="Normal 2 13 3" xfId="10896" xr:uid="{00000000-0005-0000-0000-00001F2A0000}"/>
    <cellStyle name="Normal 2 13 3 2" xfId="10897" xr:uid="{00000000-0005-0000-0000-0000202A0000}"/>
    <cellStyle name="Normal 2 13 4" xfId="10898" xr:uid="{00000000-0005-0000-0000-0000212A0000}"/>
    <cellStyle name="Normal 2 14" xfId="10899" xr:uid="{00000000-0005-0000-0000-0000222A0000}"/>
    <cellStyle name="Normal 2 14 2" xfId="10900" xr:uid="{00000000-0005-0000-0000-0000232A0000}"/>
    <cellStyle name="Normal 2 14 2 2" xfId="10901" xr:uid="{00000000-0005-0000-0000-0000242A0000}"/>
    <cellStyle name="Normal 2 14 2 2 2" xfId="10902" xr:uid="{00000000-0005-0000-0000-0000252A0000}"/>
    <cellStyle name="Normal 2 14 2 3" xfId="10903" xr:uid="{00000000-0005-0000-0000-0000262A0000}"/>
    <cellStyle name="Normal 2 14 3" xfId="10904" xr:uid="{00000000-0005-0000-0000-0000272A0000}"/>
    <cellStyle name="Normal 2 14 3 2" xfId="10905" xr:uid="{00000000-0005-0000-0000-0000282A0000}"/>
    <cellStyle name="Normal 2 14 4" xfId="10906" xr:uid="{00000000-0005-0000-0000-0000292A0000}"/>
    <cellStyle name="Normal 2 15" xfId="10907" xr:uid="{00000000-0005-0000-0000-00002A2A0000}"/>
    <cellStyle name="Normal 2 15 2" xfId="10908" xr:uid="{00000000-0005-0000-0000-00002B2A0000}"/>
    <cellStyle name="Normal 2 15 2 2" xfId="10909" xr:uid="{00000000-0005-0000-0000-00002C2A0000}"/>
    <cellStyle name="Normal 2 15 2 2 2" xfId="10910" xr:uid="{00000000-0005-0000-0000-00002D2A0000}"/>
    <cellStyle name="Normal 2 15 2 3" xfId="10911" xr:uid="{00000000-0005-0000-0000-00002E2A0000}"/>
    <cellStyle name="Normal 2 15 3" xfId="10912" xr:uid="{00000000-0005-0000-0000-00002F2A0000}"/>
    <cellStyle name="Normal 2 15 3 2" xfId="10913" xr:uid="{00000000-0005-0000-0000-0000302A0000}"/>
    <cellStyle name="Normal 2 15 4" xfId="10914" xr:uid="{00000000-0005-0000-0000-0000312A0000}"/>
    <cellStyle name="Normal 2 16" xfId="10915" xr:uid="{00000000-0005-0000-0000-0000322A0000}"/>
    <cellStyle name="Normal 2 16 2" xfId="10916" xr:uid="{00000000-0005-0000-0000-0000332A0000}"/>
    <cellStyle name="Normal 2 16 2 2" xfId="10917" xr:uid="{00000000-0005-0000-0000-0000342A0000}"/>
    <cellStyle name="Normal 2 16 2 2 2" xfId="10918" xr:uid="{00000000-0005-0000-0000-0000352A0000}"/>
    <cellStyle name="Normal 2 16 2 3" xfId="10919" xr:uid="{00000000-0005-0000-0000-0000362A0000}"/>
    <cellStyle name="Normal 2 16 3" xfId="10920" xr:uid="{00000000-0005-0000-0000-0000372A0000}"/>
    <cellStyle name="Normal 2 16 3 2" xfId="10921" xr:uid="{00000000-0005-0000-0000-0000382A0000}"/>
    <cellStyle name="Normal 2 16 4" xfId="10922" xr:uid="{00000000-0005-0000-0000-0000392A0000}"/>
    <cellStyle name="Normal 2 17" xfId="10923" xr:uid="{00000000-0005-0000-0000-00003A2A0000}"/>
    <cellStyle name="Normal 2 17 2" xfId="10924" xr:uid="{00000000-0005-0000-0000-00003B2A0000}"/>
    <cellStyle name="Normal 2 17 2 2" xfId="10925" xr:uid="{00000000-0005-0000-0000-00003C2A0000}"/>
    <cellStyle name="Normal 2 17 2 2 2" xfId="10926" xr:uid="{00000000-0005-0000-0000-00003D2A0000}"/>
    <cellStyle name="Normal 2 17 2 3" xfId="10927" xr:uid="{00000000-0005-0000-0000-00003E2A0000}"/>
    <cellStyle name="Normal 2 17 3" xfId="10928" xr:uid="{00000000-0005-0000-0000-00003F2A0000}"/>
    <cellStyle name="Normal 2 17 3 2" xfId="10929" xr:uid="{00000000-0005-0000-0000-0000402A0000}"/>
    <cellStyle name="Normal 2 17 4" xfId="10930" xr:uid="{00000000-0005-0000-0000-0000412A0000}"/>
    <cellStyle name="Normal 2 18" xfId="10931" xr:uid="{00000000-0005-0000-0000-0000422A0000}"/>
    <cellStyle name="Normal 2 18 10" xfId="10932" xr:uid="{00000000-0005-0000-0000-0000432A0000}"/>
    <cellStyle name="Normal 2 18 10 2" xfId="10933" xr:uid="{00000000-0005-0000-0000-0000442A0000}"/>
    <cellStyle name="Normal 2 18 10 2 2" xfId="10934" xr:uid="{00000000-0005-0000-0000-0000452A0000}"/>
    <cellStyle name="Normal 2 18 10 2 2 2" xfId="10935" xr:uid="{00000000-0005-0000-0000-0000462A0000}"/>
    <cellStyle name="Normal 2 18 10 2 3" xfId="10936" xr:uid="{00000000-0005-0000-0000-0000472A0000}"/>
    <cellStyle name="Normal 2 18 10 3" xfId="10937" xr:uid="{00000000-0005-0000-0000-0000482A0000}"/>
    <cellStyle name="Normal 2 18 10 3 2" xfId="10938" xr:uid="{00000000-0005-0000-0000-0000492A0000}"/>
    <cellStyle name="Normal 2 18 10 4" xfId="10939" xr:uid="{00000000-0005-0000-0000-00004A2A0000}"/>
    <cellStyle name="Normal 2 18 11" xfId="10940" xr:uid="{00000000-0005-0000-0000-00004B2A0000}"/>
    <cellStyle name="Normal 2 18 11 2" xfId="10941" xr:uid="{00000000-0005-0000-0000-00004C2A0000}"/>
    <cellStyle name="Normal 2 18 11 2 2" xfId="10942" xr:uid="{00000000-0005-0000-0000-00004D2A0000}"/>
    <cellStyle name="Normal 2 18 11 2 2 2" xfId="10943" xr:uid="{00000000-0005-0000-0000-00004E2A0000}"/>
    <cellStyle name="Normal 2 18 11 2 3" xfId="10944" xr:uid="{00000000-0005-0000-0000-00004F2A0000}"/>
    <cellStyle name="Normal 2 18 11 3" xfId="10945" xr:uid="{00000000-0005-0000-0000-0000502A0000}"/>
    <cellStyle name="Normal 2 18 11 3 2" xfId="10946" xr:uid="{00000000-0005-0000-0000-0000512A0000}"/>
    <cellStyle name="Normal 2 18 11 4" xfId="10947" xr:uid="{00000000-0005-0000-0000-0000522A0000}"/>
    <cellStyle name="Normal 2 18 12" xfId="10948" xr:uid="{00000000-0005-0000-0000-0000532A0000}"/>
    <cellStyle name="Normal 2 18 12 2" xfId="10949" xr:uid="{00000000-0005-0000-0000-0000542A0000}"/>
    <cellStyle name="Normal 2 18 12 2 2" xfId="10950" xr:uid="{00000000-0005-0000-0000-0000552A0000}"/>
    <cellStyle name="Normal 2 18 12 3" xfId="10951" xr:uid="{00000000-0005-0000-0000-0000562A0000}"/>
    <cellStyle name="Normal 2 18 13" xfId="10952" xr:uid="{00000000-0005-0000-0000-0000572A0000}"/>
    <cellStyle name="Normal 2 18 13 2" xfId="10953" xr:uid="{00000000-0005-0000-0000-0000582A0000}"/>
    <cellStyle name="Normal 2 18 14" xfId="10954" xr:uid="{00000000-0005-0000-0000-0000592A0000}"/>
    <cellStyle name="Normal 2 18 2" xfId="10955" xr:uid="{00000000-0005-0000-0000-00005A2A0000}"/>
    <cellStyle name="Normal 2 18 2 2" xfId="10956" xr:uid="{00000000-0005-0000-0000-00005B2A0000}"/>
    <cellStyle name="Normal 2 18 2 2 2" xfId="10957" xr:uid="{00000000-0005-0000-0000-00005C2A0000}"/>
    <cellStyle name="Normal 2 18 2 2 2 2" xfId="10958" xr:uid="{00000000-0005-0000-0000-00005D2A0000}"/>
    <cellStyle name="Normal 2 18 2 2 3" xfId="10959" xr:uid="{00000000-0005-0000-0000-00005E2A0000}"/>
    <cellStyle name="Normal 2 18 2 3" xfId="10960" xr:uid="{00000000-0005-0000-0000-00005F2A0000}"/>
    <cellStyle name="Normal 2 18 2 3 2" xfId="10961" xr:uid="{00000000-0005-0000-0000-0000602A0000}"/>
    <cellStyle name="Normal 2 18 2 4" xfId="10962" xr:uid="{00000000-0005-0000-0000-0000612A0000}"/>
    <cellStyle name="Normal 2 18 3" xfId="10963" xr:uid="{00000000-0005-0000-0000-0000622A0000}"/>
    <cellStyle name="Normal 2 18 3 2" xfId="10964" xr:uid="{00000000-0005-0000-0000-0000632A0000}"/>
    <cellStyle name="Normal 2 18 3 2 2" xfId="10965" xr:uid="{00000000-0005-0000-0000-0000642A0000}"/>
    <cellStyle name="Normal 2 18 3 2 2 2" xfId="10966" xr:uid="{00000000-0005-0000-0000-0000652A0000}"/>
    <cellStyle name="Normal 2 18 3 2 3" xfId="10967" xr:uid="{00000000-0005-0000-0000-0000662A0000}"/>
    <cellStyle name="Normal 2 18 3 3" xfId="10968" xr:uid="{00000000-0005-0000-0000-0000672A0000}"/>
    <cellStyle name="Normal 2 18 3 3 2" xfId="10969" xr:uid="{00000000-0005-0000-0000-0000682A0000}"/>
    <cellStyle name="Normal 2 18 3 4" xfId="10970" xr:uid="{00000000-0005-0000-0000-0000692A0000}"/>
    <cellStyle name="Normal 2 18 4" xfId="10971" xr:uid="{00000000-0005-0000-0000-00006A2A0000}"/>
    <cellStyle name="Normal 2 18 4 2" xfId="10972" xr:uid="{00000000-0005-0000-0000-00006B2A0000}"/>
    <cellStyle name="Normal 2 18 4 2 2" xfId="10973" xr:uid="{00000000-0005-0000-0000-00006C2A0000}"/>
    <cellStyle name="Normal 2 18 4 2 2 2" xfId="10974" xr:uid="{00000000-0005-0000-0000-00006D2A0000}"/>
    <cellStyle name="Normal 2 18 4 2 3" xfId="10975" xr:uid="{00000000-0005-0000-0000-00006E2A0000}"/>
    <cellStyle name="Normal 2 18 4 3" xfId="10976" xr:uid="{00000000-0005-0000-0000-00006F2A0000}"/>
    <cellStyle name="Normal 2 18 4 3 2" xfId="10977" xr:uid="{00000000-0005-0000-0000-0000702A0000}"/>
    <cellStyle name="Normal 2 18 4 4" xfId="10978" xr:uid="{00000000-0005-0000-0000-0000712A0000}"/>
    <cellStyle name="Normal 2 18 5" xfId="10979" xr:uid="{00000000-0005-0000-0000-0000722A0000}"/>
    <cellStyle name="Normal 2 18 5 2" xfId="10980" xr:uid="{00000000-0005-0000-0000-0000732A0000}"/>
    <cellStyle name="Normal 2 18 5 2 2" xfId="10981" xr:uid="{00000000-0005-0000-0000-0000742A0000}"/>
    <cellStyle name="Normal 2 18 5 2 2 2" xfId="10982" xr:uid="{00000000-0005-0000-0000-0000752A0000}"/>
    <cellStyle name="Normal 2 18 5 2 3" xfId="10983" xr:uid="{00000000-0005-0000-0000-0000762A0000}"/>
    <cellStyle name="Normal 2 18 5 3" xfId="10984" xr:uid="{00000000-0005-0000-0000-0000772A0000}"/>
    <cellStyle name="Normal 2 18 5 3 2" xfId="10985" xr:uid="{00000000-0005-0000-0000-0000782A0000}"/>
    <cellStyle name="Normal 2 18 5 4" xfId="10986" xr:uid="{00000000-0005-0000-0000-0000792A0000}"/>
    <cellStyle name="Normal 2 18 6" xfId="10987" xr:uid="{00000000-0005-0000-0000-00007A2A0000}"/>
    <cellStyle name="Normal 2 18 6 2" xfId="10988" xr:uid="{00000000-0005-0000-0000-00007B2A0000}"/>
    <cellStyle name="Normal 2 18 6 2 2" xfId="10989" xr:uid="{00000000-0005-0000-0000-00007C2A0000}"/>
    <cellStyle name="Normal 2 18 6 2 2 2" xfId="10990" xr:uid="{00000000-0005-0000-0000-00007D2A0000}"/>
    <cellStyle name="Normal 2 18 6 2 3" xfId="10991" xr:uid="{00000000-0005-0000-0000-00007E2A0000}"/>
    <cellStyle name="Normal 2 18 6 3" xfId="10992" xr:uid="{00000000-0005-0000-0000-00007F2A0000}"/>
    <cellStyle name="Normal 2 18 6 3 2" xfId="10993" xr:uid="{00000000-0005-0000-0000-0000802A0000}"/>
    <cellStyle name="Normal 2 18 6 4" xfId="10994" xr:uid="{00000000-0005-0000-0000-0000812A0000}"/>
    <cellStyle name="Normal 2 18 7" xfId="10995" xr:uid="{00000000-0005-0000-0000-0000822A0000}"/>
    <cellStyle name="Normal 2 18 7 2" xfId="10996" xr:uid="{00000000-0005-0000-0000-0000832A0000}"/>
    <cellStyle name="Normal 2 18 7 2 2" xfId="10997" xr:uid="{00000000-0005-0000-0000-0000842A0000}"/>
    <cellStyle name="Normal 2 18 7 2 2 2" xfId="10998" xr:uid="{00000000-0005-0000-0000-0000852A0000}"/>
    <cellStyle name="Normal 2 18 7 2 3" xfId="10999" xr:uid="{00000000-0005-0000-0000-0000862A0000}"/>
    <cellStyle name="Normal 2 18 7 3" xfId="11000" xr:uid="{00000000-0005-0000-0000-0000872A0000}"/>
    <cellStyle name="Normal 2 18 7 3 2" xfId="11001" xr:uid="{00000000-0005-0000-0000-0000882A0000}"/>
    <cellStyle name="Normal 2 18 7 4" xfId="11002" xr:uid="{00000000-0005-0000-0000-0000892A0000}"/>
    <cellStyle name="Normal 2 18 8" xfId="11003" xr:uid="{00000000-0005-0000-0000-00008A2A0000}"/>
    <cellStyle name="Normal 2 18 8 2" xfId="11004" xr:uid="{00000000-0005-0000-0000-00008B2A0000}"/>
    <cellStyle name="Normal 2 18 8 2 2" xfId="11005" xr:uid="{00000000-0005-0000-0000-00008C2A0000}"/>
    <cellStyle name="Normal 2 18 8 2 2 2" xfId="11006" xr:uid="{00000000-0005-0000-0000-00008D2A0000}"/>
    <cellStyle name="Normal 2 18 8 2 3" xfId="11007" xr:uid="{00000000-0005-0000-0000-00008E2A0000}"/>
    <cellStyle name="Normal 2 18 8 3" xfId="11008" xr:uid="{00000000-0005-0000-0000-00008F2A0000}"/>
    <cellStyle name="Normal 2 18 8 3 2" xfId="11009" xr:uid="{00000000-0005-0000-0000-0000902A0000}"/>
    <cellStyle name="Normal 2 18 8 4" xfId="11010" xr:uid="{00000000-0005-0000-0000-0000912A0000}"/>
    <cellStyle name="Normal 2 18 9" xfId="11011" xr:uid="{00000000-0005-0000-0000-0000922A0000}"/>
    <cellStyle name="Normal 2 18 9 2" xfId="11012" xr:uid="{00000000-0005-0000-0000-0000932A0000}"/>
    <cellStyle name="Normal 2 18 9 2 2" xfId="11013" xr:uid="{00000000-0005-0000-0000-0000942A0000}"/>
    <cellStyle name="Normal 2 18 9 2 2 2" xfId="11014" xr:uid="{00000000-0005-0000-0000-0000952A0000}"/>
    <cellStyle name="Normal 2 18 9 2 3" xfId="11015" xr:uid="{00000000-0005-0000-0000-0000962A0000}"/>
    <cellStyle name="Normal 2 18 9 3" xfId="11016" xr:uid="{00000000-0005-0000-0000-0000972A0000}"/>
    <cellStyle name="Normal 2 18 9 3 2" xfId="11017" xr:uid="{00000000-0005-0000-0000-0000982A0000}"/>
    <cellStyle name="Normal 2 18 9 4" xfId="11018" xr:uid="{00000000-0005-0000-0000-0000992A0000}"/>
    <cellStyle name="Normal 2 19" xfId="11019" xr:uid="{00000000-0005-0000-0000-00009A2A0000}"/>
    <cellStyle name="Normal 2 19 10" xfId="11020" xr:uid="{00000000-0005-0000-0000-00009B2A0000}"/>
    <cellStyle name="Normal 2 19 10 2" xfId="11021" xr:uid="{00000000-0005-0000-0000-00009C2A0000}"/>
    <cellStyle name="Normal 2 19 10 2 2" xfId="11022" xr:uid="{00000000-0005-0000-0000-00009D2A0000}"/>
    <cellStyle name="Normal 2 19 10 2 2 2" xfId="11023" xr:uid="{00000000-0005-0000-0000-00009E2A0000}"/>
    <cellStyle name="Normal 2 19 10 2 3" xfId="11024" xr:uid="{00000000-0005-0000-0000-00009F2A0000}"/>
    <cellStyle name="Normal 2 19 10 3" xfId="11025" xr:uid="{00000000-0005-0000-0000-0000A02A0000}"/>
    <cellStyle name="Normal 2 19 10 3 2" xfId="11026" xr:uid="{00000000-0005-0000-0000-0000A12A0000}"/>
    <cellStyle name="Normal 2 19 10 4" xfId="11027" xr:uid="{00000000-0005-0000-0000-0000A22A0000}"/>
    <cellStyle name="Normal 2 19 11" xfId="11028" xr:uid="{00000000-0005-0000-0000-0000A32A0000}"/>
    <cellStyle name="Normal 2 19 11 2" xfId="11029" xr:uid="{00000000-0005-0000-0000-0000A42A0000}"/>
    <cellStyle name="Normal 2 19 11 2 2" xfId="11030" xr:uid="{00000000-0005-0000-0000-0000A52A0000}"/>
    <cellStyle name="Normal 2 19 11 3" xfId="11031" xr:uid="{00000000-0005-0000-0000-0000A62A0000}"/>
    <cellStyle name="Normal 2 19 12" xfId="11032" xr:uid="{00000000-0005-0000-0000-0000A72A0000}"/>
    <cellStyle name="Normal 2 19 12 2" xfId="11033" xr:uid="{00000000-0005-0000-0000-0000A82A0000}"/>
    <cellStyle name="Normal 2 19 13" xfId="11034" xr:uid="{00000000-0005-0000-0000-0000A92A0000}"/>
    <cellStyle name="Normal 2 19 2" xfId="11035" xr:uid="{00000000-0005-0000-0000-0000AA2A0000}"/>
    <cellStyle name="Normal 2 19 2 2" xfId="11036" xr:uid="{00000000-0005-0000-0000-0000AB2A0000}"/>
    <cellStyle name="Normal 2 19 2 2 2" xfId="11037" xr:uid="{00000000-0005-0000-0000-0000AC2A0000}"/>
    <cellStyle name="Normal 2 19 2 2 2 2" xfId="11038" xr:uid="{00000000-0005-0000-0000-0000AD2A0000}"/>
    <cellStyle name="Normal 2 19 2 2 3" xfId="11039" xr:uid="{00000000-0005-0000-0000-0000AE2A0000}"/>
    <cellStyle name="Normal 2 19 2 3" xfId="11040" xr:uid="{00000000-0005-0000-0000-0000AF2A0000}"/>
    <cellStyle name="Normal 2 19 2 3 2" xfId="11041" xr:uid="{00000000-0005-0000-0000-0000B02A0000}"/>
    <cellStyle name="Normal 2 19 2 4" xfId="11042" xr:uid="{00000000-0005-0000-0000-0000B12A0000}"/>
    <cellStyle name="Normal 2 19 3" xfId="11043" xr:uid="{00000000-0005-0000-0000-0000B22A0000}"/>
    <cellStyle name="Normal 2 19 3 2" xfId="11044" xr:uid="{00000000-0005-0000-0000-0000B32A0000}"/>
    <cellStyle name="Normal 2 19 3 2 2" xfId="11045" xr:uid="{00000000-0005-0000-0000-0000B42A0000}"/>
    <cellStyle name="Normal 2 19 3 2 2 2" xfId="11046" xr:uid="{00000000-0005-0000-0000-0000B52A0000}"/>
    <cellStyle name="Normal 2 19 3 2 3" xfId="11047" xr:uid="{00000000-0005-0000-0000-0000B62A0000}"/>
    <cellStyle name="Normal 2 19 3 3" xfId="11048" xr:uid="{00000000-0005-0000-0000-0000B72A0000}"/>
    <cellStyle name="Normal 2 19 3 3 2" xfId="11049" xr:uid="{00000000-0005-0000-0000-0000B82A0000}"/>
    <cellStyle name="Normal 2 19 3 4" xfId="11050" xr:uid="{00000000-0005-0000-0000-0000B92A0000}"/>
    <cellStyle name="Normal 2 19 4" xfId="11051" xr:uid="{00000000-0005-0000-0000-0000BA2A0000}"/>
    <cellStyle name="Normal 2 19 4 2" xfId="11052" xr:uid="{00000000-0005-0000-0000-0000BB2A0000}"/>
    <cellStyle name="Normal 2 19 4 2 2" xfId="11053" xr:uid="{00000000-0005-0000-0000-0000BC2A0000}"/>
    <cellStyle name="Normal 2 19 4 2 2 2" xfId="11054" xr:uid="{00000000-0005-0000-0000-0000BD2A0000}"/>
    <cellStyle name="Normal 2 19 4 2 3" xfId="11055" xr:uid="{00000000-0005-0000-0000-0000BE2A0000}"/>
    <cellStyle name="Normal 2 19 4 3" xfId="11056" xr:uid="{00000000-0005-0000-0000-0000BF2A0000}"/>
    <cellStyle name="Normal 2 19 4 3 2" xfId="11057" xr:uid="{00000000-0005-0000-0000-0000C02A0000}"/>
    <cellStyle name="Normal 2 19 4 4" xfId="11058" xr:uid="{00000000-0005-0000-0000-0000C12A0000}"/>
    <cellStyle name="Normal 2 19 5" xfId="11059" xr:uid="{00000000-0005-0000-0000-0000C22A0000}"/>
    <cellStyle name="Normal 2 19 5 2" xfId="11060" xr:uid="{00000000-0005-0000-0000-0000C32A0000}"/>
    <cellStyle name="Normal 2 19 5 2 2" xfId="11061" xr:uid="{00000000-0005-0000-0000-0000C42A0000}"/>
    <cellStyle name="Normal 2 19 5 2 2 2" xfId="11062" xr:uid="{00000000-0005-0000-0000-0000C52A0000}"/>
    <cellStyle name="Normal 2 19 5 2 3" xfId="11063" xr:uid="{00000000-0005-0000-0000-0000C62A0000}"/>
    <cellStyle name="Normal 2 19 5 3" xfId="11064" xr:uid="{00000000-0005-0000-0000-0000C72A0000}"/>
    <cellStyle name="Normal 2 19 5 3 2" xfId="11065" xr:uid="{00000000-0005-0000-0000-0000C82A0000}"/>
    <cellStyle name="Normal 2 19 5 4" xfId="11066" xr:uid="{00000000-0005-0000-0000-0000C92A0000}"/>
    <cellStyle name="Normal 2 19 6" xfId="11067" xr:uid="{00000000-0005-0000-0000-0000CA2A0000}"/>
    <cellStyle name="Normal 2 19 6 2" xfId="11068" xr:uid="{00000000-0005-0000-0000-0000CB2A0000}"/>
    <cellStyle name="Normal 2 19 6 2 2" xfId="11069" xr:uid="{00000000-0005-0000-0000-0000CC2A0000}"/>
    <cellStyle name="Normal 2 19 6 2 2 2" xfId="11070" xr:uid="{00000000-0005-0000-0000-0000CD2A0000}"/>
    <cellStyle name="Normal 2 19 6 2 3" xfId="11071" xr:uid="{00000000-0005-0000-0000-0000CE2A0000}"/>
    <cellStyle name="Normal 2 19 6 3" xfId="11072" xr:uid="{00000000-0005-0000-0000-0000CF2A0000}"/>
    <cellStyle name="Normal 2 19 6 3 2" xfId="11073" xr:uid="{00000000-0005-0000-0000-0000D02A0000}"/>
    <cellStyle name="Normal 2 19 6 4" xfId="11074" xr:uid="{00000000-0005-0000-0000-0000D12A0000}"/>
    <cellStyle name="Normal 2 19 7" xfId="11075" xr:uid="{00000000-0005-0000-0000-0000D22A0000}"/>
    <cellStyle name="Normal 2 19 7 2" xfId="11076" xr:uid="{00000000-0005-0000-0000-0000D32A0000}"/>
    <cellStyle name="Normal 2 19 7 2 2" xfId="11077" xr:uid="{00000000-0005-0000-0000-0000D42A0000}"/>
    <cellStyle name="Normal 2 19 7 2 2 2" xfId="11078" xr:uid="{00000000-0005-0000-0000-0000D52A0000}"/>
    <cellStyle name="Normal 2 19 7 2 3" xfId="11079" xr:uid="{00000000-0005-0000-0000-0000D62A0000}"/>
    <cellStyle name="Normal 2 19 7 3" xfId="11080" xr:uid="{00000000-0005-0000-0000-0000D72A0000}"/>
    <cellStyle name="Normal 2 19 7 3 2" xfId="11081" xr:uid="{00000000-0005-0000-0000-0000D82A0000}"/>
    <cellStyle name="Normal 2 19 7 4" xfId="11082" xr:uid="{00000000-0005-0000-0000-0000D92A0000}"/>
    <cellStyle name="Normal 2 19 8" xfId="11083" xr:uid="{00000000-0005-0000-0000-0000DA2A0000}"/>
    <cellStyle name="Normal 2 19 8 2" xfId="11084" xr:uid="{00000000-0005-0000-0000-0000DB2A0000}"/>
    <cellStyle name="Normal 2 19 8 2 2" xfId="11085" xr:uid="{00000000-0005-0000-0000-0000DC2A0000}"/>
    <cellStyle name="Normal 2 19 8 2 2 2" xfId="11086" xr:uid="{00000000-0005-0000-0000-0000DD2A0000}"/>
    <cellStyle name="Normal 2 19 8 2 3" xfId="11087" xr:uid="{00000000-0005-0000-0000-0000DE2A0000}"/>
    <cellStyle name="Normal 2 19 8 3" xfId="11088" xr:uid="{00000000-0005-0000-0000-0000DF2A0000}"/>
    <cellStyle name="Normal 2 19 8 3 2" xfId="11089" xr:uid="{00000000-0005-0000-0000-0000E02A0000}"/>
    <cellStyle name="Normal 2 19 8 4" xfId="11090" xr:uid="{00000000-0005-0000-0000-0000E12A0000}"/>
    <cellStyle name="Normal 2 19 9" xfId="11091" xr:uid="{00000000-0005-0000-0000-0000E22A0000}"/>
    <cellStyle name="Normal 2 19 9 2" xfId="11092" xr:uid="{00000000-0005-0000-0000-0000E32A0000}"/>
    <cellStyle name="Normal 2 19 9 2 2" xfId="11093" xr:uid="{00000000-0005-0000-0000-0000E42A0000}"/>
    <cellStyle name="Normal 2 19 9 2 2 2" xfId="11094" xr:uid="{00000000-0005-0000-0000-0000E52A0000}"/>
    <cellStyle name="Normal 2 19 9 2 3" xfId="11095" xr:uid="{00000000-0005-0000-0000-0000E62A0000}"/>
    <cellStyle name="Normal 2 19 9 3" xfId="11096" xr:uid="{00000000-0005-0000-0000-0000E72A0000}"/>
    <cellStyle name="Normal 2 19 9 3 2" xfId="11097" xr:uid="{00000000-0005-0000-0000-0000E82A0000}"/>
    <cellStyle name="Normal 2 19 9 4" xfId="11098" xr:uid="{00000000-0005-0000-0000-0000E92A0000}"/>
    <cellStyle name="Normal 2 2" xfId="212" xr:uid="{00000000-0005-0000-0000-0000EA2A0000}"/>
    <cellStyle name="Normal 2 2 10" xfId="11100" xr:uid="{00000000-0005-0000-0000-0000EB2A0000}"/>
    <cellStyle name="Normal 2 2 10 2" xfId="11101" xr:uid="{00000000-0005-0000-0000-0000EC2A0000}"/>
    <cellStyle name="Normal 2 2 10 2 2" xfId="11102" xr:uid="{00000000-0005-0000-0000-0000ED2A0000}"/>
    <cellStyle name="Normal 2 2 10 2 2 2" xfId="11103" xr:uid="{00000000-0005-0000-0000-0000EE2A0000}"/>
    <cellStyle name="Normal 2 2 10 2 3" xfId="11104" xr:uid="{00000000-0005-0000-0000-0000EF2A0000}"/>
    <cellStyle name="Normal 2 2 10 3" xfId="11105" xr:uid="{00000000-0005-0000-0000-0000F02A0000}"/>
    <cellStyle name="Normal 2 2 10 3 2" xfId="11106" xr:uid="{00000000-0005-0000-0000-0000F12A0000}"/>
    <cellStyle name="Normal 2 2 10 4" xfId="11107" xr:uid="{00000000-0005-0000-0000-0000F22A0000}"/>
    <cellStyle name="Normal 2 2 10 5" xfId="11108" xr:uid="{00000000-0005-0000-0000-0000F32A0000}"/>
    <cellStyle name="Normal 2 2 11" xfId="11109" xr:uid="{00000000-0005-0000-0000-0000F42A0000}"/>
    <cellStyle name="Normal 2 2 11 2" xfId="11110" xr:uid="{00000000-0005-0000-0000-0000F52A0000}"/>
    <cellStyle name="Normal 2 2 12" xfId="11111" xr:uid="{00000000-0005-0000-0000-0000F62A0000}"/>
    <cellStyle name="Normal 2 2 12 2" xfId="11112" xr:uid="{00000000-0005-0000-0000-0000F72A0000}"/>
    <cellStyle name="Normal 2 2 13" xfId="11113" xr:uid="{00000000-0005-0000-0000-0000F82A0000}"/>
    <cellStyle name="Normal 2 2 13 2" xfId="11114" xr:uid="{00000000-0005-0000-0000-0000F92A0000}"/>
    <cellStyle name="Normal 2 2 14" xfId="11115" xr:uid="{00000000-0005-0000-0000-0000FA2A0000}"/>
    <cellStyle name="Normal 2 2 14 2" xfId="11116" xr:uid="{00000000-0005-0000-0000-0000FB2A0000}"/>
    <cellStyle name="Normal 2 2 15" xfId="11117" xr:uid="{00000000-0005-0000-0000-0000FC2A0000}"/>
    <cellStyle name="Normal 2 2 15 2" xfId="11118" xr:uid="{00000000-0005-0000-0000-0000FD2A0000}"/>
    <cellStyle name="Normal 2 2 16" xfId="11119" xr:uid="{00000000-0005-0000-0000-0000FE2A0000}"/>
    <cellStyle name="Normal 2 2 16 2" xfId="11120" xr:uid="{00000000-0005-0000-0000-0000FF2A0000}"/>
    <cellStyle name="Normal 2 2 17" xfId="11121" xr:uid="{00000000-0005-0000-0000-0000002B0000}"/>
    <cellStyle name="Normal 2 2 17 2" xfId="11122" xr:uid="{00000000-0005-0000-0000-0000012B0000}"/>
    <cellStyle name="Normal 2 2 18" xfId="11123" xr:uid="{00000000-0005-0000-0000-0000022B0000}"/>
    <cellStyle name="Normal 2 2 18 2" xfId="11124" xr:uid="{00000000-0005-0000-0000-0000032B0000}"/>
    <cellStyle name="Normal 2 2 19" xfId="11125" xr:uid="{00000000-0005-0000-0000-0000042B0000}"/>
    <cellStyle name="Normal 2 2 19 2" xfId="11126" xr:uid="{00000000-0005-0000-0000-0000052B0000}"/>
    <cellStyle name="Normal 2 2 2" xfId="213" xr:uid="{00000000-0005-0000-0000-0000062B0000}"/>
    <cellStyle name="Normal 2 2 2 10" xfId="11128" xr:uid="{00000000-0005-0000-0000-0000072B0000}"/>
    <cellStyle name="Normal 2 2 2 10 2" xfId="11129" xr:uid="{00000000-0005-0000-0000-0000082B0000}"/>
    <cellStyle name="Normal 2 2 2 10 2 2" xfId="11130" xr:uid="{00000000-0005-0000-0000-0000092B0000}"/>
    <cellStyle name="Normal 2 2 2 10 2 2 2" xfId="11131" xr:uid="{00000000-0005-0000-0000-00000A2B0000}"/>
    <cellStyle name="Normal 2 2 2 10 2 3" xfId="11132" xr:uid="{00000000-0005-0000-0000-00000B2B0000}"/>
    <cellStyle name="Normal 2 2 2 10 3" xfId="11133" xr:uid="{00000000-0005-0000-0000-00000C2B0000}"/>
    <cellStyle name="Normal 2 2 2 10 3 2" xfId="11134" xr:uid="{00000000-0005-0000-0000-00000D2B0000}"/>
    <cellStyle name="Normal 2 2 2 10 4" xfId="11135" xr:uid="{00000000-0005-0000-0000-00000E2B0000}"/>
    <cellStyle name="Normal 2 2 2 11" xfId="11136" xr:uid="{00000000-0005-0000-0000-00000F2B0000}"/>
    <cellStyle name="Normal 2 2 2 11 2" xfId="11137" xr:uid="{00000000-0005-0000-0000-0000102B0000}"/>
    <cellStyle name="Normal 2 2 2 11 2 2" xfId="11138" xr:uid="{00000000-0005-0000-0000-0000112B0000}"/>
    <cellStyle name="Normal 2 2 2 11 2 2 2" xfId="11139" xr:uid="{00000000-0005-0000-0000-0000122B0000}"/>
    <cellStyle name="Normal 2 2 2 11 2 3" xfId="11140" xr:uid="{00000000-0005-0000-0000-0000132B0000}"/>
    <cellStyle name="Normal 2 2 2 11 3" xfId="11141" xr:uid="{00000000-0005-0000-0000-0000142B0000}"/>
    <cellStyle name="Normal 2 2 2 11 3 2" xfId="11142" xr:uid="{00000000-0005-0000-0000-0000152B0000}"/>
    <cellStyle name="Normal 2 2 2 11 4" xfId="11143" xr:uid="{00000000-0005-0000-0000-0000162B0000}"/>
    <cellStyle name="Normal 2 2 2 12" xfId="11144" xr:uid="{00000000-0005-0000-0000-0000172B0000}"/>
    <cellStyle name="Normal 2 2 2 12 2" xfId="11145" xr:uid="{00000000-0005-0000-0000-0000182B0000}"/>
    <cellStyle name="Normal 2 2 2 12 2 2" xfId="11146" xr:uid="{00000000-0005-0000-0000-0000192B0000}"/>
    <cellStyle name="Normal 2 2 2 12 2 2 2" xfId="11147" xr:uid="{00000000-0005-0000-0000-00001A2B0000}"/>
    <cellStyle name="Normal 2 2 2 12 2 3" xfId="11148" xr:uid="{00000000-0005-0000-0000-00001B2B0000}"/>
    <cellStyle name="Normal 2 2 2 12 3" xfId="11149" xr:uid="{00000000-0005-0000-0000-00001C2B0000}"/>
    <cellStyle name="Normal 2 2 2 12 3 2" xfId="11150" xr:uid="{00000000-0005-0000-0000-00001D2B0000}"/>
    <cellStyle name="Normal 2 2 2 12 4" xfId="11151" xr:uid="{00000000-0005-0000-0000-00001E2B0000}"/>
    <cellStyle name="Normal 2 2 2 13" xfId="11152" xr:uid="{00000000-0005-0000-0000-00001F2B0000}"/>
    <cellStyle name="Normal 2 2 2 13 2" xfId="11153" xr:uid="{00000000-0005-0000-0000-0000202B0000}"/>
    <cellStyle name="Normal 2 2 2 13 2 2" xfId="11154" xr:uid="{00000000-0005-0000-0000-0000212B0000}"/>
    <cellStyle name="Normal 2 2 2 13 2 2 2" xfId="11155" xr:uid="{00000000-0005-0000-0000-0000222B0000}"/>
    <cellStyle name="Normal 2 2 2 13 2 3" xfId="11156" xr:uid="{00000000-0005-0000-0000-0000232B0000}"/>
    <cellStyle name="Normal 2 2 2 13 3" xfId="11157" xr:uid="{00000000-0005-0000-0000-0000242B0000}"/>
    <cellStyle name="Normal 2 2 2 13 3 2" xfId="11158" xr:uid="{00000000-0005-0000-0000-0000252B0000}"/>
    <cellStyle name="Normal 2 2 2 13 4" xfId="11159" xr:uid="{00000000-0005-0000-0000-0000262B0000}"/>
    <cellStyle name="Normal 2 2 2 14" xfId="11160" xr:uid="{00000000-0005-0000-0000-0000272B0000}"/>
    <cellStyle name="Normal 2 2 2 14 2" xfId="11161" xr:uid="{00000000-0005-0000-0000-0000282B0000}"/>
    <cellStyle name="Normal 2 2 2 14 2 2" xfId="11162" xr:uid="{00000000-0005-0000-0000-0000292B0000}"/>
    <cellStyle name="Normal 2 2 2 14 2 2 2" xfId="11163" xr:uid="{00000000-0005-0000-0000-00002A2B0000}"/>
    <cellStyle name="Normal 2 2 2 14 2 3" xfId="11164" xr:uid="{00000000-0005-0000-0000-00002B2B0000}"/>
    <cellStyle name="Normal 2 2 2 14 3" xfId="11165" xr:uid="{00000000-0005-0000-0000-00002C2B0000}"/>
    <cellStyle name="Normal 2 2 2 14 3 2" xfId="11166" xr:uid="{00000000-0005-0000-0000-00002D2B0000}"/>
    <cellStyle name="Normal 2 2 2 14 4" xfId="11167" xr:uid="{00000000-0005-0000-0000-00002E2B0000}"/>
    <cellStyle name="Normal 2 2 2 15" xfId="11168" xr:uid="{00000000-0005-0000-0000-00002F2B0000}"/>
    <cellStyle name="Normal 2 2 2 15 2" xfId="11169" xr:uid="{00000000-0005-0000-0000-0000302B0000}"/>
    <cellStyle name="Normal 2 2 2 16" xfId="11170" xr:uid="{00000000-0005-0000-0000-0000312B0000}"/>
    <cellStyle name="Normal 2 2 2 16 2" xfId="11171" xr:uid="{00000000-0005-0000-0000-0000322B0000}"/>
    <cellStyle name="Normal 2 2 2 17" xfId="11172" xr:uid="{00000000-0005-0000-0000-0000332B0000}"/>
    <cellStyle name="Normal 2 2 2 17 2" xfId="11173" xr:uid="{00000000-0005-0000-0000-0000342B0000}"/>
    <cellStyle name="Normal 2 2 2 18" xfId="11174" xr:uid="{00000000-0005-0000-0000-0000352B0000}"/>
    <cellStyle name="Normal 2 2 2 18 2" xfId="11175" xr:uid="{00000000-0005-0000-0000-0000362B0000}"/>
    <cellStyle name="Normal 2 2 2 19" xfId="11176" xr:uid="{00000000-0005-0000-0000-0000372B0000}"/>
    <cellStyle name="Normal 2 2 2 19 2" xfId="11177" xr:uid="{00000000-0005-0000-0000-0000382B0000}"/>
    <cellStyle name="Normal 2 2 2 19 2 2" xfId="11178" xr:uid="{00000000-0005-0000-0000-0000392B0000}"/>
    <cellStyle name="Normal 2 2 2 19 3" xfId="11179" xr:uid="{00000000-0005-0000-0000-00003A2B0000}"/>
    <cellStyle name="Normal 2 2 2 2" xfId="11180" xr:uid="{00000000-0005-0000-0000-00003B2B0000}"/>
    <cellStyle name="Normal 2 2 2 2 10" xfId="11181" xr:uid="{00000000-0005-0000-0000-00003C2B0000}"/>
    <cellStyle name="Normal 2 2 2 2 10 2" xfId="11182" xr:uid="{00000000-0005-0000-0000-00003D2B0000}"/>
    <cellStyle name="Normal 2 2 2 2 11" xfId="11183" xr:uid="{00000000-0005-0000-0000-00003E2B0000}"/>
    <cellStyle name="Normal 2 2 2 2 11 2" xfId="11184" xr:uid="{00000000-0005-0000-0000-00003F2B0000}"/>
    <cellStyle name="Normal 2 2 2 2 12" xfId="11185" xr:uid="{00000000-0005-0000-0000-0000402B0000}"/>
    <cellStyle name="Normal 2 2 2 2 12 2" xfId="11186" xr:uid="{00000000-0005-0000-0000-0000412B0000}"/>
    <cellStyle name="Normal 2 2 2 2 13" xfId="11187" xr:uid="{00000000-0005-0000-0000-0000422B0000}"/>
    <cellStyle name="Normal 2 2 2 2 13 2" xfId="11188" xr:uid="{00000000-0005-0000-0000-0000432B0000}"/>
    <cellStyle name="Normal 2 2 2 2 14" xfId="11189" xr:uid="{00000000-0005-0000-0000-0000442B0000}"/>
    <cellStyle name="Normal 2 2 2 2 14 2" xfId="11190" xr:uid="{00000000-0005-0000-0000-0000452B0000}"/>
    <cellStyle name="Normal 2 2 2 2 15" xfId="11191" xr:uid="{00000000-0005-0000-0000-0000462B0000}"/>
    <cellStyle name="Normal 2 2 2 2 15 2" xfId="11192" xr:uid="{00000000-0005-0000-0000-0000472B0000}"/>
    <cellStyle name="Normal 2 2 2 2 15 2 2" xfId="11193" xr:uid="{00000000-0005-0000-0000-0000482B0000}"/>
    <cellStyle name="Normal 2 2 2 2 15 2 2 2" xfId="11194" xr:uid="{00000000-0005-0000-0000-0000492B0000}"/>
    <cellStyle name="Normal 2 2 2 2 15 2 3" xfId="11195" xr:uid="{00000000-0005-0000-0000-00004A2B0000}"/>
    <cellStyle name="Normal 2 2 2 2 15 3" xfId="11196" xr:uid="{00000000-0005-0000-0000-00004B2B0000}"/>
    <cellStyle name="Normal 2 2 2 2 15 3 2" xfId="11197" xr:uid="{00000000-0005-0000-0000-00004C2B0000}"/>
    <cellStyle name="Normal 2 2 2 2 15 4" xfId="11198" xr:uid="{00000000-0005-0000-0000-00004D2B0000}"/>
    <cellStyle name="Normal 2 2 2 2 16" xfId="11199" xr:uid="{00000000-0005-0000-0000-00004E2B0000}"/>
    <cellStyle name="Normal 2 2 2 2 16 2" xfId="11200" xr:uid="{00000000-0005-0000-0000-00004F2B0000}"/>
    <cellStyle name="Normal 2 2 2 2 16 2 2" xfId="11201" xr:uid="{00000000-0005-0000-0000-0000502B0000}"/>
    <cellStyle name="Normal 2 2 2 2 16 2 2 2" xfId="11202" xr:uid="{00000000-0005-0000-0000-0000512B0000}"/>
    <cellStyle name="Normal 2 2 2 2 16 2 3" xfId="11203" xr:uid="{00000000-0005-0000-0000-0000522B0000}"/>
    <cellStyle name="Normal 2 2 2 2 16 3" xfId="11204" xr:uid="{00000000-0005-0000-0000-0000532B0000}"/>
    <cellStyle name="Normal 2 2 2 2 16 3 2" xfId="11205" xr:uid="{00000000-0005-0000-0000-0000542B0000}"/>
    <cellStyle name="Normal 2 2 2 2 16 4" xfId="11206" xr:uid="{00000000-0005-0000-0000-0000552B0000}"/>
    <cellStyle name="Normal 2 2 2 2 17" xfId="11207" xr:uid="{00000000-0005-0000-0000-0000562B0000}"/>
    <cellStyle name="Normal 2 2 2 2 17 2" xfId="11208" xr:uid="{00000000-0005-0000-0000-0000572B0000}"/>
    <cellStyle name="Normal 2 2 2 2 17 2 2" xfId="11209" xr:uid="{00000000-0005-0000-0000-0000582B0000}"/>
    <cellStyle name="Normal 2 2 2 2 17 2 2 2" xfId="11210" xr:uid="{00000000-0005-0000-0000-0000592B0000}"/>
    <cellStyle name="Normal 2 2 2 2 17 2 3" xfId="11211" xr:uid="{00000000-0005-0000-0000-00005A2B0000}"/>
    <cellStyle name="Normal 2 2 2 2 17 3" xfId="11212" xr:uid="{00000000-0005-0000-0000-00005B2B0000}"/>
    <cellStyle name="Normal 2 2 2 2 17 3 2" xfId="11213" xr:uid="{00000000-0005-0000-0000-00005C2B0000}"/>
    <cellStyle name="Normal 2 2 2 2 17 4" xfId="11214" xr:uid="{00000000-0005-0000-0000-00005D2B0000}"/>
    <cellStyle name="Normal 2 2 2 2 18" xfId="11215" xr:uid="{00000000-0005-0000-0000-00005E2B0000}"/>
    <cellStyle name="Normal 2 2 2 2 18 2" xfId="11216" xr:uid="{00000000-0005-0000-0000-00005F2B0000}"/>
    <cellStyle name="Normal 2 2 2 2 18 2 2" xfId="11217" xr:uid="{00000000-0005-0000-0000-0000602B0000}"/>
    <cellStyle name="Normal 2 2 2 2 18 2 2 2" xfId="11218" xr:uid="{00000000-0005-0000-0000-0000612B0000}"/>
    <cellStyle name="Normal 2 2 2 2 18 2 3" xfId="11219" xr:uid="{00000000-0005-0000-0000-0000622B0000}"/>
    <cellStyle name="Normal 2 2 2 2 18 3" xfId="11220" xr:uid="{00000000-0005-0000-0000-0000632B0000}"/>
    <cellStyle name="Normal 2 2 2 2 18 3 2" xfId="11221" xr:uid="{00000000-0005-0000-0000-0000642B0000}"/>
    <cellStyle name="Normal 2 2 2 2 18 4" xfId="11222" xr:uid="{00000000-0005-0000-0000-0000652B0000}"/>
    <cellStyle name="Normal 2 2 2 2 19" xfId="11223" xr:uid="{00000000-0005-0000-0000-0000662B0000}"/>
    <cellStyle name="Normal 2 2 2 2 2" xfId="11224" xr:uid="{00000000-0005-0000-0000-0000672B0000}"/>
    <cellStyle name="Normal 2 2 2 2 2 10" xfId="11225" xr:uid="{00000000-0005-0000-0000-0000682B0000}"/>
    <cellStyle name="Normal 2 2 2 2 2 10 2" xfId="11226" xr:uid="{00000000-0005-0000-0000-0000692B0000}"/>
    <cellStyle name="Normal 2 2 2 2 2 10 2 2" xfId="11227" xr:uid="{00000000-0005-0000-0000-00006A2B0000}"/>
    <cellStyle name="Normal 2 2 2 2 2 10 2 2 2" xfId="11228" xr:uid="{00000000-0005-0000-0000-00006B2B0000}"/>
    <cellStyle name="Normal 2 2 2 2 2 10 2 3" xfId="11229" xr:uid="{00000000-0005-0000-0000-00006C2B0000}"/>
    <cellStyle name="Normal 2 2 2 2 2 10 3" xfId="11230" xr:uid="{00000000-0005-0000-0000-00006D2B0000}"/>
    <cellStyle name="Normal 2 2 2 2 2 10 3 2" xfId="11231" xr:uid="{00000000-0005-0000-0000-00006E2B0000}"/>
    <cellStyle name="Normal 2 2 2 2 2 10 4" xfId="11232" xr:uid="{00000000-0005-0000-0000-00006F2B0000}"/>
    <cellStyle name="Normal 2 2 2 2 2 11" xfId="11233" xr:uid="{00000000-0005-0000-0000-0000702B0000}"/>
    <cellStyle name="Normal 2 2 2 2 2 11 2" xfId="11234" xr:uid="{00000000-0005-0000-0000-0000712B0000}"/>
    <cellStyle name="Normal 2 2 2 2 2 11 2 2" xfId="11235" xr:uid="{00000000-0005-0000-0000-0000722B0000}"/>
    <cellStyle name="Normal 2 2 2 2 2 11 2 2 2" xfId="11236" xr:uid="{00000000-0005-0000-0000-0000732B0000}"/>
    <cellStyle name="Normal 2 2 2 2 2 11 2 3" xfId="11237" xr:uid="{00000000-0005-0000-0000-0000742B0000}"/>
    <cellStyle name="Normal 2 2 2 2 2 11 3" xfId="11238" xr:uid="{00000000-0005-0000-0000-0000752B0000}"/>
    <cellStyle name="Normal 2 2 2 2 2 11 3 2" xfId="11239" xr:uid="{00000000-0005-0000-0000-0000762B0000}"/>
    <cellStyle name="Normal 2 2 2 2 2 11 4" xfId="11240" xr:uid="{00000000-0005-0000-0000-0000772B0000}"/>
    <cellStyle name="Normal 2 2 2 2 2 12" xfId="11241" xr:uid="{00000000-0005-0000-0000-0000782B0000}"/>
    <cellStyle name="Normal 2 2 2 2 2 12 2" xfId="11242" xr:uid="{00000000-0005-0000-0000-0000792B0000}"/>
    <cellStyle name="Normal 2 2 2 2 2 12 2 2" xfId="11243" xr:uid="{00000000-0005-0000-0000-00007A2B0000}"/>
    <cellStyle name="Normal 2 2 2 2 2 12 2 2 2" xfId="11244" xr:uid="{00000000-0005-0000-0000-00007B2B0000}"/>
    <cellStyle name="Normal 2 2 2 2 2 12 2 3" xfId="11245" xr:uid="{00000000-0005-0000-0000-00007C2B0000}"/>
    <cellStyle name="Normal 2 2 2 2 2 12 3" xfId="11246" xr:uid="{00000000-0005-0000-0000-00007D2B0000}"/>
    <cellStyle name="Normal 2 2 2 2 2 12 3 2" xfId="11247" xr:uid="{00000000-0005-0000-0000-00007E2B0000}"/>
    <cellStyle name="Normal 2 2 2 2 2 12 4" xfId="11248" xr:uid="{00000000-0005-0000-0000-00007F2B0000}"/>
    <cellStyle name="Normal 2 2 2 2 2 13" xfId="11249" xr:uid="{00000000-0005-0000-0000-0000802B0000}"/>
    <cellStyle name="Normal 2 2 2 2 2 13 2" xfId="11250" xr:uid="{00000000-0005-0000-0000-0000812B0000}"/>
    <cellStyle name="Normal 2 2 2 2 2 14" xfId="11251" xr:uid="{00000000-0005-0000-0000-0000822B0000}"/>
    <cellStyle name="Normal 2 2 2 2 2 14 2" xfId="11252" xr:uid="{00000000-0005-0000-0000-0000832B0000}"/>
    <cellStyle name="Normal 2 2 2 2 2 15" xfId="11253" xr:uid="{00000000-0005-0000-0000-0000842B0000}"/>
    <cellStyle name="Normal 2 2 2 2 2 15 2" xfId="11254" xr:uid="{00000000-0005-0000-0000-0000852B0000}"/>
    <cellStyle name="Normal 2 2 2 2 2 16" xfId="11255" xr:uid="{00000000-0005-0000-0000-0000862B0000}"/>
    <cellStyle name="Normal 2 2 2 2 2 16 2" xfId="11256" xr:uid="{00000000-0005-0000-0000-0000872B0000}"/>
    <cellStyle name="Normal 2 2 2 2 2 17" xfId="11257" xr:uid="{00000000-0005-0000-0000-0000882B0000}"/>
    <cellStyle name="Normal 2 2 2 2 2 17 2" xfId="11258" xr:uid="{00000000-0005-0000-0000-0000892B0000}"/>
    <cellStyle name="Normal 2 2 2 2 2 17 2 2" xfId="11259" xr:uid="{00000000-0005-0000-0000-00008A2B0000}"/>
    <cellStyle name="Normal 2 2 2 2 2 17 3" xfId="11260" xr:uid="{00000000-0005-0000-0000-00008B2B0000}"/>
    <cellStyle name="Normal 2 2 2 2 2 18" xfId="11261" xr:uid="{00000000-0005-0000-0000-00008C2B0000}"/>
    <cellStyle name="Normal 2 2 2 2 2 18 2" xfId="11262" xr:uid="{00000000-0005-0000-0000-00008D2B0000}"/>
    <cellStyle name="Normal 2 2 2 2 2 19" xfId="11263" xr:uid="{00000000-0005-0000-0000-00008E2B0000}"/>
    <cellStyle name="Normal 2 2 2 2 2 2" xfId="11264" xr:uid="{00000000-0005-0000-0000-00008F2B0000}"/>
    <cellStyle name="Normal 2 2 2 2 2 2 2" xfId="11265" xr:uid="{00000000-0005-0000-0000-0000902B0000}"/>
    <cellStyle name="Normal 2 2 2 2 2 2 2 2" xfId="11266" xr:uid="{00000000-0005-0000-0000-0000912B0000}"/>
    <cellStyle name="Normal 2 2 2 2 2 2 2 2 2" xfId="11267" xr:uid="{00000000-0005-0000-0000-0000922B0000}"/>
    <cellStyle name="Normal 2 2 2 2 2 2 2 2 2 2" xfId="11268" xr:uid="{00000000-0005-0000-0000-0000932B0000}"/>
    <cellStyle name="Normal 2 2 2 2 2 2 2 2 3" xfId="11269" xr:uid="{00000000-0005-0000-0000-0000942B0000}"/>
    <cellStyle name="Normal 2 2 2 2 2 2 2 3" xfId="11270" xr:uid="{00000000-0005-0000-0000-0000952B0000}"/>
    <cellStyle name="Normal 2 2 2 2 2 2 2 3 2" xfId="11271" xr:uid="{00000000-0005-0000-0000-0000962B0000}"/>
    <cellStyle name="Normal 2 2 2 2 2 2 2 4" xfId="11272" xr:uid="{00000000-0005-0000-0000-0000972B0000}"/>
    <cellStyle name="Normal 2 2 2 2 2 2 3" xfId="11273" xr:uid="{00000000-0005-0000-0000-0000982B0000}"/>
    <cellStyle name="Normal 2 2 2 2 2 2 3 2" xfId="11274" xr:uid="{00000000-0005-0000-0000-0000992B0000}"/>
    <cellStyle name="Normal 2 2 2 2 2 2 3 2 2" xfId="11275" xr:uid="{00000000-0005-0000-0000-00009A2B0000}"/>
    <cellStyle name="Normal 2 2 2 2 2 2 3 2 2 2" xfId="11276" xr:uid="{00000000-0005-0000-0000-00009B2B0000}"/>
    <cellStyle name="Normal 2 2 2 2 2 2 3 2 3" xfId="11277" xr:uid="{00000000-0005-0000-0000-00009C2B0000}"/>
    <cellStyle name="Normal 2 2 2 2 2 2 3 3" xfId="11278" xr:uid="{00000000-0005-0000-0000-00009D2B0000}"/>
    <cellStyle name="Normal 2 2 2 2 2 2 3 3 2" xfId="11279" xr:uid="{00000000-0005-0000-0000-00009E2B0000}"/>
    <cellStyle name="Normal 2 2 2 2 2 2 3 4" xfId="11280" xr:uid="{00000000-0005-0000-0000-00009F2B0000}"/>
    <cellStyle name="Normal 2 2 2 2 2 2 4" xfId="11281" xr:uid="{00000000-0005-0000-0000-0000A02B0000}"/>
    <cellStyle name="Normal 2 2 2 2 2 2 4 2" xfId="11282" xr:uid="{00000000-0005-0000-0000-0000A12B0000}"/>
    <cellStyle name="Normal 2 2 2 2 2 2 4 2 2" xfId="11283" xr:uid="{00000000-0005-0000-0000-0000A22B0000}"/>
    <cellStyle name="Normal 2 2 2 2 2 2 4 2 2 2" xfId="11284" xr:uid="{00000000-0005-0000-0000-0000A32B0000}"/>
    <cellStyle name="Normal 2 2 2 2 2 2 4 2 3" xfId="11285" xr:uid="{00000000-0005-0000-0000-0000A42B0000}"/>
    <cellStyle name="Normal 2 2 2 2 2 2 4 3" xfId="11286" xr:uid="{00000000-0005-0000-0000-0000A52B0000}"/>
    <cellStyle name="Normal 2 2 2 2 2 2 4 3 2" xfId="11287" xr:uid="{00000000-0005-0000-0000-0000A62B0000}"/>
    <cellStyle name="Normal 2 2 2 2 2 2 4 4" xfId="11288" xr:uid="{00000000-0005-0000-0000-0000A72B0000}"/>
    <cellStyle name="Normal 2 2 2 2 2 2 5" xfId="11289" xr:uid="{00000000-0005-0000-0000-0000A82B0000}"/>
    <cellStyle name="Normal 2 2 2 2 2 2 5 2" xfId="11290" xr:uid="{00000000-0005-0000-0000-0000A92B0000}"/>
    <cellStyle name="Normal 2 2 2 2 2 2 5 2 2" xfId="11291" xr:uid="{00000000-0005-0000-0000-0000AA2B0000}"/>
    <cellStyle name="Normal 2 2 2 2 2 2 5 2 2 2" xfId="11292" xr:uid="{00000000-0005-0000-0000-0000AB2B0000}"/>
    <cellStyle name="Normal 2 2 2 2 2 2 5 2 3" xfId="11293" xr:uid="{00000000-0005-0000-0000-0000AC2B0000}"/>
    <cellStyle name="Normal 2 2 2 2 2 2 5 3" xfId="11294" xr:uid="{00000000-0005-0000-0000-0000AD2B0000}"/>
    <cellStyle name="Normal 2 2 2 2 2 2 5 3 2" xfId="11295" xr:uid="{00000000-0005-0000-0000-0000AE2B0000}"/>
    <cellStyle name="Normal 2 2 2 2 2 2 5 4" xfId="11296" xr:uid="{00000000-0005-0000-0000-0000AF2B0000}"/>
    <cellStyle name="Normal 2 2 2 2 2 2 6" xfId="11297" xr:uid="{00000000-0005-0000-0000-0000B02B0000}"/>
    <cellStyle name="Normal 2 2 2 2 2 2 6 2" xfId="11298" xr:uid="{00000000-0005-0000-0000-0000B12B0000}"/>
    <cellStyle name="Normal 2 2 2 2 2 2 6 2 2" xfId="11299" xr:uid="{00000000-0005-0000-0000-0000B22B0000}"/>
    <cellStyle name="Normal 2 2 2 2 2 2 6 2 2 2" xfId="11300" xr:uid="{00000000-0005-0000-0000-0000B32B0000}"/>
    <cellStyle name="Normal 2 2 2 2 2 2 6 2 3" xfId="11301" xr:uid="{00000000-0005-0000-0000-0000B42B0000}"/>
    <cellStyle name="Normal 2 2 2 2 2 2 6 3" xfId="11302" xr:uid="{00000000-0005-0000-0000-0000B52B0000}"/>
    <cellStyle name="Normal 2 2 2 2 2 2 6 3 2" xfId="11303" xr:uid="{00000000-0005-0000-0000-0000B62B0000}"/>
    <cellStyle name="Normal 2 2 2 2 2 2 6 4" xfId="11304" xr:uid="{00000000-0005-0000-0000-0000B72B0000}"/>
    <cellStyle name="Normal 2 2 2 2 2 2 7" xfId="11305" xr:uid="{00000000-0005-0000-0000-0000B82B0000}"/>
    <cellStyle name="Normal 2 2 2 2 2 2 8" xfId="11306" xr:uid="{00000000-0005-0000-0000-0000B92B0000}"/>
    <cellStyle name="Normal 2 2 2 2 2 20" xfId="11307" xr:uid="{00000000-0005-0000-0000-0000BA2B0000}"/>
    <cellStyle name="Normal 2 2 2 2 2 3" xfId="11308" xr:uid="{00000000-0005-0000-0000-0000BB2B0000}"/>
    <cellStyle name="Normal 2 2 2 2 2 3 2" xfId="11309" xr:uid="{00000000-0005-0000-0000-0000BC2B0000}"/>
    <cellStyle name="Normal 2 2 2 2 2 3 2 2" xfId="11310" xr:uid="{00000000-0005-0000-0000-0000BD2B0000}"/>
    <cellStyle name="Normal 2 2 2 2 2 3 2 2 2" xfId="11311" xr:uid="{00000000-0005-0000-0000-0000BE2B0000}"/>
    <cellStyle name="Normal 2 2 2 2 2 3 2 3" xfId="11312" xr:uid="{00000000-0005-0000-0000-0000BF2B0000}"/>
    <cellStyle name="Normal 2 2 2 2 2 3 3" xfId="11313" xr:uid="{00000000-0005-0000-0000-0000C02B0000}"/>
    <cellStyle name="Normal 2 2 2 2 2 3 3 2" xfId="11314" xr:uid="{00000000-0005-0000-0000-0000C12B0000}"/>
    <cellStyle name="Normal 2 2 2 2 2 3 4" xfId="11315" xr:uid="{00000000-0005-0000-0000-0000C22B0000}"/>
    <cellStyle name="Normal 2 2 2 2 2 3 5" xfId="11316" xr:uid="{00000000-0005-0000-0000-0000C32B0000}"/>
    <cellStyle name="Normal 2 2 2 2 2 4" xfId="11317" xr:uid="{00000000-0005-0000-0000-0000C42B0000}"/>
    <cellStyle name="Normal 2 2 2 2 2 4 2" xfId="11318" xr:uid="{00000000-0005-0000-0000-0000C52B0000}"/>
    <cellStyle name="Normal 2 2 2 2 2 4 2 2" xfId="11319" xr:uid="{00000000-0005-0000-0000-0000C62B0000}"/>
    <cellStyle name="Normal 2 2 2 2 2 4 2 2 2" xfId="11320" xr:uid="{00000000-0005-0000-0000-0000C72B0000}"/>
    <cellStyle name="Normal 2 2 2 2 2 4 2 3" xfId="11321" xr:uid="{00000000-0005-0000-0000-0000C82B0000}"/>
    <cellStyle name="Normal 2 2 2 2 2 4 3" xfId="11322" xr:uid="{00000000-0005-0000-0000-0000C92B0000}"/>
    <cellStyle name="Normal 2 2 2 2 2 4 3 2" xfId="11323" xr:uid="{00000000-0005-0000-0000-0000CA2B0000}"/>
    <cellStyle name="Normal 2 2 2 2 2 4 4" xfId="11324" xr:uid="{00000000-0005-0000-0000-0000CB2B0000}"/>
    <cellStyle name="Normal 2 2 2 2 2 5" xfId="11325" xr:uid="{00000000-0005-0000-0000-0000CC2B0000}"/>
    <cellStyle name="Normal 2 2 2 2 2 5 2" xfId="11326" xr:uid="{00000000-0005-0000-0000-0000CD2B0000}"/>
    <cellStyle name="Normal 2 2 2 2 2 5 2 2" xfId="11327" xr:uid="{00000000-0005-0000-0000-0000CE2B0000}"/>
    <cellStyle name="Normal 2 2 2 2 2 5 2 2 2" xfId="11328" xr:uid="{00000000-0005-0000-0000-0000CF2B0000}"/>
    <cellStyle name="Normal 2 2 2 2 2 5 2 3" xfId="11329" xr:uid="{00000000-0005-0000-0000-0000D02B0000}"/>
    <cellStyle name="Normal 2 2 2 2 2 5 3" xfId="11330" xr:uid="{00000000-0005-0000-0000-0000D12B0000}"/>
    <cellStyle name="Normal 2 2 2 2 2 5 3 2" xfId="11331" xr:uid="{00000000-0005-0000-0000-0000D22B0000}"/>
    <cellStyle name="Normal 2 2 2 2 2 5 4" xfId="11332" xr:uid="{00000000-0005-0000-0000-0000D32B0000}"/>
    <cellStyle name="Normal 2 2 2 2 2 5 5" xfId="11333" xr:uid="{00000000-0005-0000-0000-0000D42B0000}"/>
    <cellStyle name="Normal 2 2 2 2 2 6" xfId="11334" xr:uid="{00000000-0005-0000-0000-0000D52B0000}"/>
    <cellStyle name="Normal 2 2 2 2 2 6 2" xfId="11335" xr:uid="{00000000-0005-0000-0000-0000D62B0000}"/>
    <cellStyle name="Normal 2 2 2 2 2 6 2 2" xfId="11336" xr:uid="{00000000-0005-0000-0000-0000D72B0000}"/>
    <cellStyle name="Normal 2 2 2 2 2 6 2 2 2" xfId="11337" xr:uid="{00000000-0005-0000-0000-0000D82B0000}"/>
    <cellStyle name="Normal 2 2 2 2 2 6 2 3" xfId="11338" xr:uid="{00000000-0005-0000-0000-0000D92B0000}"/>
    <cellStyle name="Normal 2 2 2 2 2 6 3" xfId="11339" xr:uid="{00000000-0005-0000-0000-0000DA2B0000}"/>
    <cellStyle name="Normal 2 2 2 2 2 6 3 2" xfId="11340" xr:uid="{00000000-0005-0000-0000-0000DB2B0000}"/>
    <cellStyle name="Normal 2 2 2 2 2 6 4" xfId="11341" xr:uid="{00000000-0005-0000-0000-0000DC2B0000}"/>
    <cellStyle name="Normal 2 2 2 2 2 7" xfId="11342" xr:uid="{00000000-0005-0000-0000-0000DD2B0000}"/>
    <cellStyle name="Normal 2 2 2 2 2 7 2" xfId="11343" xr:uid="{00000000-0005-0000-0000-0000DE2B0000}"/>
    <cellStyle name="Normal 2 2 2 2 2 7 2 2" xfId="11344" xr:uid="{00000000-0005-0000-0000-0000DF2B0000}"/>
    <cellStyle name="Normal 2 2 2 2 2 7 2 2 2" xfId="11345" xr:uid="{00000000-0005-0000-0000-0000E02B0000}"/>
    <cellStyle name="Normal 2 2 2 2 2 7 2 3" xfId="11346" xr:uid="{00000000-0005-0000-0000-0000E12B0000}"/>
    <cellStyle name="Normal 2 2 2 2 2 7 3" xfId="11347" xr:uid="{00000000-0005-0000-0000-0000E22B0000}"/>
    <cellStyle name="Normal 2 2 2 2 2 7 3 2" xfId="11348" xr:uid="{00000000-0005-0000-0000-0000E32B0000}"/>
    <cellStyle name="Normal 2 2 2 2 2 7 4" xfId="11349" xr:uid="{00000000-0005-0000-0000-0000E42B0000}"/>
    <cellStyle name="Normal 2 2 2 2 2 8" xfId="11350" xr:uid="{00000000-0005-0000-0000-0000E52B0000}"/>
    <cellStyle name="Normal 2 2 2 2 2 8 2" xfId="11351" xr:uid="{00000000-0005-0000-0000-0000E62B0000}"/>
    <cellStyle name="Normal 2 2 2 2 2 8 2 2" xfId="11352" xr:uid="{00000000-0005-0000-0000-0000E72B0000}"/>
    <cellStyle name="Normal 2 2 2 2 2 8 2 2 2" xfId="11353" xr:uid="{00000000-0005-0000-0000-0000E82B0000}"/>
    <cellStyle name="Normal 2 2 2 2 2 8 2 3" xfId="11354" xr:uid="{00000000-0005-0000-0000-0000E92B0000}"/>
    <cellStyle name="Normal 2 2 2 2 2 8 3" xfId="11355" xr:uid="{00000000-0005-0000-0000-0000EA2B0000}"/>
    <cellStyle name="Normal 2 2 2 2 2 8 3 2" xfId="11356" xr:uid="{00000000-0005-0000-0000-0000EB2B0000}"/>
    <cellStyle name="Normal 2 2 2 2 2 8 4" xfId="11357" xr:uid="{00000000-0005-0000-0000-0000EC2B0000}"/>
    <cellStyle name="Normal 2 2 2 2 2 9" xfId="11358" xr:uid="{00000000-0005-0000-0000-0000ED2B0000}"/>
    <cellStyle name="Normal 2 2 2 2 2 9 2" xfId="11359" xr:uid="{00000000-0005-0000-0000-0000EE2B0000}"/>
    <cellStyle name="Normal 2 2 2 2 2 9 2 2" xfId="11360" xr:uid="{00000000-0005-0000-0000-0000EF2B0000}"/>
    <cellStyle name="Normal 2 2 2 2 2 9 2 2 2" xfId="11361" xr:uid="{00000000-0005-0000-0000-0000F02B0000}"/>
    <cellStyle name="Normal 2 2 2 2 2 9 2 3" xfId="11362" xr:uid="{00000000-0005-0000-0000-0000F12B0000}"/>
    <cellStyle name="Normal 2 2 2 2 2 9 3" xfId="11363" xr:uid="{00000000-0005-0000-0000-0000F22B0000}"/>
    <cellStyle name="Normal 2 2 2 2 2 9 3 2" xfId="11364" xr:uid="{00000000-0005-0000-0000-0000F32B0000}"/>
    <cellStyle name="Normal 2 2 2 2 2 9 4" xfId="11365" xr:uid="{00000000-0005-0000-0000-0000F42B0000}"/>
    <cellStyle name="Normal 2 2 2 2 20" xfId="11366" xr:uid="{00000000-0005-0000-0000-0000F52B0000}"/>
    <cellStyle name="Normal 2 2 2 2 3" xfId="11367" xr:uid="{00000000-0005-0000-0000-0000F62B0000}"/>
    <cellStyle name="Normal 2 2 2 2 3 2" xfId="11368" xr:uid="{00000000-0005-0000-0000-0000F72B0000}"/>
    <cellStyle name="Normal 2 2 2 2 3 2 2" xfId="11369" xr:uid="{00000000-0005-0000-0000-0000F82B0000}"/>
    <cellStyle name="Normal 2 2 2 2 3 2 2 2" xfId="11370" xr:uid="{00000000-0005-0000-0000-0000F92B0000}"/>
    <cellStyle name="Normal 2 2 2 2 3 2 3" xfId="11371" xr:uid="{00000000-0005-0000-0000-0000FA2B0000}"/>
    <cellStyle name="Normal 2 2 2 2 3 2 4" xfId="11372" xr:uid="{00000000-0005-0000-0000-0000FB2B0000}"/>
    <cellStyle name="Normal 2 2 2 2 3 3" xfId="11373" xr:uid="{00000000-0005-0000-0000-0000FC2B0000}"/>
    <cellStyle name="Normal 2 2 2 2 3 3 2" xfId="11374" xr:uid="{00000000-0005-0000-0000-0000FD2B0000}"/>
    <cellStyle name="Normal 2 2 2 2 3 4" xfId="11375" xr:uid="{00000000-0005-0000-0000-0000FE2B0000}"/>
    <cellStyle name="Normal 2 2 2 2 3 5" xfId="11376" xr:uid="{00000000-0005-0000-0000-0000FF2B0000}"/>
    <cellStyle name="Normal 2 2 2 2 4" xfId="11377" xr:uid="{00000000-0005-0000-0000-0000002C0000}"/>
    <cellStyle name="Normal 2 2 2 2 4 2" xfId="11378" xr:uid="{00000000-0005-0000-0000-0000012C0000}"/>
    <cellStyle name="Normal 2 2 2 2 4 2 2" xfId="11379" xr:uid="{00000000-0005-0000-0000-0000022C0000}"/>
    <cellStyle name="Normal 2 2 2 2 4 2 2 2" xfId="11380" xr:uid="{00000000-0005-0000-0000-0000032C0000}"/>
    <cellStyle name="Normal 2 2 2 2 4 2 3" xfId="11381" xr:uid="{00000000-0005-0000-0000-0000042C0000}"/>
    <cellStyle name="Normal 2 2 2 2 4 3" xfId="11382" xr:uid="{00000000-0005-0000-0000-0000052C0000}"/>
    <cellStyle name="Normal 2 2 2 2 4 3 2" xfId="11383" xr:uid="{00000000-0005-0000-0000-0000062C0000}"/>
    <cellStyle name="Normal 2 2 2 2 4 4" xfId="11384" xr:uid="{00000000-0005-0000-0000-0000072C0000}"/>
    <cellStyle name="Normal 2 2 2 2 4 5" xfId="11385" xr:uid="{00000000-0005-0000-0000-0000082C0000}"/>
    <cellStyle name="Normal 2 2 2 2 5" xfId="11386" xr:uid="{00000000-0005-0000-0000-0000092C0000}"/>
    <cellStyle name="Normal 2 2 2 2 5 2" xfId="11387" xr:uid="{00000000-0005-0000-0000-00000A2C0000}"/>
    <cellStyle name="Normal 2 2 2 2 5 2 2" xfId="11388" xr:uid="{00000000-0005-0000-0000-00000B2C0000}"/>
    <cellStyle name="Normal 2 2 2 2 5 3" xfId="11389" xr:uid="{00000000-0005-0000-0000-00000C2C0000}"/>
    <cellStyle name="Normal 2 2 2 2 6" xfId="11390" xr:uid="{00000000-0005-0000-0000-00000D2C0000}"/>
    <cellStyle name="Normal 2 2 2 2 6 2" xfId="11391" xr:uid="{00000000-0005-0000-0000-00000E2C0000}"/>
    <cellStyle name="Normal 2 2 2 2 6 3" xfId="11392" xr:uid="{00000000-0005-0000-0000-00000F2C0000}"/>
    <cellStyle name="Normal 2 2 2 2 7" xfId="11393" xr:uid="{00000000-0005-0000-0000-0000102C0000}"/>
    <cellStyle name="Normal 2 2 2 2 7 2" xfId="11394" xr:uid="{00000000-0005-0000-0000-0000112C0000}"/>
    <cellStyle name="Normal 2 2 2 2 7 3" xfId="11395" xr:uid="{00000000-0005-0000-0000-0000122C0000}"/>
    <cellStyle name="Normal 2 2 2 2 8" xfId="11396" xr:uid="{00000000-0005-0000-0000-0000132C0000}"/>
    <cellStyle name="Normal 2 2 2 2 8 2" xfId="11397" xr:uid="{00000000-0005-0000-0000-0000142C0000}"/>
    <cellStyle name="Normal 2 2 2 2 9" xfId="11398" xr:uid="{00000000-0005-0000-0000-0000152C0000}"/>
    <cellStyle name="Normal 2 2 2 2 9 2" xfId="11399" xr:uid="{00000000-0005-0000-0000-0000162C0000}"/>
    <cellStyle name="Normal 2 2 2 20" xfId="11400" xr:uid="{00000000-0005-0000-0000-0000172C0000}"/>
    <cellStyle name="Normal 2 2 2 20 2" xfId="11401" xr:uid="{00000000-0005-0000-0000-0000182C0000}"/>
    <cellStyle name="Normal 2 2 2 21" xfId="11402" xr:uid="{00000000-0005-0000-0000-0000192C0000}"/>
    <cellStyle name="Normal 2 2 2 22" xfId="11403" xr:uid="{00000000-0005-0000-0000-00001A2C0000}"/>
    <cellStyle name="Normal 2 2 2 23" xfId="11127" xr:uid="{00000000-0005-0000-0000-00001B2C0000}"/>
    <cellStyle name="Normal 2 2 2 3" xfId="11404" xr:uid="{00000000-0005-0000-0000-00001C2C0000}"/>
    <cellStyle name="Normal 2 2 2 3 2" xfId="11405" xr:uid="{00000000-0005-0000-0000-00001D2C0000}"/>
    <cellStyle name="Normal 2 2 2 3 2 2" xfId="11406" xr:uid="{00000000-0005-0000-0000-00001E2C0000}"/>
    <cellStyle name="Normal 2 2 2 3 3" xfId="11407" xr:uid="{00000000-0005-0000-0000-00001F2C0000}"/>
    <cellStyle name="Normal 2 2 2 3 4" xfId="11408" xr:uid="{00000000-0005-0000-0000-0000202C0000}"/>
    <cellStyle name="Normal 2 2 2 3 4 2" xfId="11409" xr:uid="{00000000-0005-0000-0000-0000212C0000}"/>
    <cellStyle name="Normal 2 2 2 3 5" xfId="11410" xr:uid="{00000000-0005-0000-0000-0000222C0000}"/>
    <cellStyle name="Normal 2 2 2 4" xfId="11411" xr:uid="{00000000-0005-0000-0000-0000232C0000}"/>
    <cellStyle name="Normal 2 2 2 4 2" xfId="11412" xr:uid="{00000000-0005-0000-0000-0000242C0000}"/>
    <cellStyle name="Normal 2 2 2 4 2 2" xfId="11413" xr:uid="{00000000-0005-0000-0000-0000252C0000}"/>
    <cellStyle name="Normal 2 2 2 4 2 3" xfId="11414" xr:uid="{00000000-0005-0000-0000-0000262C0000}"/>
    <cellStyle name="Normal 2 2 2 4 2 3 2" xfId="11415" xr:uid="{00000000-0005-0000-0000-0000272C0000}"/>
    <cellStyle name="Normal 2 2 2 4 3" xfId="11416" xr:uid="{00000000-0005-0000-0000-0000282C0000}"/>
    <cellStyle name="Normal 2 2 2 4 4" xfId="11417" xr:uid="{00000000-0005-0000-0000-0000292C0000}"/>
    <cellStyle name="Normal 2 2 2 4 4 2" xfId="11418" xr:uid="{00000000-0005-0000-0000-00002A2C0000}"/>
    <cellStyle name="Normal 2 2 2 5" xfId="11419" xr:uid="{00000000-0005-0000-0000-00002B2C0000}"/>
    <cellStyle name="Normal 2 2 2 5 2" xfId="11420" xr:uid="{00000000-0005-0000-0000-00002C2C0000}"/>
    <cellStyle name="Normal 2 2 2 5 2 2" xfId="11421" xr:uid="{00000000-0005-0000-0000-00002D2C0000}"/>
    <cellStyle name="Normal 2 2 2 5 2 2 2" xfId="11422" xr:uid="{00000000-0005-0000-0000-00002E2C0000}"/>
    <cellStyle name="Normal 2 2 2 5 2 3" xfId="11423" xr:uid="{00000000-0005-0000-0000-00002F2C0000}"/>
    <cellStyle name="Normal 2 2 2 5 3" xfId="11424" xr:uid="{00000000-0005-0000-0000-0000302C0000}"/>
    <cellStyle name="Normal 2 2 2 5 3 2" xfId="11425" xr:uid="{00000000-0005-0000-0000-0000312C0000}"/>
    <cellStyle name="Normal 2 2 2 5 4" xfId="11426" xr:uid="{00000000-0005-0000-0000-0000322C0000}"/>
    <cellStyle name="Normal 2 2 2 5 5" xfId="11427" xr:uid="{00000000-0005-0000-0000-0000332C0000}"/>
    <cellStyle name="Normal 2 2 2 6" xfId="11428" xr:uid="{00000000-0005-0000-0000-0000342C0000}"/>
    <cellStyle name="Normal 2 2 2 6 2" xfId="11429" xr:uid="{00000000-0005-0000-0000-0000352C0000}"/>
    <cellStyle name="Normal 2 2 2 6 2 2" xfId="11430" xr:uid="{00000000-0005-0000-0000-0000362C0000}"/>
    <cellStyle name="Normal 2 2 2 6 2 2 2" xfId="11431" xr:uid="{00000000-0005-0000-0000-0000372C0000}"/>
    <cellStyle name="Normal 2 2 2 6 2 3" xfId="11432" xr:uid="{00000000-0005-0000-0000-0000382C0000}"/>
    <cellStyle name="Normal 2 2 2 6 2 4" xfId="11433" xr:uid="{00000000-0005-0000-0000-0000392C0000}"/>
    <cellStyle name="Normal 2 2 2 6 3" xfId="11434" xr:uid="{00000000-0005-0000-0000-00003A2C0000}"/>
    <cellStyle name="Normal 2 2 2 6 3 2" xfId="11435" xr:uid="{00000000-0005-0000-0000-00003B2C0000}"/>
    <cellStyle name="Normal 2 2 2 6 4" xfId="11436" xr:uid="{00000000-0005-0000-0000-00003C2C0000}"/>
    <cellStyle name="Normal 2 2 2 6 5" xfId="11437" xr:uid="{00000000-0005-0000-0000-00003D2C0000}"/>
    <cellStyle name="Normal 2 2 2 7" xfId="11438" xr:uid="{00000000-0005-0000-0000-00003E2C0000}"/>
    <cellStyle name="Normal 2 2 2 7 2" xfId="11439" xr:uid="{00000000-0005-0000-0000-00003F2C0000}"/>
    <cellStyle name="Normal 2 2 2 7 2 2" xfId="11440" xr:uid="{00000000-0005-0000-0000-0000402C0000}"/>
    <cellStyle name="Normal 2 2 2 7 2 2 2" xfId="11441" xr:uid="{00000000-0005-0000-0000-0000412C0000}"/>
    <cellStyle name="Normal 2 2 2 7 2 3" xfId="11442" xr:uid="{00000000-0005-0000-0000-0000422C0000}"/>
    <cellStyle name="Normal 2 2 2 7 3" xfId="11443" xr:uid="{00000000-0005-0000-0000-0000432C0000}"/>
    <cellStyle name="Normal 2 2 2 7 3 2" xfId="11444" xr:uid="{00000000-0005-0000-0000-0000442C0000}"/>
    <cellStyle name="Normal 2 2 2 7 4" xfId="11445" xr:uid="{00000000-0005-0000-0000-0000452C0000}"/>
    <cellStyle name="Normal 2 2 2 8" xfId="11446" xr:uid="{00000000-0005-0000-0000-0000462C0000}"/>
    <cellStyle name="Normal 2 2 2 8 2" xfId="11447" xr:uid="{00000000-0005-0000-0000-0000472C0000}"/>
    <cellStyle name="Normal 2 2 2 8 2 2" xfId="11448" xr:uid="{00000000-0005-0000-0000-0000482C0000}"/>
    <cellStyle name="Normal 2 2 2 8 2 2 2" xfId="11449" xr:uid="{00000000-0005-0000-0000-0000492C0000}"/>
    <cellStyle name="Normal 2 2 2 8 2 3" xfId="11450" xr:uid="{00000000-0005-0000-0000-00004A2C0000}"/>
    <cellStyle name="Normal 2 2 2 8 3" xfId="11451" xr:uid="{00000000-0005-0000-0000-00004B2C0000}"/>
    <cellStyle name="Normal 2 2 2 8 3 2" xfId="11452" xr:uid="{00000000-0005-0000-0000-00004C2C0000}"/>
    <cellStyle name="Normal 2 2 2 8 4" xfId="11453" xr:uid="{00000000-0005-0000-0000-00004D2C0000}"/>
    <cellStyle name="Normal 2 2 2 8 5" xfId="11454" xr:uid="{00000000-0005-0000-0000-00004E2C0000}"/>
    <cellStyle name="Normal 2 2 2 9" xfId="11455" xr:uid="{00000000-0005-0000-0000-00004F2C0000}"/>
    <cellStyle name="Normal 2 2 2 9 2" xfId="11456" xr:uid="{00000000-0005-0000-0000-0000502C0000}"/>
    <cellStyle name="Normal 2 2 2 9 2 2" xfId="11457" xr:uid="{00000000-0005-0000-0000-0000512C0000}"/>
    <cellStyle name="Normal 2 2 2 9 2 2 2" xfId="11458" xr:uid="{00000000-0005-0000-0000-0000522C0000}"/>
    <cellStyle name="Normal 2 2 2 9 2 3" xfId="11459" xr:uid="{00000000-0005-0000-0000-0000532C0000}"/>
    <cellStyle name="Normal 2 2 2 9 3" xfId="11460" xr:uid="{00000000-0005-0000-0000-0000542C0000}"/>
    <cellStyle name="Normal 2 2 2 9 3 2" xfId="11461" xr:uid="{00000000-0005-0000-0000-0000552C0000}"/>
    <cellStyle name="Normal 2 2 2 9 4" xfId="11462" xr:uid="{00000000-0005-0000-0000-0000562C0000}"/>
    <cellStyle name="Normal 2 2 20" xfId="11463" xr:uid="{00000000-0005-0000-0000-0000572C0000}"/>
    <cellStyle name="Normal 2 2 20 2" xfId="11464" xr:uid="{00000000-0005-0000-0000-0000582C0000}"/>
    <cellStyle name="Normal 2 2 21" xfId="11465" xr:uid="{00000000-0005-0000-0000-0000592C0000}"/>
    <cellStyle name="Normal 2 2 21 2" xfId="11466" xr:uid="{00000000-0005-0000-0000-00005A2C0000}"/>
    <cellStyle name="Normal 2 2 21 2 2" xfId="11467" xr:uid="{00000000-0005-0000-0000-00005B2C0000}"/>
    <cellStyle name="Normal 2 2 21 2 2 2" xfId="11468" xr:uid="{00000000-0005-0000-0000-00005C2C0000}"/>
    <cellStyle name="Normal 2 2 21 2 3" xfId="11469" xr:uid="{00000000-0005-0000-0000-00005D2C0000}"/>
    <cellStyle name="Normal 2 2 21 3" xfId="11470" xr:uid="{00000000-0005-0000-0000-00005E2C0000}"/>
    <cellStyle name="Normal 2 2 21 3 2" xfId="11471" xr:uid="{00000000-0005-0000-0000-00005F2C0000}"/>
    <cellStyle name="Normal 2 2 21 4" xfId="11472" xr:uid="{00000000-0005-0000-0000-0000602C0000}"/>
    <cellStyle name="Normal 2 2 22" xfId="11473" xr:uid="{00000000-0005-0000-0000-0000612C0000}"/>
    <cellStyle name="Normal 2 2 22 2" xfId="11474" xr:uid="{00000000-0005-0000-0000-0000622C0000}"/>
    <cellStyle name="Normal 2 2 22 2 2" xfId="11475" xr:uid="{00000000-0005-0000-0000-0000632C0000}"/>
    <cellStyle name="Normal 2 2 22 2 2 2" xfId="11476" xr:uid="{00000000-0005-0000-0000-0000642C0000}"/>
    <cellStyle name="Normal 2 2 22 2 3" xfId="11477" xr:uid="{00000000-0005-0000-0000-0000652C0000}"/>
    <cellStyle name="Normal 2 2 22 3" xfId="11478" xr:uid="{00000000-0005-0000-0000-0000662C0000}"/>
    <cellStyle name="Normal 2 2 22 3 2" xfId="11479" xr:uid="{00000000-0005-0000-0000-0000672C0000}"/>
    <cellStyle name="Normal 2 2 22 4" xfId="11480" xr:uid="{00000000-0005-0000-0000-0000682C0000}"/>
    <cellStyle name="Normal 2 2 23" xfId="11481" xr:uid="{00000000-0005-0000-0000-0000692C0000}"/>
    <cellStyle name="Normal 2 2 23 2" xfId="11482" xr:uid="{00000000-0005-0000-0000-00006A2C0000}"/>
    <cellStyle name="Normal 2 2 23 2 2" xfId="11483" xr:uid="{00000000-0005-0000-0000-00006B2C0000}"/>
    <cellStyle name="Normal 2 2 23 2 2 2" xfId="11484" xr:uid="{00000000-0005-0000-0000-00006C2C0000}"/>
    <cellStyle name="Normal 2 2 23 2 3" xfId="11485" xr:uid="{00000000-0005-0000-0000-00006D2C0000}"/>
    <cellStyle name="Normal 2 2 23 3" xfId="11486" xr:uid="{00000000-0005-0000-0000-00006E2C0000}"/>
    <cellStyle name="Normal 2 2 23 3 2" xfId="11487" xr:uid="{00000000-0005-0000-0000-00006F2C0000}"/>
    <cellStyle name="Normal 2 2 23 4" xfId="11488" xr:uid="{00000000-0005-0000-0000-0000702C0000}"/>
    <cellStyle name="Normal 2 2 24" xfId="11489" xr:uid="{00000000-0005-0000-0000-0000712C0000}"/>
    <cellStyle name="Normal 2 2 24 2" xfId="11490" xr:uid="{00000000-0005-0000-0000-0000722C0000}"/>
    <cellStyle name="Normal 2 2 24 2 2" xfId="11491" xr:uid="{00000000-0005-0000-0000-0000732C0000}"/>
    <cellStyle name="Normal 2 2 24 2 2 2" xfId="11492" xr:uid="{00000000-0005-0000-0000-0000742C0000}"/>
    <cellStyle name="Normal 2 2 24 2 3" xfId="11493" xr:uid="{00000000-0005-0000-0000-0000752C0000}"/>
    <cellStyle name="Normal 2 2 24 3" xfId="11494" xr:uid="{00000000-0005-0000-0000-0000762C0000}"/>
    <cellStyle name="Normal 2 2 24 3 2" xfId="11495" xr:uid="{00000000-0005-0000-0000-0000772C0000}"/>
    <cellStyle name="Normal 2 2 24 4" xfId="11496" xr:uid="{00000000-0005-0000-0000-0000782C0000}"/>
    <cellStyle name="Normal 2 2 25" xfId="11497" xr:uid="{00000000-0005-0000-0000-0000792C0000}"/>
    <cellStyle name="Normal 2 2 25 2" xfId="11498" xr:uid="{00000000-0005-0000-0000-00007A2C0000}"/>
    <cellStyle name="Normal 2 2 25 2 2" xfId="11499" xr:uid="{00000000-0005-0000-0000-00007B2C0000}"/>
    <cellStyle name="Normal 2 2 25 3" xfId="11500" xr:uid="{00000000-0005-0000-0000-00007C2C0000}"/>
    <cellStyle name="Normal 2 2 26" xfId="11501" xr:uid="{00000000-0005-0000-0000-00007D2C0000}"/>
    <cellStyle name="Normal 2 2 26 2" xfId="11502" xr:uid="{00000000-0005-0000-0000-00007E2C0000}"/>
    <cellStyle name="Normal 2 2 26 3" xfId="11503" xr:uid="{00000000-0005-0000-0000-00007F2C0000}"/>
    <cellStyle name="Normal 2 2 27" xfId="11504" xr:uid="{00000000-0005-0000-0000-0000802C0000}"/>
    <cellStyle name="Normal 2 2 28" xfId="11505" xr:uid="{00000000-0005-0000-0000-0000812C0000}"/>
    <cellStyle name="Normal 2 2 29" xfId="11506" xr:uid="{00000000-0005-0000-0000-0000822C0000}"/>
    <cellStyle name="Normal 2 2 3" xfId="214" xr:uid="{00000000-0005-0000-0000-0000832C0000}"/>
    <cellStyle name="Normal 2 2 3 2" xfId="11507" xr:uid="{00000000-0005-0000-0000-0000842C0000}"/>
    <cellStyle name="Normal 2 2 3 2 2" xfId="11508" xr:uid="{00000000-0005-0000-0000-0000852C0000}"/>
    <cellStyle name="Normal 2 2 3 2 2 2" xfId="11509" xr:uid="{00000000-0005-0000-0000-0000862C0000}"/>
    <cellStyle name="Normal 2 2 3 2 2 3" xfId="11510" xr:uid="{00000000-0005-0000-0000-0000872C0000}"/>
    <cellStyle name="Normal 2 2 3 2 2 4" xfId="11511" xr:uid="{00000000-0005-0000-0000-0000882C0000}"/>
    <cellStyle name="Normal 2 2 3 2 2 4 2" xfId="11512" xr:uid="{00000000-0005-0000-0000-0000892C0000}"/>
    <cellStyle name="Normal 2 2 3 2 2 5" xfId="11513" xr:uid="{00000000-0005-0000-0000-00008A2C0000}"/>
    <cellStyle name="Normal 2 2 3 2 3" xfId="11514" xr:uid="{00000000-0005-0000-0000-00008B2C0000}"/>
    <cellStyle name="Normal 2 2 3 2 3 2" xfId="11515" xr:uid="{00000000-0005-0000-0000-00008C2C0000}"/>
    <cellStyle name="Normal 2 2 3 2 4" xfId="11516" xr:uid="{00000000-0005-0000-0000-00008D2C0000}"/>
    <cellStyle name="Normal 2 2 3 2 5" xfId="11517" xr:uid="{00000000-0005-0000-0000-00008E2C0000}"/>
    <cellStyle name="Normal 2 2 3 2 6" xfId="11518" xr:uid="{00000000-0005-0000-0000-00008F2C0000}"/>
    <cellStyle name="Normal 2 2 3 2 6 2" xfId="11519" xr:uid="{00000000-0005-0000-0000-0000902C0000}"/>
    <cellStyle name="Normal 2 2 3 2 7" xfId="11520" xr:uid="{00000000-0005-0000-0000-0000912C0000}"/>
    <cellStyle name="Normal 2 2 3 2 8" xfId="11521" xr:uid="{00000000-0005-0000-0000-0000922C0000}"/>
    <cellStyle name="Normal 2 2 3 3" xfId="11522" xr:uid="{00000000-0005-0000-0000-0000932C0000}"/>
    <cellStyle name="Normal 2 2 3 3 2" xfId="11523" xr:uid="{00000000-0005-0000-0000-0000942C0000}"/>
    <cellStyle name="Normal 2 2 3 3 3" xfId="11524" xr:uid="{00000000-0005-0000-0000-0000952C0000}"/>
    <cellStyle name="Normal 2 2 3 3 4" xfId="11525" xr:uid="{00000000-0005-0000-0000-0000962C0000}"/>
    <cellStyle name="Normal 2 2 3 4" xfId="11526" xr:uid="{00000000-0005-0000-0000-0000972C0000}"/>
    <cellStyle name="Normal 2 2 3 4 2" xfId="11527" xr:uid="{00000000-0005-0000-0000-0000982C0000}"/>
    <cellStyle name="Normal 2 2 3 5" xfId="11528" xr:uid="{00000000-0005-0000-0000-0000992C0000}"/>
    <cellStyle name="Normal 2 2 3 6" xfId="11529" xr:uid="{00000000-0005-0000-0000-00009A2C0000}"/>
    <cellStyle name="Normal 2 2 3 6 2" xfId="11530" xr:uid="{00000000-0005-0000-0000-00009B2C0000}"/>
    <cellStyle name="Normal 2 2 3 6 3" xfId="11531" xr:uid="{00000000-0005-0000-0000-00009C2C0000}"/>
    <cellStyle name="Normal 2 2 3 7" xfId="11532" xr:uid="{00000000-0005-0000-0000-00009D2C0000}"/>
    <cellStyle name="Normal 2 2 3 7 2" xfId="11533" xr:uid="{00000000-0005-0000-0000-00009E2C0000}"/>
    <cellStyle name="Normal 2 2 3 8" xfId="11534" xr:uid="{00000000-0005-0000-0000-00009F2C0000}"/>
    <cellStyle name="Normal 2 2 3 9" xfId="11535" xr:uid="{00000000-0005-0000-0000-0000A02C0000}"/>
    <cellStyle name="Normal 2 2 30" xfId="11536" xr:uid="{00000000-0005-0000-0000-0000A12C0000}"/>
    <cellStyle name="Normal 2 2 31" xfId="11099" xr:uid="{00000000-0005-0000-0000-0000A22C0000}"/>
    <cellStyle name="Normal 2 2 4" xfId="215" xr:uid="{00000000-0005-0000-0000-0000A32C0000}"/>
    <cellStyle name="Normal 2 2 4 2" xfId="11537" xr:uid="{00000000-0005-0000-0000-0000A42C0000}"/>
    <cellStyle name="Normal 2 2 4 2 2" xfId="11538" xr:uid="{00000000-0005-0000-0000-0000A52C0000}"/>
    <cellStyle name="Normal 2 2 4 2 2 2" xfId="11539" xr:uid="{00000000-0005-0000-0000-0000A62C0000}"/>
    <cellStyle name="Normal 2 2 4 2 2 3" xfId="11540" xr:uid="{00000000-0005-0000-0000-0000A72C0000}"/>
    <cellStyle name="Normal 2 2 4 2 3" xfId="11541" xr:uid="{00000000-0005-0000-0000-0000A82C0000}"/>
    <cellStyle name="Normal 2 2 4 2 4" xfId="11542" xr:uid="{00000000-0005-0000-0000-0000A92C0000}"/>
    <cellStyle name="Normal 2 2 4 2 4 2" xfId="11543" xr:uid="{00000000-0005-0000-0000-0000AA2C0000}"/>
    <cellStyle name="Normal 2 2 4 2 5" xfId="11544" xr:uid="{00000000-0005-0000-0000-0000AB2C0000}"/>
    <cellStyle name="Normal 2 2 4 3" xfId="11545" xr:uid="{00000000-0005-0000-0000-0000AC2C0000}"/>
    <cellStyle name="Normal 2 2 4 3 2" xfId="11546" xr:uid="{00000000-0005-0000-0000-0000AD2C0000}"/>
    <cellStyle name="Normal 2 2 4 3 2 2" xfId="11547" xr:uid="{00000000-0005-0000-0000-0000AE2C0000}"/>
    <cellStyle name="Normal 2 2 4 3 2 3" xfId="11548" xr:uid="{00000000-0005-0000-0000-0000AF2C0000}"/>
    <cellStyle name="Normal 2 2 4 3 2 3 2" xfId="11549" xr:uid="{00000000-0005-0000-0000-0000B02C0000}"/>
    <cellStyle name="Normal 2 2 4 3 3" xfId="11550" xr:uid="{00000000-0005-0000-0000-0000B12C0000}"/>
    <cellStyle name="Normal 2 2 4 3 4" xfId="11551" xr:uid="{00000000-0005-0000-0000-0000B22C0000}"/>
    <cellStyle name="Normal 2 2 4 3 4 2" xfId="11552" xr:uid="{00000000-0005-0000-0000-0000B32C0000}"/>
    <cellStyle name="Normal 2 2 4 3 5" xfId="11553" xr:uid="{00000000-0005-0000-0000-0000B42C0000}"/>
    <cellStyle name="Normal 2 2 4 4" xfId="11554" xr:uid="{00000000-0005-0000-0000-0000B52C0000}"/>
    <cellStyle name="Normal 2 2 4 5" xfId="11555" xr:uid="{00000000-0005-0000-0000-0000B62C0000}"/>
    <cellStyle name="Normal 2 2 4 6" xfId="11556" xr:uid="{00000000-0005-0000-0000-0000B72C0000}"/>
    <cellStyle name="Normal 2 2 4 6 2" xfId="11557" xr:uid="{00000000-0005-0000-0000-0000B82C0000}"/>
    <cellStyle name="Normal 2 2 4 7" xfId="11558" xr:uid="{00000000-0005-0000-0000-0000B92C0000}"/>
    <cellStyle name="Normal 2 2 4 8" xfId="11559" xr:uid="{00000000-0005-0000-0000-0000BA2C0000}"/>
    <cellStyle name="Normal 2 2 5" xfId="11560" xr:uid="{00000000-0005-0000-0000-0000BB2C0000}"/>
    <cellStyle name="Normal 2 2 5 2" xfId="11561" xr:uid="{00000000-0005-0000-0000-0000BC2C0000}"/>
    <cellStyle name="Normal 2 2 5 2 2" xfId="11562" xr:uid="{00000000-0005-0000-0000-0000BD2C0000}"/>
    <cellStyle name="Normal 2 2 5 2 2 2" xfId="11563" xr:uid="{00000000-0005-0000-0000-0000BE2C0000}"/>
    <cellStyle name="Normal 2 2 5 2 2 3" xfId="11564" xr:uid="{00000000-0005-0000-0000-0000BF2C0000}"/>
    <cellStyle name="Normal 2 2 5 2 3" xfId="11565" xr:uid="{00000000-0005-0000-0000-0000C02C0000}"/>
    <cellStyle name="Normal 2 2 5 2 3 2" xfId="11566" xr:uid="{00000000-0005-0000-0000-0000C12C0000}"/>
    <cellStyle name="Normal 2 2 5 2 3 3" xfId="11567" xr:uid="{00000000-0005-0000-0000-0000C22C0000}"/>
    <cellStyle name="Normal 2 2 5 2 4" xfId="11568" xr:uid="{00000000-0005-0000-0000-0000C32C0000}"/>
    <cellStyle name="Normal 2 2 5 3" xfId="11569" xr:uid="{00000000-0005-0000-0000-0000C42C0000}"/>
    <cellStyle name="Normal 2 2 5 3 2" xfId="11570" xr:uid="{00000000-0005-0000-0000-0000C52C0000}"/>
    <cellStyle name="Normal 2 2 5 3 3" xfId="11571" xr:uid="{00000000-0005-0000-0000-0000C62C0000}"/>
    <cellStyle name="Normal 2 2 5 4" xfId="11572" xr:uid="{00000000-0005-0000-0000-0000C72C0000}"/>
    <cellStyle name="Normal 2 2 5 4 2" xfId="11573" xr:uid="{00000000-0005-0000-0000-0000C82C0000}"/>
    <cellStyle name="Normal 2 2 5 4 3" xfId="11574" xr:uid="{00000000-0005-0000-0000-0000C92C0000}"/>
    <cellStyle name="Normal 2 2 5 5" xfId="11575" xr:uid="{00000000-0005-0000-0000-0000CA2C0000}"/>
    <cellStyle name="Normal 2 2 6" xfId="11576" xr:uid="{00000000-0005-0000-0000-0000CB2C0000}"/>
    <cellStyle name="Normal 2 2 6 2" xfId="11577" xr:uid="{00000000-0005-0000-0000-0000CC2C0000}"/>
    <cellStyle name="Normal 2 2 6 2 2" xfId="11578" xr:uid="{00000000-0005-0000-0000-0000CD2C0000}"/>
    <cellStyle name="Normal 2 2 6 2 2 2" xfId="11579" xr:uid="{00000000-0005-0000-0000-0000CE2C0000}"/>
    <cellStyle name="Normal 2 2 6 2 2 3" xfId="11580" xr:uid="{00000000-0005-0000-0000-0000CF2C0000}"/>
    <cellStyle name="Normal 2 2 6 2 3" xfId="11581" xr:uid="{00000000-0005-0000-0000-0000D02C0000}"/>
    <cellStyle name="Normal 2 2 6 2 3 2" xfId="11582" xr:uid="{00000000-0005-0000-0000-0000D12C0000}"/>
    <cellStyle name="Normal 2 2 6 2 3 3" xfId="11583" xr:uid="{00000000-0005-0000-0000-0000D22C0000}"/>
    <cellStyle name="Normal 2 2 6 2 4" xfId="11584" xr:uid="{00000000-0005-0000-0000-0000D32C0000}"/>
    <cellStyle name="Normal 2 2 6 3" xfId="11585" xr:uid="{00000000-0005-0000-0000-0000D42C0000}"/>
    <cellStyle name="Normal 2 2 6 3 2" xfId="11586" xr:uid="{00000000-0005-0000-0000-0000D52C0000}"/>
    <cellStyle name="Normal 2 2 6 3 3" xfId="11587" xr:uid="{00000000-0005-0000-0000-0000D62C0000}"/>
    <cellStyle name="Normal 2 2 6 4" xfId="11588" xr:uid="{00000000-0005-0000-0000-0000D72C0000}"/>
    <cellStyle name="Normal 2 2 6 4 2" xfId="11589" xr:uid="{00000000-0005-0000-0000-0000D82C0000}"/>
    <cellStyle name="Normal 2 2 6 4 3" xfId="11590" xr:uid="{00000000-0005-0000-0000-0000D92C0000}"/>
    <cellStyle name="Normal 2 2 6 5" xfId="11591" xr:uid="{00000000-0005-0000-0000-0000DA2C0000}"/>
    <cellStyle name="Normal 2 2 7" xfId="11592" xr:uid="{00000000-0005-0000-0000-0000DB2C0000}"/>
    <cellStyle name="Normal 2 2 7 2" xfId="11593" xr:uid="{00000000-0005-0000-0000-0000DC2C0000}"/>
    <cellStyle name="Normal 2 2 7 2 2" xfId="11594" xr:uid="{00000000-0005-0000-0000-0000DD2C0000}"/>
    <cellStyle name="Normal 2 2 7 2 2 2" xfId="11595" xr:uid="{00000000-0005-0000-0000-0000DE2C0000}"/>
    <cellStyle name="Normal 2 2 7 2 3" xfId="11596" xr:uid="{00000000-0005-0000-0000-0000DF2C0000}"/>
    <cellStyle name="Normal 2 2 7 3" xfId="11597" xr:uid="{00000000-0005-0000-0000-0000E02C0000}"/>
    <cellStyle name="Normal 2 2 7 3 2" xfId="11598" xr:uid="{00000000-0005-0000-0000-0000E12C0000}"/>
    <cellStyle name="Normal 2 2 7 4" xfId="11599" xr:uid="{00000000-0005-0000-0000-0000E22C0000}"/>
    <cellStyle name="Normal 2 2 7 5" xfId="11600" xr:uid="{00000000-0005-0000-0000-0000E32C0000}"/>
    <cellStyle name="Normal 2 2 8" xfId="11601" xr:uid="{00000000-0005-0000-0000-0000E42C0000}"/>
    <cellStyle name="Normal 2 2 8 2" xfId="11602" xr:uid="{00000000-0005-0000-0000-0000E52C0000}"/>
    <cellStyle name="Normal 2 2 8 2 2" xfId="11603" xr:uid="{00000000-0005-0000-0000-0000E62C0000}"/>
    <cellStyle name="Normal 2 2 8 2 2 2" xfId="11604" xr:uid="{00000000-0005-0000-0000-0000E72C0000}"/>
    <cellStyle name="Normal 2 2 8 2 3" xfId="11605" xr:uid="{00000000-0005-0000-0000-0000E82C0000}"/>
    <cellStyle name="Normal 2 2 8 2 4" xfId="11606" xr:uid="{00000000-0005-0000-0000-0000E92C0000}"/>
    <cellStyle name="Normal 2 2 8 3" xfId="11607" xr:uid="{00000000-0005-0000-0000-0000EA2C0000}"/>
    <cellStyle name="Normal 2 2 8 3 2" xfId="11608" xr:uid="{00000000-0005-0000-0000-0000EB2C0000}"/>
    <cellStyle name="Normal 2 2 8 4" xfId="11609" xr:uid="{00000000-0005-0000-0000-0000EC2C0000}"/>
    <cellStyle name="Normal 2 2 8 5" xfId="11610" xr:uid="{00000000-0005-0000-0000-0000ED2C0000}"/>
    <cellStyle name="Normal 2 2 9" xfId="11611" xr:uid="{00000000-0005-0000-0000-0000EE2C0000}"/>
    <cellStyle name="Normal 2 2 9 2" xfId="11612" xr:uid="{00000000-0005-0000-0000-0000EF2C0000}"/>
    <cellStyle name="Normal 2 2 9 2 2" xfId="11613" xr:uid="{00000000-0005-0000-0000-0000F02C0000}"/>
    <cellStyle name="Normal 2 2 9 2 2 2" xfId="11614" xr:uid="{00000000-0005-0000-0000-0000F12C0000}"/>
    <cellStyle name="Normal 2 2 9 2 3" xfId="11615" xr:uid="{00000000-0005-0000-0000-0000F22C0000}"/>
    <cellStyle name="Normal 2 2 9 3" xfId="11616" xr:uid="{00000000-0005-0000-0000-0000F32C0000}"/>
    <cellStyle name="Normal 2 2 9 3 2" xfId="11617" xr:uid="{00000000-0005-0000-0000-0000F42C0000}"/>
    <cellStyle name="Normal 2 2 9 4" xfId="11618" xr:uid="{00000000-0005-0000-0000-0000F52C0000}"/>
    <cellStyle name="Normal 2 20" xfId="11619" xr:uid="{00000000-0005-0000-0000-0000F62C0000}"/>
    <cellStyle name="Normal 2 20 10" xfId="11620" xr:uid="{00000000-0005-0000-0000-0000F72C0000}"/>
    <cellStyle name="Normal 2 20 10 2" xfId="11621" xr:uid="{00000000-0005-0000-0000-0000F82C0000}"/>
    <cellStyle name="Normal 2 20 10 2 2" xfId="11622" xr:uid="{00000000-0005-0000-0000-0000F92C0000}"/>
    <cellStyle name="Normal 2 20 10 3" xfId="11623" xr:uid="{00000000-0005-0000-0000-0000FA2C0000}"/>
    <cellStyle name="Normal 2 20 11" xfId="11624" xr:uid="{00000000-0005-0000-0000-0000FB2C0000}"/>
    <cellStyle name="Normal 2 20 11 2" xfId="11625" xr:uid="{00000000-0005-0000-0000-0000FC2C0000}"/>
    <cellStyle name="Normal 2 20 12" xfId="11626" xr:uid="{00000000-0005-0000-0000-0000FD2C0000}"/>
    <cellStyle name="Normal 2 20 2" xfId="11627" xr:uid="{00000000-0005-0000-0000-0000FE2C0000}"/>
    <cellStyle name="Normal 2 20 2 2" xfId="11628" xr:uid="{00000000-0005-0000-0000-0000FF2C0000}"/>
    <cellStyle name="Normal 2 20 2 2 2" xfId="11629" xr:uid="{00000000-0005-0000-0000-0000002D0000}"/>
    <cellStyle name="Normal 2 20 2 2 2 2" xfId="11630" xr:uid="{00000000-0005-0000-0000-0000012D0000}"/>
    <cellStyle name="Normal 2 20 2 2 3" xfId="11631" xr:uid="{00000000-0005-0000-0000-0000022D0000}"/>
    <cellStyle name="Normal 2 20 2 3" xfId="11632" xr:uid="{00000000-0005-0000-0000-0000032D0000}"/>
    <cellStyle name="Normal 2 20 2 3 2" xfId="11633" xr:uid="{00000000-0005-0000-0000-0000042D0000}"/>
    <cellStyle name="Normal 2 20 2 4" xfId="11634" xr:uid="{00000000-0005-0000-0000-0000052D0000}"/>
    <cellStyle name="Normal 2 20 3" xfId="11635" xr:uid="{00000000-0005-0000-0000-0000062D0000}"/>
    <cellStyle name="Normal 2 20 3 2" xfId="11636" xr:uid="{00000000-0005-0000-0000-0000072D0000}"/>
    <cellStyle name="Normal 2 20 3 2 2" xfId="11637" xr:uid="{00000000-0005-0000-0000-0000082D0000}"/>
    <cellStyle name="Normal 2 20 3 2 2 2" xfId="11638" xr:uid="{00000000-0005-0000-0000-0000092D0000}"/>
    <cellStyle name="Normal 2 20 3 2 3" xfId="11639" xr:uid="{00000000-0005-0000-0000-00000A2D0000}"/>
    <cellStyle name="Normal 2 20 3 3" xfId="11640" xr:uid="{00000000-0005-0000-0000-00000B2D0000}"/>
    <cellStyle name="Normal 2 20 3 3 2" xfId="11641" xr:uid="{00000000-0005-0000-0000-00000C2D0000}"/>
    <cellStyle name="Normal 2 20 3 4" xfId="11642" xr:uid="{00000000-0005-0000-0000-00000D2D0000}"/>
    <cellStyle name="Normal 2 20 4" xfId="11643" xr:uid="{00000000-0005-0000-0000-00000E2D0000}"/>
    <cellStyle name="Normal 2 20 4 2" xfId="11644" xr:uid="{00000000-0005-0000-0000-00000F2D0000}"/>
    <cellStyle name="Normal 2 20 4 2 2" xfId="11645" xr:uid="{00000000-0005-0000-0000-0000102D0000}"/>
    <cellStyle name="Normal 2 20 4 2 2 2" xfId="11646" xr:uid="{00000000-0005-0000-0000-0000112D0000}"/>
    <cellStyle name="Normal 2 20 4 2 3" xfId="11647" xr:uid="{00000000-0005-0000-0000-0000122D0000}"/>
    <cellStyle name="Normal 2 20 4 3" xfId="11648" xr:uid="{00000000-0005-0000-0000-0000132D0000}"/>
    <cellStyle name="Normal 2 20 4 3 2" xfId="11649" xr:uid="{00000000-0005-0000-0000-0000142D0000}"/>
    <cellStyle name="Normal 2 20 4 4" xfId="11650" xr:uid="{00000000-0005-0000-0000-0000152D0000}"/>
    <cellStyle name="Normal 2 20 5" xfId="11651" xr:uid="{00000000-0005-0000-0000-0000162D0000}"/>
    <cellStyle name="Normal 2 20 5 2" xfId="11652" xr:uid="{00000000-0005-0000-0000-0000172D0000}"/>
    <cellStyle name="Normal 2 20 5 2 2" xfId="11653" xr:uid="{00000000-0005-0000-0000-0000182D0000}"/>
    <cellStyle name="Normal 2 20 5 2 2 2" xfId="11654" xr:uid="{00000000-0005-0000-0000-0000192D0000}"/>
    <cellStyle name="Normal 2 20 5 2 3" xfId="11655" xr:uid="{00000000-0005-0000-0000-00001A2D0000}"/>
    <cellStyle name="Normal 2 20 5 3" xfId="11656" xr:uid="{00000000-0005-0000-0000-00001B2D0000}"/>
    <cellStyle name="Normal 2 20 5 3 2" xfId="11657" xr:uid="{00000000-0005-0000-0000-00001C2D0000}"/>
    <cellStyle name="Normal 2 20 5 4" xfId="11658" xr:uid="{00000000-0005-0000-0000-00001D2D0000}"/>
    <cellStyle name="Normal 2 20 6" xfId="11659" xr:uid="{00000000-0005-0000-0000-00001E2D0000}"/>
    <cellStyle name="Normal 2 20 6 2" xfId="11660" xr:uid="{00000000-0005-0000-0000-00001F2D0000}"/>
    <cellStyle name="Normal 2 20 6 2 2" xfId="11661" xr:uid="{00000000-0005-0000-0000-0000202D0000}"/>
    <cellStyle name="Normal 2 20 6 2 2 2" xfId="11662" xr:uid="{00000000-0005-0000-0000-0000212D0000}"/>
    <cellStyle name="Normal 2 20 6 2 3" xfId="11663" xr:uid="{00000000-0005-0000-0000-0000222D0000}"/>
    <cellStyle name="Normal 2 20 6 3" xfId="11664" xr:uid="{00000000-0005-0000-0000-0000232D0000}"/>
    <cellStyle name="Normal 2 20 6 3 2" xfId="11665" xr:uid="{00000000-0005-0000-0000-0000242D0000}"/>
    <cellStyle name="Normal 2 20 6 4" xfId="11666" xr:uid="{00000000-0005-0000-0000-0000252D0000}"/>
    <cellStyle name="Normal 2 20 7" xfId="11667" xr:uid="{00000000-0005-0000-0000-0000262D0000}"/>
    <cellStyle name="Normal 2 20 7 2" xfId="11668" xr:uid="{00000000-0005-0000-0000-0000272D0000}"/>
    <cellStyle name="Normal 2 20 7 2 2" xfId="11669" xr:uid="{00000000-0005-0000-0000-0000282D0000}"/>
    <cellStyle name="Normal 2 20 7 2 2 2" xfId="11670" xr:uid="{00000000-0005-0000-0000-0000292D0000}"/>
    <cellStyle name="Normal 2 20 7 2 3" xfId="11671" xr:uid="{00000000-0005-0000-0000-00002A2D0000}"/>
    <cellStyle name="Normal 2 20 7 3" xfId="11672" xr:uid="{00000000-0005-0000-0000-00002B2D0000}"/>
    <cellStyle name="Normal 2 20 7 3 2" xfId="11673" xr:uid="{00000000-0005-0000-0000-00002C2D0000}"/>
    <cellStyle name="Normal 2 20 7 4" xfId="11674" xr:uid="{00000000-0005-0000-0000-00002D2D0000}"/>
    <cellStyle name="Normal 2 20 8" xfId="11675" xr:uid="{00000000-0005-0000-0000-00002E2D0000}"/>
    <cellStyle name="Normal 2 20 8 2" xfId="11676" xr:uid="{00000000-0005-0000-0000-00002F2D0000}"/>
    <cellStyle name="Normal 2 20 8 2 2" xfId="11677" xr:uid="{00000000-0005-0000-0000-0000302D0000}"/>
    <cellStyle name="Normal 2 20 8 2 2 2" xfId="11678" xr:uid="{00000000-0005-0000-0000-0000312D0000}"/>
    <cellStyle name="Normal 2 20 8 2 3" xfId="11679" xr:uid="{00000000-0005-0000-0000-0000322D0000}"/>
    <cellStyle name="Normal 2 20 8 3" xfId="11680" xr:uid="{00000000-0005-0000-0000-0000332D0000}"/>
    <cellStyle name="Normal 2 20 8 3 2" xfId="11681" xr:uid="{00000000-0005-0000-0000-0000342D0000}"/>
    <cellStyle name="Normal 2 20 8 4" xfId="11682" xr:uid="{00000000-0005-0000-0000-0000352D0000}"/>
    <cellStyle name="Normal 2 20 9" xfId="11683" xr:uid="{00000000-0005-0000-0000-0000362D0000}"/>
    <cellStyle name="Normal 2 20 9 2" xfId="11684" xr:uid="{00000000-0005-0000-0000-0000372D0000}"/>
    <cellStyle name="Normal 2 20 9 2 2" xfId="11685" xr:uid="{00000000-0005-0000-0000-0000382D0000}"/>
    <cellStyle name="Normal 2 20 9 2 2 2" xfId="11686" xr:uid="{00000000-0005-0000-0000-0000392D0000}"/>
    <cellStyle name="Normal 2 20 9 2 3" xfId="11687" xr:uid="{00000000-0005-0000-0000-00003A2D0000}"/>
    <cellStyle name="Normal 2 20 9 3" xfId="11688" xr:uid="{00000000-0005-0000-0000-00003B2D0000}"/>
    <cellStyle name="Normal 2 20 9 3 2" xfId="11689" xr:uid="{00000000-0005-0000-0000-00003C2D0000}"/>
    <cellStyle name="Normal 2 20 9 4" xfId="11690" xr:uid="{00000000-0005-0000-0000-00003D2D0000}"/>
    <cellStyle name="Normal 2 21" xfId="11691" xr:uid="{00000000-0005-0000-0000-00003E2D0000}"/>
    <cellStyle name="Normal 2 21 10" xfId="11692" xr:uid="{00000000-0005-0000-0000-00003F2D0000}"/>
    <cellStyle name="Normal 2 21 10 2" xfId="11693" xr:uid="{00000000-0005-0000-0000-0000402D0000}"/>
    <cellStyle name="Normal 2 21 11" xfId="11694" xr:uid="{00000000-0005-0000-0000-0000412D0000}"/>
    <cellStyle name="Normal 2 21 2" xfId="11695" xr:uid="{00000000-0005-0000-0000-0000422D0000}"/>
    <cellStyle name="Normal 2 21 2 2" xfId="11696" xr:uid="{00000000-0005-0000-0000-0000432D0000}"/>
    <cellStyle name="Normal 2 21 2 2 2" xfId="11697" xr:uid="{00000000-0005-0000-0000-0000442D0000}"/>
    <cellStyle name="Normal 2 21 2 2 2 2" xfId="11698" xr:uid="{00000000-0005-0000-0000-0000452D0000}"/>
    <cellStyle name="Normal 2 21 2 2 3" xfId="11699" xr:uid="{00000000-0005-0000-0000-0000462D0000}"/>
    <cellStyle name="Normal 2 21 2 3" xfId="11700" xr:uid="{00000000-0005-0000-0000-0000472D0000}"/>
    <cellStyle name="Normal 2 21 2 3 2" xfId="11701" xr:uid="{00000000-0005-0000-0000-0000482D0000}"/>
    <cellStyle name="Normal 2 21 2 4" xfId="11702" xr:uid="{00000000-0005-0000-0000-0000492D0000}"/>
    <cellStyle name="Normal 2 21 3" xfId="11703" xr:uid="{00000000-0005-0000-0000-00004A2D0000}"/>
    <cellStyle name="Normal 2 21 3 2" xfId="11704" xr:uid="{00000000-0005-0000-0000-00004B2D0000}"/>
    <cellStyle name="Normal 2 21 3 2 2" xfId="11705" xr:uid="{00000000-0005-0000-0000-00004C2D0000}"/>
    <cellStyle name="Normal 2 21 3 2 2 2" xfId="11706" xr:uid="{00000000-0005-0000-0000-00004D2D0000}"/>
    <cellStyle name="Normal 2 21 3 2 3" xfId="11707" xr:uid="{00000000-0005-0000-0000-00004E2D0000}"/>
    <cellStyle name="Normal 2 21 3 3" xfId="11708" xr:uid="{00000000-0005-0000-0000-00004F2D0000}"/>
    <cellStyle name="Normal 2 21 3 3 2" xfId="11709" xr:uid="{00000000-0005-0000-0000-0000502D0000}"/>
    <cellStyle name="Normal 2 21 3 4" xfId="11710" xr:uid="{00000000-0005-0000-0000-0000512D0000}"/>
    <cellStyle name="Normal 2 21 4" xfId="11711" xr:uid="{00000000-0005-0000-0000-0000522D0000}"/>
    <cellStyle name="Normal 2 21 4 2" xfId="11712" xr:uid="{00000000-0005-0000-0000-0000532D0000}"/>
    <cellStyle name="Normal 2 21 4 2 2" xfId="11713" xr:uid="{00000000-0005-0000-0000-0000542D0000}"/>
    <cellStyle name="Normal 2 21 4 2 2 2" xfId="11714" xr:uid="{00000000-0005-0000-0000-0000552D0000}"/>
    <cellStyle name="Normal 2 21 4 2 3" xfId="11715" xr:uid="{00000000-0005-0000-0000-0000562D0000}"/>
    <cellStyle name="Normal 2 21 4 3" xfId="11716" xr:uid="{00000000-0005-0000-0000-0000572D0000}"/>
    <cellStyle name="Normal 2 21 4 3 2" xfId="11717" xr:uid="{00000000-0005-0000-0000-0000582D0000}"/>
    <cellStyle name="Normal 2 21 4 4" xfId="11718" xr:uid="{00000000-0005-0000-0000-0000592D0000}"/>
    <cellStyle name="Normal 2 21 5" xfId="11719" xr:uid="{00000000-0005-0000-0000-00005A2D0000}"/>
    <cellStyle name="Normal 2 21 5 2" xfId="11720" xr:uid="{00000000-0005-0000-0000-00005B2D0000}"/>
    <cellStyle name="Normal 2 21 5 2 2" xfId="11721" xr:uid="{00000000-0005-0000-0000-00005C2D0000}"/>
    <cellStyle name="Normal 2 21 5 2 2 2" xfId="11722" xr:uid="{00000000-0005-0000-0000-00005D2D0000}"/>
    <cellStyle name="Normal 2 21 5 2 3" xfId="11723" xr:uid="{00000000-0005-0000-0000-00005E2D0000}"/>
    <cellStyle name="Normal 2 21 5 3" xfId="11724" xr:uid="{00000000-0005-0000-0000-00005F2D0000}"/>
    <cellStyle name="Normal 2 21 5 3 2" xfId="11725" xr:uid="{00000000-0005-0000-0000-0000602D0000}"/>
    <cellStyle name="Normal 2 21 5 4" xfId="11726" xr:uid="{00000000-0005-0000-0000-0000612D0000}"/>
    <cellStyle name="Normal 2 21 6" xfId="11727" xr:uid="{00000000-0005-0000-0000-0000622D0000}"/>
    <cellStyle name="Normal 2 21 6 2" xfId="11728" xr:uid="{00000000-0005-0000-0000-0000632D0000}"/>
    <cellStyle name="Normal 2 21 6 2 2" xfId="11729" xr:uid="{00000000-0005-0000-0000-0000642D0000}"/>
    <cellStyle name="Normal 2 21 6 2 2 2" xfId="11730" xr:uid="{00000000-0005-0000-0000-0000652D0000}"/>
    <cellStyle name="Normal 2 21 6 2 3" xfId="11731" xr:uid="{00000000-0005-0000-0000-0000662D0000}"/>
    <cellStyle name="Normal 2 21 6 3" xfId="11732" xr:uid="{00000000-0005-0000-0000-0000672D0000}"/>
    <cellStyle name="Normal 2 21 6 3 2" xfId="11733" xr:uid="{00000000-0005-0000-0000-0000682D0000}"/>
    <cellStyle name="Normal 2 21 6 4" xfId="11734" xr:uid="{00000000-0005-0000-0000-0000692D0000}"/>
    <cellStyle name="Normal 2 21 7" xfId="11735" xr:uid="{00000000-0005-0000-0000-00006A2D0000}"/>
    <cellStyle name="Normal 2 21 7 2" xfId="11736" xr:uid="{00000000-0005-0000-0000-00006B2D0000}"/>
    <cellStyle name="Normal 2 21 7 2 2" xfId="11737" xr:uid="{00000000-0005-0000-0000-00006C2D0000}"/>
    <cellStyle name="Normal 2 21 7 2 2 2" xfId="11738" xr:uid="{00000000-0005-0000-0000-00006D2D0000}"/>
    <cellStyle name="Normal 2 21 7 2 3" xfId="11739" xr:uid="{00000000-0005-0000-0000-00006E2D0000}"/>
    <cellStyle name="Normal 2 21 7 3" xfId="11740" xr:uid="{00000000-0005-0000-0000-00006F2D0000}"/>
    <cellStyle name="Normal 2 21 7 3 2" xfId="11741" xr:uid="{00000000-0005-0000-0000-0000702D0000}"/>
    <cellStyle name="Normal 2 21 7 4" xfId="11742" xr:uid="{00000000-0005-0000-0000-0000712D0000}"/>
    <cellStyle name="Normal 2 21 8" xfId="11743" xr:uid="{00000000-0005-0000-0000-0000722D0000}"/>
    <cellStyle name="Normal 2 21 8 2" xfId="11744" xr:uid="{00000000-0005-0000-0000-0000732D0000}"/>
    <cellStyle name="Normal 2 21 8 2 2" xfId="11745" xr:uid="{00000000-0005-0000-0000-0000742D0000}"/>
    <cellStyle name="Normal 2 21 8 2 2 2" xfId="11746" xr:uid="{00000000-0005-0000-0000-0000752D0000}"/>
    <cellStyle name="Normal 2 21 8 2 3" xfId="11747" xr:uid="{00000000-0005-0000-0000-0000762D0000}"/>
    <cellStyle name="Normal 2 21 8 3" xfId="11748" xr:uid="{00000000-0005-0000-0000-0000772D0000}"/>
    <cellStyle name="Normal 2 21 8 3 2" xfId="11749" xr:uid="{00000000-0005-0000-0000-0000782D0000}"/>
    <cellStyle name="Normal 2 21 8 4" xfId="11750" xr:uid="{00000000-0005-0000-0000-0000792D0000}"/>
    <cellStyle name="Normal 2 21 9" xfId="11751" xr:uid="{00000000-0005-0000-0000-00007A2D0000}"/>
    <cellStyle name="Normal 2 21 9 2" xfId="11752" xr:uid="{00000000-0005-0000-0000-00007B2D0000}"/>
    <cellStyle name="Normal 2 21 9 2 2" xfId="11753" xr:uid="{00000000-0005-0000-0000-00007C2D0000}"/>
    <cellStyle name="Normal 2 21 9 3" xfId="11754" xr:uid="{00000000-0005-0000-0000-00007D2D0000}"/>
    <cellStyle name="Normal 2 22" xfId="11755" xr:uid="{00000000-0005-0000-0000-00007E2D0000}"/>
    <cellStyle name="Normal 2 22 10" xfId="11756" xr:uid="{00000000-0005-0000-0000-00007F2D0000}"/>
    <cellStyle name="Normal 2 22 2" xfId="11757" xr:uid="{00000000-0005-0000-0000-0000802D0000}"/>
    <cellStyle name="Normal 2 22 2 2" xfId="11758" xr:uid="{00000000-0005-0000-0000-0000812D0000}"/>
    <cellStyle name="Normal 2 22 2 2 2" xfId="11759" xr:uid="{00000000-0005-0000-0000-0000822D0000}"/>
    <cellStyle name="Normal 2 22 2 2 2 2" xfId="11760" xr:uid="{00000000-0005-0000-0000-0000832D0000}"/>
    <cellStyle name="Normal 2 22 2 2 3" xfId="11761" xr:uid="{00000000-0005-0000-0000-0000842D0000}"/>
    <cellStyle name="Normal 2 22 2 3" xfId="11762" xr:uid="{00000000-0005-0000-0000-0000852D0000}"/>
    <cellStyle name="Normal 2 22 2 3 2" xfId="11763" xr:uid="{00000000-0005-0000-0000-0000862D0000}"/>
    <cellStyle name="Normal 2 22 2 4" xfId="11764" xr:uid="{00000000-0005-0000-0000-0000872D0000}"/>
    <cellStyle name="Normal 2 22 3" xfId="11765" xr:uid="{00000000-0005-0000-0000-0000882D0000}"/>
    <cellStyle name="Normal 2 22 3 2" xfId="11766" xr:uid="{00000000-0005-0000-0000-0000892D0000}"/>
    <cellStyle name="Normal 2 22 3 2 2" xfId="11767" xr:uid="{00000000-0005-0000-0000-00008A2D0000}"/>
    <cellStyle name="Normal 2 22 3 2 2 2" xfId="11768" xr:uid="{00000000-0005-0000-0000-00008B2D0000}"/>
    <cellStyle name="Normal 2 22 3 2 3" xfId="11769" xr:uid="{00000000-0005-0000-0000-00008C2D0000}"/>
    <cellStyle name="Normal 2 22 3 3" xfId="11770" xr:uid="{00000000-0005-0000-0000-00008D2D0000}"/>
    <cellStyle name="Normal 2 22 3 3 2" xfId="11771" xr:uid="{00000000-0005-0000-0000-00008E2D0000}"/>
    <cellStyle name="Normal 2 22 3 4" xfId="11772" xr:uid="{00000000-0005-0000-0000-00008F2D0000}"/>
    <cellStyle name="Normal 2 22 4" xfId="11773" xr:uid="{00000000-0005-0000-0000-0000902D0000}"/>
    <cellStyle name="Normal 2 22 4 2" xfId="11774" xr:uid="{00000000-0005-0000-0000-0000912D0000}"/>
    <cellStyle name="Normal 2 22 4 2 2" xfId="11775" xr:uid="{00000000-0005-0000-0000-0000922D0000}"/>
    <cellStyle name="Normal 2 22 4 2 2 2" xfId="11776" xr:uid="{00000000-0005-0000-0000-0000932D0000}"/>
    <cellStyle name="Normal 2 22 4 2 3" xfId="11777" xr:uid="{00000000-0005-0000-0000-0000942D0000}"/>
    <cellStyle name="Normal 2 22 4 3" xfId="11778" xr:uid="{00000000-0005-0000-0000-0000952D0000}"/>
    <cellStyle name="Normal 2 22 4 3 2" xfId="11779" xr:uid="{00000000-0005-0000-0000-0000962D0000}"/>
    <cellStyle name="Normal 2 22 4 4" xfId="11780" xr:uid="{00000000-0005-0000-0000-0000972D0000}"/>
    <cellStyle name="Normal 2 22 5" xfId="11781" xr:uid="{00000000-0005-0000-0000-0000982D0000}"/>
    <cellStyle name="Normal 2 22 5 2" xfId="11782" xr:uid="{00000000-0005-0000-0000-0000992D0000}"/>
    <cellStyle name="Normal 2 22 5 2 2" xfId="11783" xr:uid="{00000000-0005-0000-0000-00009A2D0000}"/>
    <cellStyle name="Normal 2 22 5 2 2 2" xfId="11784" xr:uid="{00000000-0005-0000-0000-00009B2D0000}"/>
    <cellStyle name="Normal 2 22 5 2 3" xfId="11785" xr:uid="{00000000-0005-0000-0000-00009C2D0000}"/>
    <cellStyle name="Normal 2 22 5 3" xfId="11786" xr:uid="{00000000-0005-0000-0000-00009D2D0000}"/>
    <cellStyle name="Normal 2 22 5 3 2" xfId="11787" xr:uid="{00000000-0005-0000-0000-00009E2D0000}"/>
    <cellStyle name="Normal 2 22 5 4" xfId="11788" xr:uid="{00000000-0005-0000-0000-00009F2D0000}"/>
    <cellStyle name="Normal 2 22 6" xfId="11789" xr:uid="{00000000-0005-0000-0000-0000A02D0000}"/>
    <cellStyle name="Normal 2 22 6 2" xfId="11790" xr:uid="{00000000-0005-0000-0000-0000A12D0000}"/>
    <cellStyle name="Normal 2 22 6 2 2" xfId="11791" xr:uid="{00000000-0005-0000-0000-0000A22D0000}"/>
    <cellStyle name="Normal 2 22 6 2 2 2" xfId="11792" xr:uid="{00000000-0005-0000-0000-0000A32D0000}"/>
    <cellStyle name="Normal 2 22 6 2 3" xfId="11793" xr:uid="{00000000-0005-0000-0000-0000A42D0000}"/>
    <cellStyle name="Normal 2 22 6 3" xfId="11794" xr:uid="{00000000-0005-0000-0000-0000A52D0000}"/>
    <cellStyle name="Normal 2 22 6 3 2" xfId="11795" xr:uid="{00000000-0005-0000-0000-0000A62D0000}"/>
    <cellStyle name="Normal 2 22 6 4" xfId="11796" xr:uid="{00000000-0005-0000-0000-0000A72D0000}"/>
    <cellStyle name="Normal 2 22 7" xfId="11797" xr:uid="{00000000-0005-0000-0000-0000A82D0000}"/>
    <cellStyle name="Normal 2 22 7 2" xfId="11798" xr:uid="{00000000-0005-0000-0000-0000A92D0000}"/>
    <cellStyle name="Normal 2 22 7 2 2" xfId="11799" xr:uid="{00000000-0005-0000-0000-0000AA2D0000}"/>
    <cellStyle name="Normal 2 22 7 2 2 2" xfId="11800" xr:uid="{00000000-0005-0000-0000-0000AB2D0000}"/>
    <cellStyle name="Normal 2 22 7 2 3" xfId="11801" xr:uid="{00000000-0005-0000-0000-0000AC2D0000}"/>
    <cellStyle name="Normal 2 22 7 3" xfId="11802" xr:uid="{00000000-0005-0000-0000-0000AD2D0000}"/>
    <cellStyle name="Normal 2 22 7 3 2" xfId="11803" xr:uid="{00000000-0005-0000-0000-0000AE2D0000}"/>
    <cellStyle name="Normal 2 22 7 4" xfId="11804" xr:uid="{00000000-0005-0000-0000-0000AF2D0000}"/>
    <cellStyle name="Normal 2 22 8" xfId="11805" xr:uid="{00000000-0005-0000-0000-0000B02D0000}"/>
    <cellStyle name="Normal 2 22 8 2" xfId="11806" xr:uid="{00000000-0005-0000-0000-0000B12D0000}"/>
    <cellStyle name="Normal 2 22 8 2 2" xfId="11807" xr:uid="{00000000-0005-0000-0000-0000B22D0000}"/>
    <cellStyle name="Normal 2 22 8 3" xfId="11808" xr:uid="{00000000-0005-0000-0000-0000B32D0000}"/>
    <cellStyle name="Normal 2 22 9" xfId="11809" xr:uid="{00000000-0005-0000-0000-0000B42D0000}"/>
    <cellStyle name="Normal 2 22 9 2" xfId="11810" xr:uid="{00000000-0005-0000-0000-0000B52D0000}"/>
    <cellStyle name="Normal 2 23" xfId="11811" xr:uid="{00000000-0005-0000-0000-0000B62D0000}"/>
    <cellStyle name="Normal 2 23 2" xfId="11812" xr:uid="{00000000-0005-0000-0000-0000B72D0000}"/>
    <cellStyle name="Normal 2 23 2 2" xfId="11813" xr:uid="{00000000-0005-0000-0000-0000B82D0000}"/>
    <cellStyle name="Normal 2 23 2 2 2" xfId="11814" xr:uid="{00000000-0005-0000-0000-0000B92D0000}"/>
    <cellStyle name="Normal 2 23 2 2 2 2" xfId="11815" xr:uid="{00000000-0005-0000-0000-0000BA2D0000}"/>
    <cellStyle name="Normal 2 23 2 2 3" xfId="11816" xr:uid="{00000000-0005-0000-0000-0000BB2D0000}"/>
    <cellStyle name="Normal 2 23 2 3" xfId="11817" xr:uid="{00000000-0005-0000-0000-0000BC2D0000}"/>
    <cellStyle name="Normal 2 23 2 3 2" xfId="11818" xr:uid="{00000000-0005-0000-0000-0000BD2D0000}"/>
    <cellStyle name="Normal 2 23 2 4" xfId="11819" xr:uid="{00000000-0005-0000-0000-0000BE2D0000}"/>
    <cellStyle name="Normal 2 23 3" xfId="11820" xr:uid="{00000000-0005-0000-0000-0000BF2D0000}"/>
    <cellStyle name="Normal 2 23 3 2" xfId="11821" xr:uid="{00000000-0005-0000-0000-0000C02D0000}"/>
    <cellStyle name="Normal 2 23 3 2 2" xfId="11822" xr:uid="{00000000-0005-0000-0000-0000C12D0000}"/>
    <cellStyle name="Normal 2 23 3 3" xfId="11823" xr:uid="{00000000-0005-0000-0000-0000C22D0000}"/>
    <cellStyle name="Normal 2 23 4" xfId="11824" xr:uid="{00000000-0005-0000-0000-0000C32D0000}"/>
    <cellStyle name="Normal 2 23 4 2" xfId="11825" xr:uid="{00000000-0005-0000-0000-0000C42D0000}"/>
    <cellStyle name="Normal 2 23 5" xfId="11826" xr:uid="{00000000-0005-0000-0000-0000C52D0000}"/>
    <cellStyle name="Normal 2 24" xfId="11827" xr:uid="{00000000-0005-0000-0000-0000C62D0000}"/>
    <cellStyle name="Normal 2 24 2" xfId="11828" xr:uid="{00000000-0005-0000-0000-0000C72D0000}"/>
    <cellStyle name="Normal 2 24 2 2" xfId="11829" xr:uid="{00000000-0005-0000-0000-0000C82D0000}"/>
    <cellStyle name="Normal 2 24 2 2 2" xfId="11830" xr:uid="{00000000-0005-0000-0000-0000C92D0000}"/>
    <cellStyle name="Normal 2 24 2 2 2 2" xfId="11831" xr:uid="{00000000-0005-0000-0000-0000CA2D0000}"/>
    <cellStyle name="Normal 2 24 2 2 3" xfId="11832" xr:uid="{00000000-0005-0000-0000-0000CB2D0000}"/>
    <cellStyle name="Normal 2 24 2 3" xfId="11833" xr:uid="{00000000-0005-0000-0000-0000CC2D0000}"/>
    <cellStyle name="Normal 2 24 2 3 2" xfId="11834" xr:uid="{00000000-0005-0000-0000-0000CD2D0000}"/>
    <cellStyle name="Normal 2 24 2 4" xfId="11835" xr:uid="{00000000-0005-0000-0000-0000CE2D0000}"/>
    <cellStyle name="Normal 2 24 3" xfId="11836" xr:uid="{00000000-0005-0000-0000-0000CF2D0000}"/>
    <cellStyle name="Normal 2 24 3 2" xfId="11837" xr:uid="{00000000-0005-0000-0000-0000D02D0000}"/>
    <cellStyle name="Normal 2 24 3 2 2" xfId="11838" xr:uid="{00000000-0005-0000-0000-0000D12D0000}"/>
    <cellStyle name="Normal 2 24 3 3" xfId="11839" xr:uid="{00000000-0005-0000-0000-0000D22D0000}"/>
    <cellStyle name="Normal 2 24 4" xfId="11840" xr:uid="{00000000-0005-0000-0000-0000D32D0000}"/>
    <cellStyle name="Normal 2 24 4 2" xfId="11841" xr:uid="{00000000-0005-0000-0000-0000D42D0000}"/>
    <cellStyle name="Normal 2 24 5" xfId="11842" xr:uid="{00000000-0005-0000-0000-0000D52D0000}"/>
    <cellStyle name="Normal 2 25" xfId="11843" xr:uid="{00000000-0005-0000-0000-0000D62D0000}"/>
    <cellStyle name="Normal 2 25 2" xfId="11844" xr:uid="{00000000-0005-0000-0000-0000D72D0000}"/>
    <cellStyle name="Normal 2 25 2 2" xfId="11845" xr:uid="{00000000-0005-0000-0000-0000D82D0000}"/>
    <cellStyle name="Normal 2 25 2 2 2" xfId="11846" xr:uid="{00000000-0005-0000-0000-0000D92D0000}"/>
    <cellStyle name="Normal 2 25 2 3" xfId="11847" xr:uid="{00000000-0005-0000-0000-0000DA2D0000}"/>
    <cellStyle name="Normal 2 25 3" xfId="11848" xr:uid="{00000000-0005-0000-0000-0000DB2D0000}"/>
    <cellStyle name="Normal 2 25 3 2" xfId="11849" xr:uid="{00000000-0005-0000-0000-0000DC2D0000}"/>
    <cellStyle name="Normal 2 25 4" xfId="11850" xr:uid="{00000000-0005-0000-0000-0000DD2D0000}"/>
    <cellStyle name="Normal 2 26" xfId="11851" xr:uid="{00000000-0005-0000-0000-0000DE2D0000}"/>
    <cellStyle name="Normal 2 26 2" xfId="11852" xr:uid="{00000000-0005-0000-0000-0000DF2D0000}"/>
    <cellStyle name="Normal 2 26 2 2" xfId="11853" xr:uid="{00000000-0005-0000-0000-0000E02D0000}"/>
    <cellStyle name="Normal 2 26 2 2 2" xfId="11854" xr:uid="{00000000-0005-0000-0000-0000E12D0000}"/>
    <cellStyle name="Normal 2 26 2 3" xfId="11855" xr:uid="{00000000-0005-0000-0000-0000E22D0000}"/>
    <cellStyle name="Normal 2 26 3" xfId="11856" xr:uid="{00000000-0005-0000-0000-0000E32D0000}"/>
    <cellStyle name="Normal 2 26 3 2" xfId="11857" xr:uid="{00000000-0005-0000-0000-0000E42D0000}"/>
    <cellStyle name="Normal 2 26 4" xfId="11858" xr:uid="{00000000-0005-0000-0000-0000E52D0000}"/>
    <cellStyle name="Normal 2 27" xfId="11859" xr:uid="{00000000-0005-0000-0000-0000E62D0000}"/>
    <cellStyle name="Normal 2 27 2" xfId="11860" xr:uid="{00000000-0005-0000-0000-0000E72D0000}"/>
    <cellStyle name="Normal 2 27 2 2" xfId="11861" xr:uid="{00000000-0005-0000-0000-0000E82D0000}"/>
    <cellStyle name="Normal 2 27 2 2 2" xfId="11862" xr:uid="{00000000-0005-0000-0000-0000E92D0000}"/>
    <cellStyle name="Normal 2 27 2 3" xfId="11863" xr:uid="{00000000-0005-0000-0000-0000EA2D0000}"/>
    <cellStyle name="Normal 2 27 3" xfId="11864" xr:uid="{00000000-0005-0000-0000-0000EB2D0000}"/>
    <cellStyle name="Normal 2 27 3 2" xfId="11865" xr:uid="{00000000-0005-0000-0000-0000EC2D0000}"/>
    <cellStyle name="Normal 2 27 4" xfId="11866" xr:uid="{00000000-0005-0000-0000-0000ED2D0000}"/>
    <cellStyle name="Normal 2 28" xfId="11867" xr:uid="{00000000-0005-0000-0000-0000EE2D0000}"/>
    <cellStyle name="Normal 2 28 2" xfId="11868" xr:uid="{00000000-0005-0000-0000-0000EF2D0000}"/>
    <cellStyle name="Normal 2 28 2 2" xfId="11869" xr:uid="{00000000-0005-0000-0000-0000F02D0000}"/>
    <cellStyle name="Normal 2 28 2 2 2" xfId="11870" xr:uid="{00000000-0005-0000-0000-0000F12D0000}"/>
    <cellStyle name="Normal 2 28 2 3" xfId="11871" xr:uid="{00000000-0005-0000-0000-0000F22D0000}"/>
    <cellStyle name="Normal 2 28 3" xfId="11872" xr:uid="{00000000-0005-0000-0000-0000F32D0000}"/>
    <cellStyle name="Normal 2 28 3 2" xfId="11873" xr:uid="{00000000-0005-0000-0000-0000F42D0000}"/>
    <cellStyle name="Normal 2 28 4" xfId="11874" xr:uid="{00000000-0005-0000-0000-0000F52D0000}"/>
    <cellStyle name="Normal 2 29" xfId="11875" xr:uid="{00000000-0005-0000-0000-0000F62D0000}"/>
    <cellStyle name="Normal 2 29 2" xfId="11876" xr:uid="{00000000-0005-0000-0000-0000F72D0000}"/>
    <cellStyle name="Normal 2 29 2 2" xfId="11877" xr:uid="{00000000-0005-0000-0000-0000F82D0000}"/>
    <cellStyle name="Normal 2 29 2 2 2" xfId="11878" xr:uid="{00000000-0005-0000-0000-0000F92D0000}"/>
    <cellStyle name="Normal 2 29 2 3" xfId="11879" xr:uid="{00000000-0005-0000-0000-0000FA2D0000}"/>
    <cellStyle name="Normal 2 29 3" xfId="11880" xr:uid="{00000000-0005-0000-0000-0000FB2D0000}"/>
    <cellStyle name="Normal 2 29 3 2" xfId="11881" xr:uid="{00000000-0005-0000-0000-0000FC2D0000}"/>
    <cellStyle name="Normal 2 29 4" xfId="11882" xr:uid="{00000000-0005-0000-0000-0000FD2D0000}"/>
    <cellStyle name="Normal 2 3" xfId="216" xr:uid="{00000000-0005-0000-0000-0000FE2D0000}"/>
    <cellStyle name="Normal 2 3 10" xfId="11883" xr:uid="{00000000-0005-0000-0000-0000FF2D0000}"/>
    <cellStyle name="Normal 2 3 10 2" xfId="11884" xr:uid="{00000000-0005-0000-0000-0000002E0000}"/>
    <cellStyle name="Normal 2 3 11" xfId="11885" xr:uid="{00000000-0005-0000-0000-0000012E0000}"/>
    <cellStyle name="Normal 2 3 11 2" xfId="11886" xr:uid="{00000000-0005-0000-0000-0000022E0000}"/>
    <cellStyle name="Normal 2 3 12" xfId="11887" xr:uid="{00000000-0005-0000-0000-0000032E0000}"/>
    <cellStyle name="Normal 2 3 12 2" xfId="11888" xr:uid="{00000000-0005-0000-0000-0000042E0000}"/>
    <cellStyle name="Normal 2 3 13" xfId="11889" xr:uid="{00000000-0005-0000-0000-0000052E0000}"/>
    <cellStyle name="Normal 2 3 13 2" xfId="11890" xr:uid="{00000000-0005-0000-0000-0000062E0000}"/>
    <cellStyle name="Normal 2 3 14" xfId="11891" xr:uid="{00000000-0005-0000-0000-0000072E0000}"/>
    <cellStyle name="Normal 2 3 14 2" xfId="11892" xr:uid="{00000000-0005-0000-0000-0000082E0000}"/>
    <cellStyle name="Normal 2 3 15" xfId="11893" xr:uid="{00000000-0005-0000-0000-0000092E0000}"/>
    <cellStyle name="Normal 2 3 15 2" xfId="11894" xr:uid="{00000000-0005-0000-0000-00000A2E0000}"/>
    <cellStyle name="Normal 2 3 15 2 2" xfId="11895" xr:uid="{00000000-0005-0000-0000-00000B2E0000}"/>
    <cellStyle name="Normal 2 3 15 2 2 2" xfId="11896" xr:uid="{00000000-0005-0000-0000-00000C2E0000}"/>
    <cellStyle name="Normal 2 3 15 2 3" xfId="11897" xr:uid="{00000000-0005-0000-0000-00000D2E0000}"/>
    <cellStyle name="Normal 2 3 15 3" xfId="11898" xr:uid="{00000000-0005-0000-0000-00000E2E0000}"/>
    <cellStyle name="Normal 2 3 15 3 2" xfId="11899" xr:uid="{00000000-0005-0000-0000-00000F2E0000}"/>
    <cellStyle name="Normal 2 3 15 4" xfId="11900" xr:uid="{00000000-0005-0000-0000-0000102E0000}"/>
    <cellStyle name="Normal 2 3 16" xfId="11901" xr:uid="{00000000-0005-0000-0000-0000112E0000}"/>
    <cellStyle name="Normal 2 3 16 2" xfId="11902" xr:uid="{00000000-0005-0000-0000-0000122E0000}"/>
    <cellStyle name="Normal 2 3 16 2 2" xfId="11903" xr:uid="{00000000-0005-0000-0000-0000132E0000}"/>
    <cellStyle name="Normal 2 3 16 3" xfId="11904" xr:uid="{00000000-0005-0000-0000-0000142E0000}"/>
    <cellStyle name="Normal 2 3 17" xfId="11905" xr:uid="{00000000-0005-0000-0000-0000152E0000}"/>
    <cellStyle name="Normal 2 3 17 2" xfId="11906" xr:uid="{00000000-0005-0000-0000-0000162E0000}"/>
    <cellStyle name="Normal 2 3 17 3" xfId="11907" xr:uid="{00000000-0005-0000-0000-0000172E0000}"/>
    <cellStyle name="Normal 2 3 18" xfId="11908" xr:uid="{00000000-0005-0000-0000-0000182E0000}"/>
    <cellStyle name="Normal 2 3 18 2" xfId="11909" xr:uid="{00000000-0005-0000-0000-0000192E0000}"/>
    <cellStyle name="Normal 2 3 19" xfId="11910" xr:uid="{00000000-0005-0000-0000-00001A2E0000}"/>
    <cellStyle name="Normal 2 3 19 2" xfId="11911" xr:uid="{00000000-0005-0000-0000-00001B2E0000}"/>
    <cellStyle name="Normal 2 3 19 2 2" xfId="11912" xr:uid="{00000000-0005-0000-0000-00001C2E0000}"/>
    <cellStyle name="Normal 2 3 19 3" xfId="11913" xr:uid="{00000000-0005-0000-0000-00001D2E0000}"/>
    <cellStyle name="Normal 2 3 19 3 2" xfId="11914" xr:uid="{00000000-0005-0000-0000-00001E2E0000}"/>
    <cellStyle name="Normal 2 3 19 4" xfId="11915" xr:uid="{00000000-0005-0000-0000-00001F2E0000}"/>
    <cellStyle name="Normal 2 3 2" xfId="217" xr:uid="{00000000-0005-0000-0000-0000202E0000}"/>
    <cellStyle name="Normal 2 3 2 10" xfId="11916" xr:uid="{00000000-0005-0000-0000-0000212E0000}"/>
    <cellStyle name="Normal 2 3 2 10 2" xfId="11917" xr:uid="{00000000-0005-0000-0000-0000222E0000}"/>
    <cellStyle name="Normal 2 3 2 10 2 2" xfId="11918" xr:uid="{00000000-0005-0000-0000-0000232E0000}"/>
    <cellStyle name="Normal 2 3 2 10 2 2 2" xfId="11919" xr:uid="{00000000-0005-0000-0000-0000242E0000}"/>
    <cellStyle name="Normal 2 3 2 10 2 2 2 2" xfId="11920" xr:uid="{00000000-0005-0000-0000-0000252E0000}"/>
    <cellStyle name="Normal 2 3 2 10 2 2 3" xfId="11921" xr:uid="{00000000-0005-0000-0000-0000262E0000}"/>
    <cellStyle name="Normal 2 3 2 10 2 3" xfId="11922" xr:uid="{00000000-0005-0000-0000-0000272E0000}"/>
    <cellStyle name="Normal 2 3 2 10 2 3 2" xfId="11923" xr:uid="{00000000-0005-0000-0000-0000282E0000}"/>
    <cellStyle name="Normal 2 3 2 10 2 4" xfId="11924" xr:uid="{00000000-0005-0000-0000-0000292E0000}"/>
    <cellStyle name="Normal 2 3 2 10 3" xfId="11925" xr:uid="{00000000-0005-0000-0000-00002A2E0000}"/>
    <cellStyle name="Normal 2 3 2 10 3 2" xfId="11926" xr:uid="{00000000-0005-0000-0000-00002B2E0000}"/>
    <cellStyle name="Normal 2 3 2 10 3 2 2" xfId="11927" xr:uid="{00000000-0005-0000-0000-00002C2E0000}"/>
    <cellStyle name="Normal 2 3 2 10 3 3" xfId="11928" xr:uid="{00000000-0005-0000-0000-00002D2E0000}"/>
    <cellStyle name="Normal 2 3 2 10 4" xfId="11929" xr:uid="{00000000-0005-0000-0000-00002E2E0000}"/>
    <cellStyle name="Normal 2 3 2 10 4 2" xfId="11930" xr:uid="{00000000-0005-0000-0000-00002F2E0000}"/>
    <cellStyle name="Normal 2 3 2 10 5" xfId="11931" xr:uid="{00000000-0005-0000-0000-0000302E0000}"/>
    <cellStyle name="Normal 2 3 2 11" xfId="11932" xr:uid="{00000000-0005-0000-0000-0000312E0000}"/>
    <cellStyle name="Normal 2 3 2 11 2" xfId="11933" xr:uid="{00000000-0005-0000-0000-0000322E0000}"/>
    <cellStyle name="Normal 2 3 2 11 2 2" xfId="11934" xr:uid="{00000000-0005-0000-0000-0000332E0000}"/>
    <cellStyle name="Normal 2 3 2 11 2 2 2" xfId="11935" xr:uid="{00000000-0005-0000-0000-0000342E0000}"/>
    <cellStyle name="Normal 2 3 2 11 2 2 2 2" xfId="11936" xr:uid="{00000000-0005-0000-0000-0000352E0000}"/>
    <cellStyle name="Normal 2 3 2 11 2 2 3" xfId="11937" xr:uid="{00000000-0005-0000-0000-0000362E0000}"/>
    <cellStyle name="Normal 2 3 2 11 2 3" xfId="11938" xr:uid="{00000000-0005-0000-0000-0000372E0000}"/>
    <cellStyle name="Normal 2 3 2 11 2 3 2" xfId="11939" xr:uid="{00000000-0005-0000-0000-0000382E0000}"/>
    <cellStyle name="Normal 2 3 2 11 2 4" xfId="11940" xr:uid="{00000000-0005-0000-0000-0000392E0000}"/>
    <cellStyle name="Normal 2 3 2 11 3" xfId="11941" xr:uid="{00000000-0005-0000-0000-00003A2E0000}"/>
    <cellStyle name="Normal 2 3 2 11 3 2" xfId="11942" xr:uid="{00000000-0005-0000-0000-00003B2E0000}"/>
    <cellStyle name="Normal 2 3 2 11 3 2 2" xfId="11943" xr:uid="{00000000-0005-0000-0000-00003C2E0000}"/>
    <cellStyle name="Normal 2 3 2 11 3 3" xfId="11944" xr:uid="{00000000-0005-0000-0000-00003D2E0000}"/>
    <cellStyle name="Normal 2 3 2 11 4" xfId="11945" xr:uid="{00000000-0005-0000-0000-00003E2E0000}"/>
    <cellStyle name="Normal 2 3 2 11 4 2" xfId="11946" xr:uid="{00000000-0005-0000-0000-00003F2E0000}"/>
    <cellStyle name="Normal 2 3 2 11 5" xfId="11947" xr:uid="{00000000-0005-0000-0000-0000402E0000}"/>
    <cellStyle name="Normal 2 3 2 12" xfId="11948" xr:uid="{00000000-0005-0000-0000-0000412E0000}"/>
    <cellStyle name="Normal 2 3 2 12 2" xfId="11949" xr:uid="{00000000-0005-0000-0000-0000422E0000}"/>
    <cellStyle name="Normal 2 3 2 12 2 2" xfId="11950" xr:uid="{00000000-0005-0000-0000-0000432E0000}"/>
    <cellStyle name="Normal 2 3 2 12 2 2 2" xfId="11951" xr:uid="{00000000-0005-0000-0000-0000442E0000}"/>
    <cellStyle name="Normal 2 3 2 12 2 2 2 2" xfId="11952" xr:uid="{00000000-0005-0000-0000-0000452E0000}"/>
    <cellStyle name="Normal 2 3 2 12 2 2 3" xfId="11953" xr:uid="{00000000-0005-0000-0000-0000462E0000}"/>
    <cellStyle name="Normal 2 3 2 12 2 3" xfId="11954" xr:uid="{00000000-0005-0000-0000-0000472E0000}"/>
    <cellStyle name="Normal 2 3 2 12 2 3 2" xfId="11955" xr:uid="{00000000-0005-0000-0000-0000482E0000}"/>
    <cellStyle name="Normal 2 3 2 12 2 4" xfId="11956" xr:uid="{00000000-0005-0000-0000-0000492E0000}"/>
    <cellStyle name="Normal 2 3 2 12 3" xfId="11957" xr:uid="{00000000-0005-0000-0000-00004A2E0000}"/>
    <cellStyle name="Normal 2 3 2 12 3 2" xfId="11958" xr:uid="{00000000-0005-0000-0000-00004B2E0000}"/>
    <cellStyle name="Normal 2 3 2 12 3 2 2" xfId="11959" xr:uid="{00000000-0005-0000-0000-00004C2E0000}"/>
    <cellStyle name="Normal 2 3 2 12 3 3" xfId="11960" xr:uid="{00000000-0005-0000-0000-00004D2E0000}"/>
    <cellStyle name="Normal 2 3 2 12 4" xfId="11961" xr:uid="{00000000-0005-0000-0000-00004E2E0000}"/>
    <cellStyle name="Normal 2 3 2 12 4 2" xfId="11962" xr:uid="{00000000-0005-0000-0000-00004F2E0000}"/>
    <cellStyle name="Normal 2 3 2 12 5" xfId="11963" xr:uid="{00000000-0005-0000-0000-0000502E0000}"/>
    <cellStyle name="Normal 2 3 2 13" xfId="11964" xr:uid="{00000000-0005-0000-0000-0000512E0000}"/>
    <cellStyle name="Normal 2 3 2 13 2" xfId="11965" xr:uid="{00000000-0005-0000-0000-0000522E0000}"/>
    <cellStyle name="Normal 2 3 2 13 2 2" xfId="11966" xr:uid="{00000000-0005-0000-0000-0000532E0000}"/>
    <cellStyle name="Normal 2 3 2 13 2 2 2" xfId="11967" xr:uid="{00000000-0005-0000-0000-0000542E0000}"/>
    <cellStyle name="Normal 2 3 2 13 2 2 2 2" xfId="11968" xr:uid="{00000000-0005-0000-0000-0000552E0000}"/>
    <cellStyle name="Normal 2 3 2 13 2 2 3" xfId="11969" xr:uid="{00000000-0005-0000-0000-0000562E0000}"/>
    <cellStyle name="Normal 2 3 2 13 2 3" xfId="11970" xr:uid="{00000000-0005-0000-0000-0000572E0000}"/>
    <cellStyle name="Normal 2 3 2 13 2 3 2" xfId="11971" xr:uid="{00000000-0005-0000-0000-0000582E0000}"/>
    <cellStyle name="Normal 2 3 2 13 2 4" xfId="11972" xr:uid="{00000000-0005-0000-0000-0000592E0000}"/>
    <cellStyle name="Normal 2 3 2 13 3" xfId="11973" xr:uid="{00000000-0005-0000-0000-00005A2E0000}"/>
    <cellStyle name="Normal 2 3 2 13 3 2" xfId="11974" xr:uid="{00000000-0005-0000-0000-00005B2E0000}"/>
    <cellStyle name="Normal 2 3 2 13 3 2 2" xfId="11975" xr:uid="{00000000-0005-0000-0000-00005C2E0000}"/>
    <cellStyle name="Normal 2 3 2 13 3 3" xfId="11976" xr:uid="{00000000-0005-0000-0000-00005D2E0000}"/>
    <cellStyle name="Normal 2 3 2 13 4" xfId="11977" xr:uid="{00000000-0005-0000-0000-00005E2E0000}"/>
    <cellStyle name="Normal 2 3 2 13 4 2" xfId="11978" xr:uid="{00000000-0005-0000-0000-00005F2E0000}"/>
    <cellStyle name="Normal 2 3 2 13 5" xfId="11979" xr:uid="{00000000-0005-0000-0000-0000602E0000}"/>
    <cellStyle name="Normal 2 3 2 14" xfId="11980" xr:uid="{00000000-0005-0000-0000-0000612E0000}"/>
    <cellStyle name="Normal 2 3 2 14 2" xfId="11981" xr:uid="{00000000-0005-0000-0000-0000622E0000}"/>
    <cellStyle name="Normal 2 3 2 14 2 2" xfId="11982" xr:uid="{00000000-0005-0000-0000-0000632E0000}"/>
    <cellStyle name="Normal 2 3 2 14 2 2 2" xfId="11983" xr:uid="{00000000-0005-0000-0000-0000642E0000}"/>
    <cellStyle name="Normal 2 3 2 14 2 2 2 2" xfId="11984" xr:uid="{00000000-0005-0000-0000-0000652E0000}"/>
    <cellStyle name="Normal 2 3 2 14 2 2 3" xfId="11985" xr:uid="{00000000-0005-0000-0000-0000662E0000}"/>
    <cellStyle name="Normal 2 3 2 14 2 3" xfId="11986" xr:uid="{00000000-0005-0000-0000-0000672E0000}"/>
    <cellStyle name="Normal 2 3 2 14 2 3 2" xfId="11987" xr:uid="{00000000-0005-0000-0000-0000682E0000}"/>
    <cellStyle name="Normal 2 3 2 14 2 4" xfId="11988" xr:uid="{00000000-0005-0000-0000-0000692E0000}"/>
    <cellStyle name="Normal 2 3 2 14 3" xfId="11989" xr:uid="{00000000-0005-0000-0000-00006A2E0000}"/>
    <cellStyle name="Normal 2 3 2 14 3 2" xfId="11990" xr:uid="{00000000-0005-0000-0000-00006B2E0000}"/>
    <cellStyle name="Normal 2 3 2 14 3 2 2" xfId="11991" xr:uid="{00000000-0005-0000-0000-00006C2E0000}"/>
    <cellStyle name="Normal 2 3 2 14 3 3" xfId="11992" xr:uid="{00000000-0005-0000-0000-00006D2E0000}"/>
    <cellStyle name="Normal 2 3 2 14 4" xfId="11993" xr:uid="{00000000-0005-0000-0000-00006E2E0000}"/>
    <cellStyle name="Normal 2 3 2 14 4 2" xfId="11994" xr:uid="{00000000-0005-0000-0000-00006F2E0000}"/>
    <cellStyle name="Normal 2 3 2 14 5" xfId="11995" xr:uid="{00000000-0005-0000-0000-0000702E0000}"/>
    <cellStyle name="Normal 2 3 2 15" xfId="11996" xr:uid="{00000000-0005-0000-0000-0000712E0000}"/>
    <cellStyle name="Normal 2 3 2 16" xfId="11997" xr:uid="{00000000-0005-0000-0000-0000722E0000}"/>
    <cellStyle name="Normal 2 3 2 2" xfId="11998" xr:uid="{00000000-0005-0000-0000-0000732E0000}"/>
    <cellStyle name="Normal 2 3 2 2 10" xfId="11999" xr:uid="{00000000-0005-0000-0000-0000742E0000}"/>
    <cellStyle name="Normal 2 3 2 2 10 2" xfId="12000" xr:uid="{00000000-0005-0000-0000-0000752E0000}"/>
    <cellStyle name="Normal 2 3 2 2 11" xfId="12001" xr:uid="{00000000-0005-0000-0000-0000762E0000}"/>
    <cellStyle name="Normal 2 3 2 2 11 2" xfId="12002" xr:uid="{00000000-0005-0000-0000-0000772E0000}"/>
    <cellStyle name="Normal 2 3 2 2 12" xfId="12003" xr:uid="{00000000-0005-0000-0000-0000782E0000}"/>
    <cellStyle name="Normal 2 3 2 2 12 2" xfId="12004" xr:uid="{00000000-0005-0000-0000-0000792E0000}"/>
    <cellStyle name="Normal 2 3 2 2 13" xfId="12005" xr:uid="{00000000-0005-0000-0000-00007A2E0000}"/>
    <cellStyle name="Normal 2 3 2 2 13 2" xfId="12006" xr:uid="{00000000-0005-0000-0000-00007B2E0000}"/>
    <cellStyle name="Normal 2 3 2 2 13 2 2" xfId="12007" xr:uid="{00000000-0005-0000-0000-00007C2E0000}"/>
    <cellStyle name="Normal 2 3 2 2 13 2 2 2" xfId="12008" xr:uid="{00000000-0005-0000-0000-00007D2E0000}"/>
    <cellStyle name="Normal 2 3 2 2 13 2 3" xfId="12009" xr:uid="{00000000-0005-0000-0000-00007E2E0000}"/>
    <cellStyle name="Normal 2 3 2 2 13 3" xfId="12010" xr:uid="{00000000-0005-0000-0000-00007F2E0000}"/>
    <cellStyle name="Normal 2 3 2 2 13 3 2" xfId="12011" xr:uid="{00000000-0005-0000-0000-0000802E0000}"/>
    <cellStyle name="Normal 2 3 2 2 13 4" xfId="12012" xr:uid="{00000000-0005-0000-0000-0000812E0000}"/>
    <cellStyle name="Normal 2 3 2 2 14" xfId="12013" xr:uid="{00000000-0005-0000-0000-0000822E0000}"/>
    <cellStyle name="Normal 2 3 2 2 14 2" xfId="12014" xr:uid="{00000000-0005-0000-0000-0000832E0000}"/>
    <cellStyle name="Normal 2 3 2 2 14 2 2" xfId="12015" xr:uid="{00000000-0005-0000-0000-0000842E0000}"/>
    <cellStyle name="Normal 2 3 2 2 14 3" xfId="12016" xr:uid="{00000000-0005-0000-0000-0000852E0000}"/>
    <cellStyle name="Normal 2 3 2 2 15" xfId="12017" xr:uid="{00000000-0005-0000-0000-0000862E0000}"/>
    <cellStyle name="Normal 2 3 2 2 15 2" xfId="12018" xr:uid="{00000000-0005-0000-0000-0000872E0000}"/>
    <cellStyle name="Normal 2 3 2 2 16" xfId="12019" xr:uid="{00000000-0005-0000-0000-0000882E0000}"/>
    <cellStyle name="Normal 2 3 2 2 2" xfId="12020" xr:uid="{00000000-0005-0000-0000-0000892E0000}"/>
    <cellStyle name="Normal 2 3 2 2 2 2" xfId="12021" xr:uid="{00000000-0005-0000-0000-00008A2E0000}"/>
    <cellStyle name="Normal 2 3 2 2 3" xfId="12022" xr:uid="{00000000-0005-0000-0000-00008B2E0000}"/>
    <cellStyle name="Normal 2 3 2 2 3 2" xfId="12023" xr:uid="{00000000-0005-0000-0000-00008C2E0000}"/>
    <cellStyle name="Normal 2 3 2 2 4" xfId="12024" xr:uid="{00000000-0005-0000-0000-00008D2E0000}"/>
    <cellStyle name="Normal 2 3 2 2 4 2" xfId="12025" xr:uid="{00000000-0005-0000-0000-00008E2E0000}"/>
    <cellStyle name="Normal 2 3 2 2 5" xfId="12026" xr:uid="{00000000-0005-0000-0000-00008F2E0000}"/>
    <cellStyle name="Normal 2 3 2 2 5 2" xfId="12027" xr:uid="{00000000-0005-0000-0000-0000902E0000}"/>
    <cellStyle name="Normal 2 3 2 2 6" xfId="12028" xr:uid="{00000000-0005-0000-0000-0000912E0000}"/>
    <cellStyle name="Normal 2 3 2 2 6 2" xfId="12029" xr:uid="{00000000-0005-0000-0000-0000922E0000}"/>
    <cellStyle name="Normal 2 3 2 2 7" xfId="12030" xr:uid="{00000000-0005-0000-0000-0000932E0000}"/>
    <cellStyle name="Normal 2 3 2 2 7 2" xfId="12031" xr:uid="{00000000-0005-0000-0000-0000942E0000}"/>
    <cellStyle name="Normal 2 3 2 2 8" xfId="12032" xr:uid="{00000000-0005-0000-0000-0000952E0000}"/>
    <cellStyle name="Normal 2 3 2 2 8 2" xfId="12033" xr:uid="{00000000-0005-0000-0000-0000962E0000}"/>
    <cellStyle name="Normal 2 3 2 2 9" xfId="12034" xr:uid="{00000000-0005-0000-0000-0000972E0000}"/>
    <cellStyle name="Normal 2 3 2 2 9 2" xfId="12035" xr:uid="{00000000-0005-0000-0000-0000982E0000}"/>
    <cellStyle name="Normal 2 3 2 3" xfId="12036" xr:uid="{00000000-0005-0000-0000-0000992E0000}"/>
    <cellStyle name="Normal 2 3 2 3 2" xfId="12037" xr:uid="{00000000-0005-0000-0000-00009A2E0000}"/>
    <cellStyle name="Normal 2 3 2 4" xfId="12038" xr:uid="{00000000-0005-0000-0000-00009B2E0000}"/>
    <cellStyle name="Normal 2 3 2 4 2" xfId="12039" xr:uid="{00000000-0005-0000-0000-00009C2E0000}"/>
    <cellStyle name="Normal 2 3 2 5" xfId="12040" xr:uid="{00000000-0005-0000-0000-00009D2E0000}"/>
    <cellStyle name="Normal 2 3 2 5 2" xfId="12041" xr:uid="{00000000-0005-0000-0000-00009E2E0000}"/>
    <cellStyle name="Normal 2 3 2 5 2 2" xfId="12042" xr:uid="{00000000-0005-0000-0000-00009F2E0000}"/>
    <cellStyle name="Normal 2 3 2 5 2 2 2" xfId="12043" xr:uid="{00000000-0005-0000-0000-0000A02E0000}"/>
    <cellStyle name="Normal 2 3 2 5 2 2 2 2" xfId="12044" xr:uid="{00000000-0005-0000-0000-0000A12E0000}"/>
    <cellStyle name="Normal 2 3 2 5 2 2 3" xfId="12045" xr:uid="{00000000-0005-0000-0000-0000A22E0000}"/>
    <cellStyle name="Normal 2 3 2 5 2 3" xfId="12046" xr:uid="{00000000-0005-0000-0000-0000A32E0000}"/>
    <cellStyle name="Normal 2 3 2 5 2 3 2" xfId="12047" xr:uid="{00000000-0005-0000-0000-0000A42E0000}"/>
    <cellStyle name="Normal 2 3 2 5 2 4" xfId="12048" xr:uid="{00000000-0005-0000-0000-0000A52E0000}"/>
    <cellStyle name="Normal 2 3 2 5 3" xfId="12049" xr:uid="{00000000-0005-0000-0000-0000A62E0000}"/>
    <cellStyle name="Normal 2 3 2 5 3 2" xfId="12050" xr:uid="{00000000-0005-0000-0000-0000A72E0000}"/>
    <cellStyle name="Normal 2 3 2 5 3 2 2" xfId="12051" xr:uid="{00000000-0005-0000-0000-0000A82E0000}"/>
    <cellStyle name="Normal 2 3 2 5 3 3" xfId="12052" xr:uid="{00000000-0005-0000-0000-0000A92E0000}"/>
    <cellStyle name="Normal 2 3 2 5 4" xfId="12053" xr:uid="{00000000-0005-0000-0000-0000AA2E0000}"/>
    <cellStyle name="Normal 2 3 2 5 4 2" xfId="12054" xr:uid="{00000000-0005-0000-0000-0000AB2E0000}"/>
    <cellStyle name="Normal 2 3 2 5 5" xfId="12055" xr:uid="{00000000-0005-0000-0000-0000AC2E0000}"/>
    <cellStyle name="Normal 2 3 2 6" xfId="12056" xr:uid="{00000000-0005-0000-0000-0000AD2E0000}"/>
    <cellStyle name="Normal 2 3 2 6 2" xfId="12057" xr:uid="{00000000-0005-0000-0000-0000AE2E0000}"/>
    <cellStyle name="Normal 2 3 2 6 2 2" xfId="12058" xr:uid="{00000000-0005-0000-0000-0000AF2E0000}"/>
    <cellStyle name="Normal 2 3 2 6 2 2 2" xfId="12059" xr:uid="{00000000-0005-0000-0000-0000B02E0000}"/>
    <cellStyle name="Normal 2 3 2 6 2 2 2 2" xfId="12060" xr:uid="{00000000-0005-0000-0000-0000B12E0000}"/>
    <cellStyle name="Normal 2 3 2 6 2 2 3" xfId="12061" xr:uid="{00000000-0005-0000-0000-0000B22E0000}"/>
    <cellStyle name="Normal 2 3 2 6 2 3" xfId="12062" xr:uid="{00000000-0005-0000-0000-0000B32E0000}"/>
    <cellStyle name="Normal 2 3 2 6 2 3 2" xfId="12063" xr:uid="{00000000-0005-0000-0000-0000B42E0000}"/>
    <cellStyle name="Normal 2 3 2 6 2 4" xfId="12064" xr:uid="{00000000-0005-0000-0000-0000B52E0000}"/>
    <cellStyle name="Normal 2 3 2 6 3" xfId="12065" xr:uid="{00000000-0005-0000-0000-0000B62E0000}"/>
    <cellStyle name="Normal 2 3 2 6 3 2" xfId="12066" xr:uid="{00000000-0005-0000-0000-0000B72E0000}"/>
    <cellStyle name="Normal 2 3 2 6 3 2 2" xfId="12067" xr:uid="{00000000-0005-0000-0000-0000B82E0000}"/>
    <cellStyle name="Normal 2 3 2 6 3 3" xfId="12068" xr:uid="{00000000-0005-0000-0000-0000B92E0000}"/>
    <cellStyle name="Normal 2 3 2 6 4" xfId="12069" xr:uid="{00000000-0005-0000-0000-0000BA2E0000}"/>
    <cellStyle name="Normal 2 3 2 6 4 2" xfId="12070" xr:uid="{00000000-0005-0000-0000-0000BB2E0000}"/>
    <cellStyle name="Normal 2 3 2 6 5" xfId="12071" xr:uid="{00000000-0005-0000-0000-0000BC2E0000}"/>
    <cellStyle name="Normal 2 3 2 7" xfId="12072" xr:uid="{00000000-0005-0000-0000-0000BD2E0000}"/>
    <cellStyle name="Normal 2 3 2 7 2" xfId="12073" xr:uid="{00000000-0005-0000-0000-0000BE2E0000}"/>
    <cellStyle name="Normal 2 3 2 7 2 2" xfId="12074" xr:uid="{00000000-0005-0000-0000-0000BF2E0000}"/>
    <cellStyle name="Normal 2 3 2 7 2 2 2" xfId="12075" xr:uid="{00000000-0005-0000-0000-0000C02E0000}"/>
    <cellStyle name="Normal 2 3 2 7 2 2 2 2" xfId="12076" xr:uid="{00000000-0005-0000-0000-0000C12E0000}"/>
    <cellStyle name="Normal 2 3 2 7 2 2 3" xfId="12077" xr:uid="{00000000-0005-0000-0000-0000C22E0000}"/>
    <cellStyle name="Normal 2 3 2 7 2 3" xfId="12078" xr:uid="{00000000-0005-0000-0000-0000C32E0000}"/>
    <cellStyle name="Normal 2 3 2 7 2 3 2" xfId="12079" xr:uid="{00000000-0005-0000-0000-0000C42E0000}"/>
    <cellStyle name="Normal 2 3 2 7 2 4" xfId="12080" xr:uid="{00000000-0005-0000-0000-0000C52E0000}"/>
    <cellStyle name="Normal 2 3 2 7 3" xfId="12081" xr:uid="{00000000-0005-0000-0000-0000C62E0000}"/>
    <cellStyle name="Normal 2 3 2 7 3 2" xfId="12082" xr:uid="{00000000-0005-0000-0000-0000C72E0000}"/>
    <cellStyle name="Normal 2 3 2 7 3 2 2" xfId="12083" xr:uid="{00000000-0005-0000-0000-0000C82E0000}"/>
    <cellStyle name="Normal 2 3 2 7 3 3" xfId="12084" xr:uid="{00000000-0005-0000-0000-0000C92E0000}"/>
    <cellStyle name="Normal 2 3 2 7 4" xfId="12085" xr:uid="{00000000-0005-0000-0000-0000CA2E0000}"/>
    <cellStyle name="Normal 2 3 2 7 4 2" xfId="12086" xr:uid="{00000000-0005-0000-0000-0000CB2E0000}"/>
    <cellStyle name="Normal 2 3 2 7 5" xfId="12087" xr:uid="{00000000-0005-0000-0000-0000CC2E0000}"/>
    <cellStyle name="Normal 2 3 2 8" xfId="12088" xr:uid="{00000000-0005-0000-0000-0000CD2E0000}"/>
    <cellStyle name="Normal 2 3 2 8 2" xfId="12089" xr:uid="{00000000-0005-0000-0000-0000CE2E0000}"/>
    <cellStyle name="Normal 2 3 2 8 2 2" xfId="12090" xr:uid="{00000000-0005-0000-0000-0000CF2E0000}"/>
    <cellStyle name="Normal 2 3 2 8 2 2 2" xfId="12091" xr:uid="{00000000-0005-0000-0000-0000D02E0000}"/>
    <cellStyle name="Normal 2 3 2 8 2 2 2 2" xfId="12092" xr:uid="{00000000-0005-0000-0000-0000D12E0000}"/>
    <cellStyle name="Normal 2 3 2 8 2 2 3" xfId="12093" xr:uid="{00000000-0005-0000-0000-0000D22E0000}"/>
    <cellStyle name="Normal 2 3 2 8 2 3" xfId="12094" xr:uid="{00000000-0005-0000-0000-0000D32E0000}"/>
    <cellStyle name="Normal 2 3 2 8 2 3 2" xfId="12095" xr:uid="{00000000-0005-0000-0000-0000D42E0000}"/>
    <cellStyle name="Normal 2 3 2 8 2 4" xfId="12096" xr:uid="{00000000-0005-0000-0000-0000D52E0000}"/>
    <cellStyle name="Normal 2 3 2 8 3" xfId="12097" xr:uid="{00000000-0005-0000-0000-0000D62E0000}"/>
    <cellStyle name="Normal 2 3 2 8 3 2" xfId="12098" xr:uid="{00000000-0005-0000-0000-0000D72E0000}"/>
    <cellStyle name="Normal 2 3 2 8 3 2 2" xfId="12099" xr:uid="{00000000-0005-0000-0000-0000D82E0000}"/>
    <cellStyle name="Normal 2 3 2 8 3 3" xfId="12100" xr:uid="{00000000-0005-0000-0000-0000D92E0000}"/>
    <cellStyle name="Normal 2 3 2 8 4" xfId="12101" xr:uid="{00000000-0005-0000-0000-0000DA2E0000}"/>
    <cellStyle name="Normal 2 3 2 8 4 2" xfId="12102" xr:uid="{00000000-0005-0000-0000-0000DB2E0000}"/>
    <cellStyle name="Normal 2 3 2 8 5" xfId="12103" xr:uid="{00000000-0005-0000-0000-0000DC2E0000}"/>
    <cellStyle name="Normal 2 3 2 9" xfId="12104" xr:uid="{00000000-0005-0000-0000-0000DD2E0000}"/>
    <cellStyle name="Normal 2 3 2 9 2" xfId="12105" xr:uid="{00000000-0005-0000-0000-0000DE2E0000}"/>
    <cellStyle name="Normal 2 3 2 9 2 2" xfId="12106" xr:uid="{00000000-0005-0000-0000-0000DF2E0000}"/>
    <cellStyle name="Normal 2 3 2 9 2 2 2" xfId="12107" xr:uid="{00000000-0005-0000-0000-0000E02E0000}"/>
    <cellStyle name="Normal 2 3 2 9 2 2 2 2" xfId="12108" xr:uid="{00000000-0005-0000-0000-0000E12E0000}"/>
    <cellStyle name="Normal 2 3 2 9 2 2 3" xfId="12109" xr:uid="{00000000-0005-0000-0000-0000E22E0000}"/>
    <cellStyle name="Normal 2 3 2 9 2 3" xfId="12110" xr:uid="{00000000-0005-0000-0000-0000E32E0000}"/>
    <cellStyle name="Normal 2 3 2 9 2 3 2" xfId="12111" xr:uid="{00000000-0005-0000-0000-0000E42E0000}"/>
    <cellStyle name="Normal 2 3 2 9 2 4" xfId="12112" xr:uid="{00000000-0005-0000-0000-0000E52E0000}"/>
    <cellStyle name="Normal 2 3 2 9 3" xfId="12113" xr:uid="{00000000-0005-0000-0000-0000E62E0000}"/>
    <cellStyle name="Normal 2 3 2 9 3 2" xfId="12114" xr:uid="{00000000-0005-0000-0000-0000E72E0000}"/>
    <cellStyle name="Normal 2 3 2 9 3 2 2" xfId="12115" xr:uid="{00000000-0005-0000-0000-0000E82E0000}"/>
    <cellStyle name="Normal 2 3 2 9 3 3" xfId="12116" xr:uid="{00000000-0005-0000-0000-0000E92E0000}"/>
    <cellStyle name="Normal 2 3 2 9 4" xfId="12117" xr:uid="{00000000-0005-0000-0000-0000EA2E0000}"/>
    <cellStyle name="Normal 2 3 2 9 4 2" xfId="12118" xr:uid="{00000000-0005-0000-0000-0000EB2E0000}"/>
    <cellStyle name="Normal 2 3 2 9 5" xfId="12119" xr:uid="{00000000-0005-0000-0000-0000EC2E0000}"/>
    <cellStyle name="Normal 2 3 20" xfId="12120" xr:uid="{00000000-0005-0000-0000-0000ED2E0000}"/>
    <cellStyle name="Normal 2 3 21" xfId="12121" xr:uid="{00000000-0005-0000-0000-0000EE2E0000}"/>
    <cellStyle name="Normal 2 3 22" xfId="12122" xr:uid="{00000000-0005-0000-0000-0000EF2E0000}"/>
    <cellStyle name="Normal 2 3 23" xfId="12123" xr:uid="{00000000-0005-0000-0000-0000F02E0000}"/>
    <cellStyle name="Normal 2 3 3" xfId="12124" xr:uid="{00000000-0005-0000-0000-0000F12E0000}"/>
    <cellStyle name="Normal 2 3 3 2" xfId="12125" xr:uid="{00000000-0005-0000-0000-0000F22E0000}"/>
    <cellStyle name="Normal 2 3 3 2 2" xfId="12126" xr:uid="{00000000-0005-0000-0000-0000F32E0000}"/>
    <cellStyle name="Normal 2 3 3 2 2 2" xfId="12127" xr:uid="{00000000-0005-0000-0000-0000F42E0000}"/>
    <cellStyle name="Normal 2 3 3 2 2 2 2" xfId="12128" xr:uid="{00000000-0005-0000-0000-0000F52E0000}"/>
    <cellStyle name="Normal 2 3 3 2 2 3" xfId="12129" xr:uid="{00000000-0005-0000-0000-0000F62E0000}"/>
    <cellStyle name="Normal 2 3 3 2 3" xfId="12130" xr:uid="{00000000-0005-0000-0000-0000F72E0000}"/>
    <cellStyle name="Normal 2 3 3 2 3 2" xfId="12131" xr:uid="{00000000-0005-0000-0000-0000F82E0000}"/>
    <cellStyle name="Normal 2 3 3 2 4" xfId="12132" xr:uid="{00000000-0005-0000-0000-0000F92E0000}"/>
    <cellStyle name="Normal 2 3 3 3" xfId="12133" xr:uid="{00000000-0005-0000-0000-0000FA2E0000}"/>
    <cellStyle name="Normal 2 3 3 3 2" xfId="12134" xr:uid="{00000000-0005-0000-0000-0000FB2E0000}"/>
    <cellStyle name="Normal 2 3 3 3 2 2" xfId="12135" xr:uid="{00000000-0005-0000-0000-0000FC2E0000}"/>
    <cellStyle name="Normal 2 3 3 3 3" xfId="12136" xr:uid="{00000000-0005-0000-0000-0000FD2E0000}"/>
    <cellStyle name="Normal 2 3 3 4" xfId="12137" xr:uid="{00000000-0005-0000-0000-0000FE2E0000}"/>
    <cellStyle name="Normal 2 3 3 4 2" xfId="12138" xr:uid="{00000000-0005-0000-0000-0000FF2E0000}"/>
    <cellStyle name="Normal 2 3 3 5" xfId="12139" xr:uid="{00000000-0005-0000-0000-0000002F0000}"/>
    <cellStyle name="Normal 2 3 3 6" xfId="12140" xr:uid="{00000000-0005-0000-0000-0000012F0000}"/>
    <cellStyle name="Normal 2 3 4" xfId="12141" xr:uid="{00000000-0005-0000-0000-0000022F0000}"/>
    <cellStyle name="Normal 2 3 4 2" xfId="12142" xr:uid="{00000000-0005-0000-0000-0000032F0000}"/>
    <cellStyle name="Normal 2 3 4 2 2" xfId="12143" xr:uid="{00000000-0005-0000-0000-0000042F0000}"/>
    <cellStyle name="Normal 2 3 4 2 2 2" xfId="12144" xr:uid="{00000000-0005-0000-0000-0000052F0000}"/>
    <cellStyle name="Normal 2 3 4 2 2 2 2" xfId="12145" xr:uid="{00000000-0005-0000-0000-0000062F0000}"/>
    <cellStyle name="Normal 2 3 4 2 2 3" xfId="12146" xr:uid="{00000000-0005-0000-0000-0000072F0000}"/>
    <cellStyle name="Normal 2 3 4 2 3" xfId="12147" xr:uid="{00000000-0005-0000-0000-0000082F0000}"/>
    <cellStyle name="Normal 2 3 4 2 3 2" xfId="12148" xr:uid="{00000000-0005-0000-0000-0000092F0000}"/>
    <cellStyle name="Normal 2 3 4 2 4" xfId="12149" xr:uid="{00000000-0005-0000-0000-00000A2F0000}"/>
    <cellStyle name="Normal 2 3 4 3" xfId="12150" xr:uid="{00000000-0005-0000-0000-00000B2F0000}"/>
    <cellStyle name="Normal 2 3 4 3 2" xfId="12151" xr:uid="{00000000-0005-0000-0000-00000C2F0000}"/>
    <cellStyle name="Normal 2 3 4 3 2 2" xfId="12152" xr:uid="{00000000-0005-0000-0000-00000D2F0000}"/>
    <cellStyle name="Normal 2 3 4 3 3" xfId="12153" xr:uid="{00000000-0005-0000-0000-00000E2F0000}"/>
    <cellStyle name="Normal 2 3 4 4" xfId="12154" xr:uid="{00000000-0005-0000-0000-00000F2F0000}"/>
    <cellStyle name="Normal 2 3 4 4 2" xfId="12155" xr:uid="{00000000-0005-0000-0000-0000102F0000}"/>
    <cellStyle name="Normal 2 3 4 5" xfId="12156" xr:uid="{00000000-0005-0000-0000-0000112F0000}"/>
    <cellStyle name="Normal 2 3 5" xfId="12157" xr:uid="{00000000-0005-0000-0000-0000122F0000}"/>
    <cellStyle name="Normal 2 3 5 2" xfId="12158" xr:uid="{00000000-0005-0000-0000-0000132F0000}"/>
    <cellStyle name="Normal 2 3 6" xfId="12159" xr:uid="{00000000-0005-0000-0000-0000142F0000}"/>
    <cellStyle name="Normal 2 3 6 2" xfId="12160" xr:uid="{00000000-0005-0000-0000-0000152F0000}"/>
    <cellStyle name="Normal 2 3 7" xfId="12161" xr:uid="{00000000-0005-0000-0000-0000162F0000}"/>
    <cellStyle name="Normal 2 3 7 2" xfId="12162" xr:uid="{00000000-0005-0000-0000-0000172F0000}"/>
    <cellStyle name="Normal 2 3 8" xfId="12163" xr:uid="{00000000-0005-0000-0000-0000182F0000}"/>
    <cellStyle name="Normal 2 3 8 2" xfId="12164" xr:uid="{00000000-0005-0000-0000-0000192F0000}"/>
    <cellStyle name="Normal 2 3 9" xfId="12165" xr:uid="{00000000-0005-0000-0000-00001A2F0000}"/>
    <cellStyle name="Normal 2 3 9 2" xfId="12166" xr:uid="{00000000-0005-0000-0000-00001B2F0000}"/>
    <cellStyle name="Normal 2 30" xfId="12167" xr:uid="{00000000-0005-0000-0000-00001C2F0000}"/>
    <cellStyle name="Normal 2 30 2" xfId="12168" xr:uid="{00000000-0005-0000-0000-00001D2F0000}"/>
    <cellStyle name="Normal 2 30 2 2" xfId="12169" xr:uid="{00000000-0005-0000-0000-00001E2F0000}"/>
    <cellStyle name="Normal 2 30 2 2 2" xfId="12170" xr:uid="{00000000-0005-0000-0000-00001F2F0000}"/>
    <cellStyle name="Normal 2 30 2 3" xfId="12171" xr:uid="{00000000-0005-0000-0000-0000202F0000}"/>
    <cellStyle name="Normal 2 30 3" xfId="12172" xr:uid="{00000000-0005-0000-0000-0000212F0000}"/>
    <cellStyle name="Normal 2 30 3 2" xfId="12173" xr:uid="{00000000-0005-0000-0000-0000222F0000}"/>
    <cellStyle name="Normal 2 30 4" xfId="12174" xr:uid="{00000000-0005-0000-0000-0000232F0000}"/>
    <cellStyle name="Normal 2 31" xfId="12175" xr:uid="{00000000-0005-0000-0000-0000242F0000}"/>
    <cellStyle name="Normal 2 31 2" xfId="12176" xr:uid="{00000000-0005-0000-0000-0000252F0000}"/>
    <cellStyle name="Normal 2 31 2 2" xfId="12177" xr:uid="{00000000-0005-0000-0000-0000262F0000}"/>
    <cellStyle name="Normal 2 31 2 2 2" xfId="12178" xr:uid="{00000000-0005-0000-0000-0000272F0000}"/>
    <cellStyle name="Normal 2 31 2 3" xfId="12179" xr:uid="{00000000-0005-0000-0000-0000282F0000}"/>
    <cellStyle name="Normal 2 31 3" xfId="12180" xr:uid="{00000000-0005-0000-0000-0000292F0000}"/>
    <cellStyle name="Normal 2 31 3 2" xfId="12181" xr:uid="{00000000-0005-0000-0000-00002A2F0000}"/>
    <cellStyle name="Normal 2 31 4" xfId="12182" xr:uid="{00000000-0005-0000-0000-00002B2F0000}"/>
    <cellStyle name="Normal 2 32" xfId="12183" xr:uid="{00000000-0005-0000-0000-00002C2F0000}"/>
    <cellStyle name="Normal 2 32 2" xfId="12184" xr:uid="{00000000-0005-0000-0000-00002D2F0000}"/>
    <cellStyle name="Normal 2 32 2 2" xfId="12185" xr:uid="{00000000-0005-0000-0000-00002E2F0000}"/>
    <cellStyle name="Normal 2 32 2 2 2" xfId="12186" xr:uid="{00000000-0005-0000-0000-00002F2F0000}"/>
    <cellStyle name="Normal 2 32 2 3" xfId="12187" xr:uid="{00000000-0005-0000-0000-0000302F0000}"/>
    <cellStyle name="Normal 2 32 3" xfId="12188" xr:uid="{00000000-0005-0000-0000-0000312F0000}"/>
    <cellStyle name="Normal 2 32 3 2" xfId="12189" xr:uid="{00000000-0005-0000-0000-0000322F0000}"/>
    <cellStyle name="Normal 2 32 4" xfId="12190" xr:uid="{00000000-0005-0000-0000-0000332F0000}"/>
    <cellStyle name="Normal 2 33" xfId="12191" xr:uid="{00000000-0005-0000-0000-0000342F0000}"/>
    <cellStyle name="Normal 2 33 2" xfId="12192" xr:uid="{00000000-0005-0000-0000-0000352F0000}"/>
    <cellStyle name="Normal 2 33 2 2" xfId="12193" xr:uid="{00000000-0005-0000-0000-0000362F0000}"/>
    <cellStyle name="Normal 2 33 2 2 2" xfId="12194" xr:uid="{00000000-0005-0000-0000-0000372F0000}"/>
    <cellStyle name="Normal 2 33 2 3" xfId="12195" xr:uid="{00000000-0005-0000-0000-0000382F0000}"/>
    <cellStyle name="Normal 2 33 3" xfId="12196" xr:uid="{00000000-0005-0000-0000-0000392F0000}"/>
    <cellStyle name="Normal 2 33 3 2" xfId="12197" xr:uid="{00000000-0005-0000-0000-00003A2F0000}"/>
    <cellStyle name="Normal 2 33 4" xfId="12198" xr:uid="{00000000-0005-0000-0000-00003B2F0000}"/>
    <cellStyle name="Normal 2 34" xfId="12199" xr:uid="{00000000-0005-0000-0000-00003C2F0000}"/>
    <cellStyle name="Normal 2 34 2" xfId="12200" xr:uid="{00000000-0005-0000-0000-00003D2F0000}"/>
    <cellStyle name="Normal 2 34 2 2" xfId="12201" xr:uid="{00000000-0005-0000-0000-00003E2F0000}"/>
    <cellStyle name="Normal 2 34 2 2 2" xfId="12202" xr:uid="{00000000-0005-0000-0000-00003F2F0000}"/>
    <cellStyle name="Normal 2 34 2 3" xfId="12203" xr:uid="{00000000-0005-0000-0000-0000402F0000}"/>
    <cellStyle name="Normal 2 34 3" xfId="12204" xr:uid="{00000000-0005-0000-0000-0000412F0000}"/>
    <cellStyle name="Normal 2 34 3 2" xfId="12205" xr:uid="{00000000-0005-0000-0000-0000422F0000}"/>
    <cellStyle name="Normal 2 34 4" xfId="12206" xr:uid="{00000000-0005-0000-0000-0000432F0000}"/>
    <cellStyle name="Normal 2 35" xfId="12207" xr:uid="{00000000-0005-0000-0000-0000442F0000}"/>
    <cellStyle name="Normal 2 35 2" xfId="12208" xr:uid="{00000000-0005-0000-0000-0000452F0000}"/>
    <cellStyle name="Normal 2 35 2 2" xfId="12209" xr:uid="{00000000-0005-0000-0000-0000462F0000}"/>
    <cellStyle name="Normal 2 35 2 2 2" xfId="12210" xr:uid="{00000000-0005-0000-0000-0000472F0000}"/>
    <cellStyle name="Normal 2 35 2 3" xfId="12211" xr:uid="{00000000-0005-0000-0000-0000482F0000}"/>
    <cellStyle name="Normal 2 35 3" xfId="12212" xr:uid="{00000000-0005-0000-0000-0000492F0000}"/>
    <cellStyle name="Normal 2 35 3 2" xfId="12213" xr:uid="{00000000-0005-0000-0000-00004A2F0000}"/>
    <cellStyle name="Normal 2 35 4" xfId="12214" xr:uid="{00000000-0005-0000-0000-00004B2F0000}"/>
    <cellStyle name="Normal 2 36" xfId="12215" xr:uid="{00000000-0005-0000-0000-00004C2F0000}"/>
    <cellStyle name="Normal 2 36 2" xfId="12216" xr:uid="{00000000-0005-0000-0000-00004D2F0000}"/>
    <cellStyle name="Normal 2 36 2 2" xfId="12217" xr:uid="{00000000-0005-0000-0000-00004E2F0000}"/>
    <cellStyle name="Normal 2 36 2 2 2" xfId="12218" xr:uid="{00000000-0005-0000-0000-00004F2F0000}"/>
    <cellStyle name="Normal 2 36 2 3" xfId="12219" xr:uid="{00000000-0005-0000-0000-0000502F0000}"/>
    <cellStyle name="Normal 2 36 3" xfId="12220" xr:uid="{00000000-0005-0000-0000-0000512F0000}"/>
    <cellStyle name="Normal 2 36 3 2" xfId="12221" xr:uid="{00000000-0005-0000-0000-0000522F0000}"/>
    <cellStyle name="Normal 2 36 4" xfId="12222" xr:uid="{00000000-0005-0000-0000-0000532F0000}"/>
    <cellStyle name="Normal 2 37" xfId="12223" xr:uid="{00000000-0005-0000-0000-0000542F0000}"/>
    <cellStyle name="Normal 2 37 2" xfId="12224" xr:uid="{00000000-0005-0000-0000-0000552F0000}"/>
    <cellStyle name="Normal 2 37 2 2" xfId="12225" xr:uid="{00000000-0005-0000-0000-0000562F0000}"/>
    <cellStyle name="Normal 2 37 2 2 2" xfId="12226" xr:uid="{00000000-0005-0000-0000-0000572F0000}"/>
    <cellStyle name="Normal 2 37 2 3" xfId="12227" xr:uid="{00000000-0005-0000-0000-0000582F0000}"/>
    <cellStyle name="Normal 2 37 3" xfId="12228" xr:uid="{00000000-0005-0000-0000-0000592F0000}"/>
    <cellStyle name="Normal 2 37 3 2" xfId="12229" xr:uid="{00000000-0005-0000-0000-00005A2F0000}"/>
    <cellStyle name="Normal 2 37 4" xfId="12230" xr:uid="{00000000-0005-0000-0000-00005B2F0000}"/>
    <cellStyle name="Normal 2 38" xfId="12231" xr:uid="{00000000-0005-0000-0000-00005C2F0000}"/>
    <cellStyle name="Normal 2 38 2" xfId="12232" xr:uid="{00000000-0005-0000-0000-00005D2F0000}"/>
    <cellStyle name="Normal 2 38 2 2" xfId="12233" xr:uid="{00000000-0005-0000-0000-00005E2F0000}"/>
    <cellStyle name="Normal 2 38 2 2 2" xfId="12234" xr:uid="{00000000-0005-0000-0000-00005F2F0000}"/>
    <cellStyle name="Normal 2 38 2 3" xfId="12235" xr:uid="{00000000-0005-0000-0000-0000602F0000}"/>
    <cellStyle name="Normal 2 38 3" xfId="12236" xr:uid="{00000000-0005-0000-0000-0000612F0000}"/>
    <cellStyle name="Normal 2 38 3 2" xfId="12237" xr:uid="{00000000-0005-0000-0000-0000622F0000}"/>
    <cellStyle name="Normal 2 38 4" xfId="12238" xr:uid="{00000000-0005-0000-0000-0000632F0000}"/>
    <cellStyle name="Normal 2 39" xfId="12239" xr:uid="{00000000-0005-0000-0000-0000642F0000}"/>
    <cellStyle name="Normal 2 39 2" xfId="12240" xr:uid="{00000000-0005-0000-0000-0000652F0000}"/>
    <cellStyle name="Normal 2 39 2 2" xfId="12241" xr:uid="{00000000-0005-0000-0000-0000662F0000}"/>
    <cellStyle name="Normal 2 39 2 2 2" xfId="12242" xr:uid="{00000000-0005-0000-0000-0000672F0000}"/>
    <cellStyle name="Normal 2 39 2 3" xfId="12243" xr:uid="{00000000-0005-0000-0000-0000682F0000}"/>
    <cellStyle name="Normal 2 39 3" xfId="12244" xr:uid="{00000000-0005-0000-0000-0000692F0000}"/>
    <cellStyle name="Normal 2 39 3 2" xfId="12245" xr:uid="{00000000-0005-0000-0000-00006A2F0000}"/>
    <cellStyle name="Normal 2 39 4" xfId="12246" xr:uid="{00000000-0005-0000-0000-00006B2F0000}"/>
    <cellStyle name="Normal 2 4" xfId="218" xr:uid="{00000000-0005-0000-0000-00006C2F0000}"/>
    <cellStyle name="Normal 2 4 2" xfId="219" xr:uid="{00000000-0005-0000-0000-00006D2F0000}"/>
    <cellStyle name="Normal 2 4 2 2" xfId="12249" xr:uid="{00000000-0005-0000-0000-00006E2F0000}"/>
    <cellStyle name="Normal 2 4 2 3" xfId="12248" xr:uid="{00000000-0005-0000-0000-00006F2F0000}"/>
    <cellStyle name="Normal 2 4 3" xfId="12250" xr:uid="{00000000-0005-0000-0000-0000702F0000}"/>
    <cellStyle name="Normal 2 4 3 2" xfId="12251" xr:uid="{00000000-0005-0000-0000-0000712F0000}"/>
    <cellStyle name="Normal 2 4 3 2 2" xfId="12252" xr:uid="{00000000-0005-0000-0000-0000722F0000}"/>
    <cellStyle name="Normal 2 4 3 3" xfId="12253" xr:uid="{00000000-0005-0000-0000-0000732F0000}"/>
    <cellStyle name="Normal 2 4 4" xfId="12254" xr:uid="{00000000-0005-0000-0000-0000742F0000}"/>
    <cellStyle name="Normal 2 4 4 2" xfId="12255" xr:uid="{00000000-0005-0000-0000-0000752F0000}"/>
    <cellStyle name="Normal 2 4 5" xfId="12256" xr:uid="{00000000-0005-0000-0000-0000762F0000}"/>
    <cellStyle name="Normal 2 4 6" xfId="12247" xr:uid="{00000000-0005-0000-0000-0000772F0000}"/>
    <cellStyle name="Normal 2 40" xfId="12257" xr:uid="{00000000-0005-0000-0000-0000782F0000}"/>
    <cellStyle name="Normal 2 40 2" xfId="12258" xr:uid="{00000000-0005-0000-0000-0000792F0000}"/>
    <cellStyle name="Normal 2 40 2 2" xfId="12259" xr:uid="{00000000-0005-0000-0000-00007A2F0000}"/>
    <cellStyle name="Normal 2 40 2 2 2" xfId="12260" xr:uid="{00000000-0005-0000-0000-00007B2F0000}"/>
    <cellStyle name="Normal 2 40 2 3" xfId="12261" xr:uid="{00000000-0005-0000-0000-00007C2F0000}"/>
    <cellStyle name="Normal 2 40 3" xfId="12262" xr:uid="{00000000-0005-0000-0000-00007D2F0000}"/>
    <cellStyle name="Normal 2 40 3 2" xfId="12263" xr:uid="{00000000-0005-0000-0000-00007E2F0000}"/>
    <cellStyle name="Normal 2 40 4" xfId="12264" xr:uid="{00000000-0005-0000-0000-00007F2F0000}"/>
    <cellStyle name="Normal 2 41" xfId="12265" xr:uid="{00000000-0005-0000-0000-0000802F0000}"/>
    <cellStyle name="Normal 2 41 2" xfId="12266" xr:uid="{00000000-0005-0000-0000-0000812F0000}"/>
    <cellStyle name="Normal 2 41 2 2" xfId="12267" xr:uid="{00000000-0005-0000-0000-0000822F0000}"/>
    <cellStyle name="Normal 2 41 2 2 2" xfId="12268" xr:uid="{00000000-0005-0000-0000-0000832F0000}"/>
    <cellStyle name="Normal 2 41 2 3" xfId="12269" xr:uid="{00000000-0005-0000-0000-0000842F0000}"/>
    <cellStyle name="Normal 2 41 3" xfId="12270" xr:uid="{00000000-0005-0000-0000-0000852F0000}"/>
    <cellStyle name="Normal 2 41 3 2" xfId="12271" xr:uid="{00000000-0005-0000-0000-0000862F0000}"/>
    <cellStyle name="Normal 2 41 4" xfId="12272" xr:uid="{00000000-0005-0000-0000-0000872F0000}"/>
    <cellStyle name="Normal 2 42" xfId="12273" xr:uid="{00000000-0005-0000-0000-0000882F0000}"/>
    <cellStyle name="Normal 2 42 2" xfId="12274" xr:uid="{00000000-0005-0000-0000-0000892F0000}"/>
    <cellStyle name="Normal 2 42 2 2" xfId="12275" xr:uid="{00000000-0005-0000-0000-00008A2F0000}"/>
    <cellStyle name="Normal 2 42 2 2 2" xfId="12276" xr:uid="{00000000-0005-0000-0000-00008B2F0000}"/>
    <cellStyle name="Normal 2 42 2 3" xfId="12277" xr:uid="{00000000-0005-0000-0000-00008C2F0000}"/>
    <cellStyle name="Normal 2 42 3" xfId="12278" xr:uid="{00000000-0005-0000-0000-00008D2F0000}"/>
    <cellStyle name="Normal 2 42 3 2" xfId="12279" xr:uid="{00000000-0005-0000-0000-00008E2F0000}"/>
    <cellStyle name="Normal 2 42 4" xfId="12280" xr:uid="{00000000-0005-0000-0000-00008F2F0000}"/>
    <cellStyle name="Normal 2 43" xfId="12281" xr:uid="{00000000-0005-0000-0000-0000902F0000}"/>
    <cellStyle name="Normal 2 43 2" xfId="12282" xr:uid="{00000000-0005-0000-0000-0000912F0000}"/>
    <cellStyle name="Normal 2 43 2 2" xfId="12283" xr:uid="{00000000-0005-0000-0000-0000922F0000}"/>
    <cellStyle name="Normal 2 43 2 2 2" xfId="12284" xr:uid="{00000000-0005-0000-0000-0000932F0000}"/>
    <cellStyle name="Normal 2 43 2 3" xfId="12285" xr:uid="{00000000-0005-0000-0000-0000942F0000}"/>
    <cellStyle name="Normal 2 43 3" xfId="12286" xr:uid="{00000000-0005-0000-0000-0000952F0000}"/>
    <cellStyle name="Normal 2 43 3 2" xfId="12287" xr:uid="{00000000-0005-0000-0000-0000962F0000}"/>
    <cellStyle name="Normal 2 43 4" xfId="12288" xr:uid="{00000000-0005-0000-0000-0000972F0000}"/>
    <cellStyle name="Normal 2 44" xfId="12289" xr:uid="{00000000-0005-0000-0000-0000982F0000}"/>
    <cellStyle name="Normal 2 44 2" xfId="12290" xr:uid="{00000000-0005-0000-0000-0000992F0000}"/>
    <cellStyle name="Normal 2 44 2 2" xfId="12291" xr:uid="{00000000-0005-0000-0000-00009A2F0000}"/>
    <cellStyle name="Normal 2 44 2 2 2" xfId="12292" xr:uid="{00000000-0005-0000-0000-00009B2F0000}"/>
    <cellStyle name="Normal 2 44 2 2 2 2" xfId="12293" xr:uid="{00000000-0005-0000-0000-00009C2F0000}"/>
    <cellStyle name="Normal 2 44 2 2 3" xfId="12294" xr:uid="{00000000-0005-0000-0000-00009D2F0000}"/>
    <cellStyle name="Normal 2 44 2 3" xfId="12295" xr:uid="{00000000-0005-0000-0000-00009E2F0000}"/>
    <cellStyle name="Normal 2 44 2 3 2" xfId="12296" xr:uid="{00000000-0005-0000-0000-00009F2F0000}"/>
    <cellStyle name="Normal 2 44 2 4" xfId="12297" xr:uid="{00000000-0005-0000-0000-0000A02F0000}"/>
    <cellStyle name="Normal 2 44 3" xfId="12298" xr:uid="{00000000-0005-0000-0000-0000A12F0000}"/>
    <cellStyle name="Normal 2 44 3 2" xfId="12299" xr:uid="{00000000-0005-0000-0000-0000A22F0000}"/>
    <cellStyle name="Normal 2 44 3 2 2" xfId="12300" xr:uid="{00000000-0005-0000-0000-0000A32F0000}"/>
    <cellStyle name="Normal 2 44 3 3" xfId="12301" xr:uid="{00000000-0005-0000-0000-0000A42F0000}"/>
    <cellStyle name="Normal 2 44 4" xfId="12302" xr:uid="{00000000-0005-0000-0000-0000A52F0000}"/>
    <cellStyle name="Normal 2 44 4 2" xfId="12303" xr:uid="{00000000-0005-0000-0000-0000A62F0000}"/>
    <cellStyle name="Normal 2 44 5" xfId="12304" xr:uid="{00000000-0005-0000-0000-0000A72F0000}"/>
    <cellStyle name="Normal 2 45" xfId="12305" xr:uid="{00000000-0005-0000-0000-0000A82F0000}"/>
    <cellStyle name="Normal 2 45 2" xfId="12306" xr:uid="{00000000-0005-0000-0000-0000A92F0000}"/>
    <cellStyle name="Normal 2 45 2 2" xfId="12307" xr:uid="{00000000-0005-0000-0000-0000AA2F0000}"/>
    <cellStyle name="Normal 2 45 2 2 2" xfId="12308" xr:uid="{00000000-0005-0000-0000-0000AB2F0000}"/>
    <cellStyle name="Normal 2 45 2 2 2 2" xfId="12309" xr:uid="{00000000-0005-0000-0000-0000AC2F0000}"/>
    <cellStyle name="Normal 2 45 2 2 3" xfId="12310" xr:uid="{00000000-0005-0000-0000-0000AD2F0000}"/>
    <cellStyle name="Normal 2 45 2 3" xfId="12311" xr:uid="{00000000-0005-0000-0000-0000AE2F0000}"/>
    <cellStyle name="Normal 2 45 2 3 2" xfId="12312" xr:uid="{00000000-0005-0000-0000-0000AF2F0000}"/>
    <cellStyle name="Normal 2 45 2 4" xfId="12313" xr:uid="{00000000-0005-0000-0000-0000B02F0000}"/>
    <cellStyle name="Normal 2 45 3" xfId="12314" xr:uid="{00000000-0005-0000-0000-0000B12F0000}"/>
    <cellStyle name="Normal 2 45 3 2" xfId="12315" xr:uid="{00000000-0005-0000-0000-0000B22F0000}"/>
    <cellStyle name="Normal 2 45 3 2 2" xfId="12316" xr:uid="{00000000-0005-0000-0000-0000B32F0000}"/>
    <cellStyle name="Normal 2 45 3 3" xfId="12317" xr:uid="{00000000-0005-0000-0000-0000B42F0000}"/>
    <cellStyle name="Normal 2 45 4" xfId="12318" xr:uid="{00000000-0005-0000-0000-0000B52F0000}"/>
    <cellStyle name="Normal 2 45 4 2" xfId="12319" xr:uid="{00000000-0005-0000-0000-0000B62F0000}"/>
    <cellStyle name="Normal 2 45 5" xfId="12320" xr:uid="{00000000-0005-0000-0000-0000B72F0000}"/>
    <cellStyle name="Normal 2 46" xfId="12321" xr:uid="{00000000-0005-0000-0000-0000B82F0000}"/>
    <cellStyle name="Normal 2 46 2" xfId="12322" xr:uid="{00000000-0005-0000-0000-0000B92F0000}"/>
    <cellStyle name="Normal 2 46 2 2" xfId="12323" xr:uid="{00000000-0005-0000-0000-0000BA2F0000}"/>
    <cellStyle name="Normal 2 46 2 2 2" xfId="12324" xr:uid="{00000000-0005-0000-0000-0000BB2F0000}"/>
    <cellStyle name="Normal 2 46 2 2 2 2" xfId="12325" xr:uid="{00000000-0005-0000-0000-0000BC2F0000}"/>
    <cellStyle name="Normal 2 46 2 2 3" xfId="12326" xr:uid="{00000000-0005-0000-0000-0000BD2F0000}"/>
    <cellStyle name="Normal 2 46 2 3" xfId="12327" xr:uid="{00000000-0005-0000-0000-0000BE2F0000}"/>
    <cellStyle name="Normal 2 46 2 3 2" xfId="12328" xr:uid="{00000000-0005-0000-0000-0000BF2F0000}"/>
    <cellStyle name="Normal 2 46 2 4" xfId="12329" xr:uid="{00000000-0005-0000-0000-0000C02F0000}"/>
    <cellStyle name="Normal 2 46 3" xfId="12330" xr:uid="{00000000-0005-0000-0000-0000C12F0000}"/>
    <cellStyle name="Normal 2 46 3 2" xfId="12331" xr:uid="{00000000-0005-0000-0000-0000C22F0000}"/>
    <cellStyle name="Normal 2 46 3 2 2" xfId="12332" xr:uid="{00000000-0005-0000-0000-0000C32F0000}"/>
    <cellStyle name="Normal 2 46 3 3" xfId="12333" xr:uid="{00000000-0005-0000-0000-0000C42F0000}"/>
    <cellStyle name="Normal 2 46 4" xfId="12334" xr:uid="{00000000-0005-0000-0000-0000C52F0000}"/>
    <cellStyle name="Normal 2 46 4 2" xfId="12335" xr:uid="{00000000-0005-0000-0000-0000C62F0000}"/>
    <cellStyle name="Normal 2 46 5" xfId="12336" xr:uid="{00000000-0005-0000-0000-0000C72F0000}"/>
    <cellStyle name="Normal 2 47" xfId="12337" xr:uid="{00000000-0005-0000-0000-0000C82F0000}"/>
    <cellStyle name="Normal 2 47 2" xfId="12338" xr:uid="{00000000-0005-0000-0000-0000C92F0000}"/>
    <cellStyle name="Normal 2 47 2 2" xfId="12339" xr:uid="{00000000-0005-0000-0000-0000CA2F0000}"/>
    <cellStyle name="Normal 2 47 3" xfId="12340" xr:uid="{00000000-0005-0000-0000-0000CB2F0000}"/>
    <cellStyle name="Normal 2 48" xfId="12341" xr:uid="{00000000-0005-0000-0000-0000CC2F0000}"/>
    <cellStyle name="Normal 2 48 2" xfId="12342" xr:uid="{00000000-0005-0000-0000-0000CD2F0000}"/>
    <cellStyle name="Normal 2 48 2 2" xfId="12343" xr:uid="{00000000-0005-0000-0000-0000CE2F0000}"/>
    <cellStyle name="Normal 2 48 3" xfId="12344" xr:uid="{00000000-0005-0000-0000-0000CF2F0000}"/>
    <cellStyle name="Normal 2 49" xfId="12345" xr:uid="{00000000-0005-0000-0000-0000D02F0000}"/>
    <cellStyle name="Normal 2 49 2" xfId="12346" xr:uid="{00000000-0005-0000-0000-0000D12F0000}"/>
    <cellStyle name="Normal 2 49 2 2" xfId="12347" xr:uid="{00000000-0005-0000-0000-0000D22F0000}"/>
    <cellStyle name="Normal 2 49 2 2 2" xfId="12348" xr:uid="{00000000-0005-0000-0000-0000D32F0000}"/>
    <cellStyle name="Normal 2 49 2 3" xfId="12349" xr:uid="{00000000-0005-0000-0000-0000D42F0000}"/>
    <cellStyle name="Normal 2 49 2 3 2" xfId="12350" xr:uid="{00000000-0005-0000-0000-0000D52F0000}"/>
    <cellStyle name="Normal 2 49 2 3 2 2" xfId="12351" xr:uid="{00000000-0005-0000-0000-0000D62F0000}"/>
    <cellStyle name="Normal 2 49 2 3 3" xfId="12352" xr:uid="{00000000-0005-0000-0000-0000D72F0000}"/>
    <cellStyle name="Normal 2 49 2 4" xfId="12353" xr:uid="{00000000-0005-0000-0000-0000D82F0000}"/>
    <cellStyle name="Normal 2 49 3" xfId="12354" xr:uid="{00000000-0005-0000-0000-0000D92F0000}"/>
    <cellStyle name="Normal 2 49 3 2" xfId="12355" xr:uid="{00000000-0005-0000-0000-0000DA2F0000}"/>
    <cellStyle name="Normal 2 49 3 2 2" xfId="12356" xr:uid="{00000000-0005-0000-0000-0000DB2F0000}"/>
    <cellStyle name="Normal 2 49 3 3" xfId="12357" xr:uid="{00000000-0005-0000-0000-0000DC2F0000}"/>
    <cellStyle name="Normal 2 49 4" xfId="12358" xr:uid="{00000000-0005-0000-0000-0000DD2F0000}"/>
    <cellStyle name="Normal 2 49 4 2" xfId="12359" xr:uid="{00000000-0005-0000-0000-0000DE2F0000}"/>
    <cellStyle name="Normal 2 49 5" xfId="12360" xr:uid="{00000000-0005-0000-0000-0000DF2F0000}"/>
    <cellStyle name="Normal 2 5" xfId="220" xr:uid="{00000000-0005-0000-0000-0000E02F0000}"/>
    <cellStyle name="Normal 2 5 2" xfId="12362" xr:uid="{00000000-0005-0000-0000-0000E12F0000}"/>
    <cellStyle name="Normal 2 5 2 2" xfId="12363" xr:uid="{00000000-0005-0000-0000-0000E22F0000}"/>
    <cellStyle name="Normal 2 5 2 3" xfId="12364" xr:uid="{00000000-0005-0000-0000-0000E32F0000}"/>
    <cellStyle name="Normal 2 5 3" xfId="12365" xr:uid="{00000000-0005-0000-0000-0000E42F0000}"/>
    <cellStyle name="Normal 2 5 3 2" xfId="12366" xr:uid="{00000000-0005-0000-0000-0000E52F0000}"/>
    <cellStyle name="Normal 2 5 3 2 2" xfId="12367" xr:uid="{00000000-0005-0000-0000-0000E62F0000}"/>
    <cellStyle name="Normal 2 5 3 3" xfId="12368" xr:uid="{00000000-0005-0000-0000-0000E72F0000}"/>
    <cellStyle name="Normal 2 5 4" xfId="12369" xr:uid="{00000000-0005-0000-0000-0000E82F0000}"/>
    <cellStyle name="Normal 2 5 4 2" xfId="12370" xr:uid="{00000000-0005-0000-0000-0000E92F0000}"/>
    <cellStyle name="Normal 2 5 5" xfId="12371" xr:uid="{00000000-0005-0000-0000-0000EA2F0000}"/>
    <cellStyle name="Normal 2 5 6" xfId="12372" xr:uid="{00000000-0005-0000-0000-0000EB2F0000}"/>
    <cellStyle name="Normal 2 5 7" xfId="12361" xr:uid="{00000000-0005-0000-0000-0000EC2F0000}"/>
    <cellStyle name="Normal 2 50" xfId="12373" xr:uid="{00000000-0005-0000-0000-0000ED2F0000}"/>
    <cellStyle name="Normal 2 50 2" xfId="12374" xr:uid="{00000000-0005-0000-0000-0000EE2F0000}"/>
    <cellStyle name="Normal 2 50 2 2" xfId="12375" xr:uid="{00000000-0005-0000-0000-0000EF2F0000}"/>
    <cellStyle name="Normal 2 50 2 2 2" xfId="12376" xr:uid="{00000000-0005-0000-0000-0000F02F0000}"/>
    <cellStyle name="Normal 2 50 2 3" xfId="12377" xr:uid="{00000000-0005-0000-0000-0000F12F0000}"/>
    <cellStyle name="Normal 2 50 3" xfId="12378" xr:uid="{00000000-0005-0000-0000-0000F22F0000}"/>
    <cellStyle name="Normal 2 50 3 2" xfId="12379" xr:uid="{00000000-0005-0000-0000-0000F32F0000}"/>
    <cellStyle name="Normal 2 50 3 2 2" xfId="12380" xr:uid="{00000000-0005-0000-0000-0000F42F0000}"/>
    <cellStyle name="Normal 2 50 3 3" xfId="12381" xr:uid="{00000000-0005-0000-0000-0000F52F0000}"/>
    <cellStyle name="Normal 2 50 4" xfId="12382" xr:uid="{00000000-0005-0000-0000-0000F62F0000}"/>
    <cellStyle name="Normal 2 50 4 2" xfId="12383" xr:uid="{00000000-0005-0000-0000-0000F72F0000}"/>
    <cellStyle name="Normal 2 50 5" xfId="12384" xr:uid="{00000000-0005-0000-0000-0000F82F0000}"/>
    <cellStyle name="Normal 2 51" xfId="12385" xr:uid="{00000000-0005-0000-0000-0000F92F0000}"/>
    <cellStyle name="Normal 2 51 2" xfId="12386" xr:uid="{00000000-0005-0000-0000-0000FA2F0000}"/>
    <cellStyle name="Normal 2 51 3" xfId="12387" xr:uid="{00000000-0005-0000-0000-0000FB2F0000}"/>
    <cellStyle name="Normal 2 52" xfId="12388" xr:uid="{00000000-0005-0000-0000-0000FC2F0000}"/>
    <cellStyle name="Normal 2 52 2" xfId="12389" xr:uid="{00000000-0005-0000-0000-0000FD2F0000}"/>
    <cellStyle name="Normal 2 52 2 2" xfId="12390" xr:uid="{00000000-0005-0000-0000-0000FE2F0000}"/>
    <cellStyle name="Normal 2 52 3" xfId="12391" xr:uid="{00000000-0005-0000-0000-0000FF2F0000}"/>
    <cellStyle name="Normal 2 52 3 2" xfId="12392" xr:uid="{00000000-0005-0000-0000-000000300000}"/>
    <cellStyle name="Normal 2 52 4" xfId="12393" xr:uid="{00000000-0005-0000-0000-000001300000}"/>
    <cellStyle name="Normal 2 52 5" xfId="12394" xr:uid="{00000000-0005-0000-0000-000002300000}"/>
    <cellStyle name="Normal 2 53" xfId="12395" xr:uid="{00000000-0005-0000-0000-000003300000}"/>
    <cellStyle name="Normal 2 54" xfId="12396" xr:uid="{00000000-0005-0000-0000-000004300000}"/>
    <cellStyle name="Normal 2 55" xfId="12397" xr:uid="{00000000-0005-0000-0000-000005300000}"/>
    <cellStyle name="Normal 2 55 2" xfId="12398" xr:uid="{00000000-0005-0000-0000-000006300000}"/>
    <cellStyle name="Normal 2 56" xfId="12399" xr:uid="{00000000-0005-0000-0000-000007300000}"/>
    <cellStyle name="Normal 2 57" xfId="306" xr:uid="{00000000-0005-0000-0000-000008300000}"/>
    <cellStyle name="Normal 2 6" xfId="12400" xr:uid="{00000000-0005-0000-0000-000009300000}"/>
    <cellStyle name="Normal 2 6 2" xfId="12401" xr:uid="{00000000-0005-0000-0000-00000A300000}"/>
    <cellStyle name="Normal 2 6 2 2" xfId="12402" xr:uid="{00000000-0005-0000-0000-00000B300000}"/>
    <cellStyle name="Normal 2 6 3" xfId="12403" xr:uid="{00000000-0005-0000-0000-00000C300000}"/>
    <cellStyle name="Normal 2 6 3 2" xfId="12404" xr:uid="{00000000-0005-0000-0000-00000D300000}"/>
    <cellStyle name="Normal 2 6 3 2 2" xfId="12405" xr:uid="{00000000-0005-0000-0000-00000E300000}"/>
    <cellStyle name="Normal 2 6 3 3" xfId="12406" xr:uid="{00000000-0005-0000-0000-00000F300000}"/>
    <cellStyle name="Normal 2 6 4" xfId="12407" xr:uid="{00000000-0005-0000-0000-000010300000}"/>
    <cellStyle name="Normal 2 6 4 2" xfId="12408" xr:uid="{00000000-0005-0000-0000-000011300000}"/>
    <cellStyle name="Normal 2 6 5" xfId="12409" xr:uid="{00000000-0005-0000-0000-000012300000}"/>
    <cellStyle name="Normal 2 7" xfId="12410" xr:uid="{00000000-0005-0000-0000-000013300000}"/>
    <cellStyle name="Normal 2 7 2" xfId="12411" xr:uid="{00000000-0005-0000-0000-000014300000}"/>
    <cellStyle name="Normal 2 7 2 2" xfId="12412" xr:uid="{00000000-0005-0000-0000-000015300000}"/>
    <cellStyle name="Normal 2 7 3" xfId="12413" xr:uid="{00000000-0005-0000-0000-000016300000}"/>
    <cellStyle name="Normal 2 7 3 2" xfId="12414" xr:uid="{00000000-0005-0000-0000-000017300000}"/>
    <cellStyle name="Normal 2 7 3 2 2" xfId="12415" xr:uid="{00000000-0005-0000-0000-000018300000}"/>
    <cellStyle name="Normal 2 7 3 3" xfId="12416" xr:uid="{00000000-0005-0000-0000-000019300000}"/>
    <cellStyle name="Normal 2 7 4" xfId="12417" xr:uid="{00000000-0005-0000-0000-00001A300000}"/>
    <cellStyle name="Normal 2 7 4 2" xfId="12418" xr:uid="{00000000-0005-0000-0000-00001B300000}"/>
    <cellStyle name="Normal 2 7 5" xfId="12419" xr:uid="{00000000-0005-0000-0000-00001C300000}"/>
    <cellStyle name="Normal 2 8" xfId="12420" xr:uid="{00000000-0005-0000-0000-00001D300000}"/>
    <cellStyle name="Normal 2 8 2" xfId="12421" xr:uid="{00000000-0005-0000-0000-00001E300000}"/>
    <cellStyle name="Normal 2 8 2 2" xfId="12422" xr:uid="{00000000-0005-0000-0000-00001F300000}"/>
    <cellStyle name="Normal 2 8 3" xfId="12423" xr:uid="{00000000-0005-0000-0000-000020300000}"/>
    <cellStyle name="Normal 2 8 3 2" xfId="12424" xr:uid="{00000000-0005-0000-0000-000021300000}"/>
    <cellStyle name="Normal 2 8 3 2 2" xfId="12425" xr:uid="{00000000-0005-0000-0000-000022300000}"/>
    <cellStyle name="Normal 2 8 3 3" xfId="12426" xr:uid="{00000000-0005-0000-0000-000023300000}"/>
    <cellStyle name="Normal 2 8 4" xfId="12427" xr:uid="{00000000-0005-0000-0000-000024300000}"/>
    <cellStyle name="Normal 2 8 4 2" xfId="12428" xr:uid="{00000000-0005-0000-0000-000025300000}"/>
    <cellStyle name="Normal 2 8 5" xfId="12429" xr:uid="{00000000-0005-0000-0000-000026300000}"/>
    <cellStyle name="Normal 2 9" xfId="12430" xr:uid="{00000000-0005-0000-0000-000027300000}"/>
    <cellStyle name="Normal 2 9 2" xfId="12431" xr:uid="{00000000-0005-0000-0000-000028300000}"/>
    <cellStyle name="Normal 2 9 2 2" xfId="12432" xr:uid="{00000000-0005-0000-0000-000029300000}"/>
    <cellStyle name="Normal 2 9 3" xfId="12433" xr:uid="{00000000-0005-0000-0000-00002A300000}"/>
    <cellStyle name="Normal 2 9 3 2" xfId="12434" xr:uid="{00000000-0005-0000-0000-00002B300000}"/>
    <cellStyle name="Normal 2 9 3 2 2" xfId="12435" xr:uid="{00000000-0005-0000-0000-00002C300000}"/>
    <cellStyle name="Normal 2 9 3 3" xfId="12436" xr:uid="{00000000-0005-0000-0000-00002D300000}"/>
    <cellStyle name="Normal 2 9 4" xfId="12437" xr:uid="{00000000-0005-0000-0000-00002E300000}"/>
    <cellStyle name="Normal 2 9 4 2" xfId="12438" xr:uid="{00000000-0005-0000-0000-00002F300000}"/>
    <cellStyle name="Normal 2 9 5" xfId="12439" xr:uid="{00000000-0005-0000-0000-000030300000}"/>
    <cellStyle name="Normal 20" xfId="221" xr:uid="{00000000-0005-0000-0000-000031300000}"/>
    <cellStyle name="Normal 20 2" xfId="12441" xr:uid="{00000000-0005-0000-0000-000032300000}"/>
    <cellStyle name="Normal 20 2 2" xfId="12442" xr:uid="{00000000-0005-0000-0000-000033300000}"/>
    <cellStyle name="Normal 20 2 2 2" xfId="12443" xr:uid="{00000000-0005-0000-0000-000034300000}"/>
    <cellStyle name="Normal 20 2 2 3" xfId="12444" xr:uid="{00000000-0005-0000-0000-000035300000}"/>
    <cellStyle name="Normal 20 2 3" xfId="12445" xr:uid="{00000000-0005-0000-0000-000036300000}"/>
    <cellStyle name="Normal 20 2 4" xfId="12446" xr:uid="{00000000-0005-0000-0000-000037300000}"/>
    <cellStyle name="Normal 20 3" xfId="12447" xr:uid="{00000000-0005-0000-0000-000038300000}"/>
    <cellStyle name="Normal 20 3 2" xfId="12448" xr:uid="{00000000-0005-0000-0000-000039300000}"/>
    <cellStyle name="Normal 20 3 2 2" xfId="12449" xr:uid="{00000000-0005-0000-0000-00003A300000}"/>
    <cellStyle name="Normal 20 3 3" xfId="12450" xr:uid="{00000000-0005-0000-0000-00003B300000}"/>
    <cellStyle name="Normal 20 3 4" xfId="12451" xr:uid="{00000000-0005-0000-0000-00003C300000}"/>
    <cellStyle name="Normal 20 4" xfId="12452" xr:uid="{00000000-0005-0000-0000-00003D300000}"/>
    <cellStyle name="Normal 20 4 2" xfId="12453" xr:uid="{00000000-0005-0000-0000-00003E300000}"/>
    <cellStyle name="Normal 20 5" xfId="12454" xr:uid="{00000000-0005-0000-0000-00003F300000}"/>
    <cellStyle name="Normal 20 5 2" xfId="12455" xr:uid="{00000000-0005-0000-0000-000040300000}"/>
    <cellStyle name="Normal 20 6" xfId="12456" xr:uid="{00000000-0005-0000-0000-000041300000}"/>
    <cellStyle name="Normal 20 7" xfId="12457" xr:uid="{00000000-0005-0000-0000-000042300000}"/>
    <cellStyle name="Normal 20 8" xfId="12440" xr:uid="{00000000-0005-0000-0000-000043300000}"/>
    <cellStyle name="Normal 200" xfId="12458" xr:uid="{00000000-0005-0000-0000-000044300000}"/>
    <cellStyle name="Normal 200 2" xfId="12459" xr:uid="{00000000-0005-0000-0000-000045300000}"/>
    <cellStyle name="Normal 200 2 2" xfId="12460" xr:uid="{00000000-0005-0000-0000-000046300000}"/>
    <cellStyle name="Normal 200 2 2 2" xfId="12461" xr:uid="{00000000-0005-0000-0000-000047300000}"/>
    <cellStyle name="Normal 200 2 3" xfId="12462" xr:uid="{00000000-0005-0000-0000-000048300000}"/>
    <cellStyle name="Normal 200 2 4" xfId="12463" xr:uid="{00000000-0005-0000-0000-000049300000}"/>
    <cellStyle name="Normal 200 3" xfId="12464" xr:uid="{00000000-0005-0000-0000-00004A300000}"/>
    <cellStyle name="Normal 200 3 2" xfId="12465" xr:uid="{00000000-0005-0000-0000-00004B300000}"/>
    <cellStyle name="Normal 200 4" xfId="12466" xr:uid="{00000000-0005-0000-0000-00004C300000}"/>
    <cellStyle name="Normal 200 5" xfId="12467" xr:uid="{00000000-0005-0000-0000-00004D300000}"/>
    <cellStyle name="Normal 201" xfId="12468" xr:uid="{00000000-0005-0000-0000-00004E300000}"/>
    <cellStyle name="Normal 201 2" xfId="12469" xr:uid="{00000000-0005-0000-0000-00004F300000}"/>
    <cellStyle name="Normal 201 2 2" xfId="12470" xr:uid="{00000000-0005-0000-0000-000050300000}"/>
    <cellStyle name="Normal 201 2 2 2" xfId="12471" xr:uid="{00000000-0005-0000-0000-000051300000}"/>
    <cellStyle name="Normal 201 2 3" xfId="12472" xr:uid="{00000000-0005-0000-0000-000052300000}"/>
    <cellStyle name="Normal 201 3" xfId="12473" xr:uid="{00000000-0005-0000-0000-000053300000}"/>
    <cellStyle name="Normal 201 3 2" xfId="12474" xr:uid="{00000000-0005-0000-0000-000054300000}"/>
    <cellStyle name="Normal 201 4" xfId="12475" xr:uid="{00000000-0005-0000-0000-000055300000}"/>
    <cellStyle name="Normal 202" xfId="12476" xr:uid="{00000000-0005-0000-0000-000056300000}"/>
    <cellStyle name="Normal 202 2" xfId="12477" xr:uid="{00000000-0005-0000-0000-000057300000}"/>
    <cellStyle name="Normal 202 2 2" xfId="12478" xr:uid="{00000000-0005-0000-0000-000058300000}"/>
    <cellStyle name="Normal 202 3" xfId="12479" xr:uid="{00000000-0005-0000-0000-000059300000}"/>
    <cellStyle name="Normal 203" xfId="12480" xr:uid="{00000000-0005-0000-0000-00005A300000}"/>
    <cellStyle name="Normal 203 2" xfId="12481" xr:uid="{00000000-0005-0000-0000-00005B300000}"/>
    <cellStyle name="Normal 203 2 2" xfId="12482" xr:uid="{00000000-0005-0000-0000-00005C300000}"/>
    <cellStyle name="Normal 203 3" xfId="12483" xr:uid="{00000000-0005-0000-0000-00005D300000}"/>
    <cellStyle name="Normal 204" xfId="12484" xr:uid="{00000000-0005-0000-0000-00005E300000}"/>
    <cellStyle name="Normal 204 2" xfId="12485" xr:uid="{00000000-0005-0000-0000-00005F300000}"/>
    <cellStyle name="Normal 204 2 2" xfId="12486" xr:uid="{00000000-0005-0000-0000-000060300000}"/>
    <cellStyle name="Normal 204 3" xfId="12487" xr:uid="{00000000-0005-0000-0000-000061300000}"/>
    <cellStyle name="Normal 205" xfId="12488" xr:uid="{00000000-0005-0000-0000-000062300000}"/>
    <cellStyle name="Normal 205 2" xfId="12489" xr:uid="{00000000-0005-0000-0000-000063300000}"/>
    <cellStyle name="Normal 205 2 2" xfId="12490" xr:uid="{00000000-0005-0000-0000-000064300000}"/>
    <cellStyle name="Normal 205 3" xfId="12491" xr:uid="{00000000-0005-0000-0000-000065300000}"/>
    <cellStyle name="Normal 206" xfId="12492" xr:uid="{00000000-0005-0000-0000-000066300000}"/>
    <cellStyle name="Normal 206 2" xfId="12493" xr:uid="{00000000-0005-0000-0000-000067300000}"/>
    <cellStyle name="Normal 206 2 2" xfId="12494" xr:uid="{00000000-0005-0000-0000-000068300000}"/>
    <cellStyle name="Normal 206 3" xfId="12495" xr:uid="{00000000-0005-0000-0000-000069300000}"/>
    <cellStyle name="Normal 207" xfId="12496" xr:uid="{00000000-0005-0000-0000-00006A300000}"/>
    <cellStyle name="Normal 207 2" xfId="12497" xr:uid="{00000000-0005-0000-0000-00006B300000}"/>
    <cellStyle name="Normal 207 2 2" xfId="12498" xr:uid="{00000000-0005-0000-0000-00006C300000}"/>
    <cellStyle name="Normal 207 3" xfId="12499" xr:uid="{00000000-0005-0000-0000-00006D300000}"/>
    <cellStyle name="Normal 208" xfId="12500" xr:uid="{00000000-0005-0000-0000-00006E300000}"/>
    <cellStyle name="Normal 208 2" xfId="12501" xr:uid="{00000000-0005-0000-0000-00006F300000}"/>
    <cellStyle name="Normal 208 2 2" xfId="12502" xr:uid="{00000000-0005-0000-0000-000070300000}"/>
    <cellStyle name="Normal 208 3" xfId="12503" xr:uid="{00000000-0005-0000-0000-000071300000}"/>
    <cellStyle name="Normal 209" xfId="12504" xr:uid="{00000000-0005-0000-0000-000072300000}"/>
    <cellStyle name="Normal 209 2" xfId="12505" xr:uid="{00000000-0005-0000-0000-000073300000}"/>
    <cellStyle name="Normal 209 2 2" xfId="12506" xr:uid="{00000000-0005-0000-0000-000074300000}"/>
    <cellStyle name="Normal 209 3" xfId="12507" xr:uid="{00000000-0005-0000-0000-000075300000}"/>
    <cellStyle name="Normal 21" xfId="222" xr:uid="{00000000-0005-0000-0000-000076300000}"/>
    <cellStyle name="Normal 21 2" xfId="12509" xr:uid="{00000000-0005-0000-0000-000077300000}"/>
    <cellStyle name="Normal 21 2 2" xfId="12510" xr:uid="{00000000-0005-0000-0000-000078300000}"/>
    <cellStyle name="Normal 21 2 2 2" xfId="12511" xr:uid="{00000000-0005-0000-0000-000079300000}"/>
    <cellStyle name="Normal 21 2 2 3" xfId="12512" xr:uid="{00000000-0005-0000-0000-00007A300000}"/>
    <cellStyle name="Normal 21 2 3" xfId="12513" xr:uid="{00000000-0005-0000-0000-00007B300000}"/>
    <cellStyle name="Normal 21 2 4" xfId="12514" xr:uid="{00000000-0005-0000-0000-00007C300000}"/>
    <cellStyle name="Normal 21 3" xfId="12515" xr:uid="{00000000-0005-0000-0000-00007D300000}"/>
    <cellStyle name="Normal 21 3 2" xfId="12516" xr:uid="{00000000-0005-0000-0000-00007E300000}"/>
    <cellStyle name="Normal 21 3 2 2" xfId="12517" xr:uid="{00000000-0005-0000-0000-00007F300000}"/>
    <cellStyle name="Normal 21 3 3" xfId="12518" xr:uid="{00000000-0005-0000-0000-000080300000}"/>
    <cellStyle name="Normal 21 3 4" xfId="12519" xr:uid="{00000000-0005-0000-0000-000081300000}"/>
    <cellStyle name="Normal 21 4" xfId="12520" xr:uid="{00000000-0005-0000-0000-000082300000}"/>
    <cellStyle name="Normal 21 4 2" xfId="12521" xr:uid="{00000000-0005-0000-0000-000083300000}"/>
    <cellStyle name="Normal 21 5" xfId="12522" xr:uid="{00000000-0005-0000-0000-000084300000}"/>
    <cellStyle name="Normal 21 5 2" xfId="12523" xr:uid="{00000000-0005-0000-0000-000085300000}"/>
    <cellStyle name="Normal 21 6" xfId="12524" xr:uid="{00000000-0005-0000-0000-000086300000}"/>
    <cellStyle name="Normal 21 7" xfId="12525" xr:uid="{00000000-0005-0000-0000-000087300000}"/>
    <cellStyle name="Normal 21 8" xfId="12508" xr:uid="{00000000-0005-0000-0000-000088300000}"/>
    <cellStyle name="Normal 210" xfId="12526" xr:uid="{00000000-0005-0000-0000-000089300000}"/>
    <cellStyle name="Normal 210 2" xfId="12527" xr:uid="{00000000-0005-0000-0000-00008A300000}"/>
    <cellStyle name="Normal 210 2 2" xfId="12528" xr:uid="{00000000-0005-0000-0000-00008B300000}"/>
    <cellStyle name="Normal 210 3" xfId="12529" xr:uid="{00000000-0005-0000-0000-00008C300000}"/>
    <cellStyle name="Normal 211" xfId="12530" xr:uid="{00000000-0005-0000-0000-00008D300000}"/>
    <cellStyle name="Normal 211 2" xfId="12531" xr:uid="{00000000-0005-0000-0000-00008E300000}"/>
    <cellStyle name="Normal 211 2 2" xfId="12532" xr:uid="{00000000-0005-0000-0000-00008F300000}"/>
    <cellStyle name="Normal 211 3" xfId="12533" xr:uid="{00000000-0005-0000-0000-000090300000}"/>
    <cellStyle name="Normal 212" xfId="12534" xr:uid="{00000000-0005-0000-0000-000091300000}"/>
    <cellStyle name="Normal 212 2" xfId="12535" xr:uid="{00000000-0005-0000-0000-000092300000}"/>
    <cellStyle name="Normal 212 2 2" xfId="12536" xr:uid="{00000000-0005-0000-0000-000093300000}"/>
    <cellStyle name="Normal 212 3" xfId="12537" xr:uid="{00000000-0005-0000-0000-000094300000}"/>
    <cellStyle name="Normal 213" xfId="12538" xr:uid="{00000000-0005-0000-0000-000095300000}"/>
    <cellStyle name="Normal 213 2" xfId="12539" xr:uid="{00000000-0005-0000-0000-000096300000}"/>
    <cellStyle name="Normal 213 2 2" xfId="12540" xr:uid="{00000000-0005-0000-0000-000097300000}"/>
    <cellStyle name="Normal 213 3" xfId="12541" xr:uid="{00000000-0005-0000-0000-000098300000}"/>
    <cellStyle name="Normal 214" xfId="12542" xr:uid="{00000000-0005-0000-0000-000099300000}"/>
    <cellStyle name="Normal 214 2" xfId="12543" xr:uid="{00000000-0005-0000-0000-00009A300000}"/>
    <cellStyle name="Normal 214 2 2" xfId="12544" xr:uid="{00000000-0005-0000-0000-00009B300000}"/>
    <cellStyle name="Normal 214 3" xfId="12545" xr:uid="{00000000-0005-0000-0000-00009C300000}"/>
    <cellStyle name="Normal 215" xfId="12546" xr:uid="{00000000-0005-0000-0000-00009D300000}"/>
    <cellStyle name="Normal 215 2" xfId="12547" xr:uid="{00000000-0005-0000-0000-00009E300000}"/>
    <cellStyle name="Normal 215 2 2" xfId="12548" xr:uid="{00000000-0005-0000-0000-00009F300000}"/>
    <cellStyle name="Normal 215 3" xfId="12549" xr:uid="{00000000-0005-0000-0000-0000A0300000}"/>
    <cellStyle name="Normal 216" xfId="12550" xr:uid="{00000000-0005-0000-0000-0000A1300000}"/>
    <cellStyle name="Normal 216 2" xfId="12551" xr:uid="{00000000-0005-0000-0000-0000A2300000}"/>
    <cellStyle name="Normal 216 2 2" xfId="12552" xr:uid="{00000000-0005-0000-0000-0000A3300000}"/>
    <cellStyle name="Normal 216 3" xfId="12553" xr:uid="{00000000-0005-0000-0000-0000A4300000}"/>
    <cellStyle name="Normal 217" xfId="12554" xr:uid="{00000000-0005-0000-0000-0000A5300000}"/>
    <cellStyle name="Normal 217 2" xfId="12555" xr:uid="{00000000-0005-0000-0000-0000A6300000}"/>
    <cellStyle name="Normal 217 2 2" xfId="12556" xr:uid="{00000000-0005-0000-0000-0000A7300000}"/>
    <cellStyle name="Normal 217 3" xfId="12557" xr:uid="{00000000-0005-0000-0000-0000A8300000}"/>
    <cellStyle name="Normal 218" xfId="12558" xr:uid="{00000000-0005-0000-0000-0000A9300000}"/>
    <cellStyle name="Normal 218 2" xfId="12559" xr:uid="{00000000-0005-0000-0000-0000AA300000}"/>
    <cellStyle name="Normal 218 2 2" xfId="12560" xr:uid="{00000000-0005-0000-0000-0000AB300000}"/>
    <cellStyle name="Normal 218 3" xfId="12561" xr:uid="{00000000-0005-0000-0000-0000AC300000}"/>
    <cellStyle name="Normal 219" xfId="12562" xr:uid="{00000000-0005-0000-0000-0000AD300000}"/>
    <cellStyle name="Normal 219 2" xfId="12563" xr:uid="{00000000-0005-0000-0000-0000AE300000}"/>
    <cellStyle name="Normal 219 2 2" xfId="12564" xr:uid="{00000000-0005-0000-0000-0000AF300000}"/>
    <cellStyle name="Normal 219 3" xfId="12565" xr:uid="{00000000-0005-0000-0000-0000B0300000}"/>
    <cellStyle name="Normal 22" xfId="223" xr:uid="{00000000-0005-0000-0000-0000B1300000}"/>
    <cellStyle name="Normal 22 2" xfId="12567" xr:uid="{00000000-0005-0000-0000-0000B2300000}"/>
    <cellStyle name="Normal 22 2 2" xfId="12568" xr:uid="{00000000-0005-0000-0000-0000B3300000}"/>
    <cellStyle name="Normal 22 2 2 2" xfId="12569" xr:uid="{00000000-0005-0000-0000-0000B4300000}"/>
    <cellStyle name="Normal 22 2 2 3" xfId="12570" xr:uid="{00000000-0005-0000-0000-0000B5300000}"/>
    <cellStyle name="Normal 22 2 3" xfId="12571" xr:uid="{00000000-0005-0000-0000-0000B6300000}"/>
    <cellStyle name="Normal 22 2 4" xfId="12572" xr:uid="{00000000-0005-0000-0000-0000B7300000}"/>
    <cellStyle name="Normal 22 3" xfId="12573" xr:uid="{00000000-0005-0000-0000-0000B8300000}"/>
    <cellStyle name="Normal 22 3 2" xfId="12574" xr:uid="{00000000-0005-0000-0000-0000B9300000}"/>
    <cellStyle name="Normal 22 3 2 2" xfId="12575" xr:uid="{00000000-0005-0000-0000-0000BA300000}"/>
    <cellStyle name="Normal 22 3 3" xfId="12576" xr:uid="{00000000-0005-0000-0000-0000BB300000}"/>
    <cellStyle name="Normal 22 3 4" xfId="12577" xr:uid="{00000000-0005-0000-0000-0000BC300000}"/>
    <cellStyle name="Normal 22 4" xfId="12578" xr:uid="{00000000-0005-0000-0000-0000BD300000}"/>
    <cellStyle name="Normal 22 4 2" xfId="12579" xr:uid="{00000000-0005-0000-0000-0000BE300000}"/>
    <cellStyle name="Normal 22 5" xfId="12580" xr:uid="{00000000-0005-0000-0000-0000BF300000}"/>
    <cellStyle name="Normal 22 5 2" xfId="12581" xr:uid="{00000000-0005-0000-0000-0000C0300000}"/>
    <cellStyle name="Normal 22 6" xfId="12582" xr:uid="{00000000-0005-0000-0000-0000C1300000}"/>
    <cellStyle name="Normal 22 7" xfId="12583" xr:uid="{00000000-0005-0000-0000-0000C2300000}"/>
    <cellStyle name="Normal 22 8" xfId="12566" xr:uid="{00000000-0005-0000-0000-0000C3300000}"/>
    <cellStyle name="Normal 220" xfId="12584" xr:uid="{00000000-0005-0000-0000-0000C4300000}"/>
    <cellStyle name="Normal 220 2" xfId="12585" xr:uid="{00000000-0005-0000-0000-0000C5300000}"/>
    <cellStyle name="Normal 220 2 2" xfId="12586" xr:uid="{00000000-0005-0000-0000-0000C6300000}"/>
    <cellStyle name="Normal 220 3" xfId="12587" xr:uid="{00000000-0005-0000-0000-0000C7300000}"/>
    <cellStyle name="Normal 221" xfId="12588" xr:uid="{00000000-0005-0000-0000-0000C8300000}"/>
    <cellStyle name="Normal 221 2" xfId="12589" xr:uid="{00000000-0005-0000-0000-0000C9300000}"/>
    <cellStyle name="Normal 221 2 2" xfId="12590" xr:uid="{00000000-0005-0000-0000-0000CA300000}"/>
    <cellStyle name="Normal 221 3" xfId="12591" xr:uid="{00000000-0005-0000-0000-0000CB300000}"/>
    <cellStyle name="Normal 222" xfId="12592" xr:uid="{00000000-0005-0000-0000-0000CC300000}"/>
    <cellStyle name="Normal 222 2" xfId="12593" xr:uid="{00000000-0005-0000-0000-0000CD300000}"/>
    <cellStyle name="Normal 222 2 2" xfId="12594" xr:uid="{00000000-0005-0000-0000-0000CE300000}"/>
    <cellStyle name="Normal 222 3" xfId="12595" xr:uid="{00000000-0005-0000-0000-0000CF300000}"/>
    <cellStyle name="Normal 223" xfId="12596" xr:uid="{00000000-0005-0000-0000-0000D0300000}"/>
    <cellStyle name="Normal 223 2" xfId="12597" xr:uid="{00000000-0005-0000-0000-0000D1300000}"/>
    <cellStyle name="Normal 223 2 2" xfId="12598" xr:uid="{00000000-0005-0000-0000-0000D2300000}"/>
    <cellStyle name="Normal 223 3" xfId="12599" xr:uid="{00000000-0005-0000-0000-0000D3300000}"/>
    <cellStyle name="Normal 224" xfId="12600" xr:uid="{00000000-0005-0000-0000-0000D4300000}"/>
    <cellStyle name="Normal 224 2" xfId="12601" xr:uid="{00000000-0005-0000-0000-0000D5300000}"/>
    <cellStyle name="Normal 224 2 2" xfId="12602" xr:uid="{00000000-0005-0000-0000-0000D6300000}"/>
    <cellStyle name="Normal 224 3" xfId="12603" xr:uid="{00000000-0005-0000-0000-0000D7300000}"/>
    <cellStyle name="Normal 225" xfId="12604" xr:uid="{00000000-0005-0000-0000-0000D8300000}"/>
    <cellStyle name="Normal 225 2" xfId="12605" xr:uid="{00000000-0005-0000-0000-0000D9300000}"/>
    <cellStyle name="Normal 225 2 2" xfId="12606" xr:uid="{00000000-0005-0000-0000-0000DA300000}"/>
    <cellStyle name="Normal 225 3" xfId="12607" xr:uid="{00000000-0005-0000-0000-0000DB300000}"/>
    <cellStyle name="Normal 226" xfId="12608" xr:uid="{00000000-0005-0000-0000-0000DC300000}"/>
    <cellStyle name="Normal 226 2" xfId="12609" xr:uid="{00000000-0005-0000-0000-0000DD300000}"/>
    <cellStyle name="Normal 226 2 2" xfId="12610" xr:uid="{00000000-0005-0000-0000-0000DE300000}"/>
    <cellStyle name="Normal 226 3" xfId="12611" xr:uid="{00000000-0005-0000-0000-0000DF300000}"/>
    <cellStyle name="Normal 227" xfId="12612" xr:uid="{00000000-0005-0000-0000-0000E0300000}"/>
    <cellStyle name="Normal 227 2" xfId="12613" xr:uid="{00000000-0005-0000-0000-0000E1300000}"/>
    <cellStyle name="Normal 227 2 2" xfId="12614" xr:uid="{00000000-0005-0000-0000-0000E2300000}"/>
    <cellStyle name="Normal 227 3" xfId="12615" xr:uid="{00000000-0005-0000-0000-0000E3300000}"/>
    <cellStyle name="Normal 228" xfId="12616" xr:uid="{00000000-0005-0000-0000-0000E4300000}"/>
    <cellStyle name="Normal 228 2" xfId="12617" xr:uid="{00000000-0005-0000-0000-0000E5300000}"/>
    <cellStyle name="Normal 228 2 2" xfId="12618" xr:uid="{00000000-0005-0000-0000-0000E6300000}"/>
    <cellStyle name="Normal 228 3" xfId="12619" xr:uid="{00000000-0005-0000-0000-0000E7300000}"/>
    <cellStyle name="Normal 229" xfId="12620" xr:uid="{00000000-0005-0000-0000-0000E8300000}"/>
    <cellStyle name="Normal 229 2" xfId="12621" xr:uid="{00000000-0005-0000-0000-0000E9300000}"/>
    <cellStyle name="Normal 229 2 2" xfId="12622" xr:uid="{00000000-0005-0000-0000-0000EA300000}"/>
    <cellStyle name="Normal 229 3" xfId="12623" xr:uid="{00000000-0005-0000-0000-0000EB300000}"/>
    <cellStyle name="Normal 23" xfId="224" xr:uid="{00000000-0005-0000-0000-0000EC300000}"/>
    <cellStyle name="Normal 23 2" xfId="12625" xr:uid="{00000000-0005-0000-0000-0000ED300000}"/>
    <cellStyle name="Normal 23 2 2" xfId="12626" xr:uid="{00000000-0005-0000-0000-0000EE300000}"/>
    <cellStyle name="Normal 23 2 2 2" xfId="12627" xr:uid="{00000000-0005-0000-0000-0000EF300000}"/>
    <cellStyle name="Normal 23 2 2 3" xfId="12628" xr:uid="{00000000-0005-0000-0000-0000F0300000}"/>
    <cellStyle name="Normal 23 2 3" xfId="12629" xr:uid="{00000000-0005-0000-0000-0000F1300000}"/>
    <cellStyle name="Normal 23 2 4" xfId="12630" xr:uid="{00000000-0005-0000-0000-0000F2300000}"/>
    <cellStyle name="Normal 23 3" xfId="12631" xr:uid="{00000000-0005-0000-0000-0000F3300000}"/>
    <cellStyle name="Normal 23 3 2" xfId="12632" xr:uid="{00000000-0005-0000-0000-0000F4300000}"/>
    <cellStyle name="Normal 23 3 2 2" xfId="12633" xr:uid="{00000000-0005-0000-0000-0000F5300000}"/>
    <cellStyle name="Normal 23 3 3" xfId="12634" xr:uid="{00000000-0005-0000-0000-0000F6300000}"/>
    <cellStyle name="Normal 23 3 4" xfId="12635" xr:uid="{00000000-0005-0000-0000-0000F7300000}"/>
    <cellStyle name="Normal 23 4" xfId="12636" xr:uid="{00000000-0005-0000-0000-0000F8300000}"/>
    <cellStyle name="Normal 23 4 2" xfId="12637" xr:uid="{00000000-0005-0000-0000-0000F9300000}"/>
    <cellStyle name="Normal 23 5" xfId="12638" xr:uid="{00000000-0005-0000-0000-0000FA300000}"/>
    <cellStyle name="Normal 23 5 2" xfId="12639" xr:uid="{00000000-0005-0000-0000-0000FB300000}"/>
    <cellStyle name="Normal 23 6" xfId="12640" xr:uid="{00000000-0005-0000-0000-0000FC300000}"/>
    <cellStyle name="Normal 23 7" xfId="12641" xr:uid="{00000000-0005-0000-0000-0000FD300000}"/>
    <cellStyle name="Normal 23 8" xfId="12624" xr:uid="{00000000-0005-0000-0000-0000FE300000}"/>
    <cellStyle name="Normal 230" xfId="12642" xr:uid="{00000000-0005-0000-0000-0000FF300000}"/>
    <cellStyle name="Normal 230 2" xfId="12643" xr:uid="{00000000-0005-0000-0000-000000310000}"/>
    <cellStyle name="Normal 230 2 2" xfId="12644" xr:uid="{00000000-0005-0000-0000-000001310000}"/>
    <cellStyle name="Normal 230 3" xfId="12645" xr:uid="{00000000-0005-0000-0000-000002310000}"/>
    <cellStyle name="Normal 231" xfId="12646" xr:uid="{00000000-0005-0000-0000-000003310000}"/>
    <cellStyle name="Normal 231 2" xfId="12647" xr:uid="{00000000-0005-0000-0000-000004310000}"/>
    <cellStyle name="Normal 231 2 2" xfId="12648" xr:uid="{00000000-0005-0000-0000-000005310000}"/>
    <cellStyle name="Normal 231 3" xfId="12649" xr:uid="{00000000-0005-0000-0000-000006310000}"/>
    <cellStyle name="Normal 232" xfId="12650" xr:uid="{00000000-0005-0000-0000-000007310000}"/>
    <cellStyle name="Normal 232 2" xfId="12651" xr:uid="{00000000-0005-0000-0000-000008310000}"/>
    <cellStyle name="Normal 232 2 2" xfId="12652" xr:uid="{00000000-0005-0000-0000-000009310000}"/>
    <cellStyle name="Normal 232 3" xfId="12653" xr:uid="{00000000-0005-0000-0000-00000A310000}"/>
    <cellStyle name="Normal 233" xfId="12654" xr:uid="{00000000-0005-0000-0000-00000B310000}"/>
    <cellStyle name="Normal 233 2" xfId="12655" xr:uid="{00000000-0005-0000-0000-00000C310000}"/>
    <cellStyle name="Normal 233 2 2" xfId="12656" xr:uid="{00000000-0005-0000-0000-00000D310000}"/>
    <cellStyle name="Normal 233 3" xfId="12657" xr:uid="{00000000-0005-0000-0000-00000E310000}"/>
    <cellStyle name="Normal 234" xfId="12658" xr:uid="{00000000-0005-0000-0000-00000F310000}"/>
    <cellStyle name="Normal 234 2" xfId="12659" xr:uid="{00000000-0005-0000-0000-000010310000}"/>
    <cellStyle name="Normal 234 2 2" xfId="12660" xr:uid="{00000000-0005-0000-0000-000011310000}"/>
    <cellStyle name="Normal 234 3" xfId="12661" xr:uid="{00000000-0005-0000-0000-000012310000}"/>
    <cellStyle name="Normal 235" xfId="12662" xr:uid="{00000000-0005-0000-0000-000013310000}"/>
    <cellStyle name="Normal 235 2" xfId="12663" xr:uid="{00000000-0005-0000-0000-000014310000}"/>
    <cellStyle name="Normal 235 2 2" xfId="12664" xr:uid="{00000000-0005-0000-0000-000015310000}"/>
    <cellStyle name="Normal 235 3" xfId="12665" xr:uid="{00000000-0005-0000-0000-000016310000}"/>
    <cellStyle name="Normal 236" xfId="12666" xr:uid="{00000000-0005-0000-0000-000017310000}"/>
    <cellStyle name="Normal 236 2" xfId="12667" xr:uid="{00000000-0005-0000-0000-000018310000}"/>
    <cellStyle name="Normal 236 2 2" xfId="12668" xr:uid="{00000000-0005-0000-0000-000019310000}"/>
    <cellStyle name="Normal 236 3" xfId="12669" xr:uid="{00000000-0005-0000-0000-00001A310000}"/>
    <cellStyle name="Normal 237" xfId="12670" xr:uid="{00000000-0005-0000-0000-00001B310000}"/>
    <cellStyle name="Normal 237 2" xfId="12671" xr:uid="{00000000-0005-0000-0000-00001C310000}"/>
    <cellStyle name="Normal 237 2 2" xfId="12672" xr:uid="{00000000-0005-0000-0000-00001D310000}"/>
    <cellStyle name="Normal 237 3" xfId="12673" xr:uid="{00000000-0005-0000-0000-00001E310000}"/>
    <cellStyle name="Normal 238" xfId="12674" xr:uid="{00000000-0005-0000-0000-00001F310000}"/>
    <cellStyle name="Normal 238 2" xfId="12675" xr:uid="{00000000-0005-0000-0000-000020310000}"/>
    <cellStyle name="Normal 238 2 2" xfId="12676" xr:uid="{00000000-0005-0000-0000-000021310000}"/>
    <cellStyle name="Normal 238 3" xfId="12677" xr:uid="{00000000-0005-0000-0000-000022310000}"/>
    <cellStyle name="Normal 239" xfId="12678" xr:uid="{00000000-0005-0000-0000-000023310000}"/>
    <cellStyle name="Normal 239 2" xfId="12679" xr:uid="{00000000-0005-0000-0000-000024310000}"/>
    <cellStyle name="Normal 239 2 2" xfId="12680" xr:uid="{00000000-0005-0000-0000-000025310000}"/>
    <cellStyle name="Normal 239 3" xfId="12681" xr:uid="{00000000-0005-0000-0000-000026310000}"/>
    <cellStyle name="Normal 24" xfId="225" xr:uid="{00000000-0005-0000-0000-000027310000}"/>
    <cellStyle name="Normal 24 2" xfId="12683" xr:uid="{00000000-0005-0000-0000-000028310000}"/>
    <cellStyle name="Normal 24 2 2" xfId="12684" xr:uid="{00000000-0005-0000-0000-000029310000}"/>
    <cellStyle name="Normal 24 2 2 2" xfId="12685" xr:uid="{00000000-0005-0000-0000-00002A310000}"/>
    <cellStyle name="Normal 24 2 2 3" xfId="12686" xr:uid="{00000000-0005-0000-0000-00002B310000}"/>
    <cellStyle name="Normal 24 2 3" xfId="12687" xr:uid="{00000000-0005-0000-0000-00002C310000}"/>
    <cellStyle name="Normal 24 2 4" xfId="12688" xr:uid="{00000000-0005-0000-0000-00002D310000}"/>
    <cellStyle name="Normal 24 3" xfId="12689" xr:uid="{00000000-0005-0000-0000-00002E310000}"/>
    <cellStyle name="Normal 24 3 2" xfId="12690" xr:uid="{00000000-0005-0000-0000-00002F310000}"/>
    <cellStyle name="Normal 24 3 2 2" xfId="12691" xr:uid="{00000000-0005-0000-0000-000030310000}"/>
    <cellStyle name="Normal 24 3 3" xfId="12692" xr:uid="{00000000-0005-0000-0000-000031310000}"/>
    <cellStyle name="Normal 24 3 4" xfId="12693" xr:uid="{00000000-0005-0000-0000-000032310000}"/>
    <cellStyle name="Normal 24 4" xfId="12694" xr:uid="{00000000-0005-0000-0000-000033310000}"/>
    <cellStyle name="Normal 24 4 2" xfId="12695" xr:uid="{00000000-0005-0000-0000-000034310000}"/>
    <cellStyle name="Normal 24 5" xfId="12696" xr:uid="{00000000-0005-0000-0000-000035310000}"/>
    <cellStyle name="Normal 24 5 2" xfId="12697" xr:uid="{00000000-0005-0000-0000-000036310000}"/>
    <cellStyle name="Normal 24 6" xfId="12698" xr:uid="{00000000-0005-0000-0000-000037310000}"/>
    <cellStyle name="Normal 24 7" xfId="12699" xr:uid="{00000000-0005-0000-0000-000038310000}"/>
    <cellStyle name="Normal 24 8" xfId="12682" xr:uid="{00000000-0005-0000-0000-000039310000}"/>
    <cellStyle name="Normal 240" xfId="12700" xr:uid="{00000000-0005-0000-0000-00003A310000}"/>
    <cellStyle name="Normal 240 2" xfId="12701" xr:uid="{00000000-0005-0000-0000-00003B310000}"/>
    <cellStyle name="Normal 240 2 2" xfId="12702" xr:uid="{00000000-0005-0000-0000-00003C310000}"/>
    <cellStyle name="Normal 240 3" xfId="12703" xr:uid="{00000000-0005-0000-0000-00003D310000}"/>
    <cellStyle name="Normal 241" xfId="12704" xr:uid="{00000000-0005-0000-0000-00003E310000}"/>
    <cellStyle name="Normal 241 2" xfId="12705" xr:uid="{00000000-0005-0000-0000-00003F310000}"/>
    <cellStyle name="Normal 241 2 2" xfId="12706" xr:uid="{00000000-0005-0000-0000-000040310000}"/>
    <cellStyle name="Normal 241 3" xfId="12707" xr:uid="{00000000-0005-0000-0000-000041310000}"/>
    <cellStyle name="Normal 242" xfId="12708" xr:uid="{00000000-0005-0000-0000-000042310000}"/>
    <cellStyle name="Normal 242 2" xfId="12709" xr:uid="{00000000-0005-0000-0000-000043310000}"/>
    <cellStyle name="Normal 242 2 2" xfId="12710" xr:uid="{00000000-0005-0000-0000-000044310000}"/>
    <cellStyle name="Normal 242 3" xfId="12711" xr:uid="{00000000-0005-0000-0000-000045310000}"/>
    <cellStyle name="Normal 243" xfId="12712" xr:uid="{00000000-0005-0000-0000-000046310000}"/>
    <cellStyle name="Normal 243 2" xfId="12713" xr:uid="{00000000-0005-0000-0000-000047310000}"/>
    <cellStyle name="Normal 243 2 2" xfId="12714" xr:uid="{00000000-0005-0000-0000-000048310000}"/>
    <cellStyle name="Normal 243 3" xfId="12715" xr:uid="{00000000-0005-0000-0000-000049310000}"/>
    <cellStyle name="Normal 244" xfId="12716" xr:uid="{00000000-0005-0000-0000-00004A310000}"/>
    <cellStyle name="Normal 244 2" xfId="12717" xr:uid="{00000000-0005-0000-0000-00004B310000}"/>
    <cellStyle name="Normal 244 2 2" xfId="12718" xr:uid="{00000000-0005-0000-0000-00004C310000}"/>
    <cellStyle name="Normal 244 3" xfId="12719" xr:uid="{00000000-0005-0000-0000-00004D310000}"/>
    <cellStyle name="Normal 245" xfId="12720" xr:uid="{00000000-0005-0000-0000-00004E310000}"/>
    <cellStyle name="Normal 245 2" xfId="12721" xr:uid="{00000000-0005-0000-0000-00004F310000}"/>
    <cellStyle name="Normal 245 2 2" xfId="12722" xr:uid="{00000000-0005-0000-0000-000050310000}"/>
    <cellStyle name="Normal 245 3" xfId="12723" xr:uid="{00000000-0005-0000-0000-000051310000}"/>
    <cellStyle name="Normal 246" xfId="12724" xr:uid="{00000000-0005-0000-0000-000052310000}"/>
    <cellStyle name="Normal 246 2" xfId="12725" xr:uid="{00000000-0005-0000-0000-000053310000}"/>
    <cellStyle name="Normal 246 2 2" xfId="12726" xr:uid="{00000000-0005-0000-0000-000054310000}"/>
    <cellStyle name="Normal 246 3" xfId="12727" xr:uid="{00000000-0005-0000-0000-000055310000}"/>
    <cellStyle name="Normal 247" xfId="12728" xr:uid="{00000000-0005-0000-0000-000056310000}"/>
    <cellStyle name="Normal 247 2" xfId="12729" xr:uid="{00000000-0005-0000-0000-000057310000}"/>
    <cellStyle name="Normal 247 2 2" xfId="12730" xr:uid="{00000000-0005-0000-0000-000058310000}"/>
    <cellStyle name="Normal 247 3" xfId="12731" xr:uid="{00000000-0005-0000-0000-000059310000}"/>
    <cellStyle name="Normal 248" xfId="12732" xr:uid="{00000000-0005-0000-0000-00005A310000}"/>
    <cellStyle name="Normal 248 2" xfId="12733" xr:uid="{00000000-0005-0000-0000-00005B310000}"/>
    <cellStyle name="Normal 248 2 2" xfId="12734" xr:uid="{00000000-0005-0000-0000-00005C310000}"/>
    <cellStyle name="Normal 248 3" xfId="12735" xr:uid="{00000000-0005-0000-0000-00005D310000}"/>
    <cellStyle name="Normal 249" xfId="12736" xr:uid="{00000000-0005-0000-0000-00005E310000}"/>
    <cellStyle name="Normal 249 2" xfId="12737" xr:uid="{00000000-0005-0000-0000-00005F310000}"/>
    <cellStyle name="Normal 249 2 2" xfId="12738" xr:uid="{00000000-0005-0000-0000-000060310000}"/>
    <cellStyle name="Normal 249 3" xfId="12739" xr:uid="{00000000-0005-0000-0000-000061310000}"/>
    <cellStyle name="Normal 25" xfId="226" xr:uid="{00000000-0005-0000-0000-000062310000}"/>
    <cellStyle name="Normal 25 10" xfId="12741" xr:uid="{00000000-0005-0000-0000-000063310000}"/>
    <cellStyle name="Normal 25 11" xfId="12742" xr:uid="{00000000-0005-0000-0000-000064310000}"/>
    <cellStyle name="Normal 25 12" xfId="12740" xr:uid="{00000000-0005-0000-0000-000065310000}"/>
    <cellStyle name="Normal 25 2" xfId="12743" xr:uid="{00000000-0005-0000-0000-000066310000}"/>
    <cellStyle name="Normal 25 2 2" xfId="12744" xr:uid="{00000000-0005-0000-0000-000067310000}"/>
    <cellStyle name="Normal 25 2 2 2" xfId="12745" xr:uid="{00000000-0005-0000-0000-000068310000}"/>
    <cellStyle name="Normal 25 2 2 2 2" xfId="12746" xr:uid="{00000000-0005-0000-0000-000069310000}"/>
    <cellStyle name="Normal 25 2 2 2 2 2" xfId="12747" xr:uid="{00000000-0005-0000-0000-00006A310000}"/>
    <cellStyle name="Normal 25 2 2 2 3" xfId="12748" xr:uid="{00000000-0005-0000-0000-00006B310000}"/>
    <cellStyle name="Normal 25 2 2 3" xfId="12749" xr:uid="{00000000-0005-0000-0000-00006C310000}"/>
    <cellStyle name="Normal 25 2 2 3 2" xfId="12750" xr:uid="{00000000-0005-0000-0000-00006D310000}"/>
    <cellStyle name="Normal 25 2 2 4" xfId="12751" xr:uid="{00000000-0005-0000-0000-00006E310000}"/>
    <cellStyle name="Normal 25 2 2 5" xfId="12752" xr:uid="{00000000-0005-0000-0000-00006F310000}"/>
    <cellStyle name="Normal 25 2 3" xfId="12753" xr:uid="{00000000-0005-0000-0000-000070310000}"/>
    <cellStyle name="Normal 25 2 3 2" xfId="12754" xr:uid="{00000000-0005-0000-0000-000071310000}"/>
    <cellStyle name="Normal 25 2 3 2 2" xfId="12755" xr:uid="{00000000-0005-0000-0000-000072310000}"/>
    <cellStyle name="Normal 25 2 3 3" xfId="12756" xr:uid="{00000000-0005-0000-0000-000073310000}"/>
    <cellStyle name="Normal 25 2 4" xfId="12757" xr:uid="{00000000-0005-0000-0000-000074310000}"/>
    <cellStyle name="Normal 25 2 4 2" xfId="12758" xr:uid="{00000000-0005-0000-0000-000075310000}"/>
    <cellStyle name="Normal 25 2 5" xfId="12759" xr:uid="{00000000-0005-0000-0000-000076310000}"/>
    <cellStyle name="Normal 25 2 6" xfId="12760" xr:uid="{00000000-0005-0000-0000-000077310000}"/>
    <cellStyle name="Normal 25 3" xfId="12761" xr:uid="{00000000-0005-0000-0000-000078310000}"/>
    <cellStyle name="Normal 25 3 2" xfId="12762" xr:uid="{00000000-0005-0000-0000-000079310000}"/>
    <cellStyle name="Normal 25 3 2 2" xfId="12763" xr:uid="{00000000-0005-0000-0000-00007A310000}"/>
    <cellStyle name="Normal 25 3 2 2 2" xfId="12764" xr:uid="{00000000-0005-0000-0000-00007B310000}"/>
    <cellStyle name="Normal 25 3 2 2 2 2" xfId="12765" xr:uid="{00000000-0005-0000-0000-00007C310000}"/>
    <cellStyle name="Normal 25 3 2 2 3" xfId="12766" xr:uid="{00000000-0005-0000-0000-00007D310000}"/>
    <cellStyle name="Normal 25 3 2 3" xfId="12767" xr:uid="{00000000-0005-0000-0000-00007E310000}"/>
    <cellStyle name="Normal 25 3 2 3 2" xfId="12768" xr:uid="{00000000-0005-0000-0000-00007F310000}"/>
    <cellStyle name="Normal 25 3 2 4" xfId="12769" xr:uid="{00000000-0005-0000-0000-000080310000}"/>
    <cellStyle name="Normal 25 3 3" xfId="12770" xr:uid="{00000000-0005-0000-0000-000081310000}"/>
    <cellStyle name="Normal 25 3 3 2" xfId="12771" xr:uid="{00000000-0005-0000-0000-000082310000}"/>
    <cellStyle name="Normal 25 3 3 2 2" xfId="12772" xr:uid="{00000000-0005-0000-0000-000083310000}"/>
    <cellStyle name="Normal 25 3 3 3" xfId="12773" xr:uid="{00000000-0005-0000-0000-000084310000}"/>
    <cellStyle name="Normal 25 3 4" xfId="12774" xr:uid="{00000000-0005-0000-0000-000085310000}"/>
    <cellStyle name="Normal 25 3 4 2" xfId="12775" xr:uid="{00000000-0005-0000-0000-000086310000}"/>
    <cellStyle name="Normal 25 3 5" xfId="12776" xr:uid="{00000000-0005-0000-0000-000087310000}"/>
    <cellStyle name="Normal 25 3 6" xfId="12777" xr:uid="{00000000-0005-0000-0000-000088310000}"/>
    <cellStyle name="Normal 25 4" xfId="12778" xr:uid="{00000000-0005-0000-0000-000089310000}"/>
    <cellStyle name="Normal 25 4 2" xfId="12779" xr:uid="{00000000-0005-0000-0000-00008A310000}"/>
    <cellStyle name="Normal 25 4 2 2" xfId="12780" xr:uid="{00000000-0005-0000-0000-00008B310000}"/>
    <cellStyle name="Normal 25 4 2 2 2" xfId="12781" xr:uid="{00000000-0005-0000-0000-00008C310000}"/>
    <cellStyle name="Normal 25 4 2 2 2 2" xfId="12782" xr:uid="{00000000-0005-0000-0000-00008D310000}"/>
    <cellStyle name="Normal 25 4 2 2 3" xfId="12783" xr:uid="{00000000-0005-0000-0000-00008E310000}"/>
    <cellStyle name="Normal 25 4 2 3" xfId="12784" xr:uid="{00000000-0005-0000-0000-00008F310000}"/>
    <cellStyle name="Normal 25 4 2 3 2" xfId="12785" xr:uid="{00000000-0005-0000-0000-000090310000}"/>
    <cellStyle name="Normal 25 4 2 4" xfId="12786" xr:uid="{00000000-0005-0000-0000-000091310000}"/>
    <cellStyle name="Normal 25 4 3" xfId="12787" xr:uid="{00000000-0005-0000-0000-000092310000}"/>
    <cellStyle name="Normal 25 4 3 2" xfId="12788" xr:uid="{00000000-0005-0000-0000-000093310000}"/>
    <cellStyle name="Normal 25 4 3 2 2" xfId="12789" xr:uid="{00000000-0005-0000-0000-000094310000}"/>
    <cellStyle name="Normal 25 4 3 3" xfId="12790" xr:uid="{00000000-0005-0000-0000-000095310000}"/>
    <cellStyle name="Normal 25 4 4" xfId="12791" xr:uid="{00000000-0005-0000-0000-000096310000}"/>
    <cellStyle name="Normal 25 4 4 2" xfId="12792" xr:uid="{00000000-0005-0000-0000-000097310000}"/>
    <cellStyle name="Normal 25 4 5" xfId="12793" xr:uid="{00000000-0005-0000-0000-000098310000}"/>
    <cellStyle name="Normal 25 5" xfId="12794" xr:uid="{00000000-0005-0000-0000-000099310000}"/>
    <cellStyle name="Normal 25 5 2" xfId="12795" xr:uid="{00000000-0005-0000-0000-00009A310000}"/>
    <cellStyle name="Normal 25 5 2 2" xfId="12796" xr:uid="{00000000-0005-0000-0000-00009B310000}"/>
    <cellStyle name="Normal 25 5 2 2 2" xfId="12797" xr:uid="{00000000-0005-0000-0000-00009C310000}"/>
    <cellStyle name="Normal 25 5 2 3" xfId="12798" xr:uid="{00000000-0005-0000-0000-00009D310000}"/>
    <cellStyle name="Normal 25 5 3" xfId="12799" xr:uid="{00000000-0005-0000-0000-00009E310000}"/>
    <cellStyle name="Normal 25 5 3 2" xfId="12800" xr:uid="{00000000-0005-0000-0000-00009F310000}"/>
    <cellStyle name="Normal 25 5 4" xfId="12801" xr:uid="{00000000-0005-0000-0000-0000A0310000}"/>
    <cellStyle name="Normal 25 6" xfId="12802" xr:uid="{00000000-0005-0000-0000-0000A1310000}"/>
    <cellStyle name="Normal 25 6 2" xfId="12803" xr:uid="{00000000-0005-0000-0000-0000A2310000}"/>
    <cellStyle name="Normal 25 6 2 2" xfId="12804" xr:uid="{00000000-0005-0000-0000-0000A3310000}"/>
    <cellStyle name="Normal 25 6 3" xfId="12805" xr:uid="{00000000-0005-0000-0000-0000A4310000}"/>
    <cellStyle name="Normal 25 7" xfId="12806" xr:uid="{00000000-0005-0000-0000-0000A5310000}"/>
    <cellStyle name="Normal 25 7 2" xfId="12807" xr:uid="{00000000-0005-0000-0000-0000A6310000}"/>
    <cellStyle name="Normal 25 7 2 2" xfId="12808" xr:uid="{00000000-0005-0000-0000-0000A7310000}"/>
    <cellStyle name="Normal 25 7 3" xfId="12809" xr:uid="{00000000-0005-0000-0000-0000A8310000}"/>
    <cellStyle name="Normal 25 8" xfId="12810" xr:uid="{00000000-0005-0000-0000-0000A9310000}"/>
    <cellStyle name="Normal 25 8 2" xfId="12811" xr:uid="{00000000-0005-0000-0000-0000AA310000}"/>
    <cellStyle name="Normal 25 9" xfId="12812" xr:uid="{00000000-0005-0000-0000-0000AB310000}"/>
    <cellStyle name="Normal 25 9 2" xfId="12813" xr:uid="{00000000-0005-0000-0000-0000AC310000}"/>
    <cellStyle name="Normal 250" xfId="12814" xr:uid="{00000000-0005-0000-0000-0000AD310000}"/>
    <cellStyle name="Normal 250 2" xfId="12815" xr:uid="{00000000-0005-0000-0000-0000AE310000}"/>
    <cellStyle name="Normal 250 2 2" xfId="12816" xr:uid="{00000000-0005-0000-0000-0000AF310000}"/>
    <cellStyle name="Normal 250 3" xfId="12817" xr:uid="{00000000-0005-0000-0000-0000B0310000}"/>
    <cellStyle name="Normal 251" xfId="12818" xr:uid="{00000000-0005-0000-0000-0000B1310000}"/>
    <cellStyle name="Normal 251 2" xfId="12819" xr:uid="{00000000-0005-0000-0000-0000B2310000}"/>
    <cellStyle name="Normal 251 2 2" xfId="12820" xr:uid="{00000000-0005-0000-0000-0000B3310000}"/>
    <cellStyle name="Normal 251 3" xfId="12821" xr:uid="{00000000-0005-0000-0000-0000B4310000}"/>
    <cellStyle name="Normal 252" xfId="12822" xr:uid="{00000000-0005-0000-0000-0000B5310000}"/>
    <cellStyle name="Normal 252 2" xfId="12823" xr:uid="{00000000-0005-0000-0000-0000B6310000}"/>
    <cellStyle name="Normal 252 2 2" xfId="12824" xr:uid="{00000000-0005-0000-0000-0000B7310000}"/>
    <cellStyle name="Normal 252 3" xfId="12825" xr:uid="{00000000-0005-0000-0000-0000B8310000}"/>
    <cellStyle name="Normal 253" xfId="12826" xr:uid="{00000000-0005-0000-0000-0000B9310000}"/>
    <cellStyle name="Normal 253 2" xfId="12827" xr:uid="{00000000-0005-0000-0000-0000BA310000}"/>
    <cellStyle name="Normal 253 2 2" xfId="12828" xr:uid="{00000000-0005-0000-0000-0000BB310000}"/>
    <cellStyle name="Normal 253 3" xfId="12829" xr:uid="{00000000-0005-0000-0000-0000BC310000}"/>
    <cellStyle name="Normal 254" xfId="12830" xr:uid="{00000000-0005-0000-0000-0000BD310000}"/>
    <cellStyle name="Normal 254 2" xfId="12831" xr:uid="{00000000-0005-0000-0000-0000BE310000}"/>
    <cellStyle name="Normal 254 2 2" xfId="12832" xr:uid="{00000000-0005-0000-0000-0000BF310000}"/>
    <cellStyle name="Normal 254 3" xfId="12833" xr:uid="{00000000-0005-0000-0000-0000C0310000}"/>
    <cellStyle name="Normal 255" xfId="12834" xr:uid="{00000000-0005-0000-0000-0000C1310000}"/>
    <cellStyle name="Normal 255 2" xfId="12835" xr:uid="{00000000-0005-0000-0000-0000C2310000}"/>
    <cellStyle name="Normal 255 2 2" xfId="12836" xr:uid="{00000000-0005-0000-0000-0000C3310000}"/>
    <cellStyle name="Normal 255 3" xfId="12837" xr:uid="{00000000-0005-0000-0000-0000C4310000}"/>
    <cellStyle name="Normal 256" xfId="12838" xr:uid="{00000000-0005-0000-0000-0000C5310000}"/>
    <cellStyle name="Normal 256 2" xfId="12839" xr:uid="{00000000-0005-0000-0000-0000C6310000}"/>
    <cellStyle name="Normal 256 2 2" xfId="12840" xr:uid="{00000000-0005-0000-0000-0000C7310000}"/>
    <cellStyle name="Normal 256 3" xfId="12841" xr:uid="{00000000-0005-0000-0000-0000C8310000}"/>
    <cellStyle name="Normal 257" xfId="12842" xr:uid="{00000000-0005-0000-0000-0000C9310000}"/>
    <cellStyle name="Normal 257 2" xfId="12843" xr:uid="{00000000-0005-0000-0000-0000CA310000}"/>
    <cellStyle name="Normal 257 2 2" xfId="12844" xr:uid="{00000000-0005-0000-0000-0000CB310000}"/>
    <cellStyle name="Normal 257 3" xfId="12845" xr:uid="{00000000-0005-0000-0000-0000CC310000}"/>
    <cellStyle name="Normal 258" xfId="12846" xr:uid="{00000000-0005-0000-0000-0000CD310000}"/>
    <cellStyle name="Normal 258 2" xfId="12847" xr:uid="{00000000-0005-0000-0000-0000CE310000}"/>
    <cellStyle name="Normal 258 2 2" xfId="12848" xr:uid="{00000000-0005-0000-0000-0000CF310000}"/>
    <cellStyle name="Normal 258 3" xfId="12849" xr:uid="{00000000-0005-0000-0000-0000D0310000}"/>
    <cellStyle name="Normal 259" xfId="12850" xr:uid="{00000000-0005-0000-0000-0000D1310000}"/>
    <cellStyle name="Normal 259 2" xfId="12851" xr:uid="{00000000-0005-0000-0000-0000D2310000}"/>
    <cellStyle name="Normal 259 2 2" xfId="12852" xr:uid="{00000000-0005-0000-0000-0000D3310000}"/>
    <cellStyle name="Normal 259 3" xfId="12853" xr:uid="{00000000-0005-0000-0000-0000D4310000}"/>
    <cellStyle name="Normal 26" xfId="227" xr:uid="{00000000-0005-0000-0000-0000D5310000}"/>
    <cellStyle name="Normal 26 10" xfId="12855" xr:uid="{00000000-0005-0000-0000-0000D6310000}"/>
    <cellStyle name="Normal 26 11" xfId="12856" xr:uid="{00000000-0005-0000-0000-0000D7310000}"/>
    <cellStyle name="Normal 26 12" xfId="12854" xr:uid="{00000000-0005-0000-0000-0000D8310000}"/>
    <cellStyle name="Normal 26 2" xfId="12857" xr:uid="{00000000-0005-0000-0000-0000D9310000}"/>
    <cellStyle name="Normal 26 2 2" xfId="12858" xr:uid="{00000000-0005-0000-0000-0000DA310000}"/>
    <cellStyle name="Normal 26 2 2 2" xfId="12859" xr:uid="{00000000-0005-0000-0000-0000DB310000}"/>
    <cellStyle name="Normal 26 2 2 2 2" xfId="12860" xr:uid="{00000000-0005-0000-0000-0000DC310000}"/>
    <cellStyle name="Normal 26 2 2 2 2 2" xfId="12861" xr:uid="{00000000-0005-0000-0000-0000DD310000}"/>
    <cellStyle name="Normal 26 2 2 2 3" xfId="12862" xr:uid="{00000000-0005-0000-0000-0000DE310000}"/>
    <cellStyle name="Normal 26 2 2 3" xfId="12863" xr:uid="{00000000-0005-0000-0000-0000DF310000}"/>
    <cellStyle name="Normal 26 2 2 3 2" xfId="12864" xr:uid="{00000000-0005-0000-0000-0000E0310000}"/>
    <cellStyle name="Normal 26 2 2 4" xfId="12865" xr:uid="{00000000-0005-0000-0000-0000E1310000}"/>
    <cellStyle name="Normal 26 2 2 5" xfId="12866" xr:uid="{00000000-0005-0000-0000-0000E2310000}"/>
    <cellStyle name="Normal 26 2 3" xfId="12867" xr:uid="{00000000-0005-0000-0000-0000E3310000}"/>
    <cellStyle name="Normal 26 2 3 2" xfId="12868" xr:uid="{00000000-0005-0000-0000-0000E4310000}"/>
    <cellStyle name="Normal 26 2 3 2 2" xfId="12869" xr:uid="{00000000-0005-0000-0000-0000E5310000}"/>
    <cellStyle name="Normal 26 2 3 3" xfId="12870" xr:uid="{00000000-0005-0000-0000-0000E6310000}"/>
    <cellStyle name="Normal 26 2 4" xfId="12871" xr:uid="{00000000-0005-0000-0000-0000E7310000}"/>
    <cellStyle name="Normal 26 2 4 2" xfId="12872" xr:uid="{00000000-0005-0000-0000-0000E8310000}"/>
    <cellStyle name="Normal 26 2 5" xfId="12873" xr:uid="{00000000-0005-0000-0000-0000E9310000}"/>
    <cellStyle name="Normal 26 2 6" xfId="12874" xr:uid="{00000000-0005-0000-0000-0000EA310000}"/>
    <cellStyle name="Normal 26 3" xfId="12875" xr:uid="{00000000-0005-0000-0000-0000EB310000}"/>
    <cellStyle name="Normal 26 3 2" xfId="12876" xr:uid="{00000000-0005-0000-0000-0000EC310000}"/>
    <cellStyle name="Normal 26 3 2 2" xfId="12877" xr:uid="{00000000-0005-0000-0000-0000ED310000}"/>
    <cellStyle name="Normal 26 3 2 2 2" xfId="12878" xr:uid="{00000000-0005-0000-0000-0000EE310000}"/>
    <cellStyle name="Normal 26 3 2 2 2 2" xfId="12879" xr:uid="{00000000-0005-0000-0000-0000EF310000}"/>
    <cellStyle name="Normal 26 3 2 2 3" xfId="12880" xr:uid="{00000000-0005-0000-0000-0000F0310000}"/>
    <cellStyle name="Normal 26 3 2 3" xfId="12881" xr:uid="{00000000-0005-0000-0000-0000F1310000}"/>
    <cellStyle name="Normal 26 3 2 3 2" xfId="12882" xr:uid="{00000000-0005-0000-0000-0000F2310000}"/>
    <cellStyle name="Normal 26 3 2 4" xfId="12883" xr:uid="{00000000-0005-0000-0000-0000F3310000}"/>
    <cellStyle name="Normal 26 3 3" xfId="12884" xr:uid="{00000000-0005-0000-0000-0000F4310000}"/>
    <cellStyle name="Normal 26 3 3 2" xfId="12885" xr:uid="{00000000-0005-0000-0000-0000F5310000}"/>
    <cellStyle name="Normal 26 3 3 2 2" xfId="12886" xr:uid="{00000000-0005-0000-0000-0000F6310000}"/>
    <cellStyle name="Normal 26 3 3 3" xfId="12887" xr:uid="{00000000-0005-0000-0000-0000F7310000}"/>
    <cellStyle name="Normal 26 3 4" xfId="12888" xr:uid="{00000000-0005-0000-0000-0000F8310000}"/>
    <cellStyle name="Normal 26 3 4 2" xfId="12889" xr:uid="{00000000-0005-0000-0000-0000F9310000}"/>
    <cellStyle name="Normal 26 3 5" xfId="12890" xr:uid="{00000000-0005-0000-0000-0000FA310000}"/>
    <cellStyle name="Normal 26 3 6" xfId="12891" xr:uid="{00000000-0005-0000-0000-0000FB310000}"/>
    <cellStyle name="Normal 26 4" xfId="12892" xr:uid="{00000000-0005-0000-0000-0000FC310000}"/>
    <cellStyle name="Normal 26 4 2" xfId="12893" xr:uid="{00000000-0005-0000-0000-0000FD310000}"/>
    <cellStyle name="Normal 26 4 2 2" xfId="12894" xr:uid="{00000000-0005-0000-0000-0000FE310000}"/>
    <cellStyle name="Normal 26 4 2 2 2" xfId="12895" xr:uid="{00000000-0005-0000-0000-0000FF310000}"/>
    <cellStyle name="Normal 26 4 2 2 2 2" xfId="12896" xr:uid="{00000000-0005-0000-0000-000000320000}"/>
    <cellStyle name="Normal 26 4 2 2 3" xfId="12897" xr:uid="{00000000-0005-0000-0000-000001320000}"/>
    <cellStyle name="Normal 26 4 2 3" xfId="12898" xr:uid="{00000000-0005-0000-0000-000002320000}"/>
    <cellStyle name="Normal 26 4 2 3 2" xfId="12899" xr:uid="{00000000-0005-0000-0000-000003320000}"/>
    <cellStyle name="Normal 26 4 2 4" xfId="12900" xr:uid="{00000000-0005-0000-0000-000004320000}"/>
    <cellStyle name="Normal 26 4 3" xfId="12901" xr:uid="{00000000-0005-0000-0000-000005320000}"/>
    <cellStyle name="Normal 26 4 3 2" xfId="12902" xr:uid="{00000000-0005-0000-0000-000006320000}"/>
    <cellStyle name="Normal 26 4 3 2 2" xfId="12903" xr:uid="{00000000-0005-0000-0000-000007320000}"/>
    <cellStyle name="Normal 26 4 3 3" xfId="12904" xr:uid="{00000000-0005-0000-0000-000008320000}"/>
    <cellStyle name="Normal 26 4 4" xfId="12905" xr:uid="{00000000-0005-0000-0000-000009320000}"/>
    <cellStyle name="Normal 26 4 4 2" xfId="12906" xr:uid="{00000000-0005-0000-0000-00000A320000}"/>
    <cellStyle name="Normal 26 4 5" xfId="12907" xr:uid="{00000000-0005-0000-0000-00000B320000}"/>
    <cellStyle name="Normal 26 5" xfId="12908" xr:uid="{00000000-0005-0000-0000-00000C320000}"/>
    <cellStyle name="Normal 26 5 2" xfId="12909" xr:uid="{00000000-0005-0000-0000-00000D320000}"/>
    <cellStyle name="Normal 26 5 2 2" xfId="12910" xr:uid="{00000000-0005-0000-0000-00000E320000}"/>
    <cellStyle name="Normal 26 5 2 2 2" xfId="12911" xr:uid="{00000000-0005-0000-0000-00000F320000}"/>
    <cellStyle name="Normal 26 5 2 3" xfId="12912" xr:uid="{00000000-0005-0000-0000-000010320000}"/>
    <cellStyle name="Normal 26 5 3" xfId="12913" xr:uid="{00000000-0005-0000-0000-000011320000}"/>
    <cellStyle name="Normal 26 5 3 2" xfId="12914" xr:uid="{00000000-0005-0000-0000-000012320000}"/>
    <cellStyle name="Normal 26 5 4" xfId="12915" xr:uid="{00000000-0005-0000-0000-000013320000}"/>
    <cellStyle name="Normal 26 6" xfId="12916" xr:uid="{00000000-0005-0000-0000-000014320000}"/>
    <cellStyle name="Normal 26 6 2" xfId="12917" xr:uid="{00000000-0005-0000-0000-000015320000}"/>
    <cellStyle name="Normal 26 6 2 2" xfId="12918" xr:uid="{00000000-0005-0000-0000-000016320000}"/>
    <cellStyle name="Normal 26 6 3" xfId="12919" xr:uid="{00000000-0005-0000-0000-000017320000}"/>
    <cellStyle name="Normal 26 7" xfId="12920" xr:uid="{00000000-0005-0000-0000-000018320000}"/>
    <cellStyle name="Normal 26 7 2" xfId="12921" xr:uid="{00000000-0005-0000-0000-000019320000}"/>
    <cellStyle name="Normal 26 7 2 2" xfId="12922" xr:uid="{00000000-0005-0000-0000-00001A320000}"/>
    <cellStyle name="Normal 26 7 3" xfId="12923" xr:uid="{00000000-0005-0000-0000-00001B320000}"/>
    <cellStyle name="Normal 26 8" xfId="12924" xr:uid="{00000000-0005-0000-0000-00001C320000}"/>
    <cellStyle name="Normal 26 8 2" xfId="12925" xr:uid="{00000000-0005-0000-0000-00001D320000}"/>
    <cellStyle name="Normal 26 9" xfId="12926" xr:uid="{00000000-0005-0000-0000-00001E320000}"/>
    <cellStyle name="Normal 26 9 2" xfId="12927" xr:uid="{00000000-0005-0000-0000-00001F320000}"/>
    <cellStyle name="Normal 260" xfId="12928" xr:uid="{00000000-0005-0000-0000-000020320000}"/>
    <cellStyle name="Normal 260 2" xfId="12929" xr:uid="{00000000-0005-0000-0000-000021320000}"/>
    <cellStyle name="Normal 260 2 2" xfId="12930" xr:uid="{00000000-0005-0000-0000-000022320000}"/>
    <cellStyle name="Normal 260 3" xfId="12931" xr:uid="{00000000-0005-0000-0000-000023320000}"/>
    <cellStyle name="Normal 261" xfId="12932" xr:uid="{00000000-0005-0000-0000-000024320000}"/>
    <cellStyle name="Normal 261 2" xfId="12933" xr:uid="{00000000-0005-0000-0000-000025320000}"/>
    <cellStyle name="Normal 261 2 2" xfId="12934" xr:uid="{00000000-0005-0000-0000-000026320000}"/>
    <cellStyle name="Normal 261 3" xfId="12935" xr:uid="{00000000-0005-0000-0000-000027320000}"/>
    <cellStyle name="Normal 262" xfId="12936" xr:uid="{00000000-0005-0000-0000-000028320000}"/>
    <cellStyle name="Normal 262 2" xfId="12937" xr:uid="{00000000-0005-0000-0000-000029320000}"/>
    <cellStyle name="Normal 262 2 2" xfId="12938" xr:uid="{00000000-0005-0000-0000-00002A320000}"/>
    <cellStyle name="Normal 262 3" xfId="12939" xr:uid="{00000000-0005-0000-0000-00002B320000}"/>
    <cellStyle name="Normal 263" xfId="12940" xr:uid="{00000000-0005-0000-0000-00002C320000}"/>
    <cellStyle name="Normal 263 2" xfId="12941" xr:uid="{00000000-0005-0000-0000-00002D320000}"/>
    <cellStyle name="Normal 263 2 2" xfId="12942" xr:uid="{00000000-0005-0000-0000-00002E320000}"/>
    <cellStyle name="Normal 263 3" xfId="12943" xr:uid="{00000000-0005-0000-0000-00002F320000}"/>
    <cellStyle name="Normal 264" xfId="12944" xr:uid="{00000000-0005-0000-0000-000030320000}"/>
    <cellStyle name="Normal 264 2" xfId="12945" xr:uid="{00000000-0005-0000-0000-000031320000}"/>
    <cellStyle name="Normal 264 2 2" xfId="12946" xr:uid="{00000000-0005-0000-0000-000032320000}"/>
    <cellStyle name="Normal 264 3" xfId="12947" xr:uid="{00000000-0005-0000-0000-000033320000}"/>
    <cellStyle name="Normal 265" xfId="12948" xr:uid="{00000000-0005-0000-0000-000034320000}"/>
    <cellStyle name="Normal 265 2" xfId="12949" xr:uid="{00000000-0005-0000-0000-000035320000}"/>
    <cellStyle name="Normal 265 2 2" xfId="12950" xr:uid="{00000000-0005-0000-0000-000036320000}"/>
    <cellStyle name="Normal 265 3" xfId="12951" xr:uid="{00000000-0005-0000-0000-000037320000}"/>
    <cellStyle name="Normal 266" xfId="12952" xr:uid="{00000000-0005-0000-0000-000038320000}"/>
    <cellStyle name="Normal 266 2" xfId="12953" xr:uid="{00000000-0005-0000-0000-000039320000}"/>
    <cellStyle name="Normal 266 2 2" xfId="12954" xr:uid="{00000000-0005-0000-0000-00003A320000}"/>
    <cellStyle name="Normal 266 3" xfId="12955" xr:uid="{00000000-0005-0000-0000-00003B320000}"/>
    <cellStyle name="Normal 267" xfId="12956" xr:uid="{00000000-0005-0000-0000-00003C320000}"/>
    <cellStyle name="Normal 267 2" xfId="12957" xr:uid="{00000000-0005-0000-0000-00003D320000}"/>
    <cellStyle name="Normal 267 2 2" xfId="12958" xr:uid="{00000000-0005-0000-0000-00003E320000}"/>
    <cellStyle name="Normal 267 3" xfId="12959" xr:uid="{00000000-0005-0000-0000-00003F320000}"/>
    <cellStyle name="Normal 268" xfId="12960" xr:uid="{00000000-0005-0000-0000-000040320000}"/>
    <cellStyle name="Normal 268 2" xfId="12961" xr:uid="{00000000-0005-0000-0000-000041320000}"/>
    <cellStyle name="Normal 268 2 2" xfId="12962" xr:uid="{00000000-0005-0000-0000-000042320000}"/>
    <cellStyle name="Normal 268 3" xfId="12963" xr:uid="{00000000-0005-0000-0000-000043320000}"/>
    <cellStyle name="Normal 269" xfId="12964" xr:uid="{00000000-0005-0000-0000-000044320000}"/>
    <cellStyle name="Normal 269 2" xfId="12965" xr:uid="{00000000-0005-0000-0000-000045320000}"/>
    <cellStyle name="Normal 269 2 2" xfId="12966" xr:uid="{00000000-0005-0000-0000-000046320000}"/>
    <cellStyle name="Normal 269 3" xfId="12967" xr:uid="{00000000-0005-0000-0000-000047320000}"/>
    <cellStyle name="Normal 27" xfId="228" xr:uid="{00000000-0005-0000-0000-000048320000}"/>
    <cellStyle name="Normal 27 10" xfId="12969" xr:uid="{00000000-0005-0000-0000-000049320000}"/>
    <cellStyle name="Normal 27 11" xfId="12970" xr:uid="{00000000-0005-0000-0000-00004A320000}"/>
    <cellStyle name="Normal 27 12" xfId="12968" xr:uid="{00000000-0005-0000-0000-00004B320000}"/>
    <cellStyle name="Normal 27 2" xfId="12971" xr:uid="{00000000-0005-0000-0000-00004C320000}"/>
    <cellStyle name="Normal 27 2 2" xfId="12972" xr:uid="{00000000-0005-0000-0000-00004D320000}"/>
    <cellStyle name="Normal 27 2 2 2" xfId="12973" xr:uid="{00000000-0005-0000-0000-00004E320000}"/>
    <cellStyle name="Normal 27 2 2 2 2" xfId="12974" xr:uid="{00000000-0005-0000-0000-00004F320000}"/>
    <cellStyle name="Normal 27 2 2 2 2 2" xfId="12975" xr:uid="{00000000-0005-0000-0000-000050320000}"/>
    <cellStyle name="Normal 27 2 2 2 3" xfId="12976" xr:uid="{00000000-0005-0000-0000-000051320000}"/>
    <cellStyle name="Normal 27 2 2 3" xfId="12977" xr:uid="{00000000-0005-0000-0000-000052320000}"/>
    <cellStyle name="Normal 27 2 2 3 2" xfId="12978" xr:uid="{00000000-0005-0000-0000-000053320000}"/>
    <cellStyle name="Normal 27 2 2 4" xfId="12979" xr:uid="{00000000-0005-0000-0000-000054320000}"/>
    <cellStyle name="Normal 27 2 2 5" xfId="12980" xr:uid="{00000000-0005-0000-0000-000055320000}"/>
    <cellStyle name="Normal 27 2 3" xfId="12981" xr:uid="{00000000-0005-0000-0000-000056320000}"/>
    <cellStyle name="Normal 27 2 3 2" xfId="12982" xr:uid="{00000000-0005-0000-0000-000057320000}"/>
    <cellStyle name="Normal 27 2 3 2 2" xfId="12983" xr:uid="{00000000-0005-0000-0000-000058320000}"/>
    <cellStyle name="Normal 27 2 3 3" xfId="12984" xr:uid="{00000000-0005-0000-0000-000059320000}"/>
    <cellStyle name="Normal 27 2 4" xfId="12985" xr:uid="{00000000-0005-0000-0000-00005A320000}"/>
    <cellStyle name="Normal 27 2 4 2" xfId="12986" xr:uid="{00000000-0005-0000-0000-00005B320000}"/>
    <cellStyle name="Normal 27 2 5" xfId="12987" xr:uid="{00000000-0005-0000-0000-00005C320000}"/>
    <cellStyle name="Normal 27 2 6" xfId="12988" xr:uid="{00000000-0005-0000-0000-00005D320000}"/>
    <cellStyle name="Normal 27 3" xfId="12989" xr:uid="{00000000-0005-0000-0000-00005E320000}"/>
    <cellStyle name="Normal 27 3 2" xfId="12990" xr:uid="{00000000-0005-0000-0000-00005F320000}"/>
    <cellStyle name="Normal 27 3 2 2" xfId="12991" xr:uid="{00000000-0005-0000-0000-000060320000}"/>
    <cellStyle name="Normal 27 3 2 2 2" xfId="12992" xr:uid="{00000000-0005-0000-0000-000061320000}"/>
    <cellStyle name="Normal 27 3 2 2 2 2" xfId="12993" xr:uid="{00000000-0005-0000-0000-000062320000}"/>
    <cellStyle name="Normal 27 3 2 2 3" xfId="12994" xr:uid="{00000000-0005-0000-0000-000063320000}"/>
    <cellStyle name="Normal 27 3 2 3" xfId="12995" xr:uid="{00000000-0005-0000-0000-000064320000}"/>
    <cellStyle name="Normal 27 3 2 3 2" xfId="12996" xr:uid="{00000000-0005-0000-0000-000065320000}"/>
    <cellStyle name="Normal 27 3 2 4" xfId="12997" xr:uid="{00000000-0005-0000-0000-000066320000}"/>
    <cellStyle name="Normal 27 3 3" xfId="12998" xr:uid="{00000000-0005-0000-0000-000067320000}"/>
    <cellStyle name="Normal 27 3 3 2" xfId="12999" xr:uid="{00000000-0005-0000-0000-000068320000}"/>
    <cellStyle name="Normal 27 3 3 2 2" xfId="13000" xr:uid="{00000000-0005-0000-0000-000069320000}"/>
    <cellStyle name="Normal 27 3 3 3" xfId="13001" xr:uid="{00000000-0005-0000-0000-00006A320000}"/>
    <cellStyle name="Normal 27 3 4" xfId="13002" xr:uid="{00000000-0005-0000-0000-00006B320000}"/>
    <cellStyle name="Normal 27 3 4 2" xfId="13003" xr:uid="{00000000-0005-0000-0000-00006C320000}"/>
    <cellStyle name="Normal 27 3 5" xfId="13004" xr:uid="{00000000-0005-0000-0000-00006D320000}"/>
    <cellStyle name="Normal 27 3 6" xfId="13005" xr:uid="{00000000-0005-0000-0000-00006E320000}"/>
    <cellStyle name="Normal 27 4" xfId="13006" xr:uid="{00000000-0005-0000-0000-00006F320000}"/>
    <cellStyle name="Normal 27 4 2" xfId="13007" xr:uid="{00000000-0005-0000-0000-000070320000}"/>
    <cellStyle name="Normal 27 4 2 2" xfId="13008" xr:uid="{00000000-0005-0000-0000-000071320000}"/>
    <cellStyle name="Normal 27 4 2 2 2" xfId="13009" xr:uid="{00000000-0005-0000-0000-000072320000}"/>
    <cellStyle name="Normal 27 4 2 2 2 2" xfId="13010" xr:uid="{00000000-0005-0000-0000-000073320000}"/>
    <cellStyle name="Normal 27 4 2 2 3" xfId="13011" xr:uid="{00000000-0005-0000-0000-000074320000}"/>
    <cellStyle name="Normal 27 4 2 3" xfId="13012" xr:uid="{00000000-0005-0000-0000-000075320000}"/>
    <cellStyle name="Normal 27 4 2 3 2" xfId="13013" xr:uid="{00000000-0005-0000-0000-000076320000}"/>
    <cellStyle name="Normal 27 4 2 4" xfId="13014" xr:uid="{00000000-0005-0000-0000-000077320000}"/>
    <cellStyle name="Normal 27 4 3" xfId="13015" xr:uid="{00000000-0005-0000-0000-000078320000}"/>
    <cellStyle name="Normal 27 4 3 2" xfId="13016" xr:uid="{00000000-0005-0000-0000-000079320000}"/>
    <cellStyle name="Normal 27 4 3 2 2" xfId="13017" xr:uid="{00000000-0005-0000-0000-00007A320000}"/>
    <cellStyle name="Normal 27 4 3 3" xfId="13018" xr:uid="{00000000-0005-0000-0000-00007B320000}"/>
    <cellStyle name="Normal 27 4 4" xfId="13019" xr:uid="{00000000-0005-0000-0000-00007C320000}"/>
    <cellStyle name="Normal 27 4 4 2" xfId="13020" xr:uid="{00000000-0005-0000-0000-00007D320000}"/>
    <cellStyle name="Normal 27 4 5" xfId="13021" xr:uid="{00000000-0005-0000-0000-00007E320000}"/>
    <cellStyle name="Normal 27 5" xfId="13022" xr:uid="{00000000-0005-0000-0000-00007F320000}"/>
    <cellStyle name="Normal 27 5 2" xfId="13023" xr:uid="{00000000-0005-0000-0000-000080320000}"/>
    <cellStyle name="Normal 27 5 2 2" xfId="13024" xr:uid="{00000000-0005-0000-0000-000081320000}"/>
    <cellStyle name="Normal 27 5 2 2 2" xfId="13025" xr:uid="{00000000-0005-0000-0000-000082320000}"/>
    <cellStyle name="Normal 27 5 2 3" xfId="13026" xr:uid="{00000000-0005-0000-0000-000083320000}"/>
    <cellStyle name="Normal 27 5 3" xfId="13027" xr:uid="{00000000-0005-0000-0000-000084320000}"/>
    <cellStyle name="Normal 27 5 3 2" xfId="13028" xr:uid="{00000000-0005-0000-0000-000085320000}"/>
    <cellStyle name="Normal 27 5 4" xfId="13029" xr:uid="{00000000-0005-0000-0000-000086320000}"/>
    <cellStyle name="Normal 27 6" xfId="13030" xr:uid="{00000000-0005-0000-0000-000087320000}"/>
    <cellStyle name="Normal 27 6 2" xfId="13031" xr:uid="{00000000-0005-0000-0000-000088320000}"/>
    <cellStyle name="Normal 27 6 2 2" xfId="13032" xr:uid="{00000000-0005-0000-0000-000089320000}"/>
    <cellStyle name="Normal 27 6 3" xfId="13033" xr:uid="{00000000-0005-0000-0000-00008A320000}"/>
    <cellStyle name="Normal 27 7" xfId="13034" xr:uid="{00000000-0005-0000-0000-00008B320000}"/>
    <cellStyle name="Normal 27 7 2" xfId="13035" xr:uid="{00000000-0005-0000-0000-00008C320000}"/>
    <cellStyle name="Normal 27 7 2 2" xfId="13036" xr:uid="{00000000-0005-0000-0000-00008D320000}"/>
    <cellStyle name="Normal 27 7 3" xfId="13037" xr:uid="{00000000-0005-0000-0000-00008E320000}"/>
    <cellStyle name="Normal 27 8" xfId="13038" xr:uid="{00000000-0005-0000-0000-00008F320000}"/>
    <cellStyle name="Normal 27 8 2" xfId="13039" xr:uid="{00000000-0005-0000-0000-000090320000}"/>
    <cellStyle name="Normal 27 9" xfId="13040" xr:uid="{00000000-0005-0000-0000-000091320000}"/>
    <cellStyle name="Normal 27 9 2" xfId="13041" xr:uid="{00000000-0005-0000-0000-000092320000}"/>
    <cellStyle name="Normal 270" xfId="13042" xr:uid="{00000000-0005-0000-0000-000093320000}"/>
    <cellStyle name="Normal 270 2" xfId="13043" xr:uid="{00000000-0005-0000-0000-000094320000}"/>
    <cellStyle name="Normal 270 2 2" xfId="13044" xr:uid="{00000000-0005-0000-0000-000095320000}"/>
    <cellStyle name="Normal 270 3" xfId="13045" xr:uid="{00000000-0005-0000-0000-000096320000}"/>
    <cellStyle name="Normal 271" xfId="13046" xr:uid="{00000000-0005-0000-0000-000097320000}"/>
    <cellStyle name="Normal 271 2" xfId="13047" xr:uid="{00000000-0005-0000-0000-000098320000}"/>
    <cellStyle name="Normal 271 2 2" xfId="13048" xr:uid="{00000000-0005-0000-0000-000099320000}"/>
    <cellStyle name="Normal 271 3" xfId="13049" xr:uid="{00000000-0005-0000-0000-00009A320000}"/>
    <cellStyle name="Normal 272" xfId="13050" xr:uid="{00000000-0005-0000-0000-00009B320000}"/>
    <cellStyle name="Normal 272 2" xfId="13051" xr:uid="{00000000-0005-0000-0000-00009C320000}"/>
    <cellStyle name="Normal 272 2 2" xfId="13052" xr:uid="{00000000-0005-0000-0000-00009D320000}"/>
    <cellStyle name="Normal 272 3" xfId="13053" xr:uid="{00000000-0005-0000-0000-00009E320000}"/>
    <cellStyle name="Normal 273" xfId="13054" xr:uid="{00000000-0005-0000-0000-00009F320000}"/>
    <cellStyle name="Normal 273 2" xfId="13055" xr:uid="{00000000-0005-0000-0000-0000A0320000}"/>
    <cellStyle name="Normal 273 2 2" xfId="13056" xr:uid="{00000000-0005-0000-0000-0000A1320000}"/>
    <cellStyle name="Normal 273 3" xfId="13057" xr:uid="{00000000-0005-0000-0000-0000A2320000}"/>
    <cellStyle name="Normal 274" xfId="13058" xr:uid="{00000000-0005-0000-0000-0000A3320000}"/>
    <cellStyle name="Normal 274 2" xfId="13059" xr:uid="{00000000-0005-0000-0000-0000A4320000}"/>
    <cellStyle name="Normal 274 2 2" xfId="13060" xr:uid="{00000000-0005-0000-0000-0000A5320000}"/>
    <cellStyle name="Normal 274 3" xfId="13061" xr:uid="{00000000-0005-0000-0000-0000A6320000}"/>
    <cellStyle name="Normal 275" xfId="13062" xr:uid="{00000000-0005-0000-0000-0000A7320000}"/>
    <cellStyle name="Normal 275 2" xfId="13063" xr:uid="{00000000-0005-0000-0000-0000A8320000}"/>
    <cellStyle name="Normal 275 2 2" xfId="13064" xr:uid="{00000000-0005-0000-0000-0000A9320000}"/>
    <cellStyle name="Normal 275 3" xfId="13065" xr:uid="{00000000-0005-0000-0000-0000AA320000}"/>
    <cellStyle name="Normal 276" xfId="13066" xr:uid="{00000000-0005-0000-0000-0000AB320000}"/>
    <cellStyle name="Normal 276 2" xfId="13067" xr:uid="{00000000-0005-0000-0000-0000AC320000}"/>
    <cellStyle name="Normal 276 2 2" xfId="13068" xr:uid="{00000000-0005-0000-0000-0000AD320000}"/>
    <cellStyle name="Normal 276 3" xfId="13069" xr:uid="{00000000-0005-0000-0000-0000AE320000}"/>
    <cellStyle name="Normal 277" xfId="13070" xr:uid="{00000000-0005-0000-0000-0000AF320000}"/>
    <cellStyle name="Normal 277 2" xfId="13071" xr:uid="{00000000-0005-0000-0000-0000B0320000}"/>
    <cellStyle name="Normal 277 2 2" xfId="13072" xr:uid="{00000000-0005-0000-0000-0000B1320000}"/>
    <cellStyle name="Normal 277 3" xfId="13073" xr:uid="{00000000-0005-0000-0000-0000B2320000}"/>
    <cellStyle name="Normal 278" xfId="13074" xr:uid="{00000000-0005-0000-0000-0000B3320000}"/>
    <cellStyle name="Normal 278 2" xfId="13075" xr:uid="{00000000-0005-0000-0000-0000B4320000}"/>
    <cellStyle name="Normal 278 2 2" xfId="13076" xr:uid="{00000000-0005-0000-0000-0000B5320000}"/>
    <cellStyle name="Normal 278 3" xfId="13077" xr:uid="{00000000-0005-0000-0000-0000B6320000}"/>
    <cellStyle name="Normal 279" xfId="13078" xr:uid="{00000000-0005-0000-0000-0000B7320000}"/>
    <cellStyle name="Normal 279 2" xfId="13079" xr:uid="{00000000-0005-0000-0000-0000B8320000}"/>
    <cellStyle name="Normal 279 2 2" xfId="13080" xr:uid="{00000000-0005-0000-0000-0000B9320000}"/>
    <cellStyle name="Normal 279 3" xfId="13081" xr:uid="{00000000-0005-0000-0000-0000BA320000}"/>
    <cellStyle name="Normal 28" xfId="229" xr:uid="{00000000-0005-0000-0000-0000BB320000}"/>
    <cellStyle name="Normal 28 2" xfId="13082" xr:uid="{00000000-0005-0000-0000-0000BC320000}"/>
    <cellStyle name="Normal 28 2 2" xfId="13083" xr:uid="{00000000-0005-0000-0000-0000BD320000}"/>
    <cellStyle name="Normal 28 2 2 2" xfId="13084" xr:uid="{00000000-0005-0000-0000-0000BE320000}"/>
    <cellStyle name="Normal 28 2 2 2 2" xfId="13085" xr:uid="{00000000-0005-0000-0000-0000BF320000}"/>
    <cellStyle name="Normal 28 2 2 3" xfId="13086" xr:uid="{00000000-0005-0000-0000-0000C0320000}"/>
    <cellStyle name="Normal 28 2 2 4" xfId="13087" xr:uid="{00000000-0005-0000-0000-0000C1320000}"/>
    <cellStyle name="Normal 28 2 3" xfId="13088" xr:uid="{00000000-0005-0000-0000-0000C2320000}"/>
    <cellStyle name="Normal 28 2 3 2" xfId="13089" xr:uid="{00000000-0005-0000-0000-0000C3320000}"/>
    <cellStyle name="Normal 28 2 4" xfId="13090" xr:uid="{00000000-0005-0000-0000-0000C4320000}"/>
    <cellStyle name="Normal 28 2 5" xfId="13091" xr:uid="{00000000-0005-0000-0000-0000C5320000}"/>
    <cellStyle name="Normal 28 3" xfId="13092" xr:uid="{00000000-0005-0000-0000-0000C6320000}"/>
    <cellStyle name="Normal 28 3 2" xfId="13093" xr:uid="{00000000-0005-0000-0000-0000C7320000}"/>
    <cellStyle name="Normal 28 3 2 2" xfId="13094" xr:uid="{00000000-0005-0000-0000-0000C8320000}"/>
    <cellStyle name="Normal 28 3 3" xfId="13095" xr:uid="{00000000-0005-0000-0000-0000C9320000}"/>
    <cellStyle name="Normal 28 3 4" xfId="13096" xr:uid="{00000000-0005-0000-0000-0000CA320000}"/>
    <cellStyle name="Normal 28 4" xfId="13097" xr:uid="{00000000-0005-0000-0000-0000CB320000}"/>
    <cellStyle name="Normal 28 4 2" xfId="13098" xr:uid="{00000000-0005-0000-0000-0000CC320000}"/>
    <cellStyle name="Normal 28 4 2 2" xfId="13099" xr:uid="{00000000-0005-0000-0000-0000CD320000}"/>
    <cellStyle name="Normal 28 4 3" xfId="13100" xr:uid="{00000000-0005-0000-0000-0000CE320000}"/>
    <cellStyle name="Normal 28 5" xfId="13101" xr:uid="{00000000-0005-0000-0000-0000CF320000}"/>
    <cellStyle name="Normal 28 5 2" xfId="13102" xr:uid="{00000000-0005-0000-0000-0000D0320000}"/>
    <cellStyle name="Normal 28 6" xfId="13103" xr:uid="{00000000-0005-0000-0000-0000D1320000}"/>
    <cellStyle name="Normal 28 6 2" xfId="13104" xr:uid="{00000000-0005-0000-0000-0000D2320000}"/>
    <cellStyle name="Normal 28 7" xfId="13105" xr:uid="{00000000-0005-0000-0000-0000D3320000}"/>
    <cellStyle name="Normal 28 8" xfId="13106" xr:uid="{00000000-0005-0000-0000-0000D4320000}"/>
    <cellStyle name="Normal 280" xfId="13107" xr:uid="{00000000-0005-0000-0000-0000D5320000}"/>
    <cellStyle name="Normal 280 2" xfId="13108" xr:uid="{00000000-0005-0000-0000-0000D6320000}"/>
    <cellStyle name="Normal 280 2 2" xfId="13109" xr:uid="{00000000-0005-0000-0000-0000D7320000}"/>
    <cellStyle name="Normal 280 3" xfId="13110" xr:uid="{00000000-0005-0000-0000-0000D8320000}"/>
    <cellStyle name="Normal 281" xfId="13111" xr:uid="{00000000-0005-0000-0000-0000D9320000}"/>
    <cellStyle name="Normal 281 2" xfId="13112" xr:uid="{00000000-0005-0000-0000-0000DA320000}"/>
    <cellStyle name="Normal 281 2 2" xfId="13113" xr:uid="{00000000-0005-0000-0000-0000DB320000}"/>
    <cellStyle name="Normal 281 3" xfId="13114" xr:uid="{00000000-0005-0000-0000-0000DC320000}"/>
    <cellStyle name="Normal 282" xfId="13115" xr:uid="{00000000-0005-0000-0000-0000DD320000}"/>
    <cellStyle name="Normal 282 2" xfId="13116" xr:uid="{00000000-0005-0000-0000-0000DE320000}"/>
    <cellStyle name="Normal 282 2 2" xfId="13117" xr:uid="{00000000-0005-0000-0000-0000DF320000}"/>
    <cellStyle name="Normal 282 3" xfId="13118" xr:uid="{00000000-0005-0000-0000-0000E0320000}"/>
    <cellStyle name="Normal 283" xfId="13119" xr:uid="{00000000-0005-0000-0000-0000E1320000}"/>
    <cellStyle name="Normal 283 2" xfId="13120" xr:uid="{00000000-0005-0000-0000-0000E2320000}"/>
    <cellStyle name="Normal 283 2 2" xfId="13121" xr:uid="{00000000-0005-0000-0000-0000E3320000}"/>
    <cellStyle name="Normal 283 3" xfId="13122" xr:uid="{00000000-0005-0000-0000-0000E4320000}"/>
    <cellStyle name="Normal 284" xfId="13123" xr:uid="{00000000-0005-0000-0000-0000E5320000}"/>
    <cellStyle name="Normal 284 2" xfId="13124" xr:uid="{00000000-0005-0000-0000-0000E6320000}"/>
    <cellStyle name="Normal 284 2 2" xfId="13125" xr:uid="{00000000-0005-0000-0000-0000E7320000}"/>
    <cellStyle name="Normal 284 3" xfId="13126" xr:uid="{00000000-0005-0000-0000-0000E8320000}"/>
    <cellStyle name="Normal 285" xfId="13127" xr:uid="{00000000-0005-0000-0000-0000E9320000}"/>
    <cellStyle name="Normal 285 2" xfId="13128" xr:uid="{00000000-0005-0000-0000-0000EA320000}"/>
    <cellStyle name="Normal 285 2 2" xfId="13129" xr:uid="{00000000-0005-0000-0000-0000EB320000}"/>
    <cellStyle name="Normal 285 3" xfId="13130" xr:uid="{00000000-0005-0000-0000-0000EC320000}"/>
    <cellStyle name="Normal 286" xfId="13131" xr:uid="{00000000-0005-0000-0000-0000ED320000}"/>
    <cellStyle name="Normal 286 2" xfId="13132" xr:uid="{00000000-0005-0000-0000-0000EE320000}"/>
    <cellStyle name="Normal 286 2 2" xfId="13133" xr:uid="{00000000-0005-0000-0000-0000EF320000}"/>
    <cellStyle name="Normal 286 3" xfId="13134" xr:uid="{00000000-0005-0000-0000-0000F0320000}"/>
    <cellStyle name="Normal 287" xfId="13135" xr:uid="{00000000-0005-0000-0000-0000F1320000}"/>
    <cellStyle name="Normal 287 2" xfId="13136" xr:uid="{00000000-0005-0000-0000-0000F2320000}"/>
    <cellStyle name="Normal 287 2 2" xfId="13137" xr:uid="{00000000-0005-0000-0000-0000F3320000}"/>
    <cellStyle name="Normal 287 3" xfId="13138" xr:uid="{00000000-0005-0000-0000-0000F4320000}"/>
    <cellStyle name="Normal 288" xfId="13139" xr:uid="{00000000-0005-0000-0000-0000F5320000}"/>
    <cellStyle name="Normal 288 2" xfId="13140" xr:uid="{00000000-0005-0000-0000-0000F6320000}"/>
    <cellStyle name="Normal 288 2 2" xfId="13141" xr:uid="{00000000-0005-0000-0000-0000F7320000}"/>
    <cellStyle name="Normal 288 3" xfId="13142" xr:uid="{00000000-0005-0000-0000-0000F8320000}"/>
    <cellStyle name="Normal 289" xfId="13143" xr:uid="{00000000-0005-0000-0000-0000F9320000}"/>
    <cellStyle name="Normal 289 2" xfId="13144" xr:uid="{00000000-0005-0000-0000-0000FA320000}"/>
    <cellStyle name="Normal 289 2 2" xfId="13145" xr:uid="{00000000-0005-0000-0000-0000FB320000}"/>
    <cellStyle name="Normal 289 3" xfId="13146" xr:uid="{00000000-0005-0000-0000-0000FC320000}"/>
    <cellStyle name="Normal 29" xfId="230" xr:uid="{00000000-0005-0000-0000-0000FD320000}"/>
    <cellStyle name="Normal 29 2" xfId="13147" xr:uid="{00000000-0005-0000-0000-0000FE320000}"/>
    <cellStyle name="Normal 29 2 2" xfId="13148" xr:uid="{00000000-0005-0000-0000-0000FF320000}"/>
    <cellStyle name="Normal 29 2 2 2" xfId="13149" xr:uid="{00000000-0005-0000-0000-000000330000}"/>
    <cellStyle name="Normal 29 2 2 2 2" xfId="13150" xr:uid="{00000000-0005-0000-0000-000001330000}"/>
    <cellStyle name="Normal 29 2 2 3" xfId="13151" xr:uid="{00000000-0005-0000-0000-000002330000}"/>
    <cellStyle name="Normal 29 2 2 4" xfId="13152" xr:uid="{00000000-0005-0000-0000-000003330000}"/>
    <cellStyle name="Normal 29 2 3" xfId="13153" xr:uid="{00000000-0005-0000-0000-000004330000}"/>
    <cellStyle name="Normal 29 2 3 2" xfId="13154" xr:uid="{00000000-0005-0000-0000-000005330000}"/>
    <cellStyle name="Normal 29 2 4" xfId="13155" xr:uid="{00000000-0005-0000-0000-000006330000}"/>
    <cellStyle name="Normal 29 2 5" xfId="13156" xr:uid="{00000000-0005-0000-0000-000007330000}"/>
    <cellStyle name="Normal 29 3" xfId="13157" xr:uid="{00000000-0005-0000-0000-000008330000}"/>
    <cellStyle name="Normal 29 3 2" xfId="13158" xr:uid="{00000000-0005-0000-0000-000009330000}"/>
    <cellStyle name="Normal 29 3 2 2" xfId="13159" xr:uid="{00000000-0005-0000-0000-00000A330000}"/>
    <cellStyle name="Normal 29 3 3" xfId="13160" xr:uid="{00000000-0005-0000-0000-00000B330000}"/>
    <cellStyle name="Normal 29 3 4" xfId="13161" xr:uid="{00000000-0005-0000-0000-00000C330000}"/>
    <cellStyle name="Normal 29 4" xfId="13162" xr:uid="{00000000-0005-0000-0000-00000D330000}"/>
    <cellStyle name="Normal 29 4 2" xfId="13163" xr:uid="{00000000-0005-0000-0000-00000E330000}"/>
    <cellStyle name="Normal 29 4 2 2" xfId="13164" xr:uid="{00000000-0005-0000-0000-00000F330000}"/>
    <cellStyle name="Normal 29 4 3" xfId="13165" xr:uid="{00000000-0005-0000-0000-000010330000}"/>
    <cellStyle name="Normal 29 5" xfId="13166" xr:uid="{00000000-0005-0000-0000-000011330000}"/>
    <cellStyle name="Normal 29 5 2" xfId="13167" xr:uid="{00000000-0005-0000-0000-000012330000}"/>
    <cellStyle name="Normal 29 6" xfId="13168" xr:uid="{00000000-0005-0000-0000-000013330000}"/>
    <cellStyle name="Normal 29 6 2" xfId="13169" xr:uid="{00000000-0005-0000-0000-000014330000}"/>
    <cellStyle name="Normal 29 7" xfId="13170" xr:uid="{00000000-0005-0000-0000-000015330000}"/>
    <cellStyle name="Normal 29 8" xfId="13171" xr:uid="{00000000-0005-0000-0000-000016330000}"/>
    <cellStyle name="Normal 290" xfId="13172" xr:uid="{00000000-0005-0000-0000-000017330000}"/>
    <cellStyle name="Normal 290 2" xfId="13173" xr:uid="{00000000-0005-0000-0000-000018330000}"/>
    <cellStyle name="Normal 290 2 2" xfId="13174" xr:uid="{00000000-0005-0000-0000-000019330000}"/>
    <cellStyle name="Normal 290 3" xfId="13175" xr:uid="{00000000-0005-0000-0000-00001A330000}"/>
    <cellStyle name="Normal 291" xfId="13176" xr:uid="{00000000-0005-0000-0000-00001B330000}"/>
    <cellStyle name="Normal 291 2" xfId="13177" xr:uid="{00000000-0005-0000-0000-00001C330000}"/>
    <cellStyle name="Normal 291 2 2" xfId="13178" xr:uid="{00000000-0005-0000-0000-00001D330000}"/>
    <cellStyle name="Normal 291 3" xfId="13179" xr:uid="{00000000-0005-0000-0000-00001E330000}"/>
    <cellStyle name="Normal 292" xfId="13180" xr:uid="{00000000-0005-0000-0000-00001F330000}"/>
    <cellStyle name="Normal 292 2" xfId="13181" xr:uid="{00000000-0005-0000-0000-000020330000}"/>
    <cellStyle name="Normal 292 2 2" xfId="13182" xr:uid="{00000000-0005-0000-0000-000021330000}"/>
    <cellStyle name="Normal 292 3" xfId="13183" xr:uid="{00000000-0005-0000-0000-000022330000}"/>
    <cellStyle name="Normal 293" xfId="13184" xr:uid="{00000000-0005-0000-0000-000023330000}"/>
    <cellStyle name="Normal 293 2" xfId="13185" xr:uid="{00000000-0005-0000-0000-000024330000}"/>
    <cellStyle name="Normal 293 2 2" xfId="13186" xr:uid="{00000000-0005-0000-0000-000025330000}"/>
    <cellStyle name="Normal 293 3" xfId="13187" xr:uid="{00000000-0005-0000-0000-000026330000}"/>
    <cellStyle name="Normal 294" xfId="13188" xr:uid="{00000000-0005-0000-0000-000027330000}"/>
    <cellStyle name="Normal 294 2" xfId="13189" xr:uid="{00000000-0005-0000-0000-000028330000}"/>
    <cellStyle name="Normal 294 2 2" xfId="13190" xr:uid="{00000000-0005-0000-0000-000029330000}"/>
    <cellStyle name="Normal 294 3" xfId="13191" xr:uid="{00000000-0005-0000-0000-00002A330000}"/>
    <cellStyle name="Normal 295" xfId="13192" xr:uid="{00000000-0005-0000-0000-00002B330000}"/>
    <cellStyle name="Normal 295 2" xfId="13193" xr:uid="{00000000-0005-0000-0000-00002C330000}"/>
    <cellStyle name="Normal 295 2 2" xfId="13194" xr:uid="{00000000-0005-0000-0000-00002D330000}"/>
    <cellStyle name="Normal 295 3" xfId="13195" xr:uid="{00000000-0005-0000-0000-00002E330000}"/>
    <cellStyle name="Normal 296" xfId="13196" xr:uid="{00000000-0005-0000-0000-00002F330000}"/>
    <cellStyle name="Normal 296 2" xfId="13197" xr:uid="{00000000-0005-0000-0000-000030330000}"/>
    <cellStyle name="Normal 296 2 2" xfId="13198" xr:uid="{00000000-0005-0000-0000-000031330000}"/>
    <cellStyle name="Normal 296 3" xfId="13199" xr:uid="{00000000-0005-0000-0000-000032330000}"/>
    <cellStyle name="Normal 297" xfId="13200" xr:uid="{00000000-0005-0000-0000-000033330000}"/>
    <cellStyle name="Normal 297 2" xfId="13201" xr:uid="{00000000-0005-0000-0000-000034330000}"/>
    <cellStyle name="Normal 297 2 2" xfId="13202" xr:uid="{00000000-0005-0000-0000-000035330000}"/>
    <cellStyle name="Normal 297 3" xfId="13203" xr:uid="{00000000-0005-0000-0000-000036330000}"/>
    <cellStyle name="Normal 298" xfId="13204" xr:uid="{00000000-0005-0000-0000-000037330000}"/>
    <cellStyle name="Normal 298 2" xfId="13205" xr:uid="{00000000-0005-0000-0000-000038330000}"/>
    <cellStyle name="Normal 298 2 2" xfId="13206" xr:uid="{00000000-0005-0000-0000-000039330000}"/>
    <cellStyle name="Normal 298 3" xfId="13207" xr:uid="{00000000-0005-0000-0000-00003A330000}"/>
    <cellStyle name="Normal 299" xfId="13208" xr:uid="{00000000-0005-0000-0000-00003B330000}"/>
    <cellStyle name="Normal 299 2" xfId="13209" xr:uid="{00000000-0005-0000-0000-00003C330000}"/>
    <cellStyle name="Normal 299 2 2" xfId="13210" xr:uid="{00000000-0005-0000-0000-00003D330000}"/>
    <cellStyle name="Normal 299 3" xfId="13211" xr:uid="{00000000-0005-0000-0000-00003E330000}"/>
    <cellStyle name="Normal 3" xfId="4" xr:uid="{00000000-0005-0000-0000-00003F330000}"/>
    <cellStyle name="Normal 3 10" xfId="13212" xr:uid="{00000000-0005-0000-0000-000040330000}"/>
    <cellStyle name="Normal 3 10 2" xfId="13213" xr:uid="{00000000-0005-0000-0000-000041330000}"/>
    <cellStyle name="Normal 3 10 2 2" xfId="13214" xr:uid="{00000000-0005-0000-0000-000042330000}"/>
    <cellStyle name="Normal 3 10 2 2 2" xfId="13215" xr:uid="{00000000-0005-0000-0000-000043330000}"/>
    <cellStyle name="Normal 3 10 2 3" xfId="13216" xr:uid="{00000000-0005-0000-0000-000044330000}"/>
    <cellStyle name="Normal 3 10 3" xfId="13217" xr:uid="{00000000-0005-0000-0000-000045330000}"/>
    <cellStyle name="Normal 3 10 3 2" xfId="13218" xr:uid="{00000000-0005-0000-0000-000046330000}"/>
    <cellStyle name="Normal 3 10 4" xfId="13219" xr:uid="{00000000-0005-0000-0000-000047330000}"/>
    <cellStyle name="Normal 3 11" xfId="13220" xr:uid="{00000000-0005-0000-0000-000048330000}"/>
    <cellStyle name="Normal 3 11 2" xfId="13221" xr:uid="{00000000-0005-0000-0000-000049330000}"/>
    <cellStyle name="Normal 3 11 2 2" xfId="13222" xr:uid="{00000000-0005-0000-0000-00004A330000}"/>
    <cellStyle name="Normal 3 11 2 2 2" xfId="13223" xr:uid="{00000000-0005-0000-0000-00004B330000}"/>
    <cellStyle name="Normal 3 11 2 3" xfId="13224" xr:uid="{00000000-0005-0000-0000-00004C330000}"/>
    <cellStyle name="Normal 3 11 3" xfId="13225" xr:uid="{00000000-0005-0000-0000-00004D330000}"/>
    <cellStyle name="Normal 3 11 3 2" xfId="13226" xr:uid="{00000000-0005-0000-0000-00004E330000}"/>
    <cellStyle name="Normal 3 11 4" xfId="13227" xr:uid="{00000000-0005-0000-0000-00004F330000}"/>
    <cellStyle name="Normal 3 12" xfId="13228" xr:uid="{00000000-0005-0000-0000-000050330000}"/>
    <cellStyle name="Normal 3 12 2" xfId="13229" xr:uid="{00000000-0005-0000-0000-000051330000}"/>
    <cellStyle name="Normal 3 12 2 2" xfId="13230" xr:uid="{00000000-0005-0000-0000-000052330000}"/>
    <cellStyle name="Normal 3 12 2 2 2" xfId="13231" xr:uid="{00000000-0005-0000-0000-000053330000}"/>
    <cellStyle name="Normal 3 12 2 3" xfId="13232" xr:uid="{00000000-0005-0000-0000-000054330000}"/>
    <cellStyle name="Normal 3 12 3" xfId="13233" xr:uid="{00000000-0005-0000-0000-000055330000}"/>
    <cellStyle name="Normal 3 12 3 2" xfId="13234" xr:uid="{00000000-0005-0000-0000-000056330000}"/>
    <cellStyle name="Normal 3 12 4" xfId="13235" xr:uid="{00000000-0005-0000-0000-000057330000}"/>
    <cellStyle name="Normal 3 13" xfId="13236" xr:uid="{00000000-0005-0000-0000-000058330000}"/>
    <cellStyle name="Normal 3 13 2" xfId="13237" xr:uid="{00000000-0005-0000-0000-000059330000}"/>
    <cellStyle name="Normal 3 13 3" xfId="13238" xr:uid="{00000000-0005-0000-0000-00005A330000}"/>
    <cellStyle name="Normal 3 14" xfId="13239" xr:uid="{00000000-0005-0000-0000-00005B330000}"/>
    <cellStyle name="Normal 3 14 2" xfId="13240" xr:uid="{00000000-0005-0000-0000-00005C330000}"/>
    <cellStyle name="Normal 3 14 2 2" xfId="13241" xr:uid="{00000000-0005-0000-0000-00005D330000}"/>
    <cellStyle name="Normal 3 14 3" xfId="13242" xr:uid="{00000000-0005-0000-0000-00005E330000}"/>
    <cellStyle name="Normal 3 15" xfId="13243" xr:uid="{00000000-0005-0000-0000-00005F330000}"/>
    <cellStyle name="Normal 3 15 2" xfId="13244" xr:uid="{00000000-0005-0000-0000-000060330000}"/>
    <cellStyle name="Normal 3 15 2 2" xfId="13245" xr:uid="{00000000-0005-0000-0000-000061330000}"/>
    <cellStyle name="Normal 3 15 2 2 2" xfId="13246" xr:uid="{00000000-0005-0000-0000-000062330000}"/>
    <cellStyle name="Normal 3 15 2 3" xfId="13247" xr:uid="{00000000-0005-0000-0000-000063330000}"/>
    <cellStyle name="Normal 3 15 3" xfId="13248" xr:uid="{00000000-0005-0000-0000-000064330000}"/>
    <cellStyle name="Normal 3 15 3 2" xfId="13249" xr:uid="{00000000-0005-0000-0000-000065330000}"/>
    <cellStyle name="Normal 3 15 4" xfId="13250" xr:uid="{00000000-0005-0000-0000-000066330000}"/>
    <cellStyle name="Normal 3 16" xfId="13251" xr:uid="{00000000-0005-0000-0000-000067330000}"/>
    <cellStyle name="Normal 3 16 2" xfId="13252" xr:uid="{00000000-0005-0000-0000-000068330000}"/>
    <cellStyle name="Normal 3 17" xfId="13253" xr:uid="{00000000-0005-0000-0000-000069330000}"/>
    <cellStyle name="Normal 3 17 2" xfId="13254" xr:uid="{00000000-0005-0000-0000-00006A330000}"/>
    <cellStyle name="Normal 3 17 2 2" xfId="13255" xr:uid="{00000000-0005-0000-0000-00006B330000}"/>
    <cellStyle name="Normal 3 17 3" xfId="13256" xr:uid="{00000000-0005-0000-0000-00006C330000}"/>
    <cellStyle name="Normal 3 17 3 2" xfId="13257" xr:uid="{00000000-0005-0000-0000-00006D330000}"/>
    <cellStyle name="Normal 3 17 4" xfId="13258" xr:uid="{00000000-0005-0000-0000-00006E330000}"/>
    <cellStyle name="Normal 3 17 5" xfId="13259" xr:uid="{00000000-0005-0000-0000-00006F330000}"/>
    <cellStyle name="Normal 3 18" xfId="13260" xr:uid="{00000000-0005-0000-0000-000070330000}"/>
    <cellStyle name="Normal 3 18 2" xfId="13261" xr:uid="{00000000-0005-0000-0000-000071330000}"/>
    <cellStyle name="Normal 3 18 3" xfId="13262" xr:uid="{00000000-0005-0000-0000-000072330000}"/>
    <cellStyle name="Normal 3 19" xfId="13263" xr:uid="{00000000-0005-0000-0000-000073330000}"/>
    <cellStyle name="Normal 3 19 2" xfId="13264" xr:uid="{00000000-0005-0000-0000-000074330000}"/>
    <cellStyle name="Normal 3 19 2 2" xfId="13265" xr:uid="{00000000-0005-0000-0000-000075330000}"/>
    <cellStyle name="Normal 3 19 3" xfId="13266" xr:uid="{00000000-0005-0000-0000-000076330000}"/>
    <cellStyle name="Normal 3 19 3 2" xfId="13267" xr:uid="{00000000-0005-0000-0000-000077330000}"/>
    <cellStyle name="Normal 3 19 4" xfId="13268" xr:uid="{00000000-0005-0000-0000-000078330000}"/>
    <cellStyle name="Normal 3 19 5" xfId="13269" xr:uid="{00000000-0005-0000-0000-000079330000}"/>
    <cellStyle name="Normal 3 2" xfId="14" xr:uid="{00000000-0005-0000-0000-00007A330000}"/>
    <cellStyle name="Normal 3 2 10" xfId="13270" xr:uid="{00000000-0005-0000-0000-00007B330000}"/>
    <cellStyle name="Normal 3 2 11" xfId="13271" xr:uid="{00000000-0005-0000-0000-00007C330000}"/>
    <cellStyle name="Normal 3 2 12" xfId="13272" xr:uid="{00000000-0005-0000-0000-00007D330000}"/>
    <cellStyle name="Normal 3 2 13" xfId="232" xr:uid="{00000000-0005-0000-0000-00007E330000}"/>
    <cellStyle name="Normal 3 2 2" xfId="18" xr:uid="{00000000-0005-0000-0000-00007F330000}"/>
    <cellStyle name="Normal 3 2 2 2" xfId="23" xr:uid="{00000000-0005-0000-0000-000080330000}"/>
    <cellStyle name="Normal 3 2 2 2 2" xfId="13274" xr:uid="{00000000-0005-0000-0000-000081330000}"/>
    <cellStyle name="Normal 3 2 2 2 2 2" xfId="13275" xr:uid="{00000000-0005-0000-0000-000082330000}"/>
    <cellStyle name="Normal 3 2 2 2 2 2 2" xfId="13276" xr:uid="{00000000-0005-0000-0000-000083330000}"/>
    <cellStyle name="Normal 3 2 2 2 2 3" xfId="13277" xr:uid="{00000000-0005-0000-0000-000084330000}"/>
    <cellStyle name="Normal 3 2 2 2 3" xfId="13278" xr:uid="{00000000-0005-0000-0000-000085330000}"/>
    <cellStyle name="Normal 3 2 2 2 3 2" xfId="13279" xr:uid="{00000000-0005-0000-0000-000086330000}"/>
    <cellStyle name="Normal 3 2 2 2 4" xfId="13280" xr:uid="{00000000-0005-0000-0000-000087330000}"/>
    <cellStyle name="Normal 3 2 2 2 5" xfId="13273" xr:uid="{00000000-0005-0000-0000-000088330000}"/>
    <cellStyle name="Normal 3 2 2 2 6" xfId="233" xr:uid="{00000000-0005-0000-0000-000089330000}"/>
    <cellStyle name="Normal 3 2 2 3" xfId="13281" xr:uid="{00000000-0005-0000-0000-00008A330000}"/>
    <cellStyle name="Normal 3 2 2 3 2" xfId="13282" xr:uid="{00000000-0005-0000-0000-00008B330000}"/>
    <cellStyle name="Normal 3 2 2 3 2 2" xfId="13283" xr:uid="{00000000-0005-0000-0000-00008C330000}"/>
    <cellStyle name="Normal 3 2 2 3 2 2 2" xfId="13284" xr:uid="{00000000-0005-0000-0000-00008D330000}"/>
    <cellStyle name="Normal 3 2 2 3 2 3" xfId="13285" xr:uid="{00000000-0005-0000-0000-00008E330000}"/>
    <cellStyle name="Normal 3 2 2 3 3" xfId="13286" xr:uid="{00000000-0005-0000-0000-00008F330000}"/>
    <cellStyle name="Normal 3 2 2 3 3 2" xfId="13287" xr:uid="{00000000-0005-0000-0000-000090330000}"/>
    <cellStyle name="Normal 3 2 2 3 4" xfId="13288" xr:uid="{00000000-0005-0000-0000-000091330000}"/>
    <cellStyle name="Normal 3 2 2 3 5" xfId="13289" xr:uid="{00000000-0005-0000-0000-000092330000}"/>
    <cellStyle name="Normal 3 2 2 4" xfId="13290" xr:uid="{00000000-0005-0000-0000-000093330000}"/>
    <cellStyle name="Normal 3 2 2 4 2" xfId="13291" xr:uid="{00000000-0005-0000-0000-000094330000}"/>
    <cellStyle name="Normal 3 2 2 4 2 2" xfId="13292" xr:uid="{00000000-0005-0000-0000-000095330000}"/>
    <cellStyle name="Normal 3 2 2 4 2 2 2" xfId="13293" xr:uid="{00000000-0005-0000-0000-000096330000}"/>
    <cellStyle name="Normal 3 2 2 4 2 3" xfId="13294" xr:uid="{00000000-0005-0000-0000-000097330000}"/>
    <cellStyle name="Normal 3 2 2 4 3" xfId="13295" xr:uid="{00000000-0005-0000-0000-000098330000}"/>
    <cellStyle name="Normal 3 2 2 4 3 2" xfId="13296" xr:uid="{00000000-0005-0000-0000-000099330000}"/>
    <cellStyle name="Normal 3 2 2 4 4" xfId="13297" xr:uid="{00000000-0005-0000-0000-00009A330000}"/>
    <cellStyle name="Normal 3 2 2 5" xfId="13298" xr:uid="{00000000-0005-0000-0000-00009B330000}"/>
    <cellStyle name="Normal 3 2 2 5 2" xfId="13299" xr:uid="{00000000-0005-0000-0000-00009C330000}"/>
    <cellStyle name="Normal 3 2 2 5 2 2" xfId="13300" xr:uid="{00000000-0005-0000-0000-00009D330000}"/>
    <cellStyle name="Normal 3 2 2 5 3" xfId="13301" xr:uid="{00000000-0005-0000-0000-00009E330000}"/>
    <cellStyle name="Normal 3 2 2 5 4" xfId="13302" xr:uid="{00000000-0005-0000-0000-00009F330000}"/>
    <cellStyle name="Normal 3 2 2 6" xfId="13303" xr:uid="{00000000-0005-0000-0000-0000A0330000}"/>
    <cellStyle name="Normal 3 2 2 6 2" xfId="13304" xr:uid="{00000000-0005-0000-0000-0000A1330000}"/>
    <cellStyle name="Normal 3 2 2 7" xfId="13305" xr:uid="{00000000-0005-0000-0000-0000A2330000}"/>
    <cellStyle name="Normal 3 2 2 8" xfId="13306" xr:uid="{00000000-0005-0000-0000-0000A3330000}"/>
    <cellStyle name="Normal 3 2 3" xfId="20" xr:uid="{00000000-0005-0000-0000-0000A4330000}"/>
    <cellStyle name="Normal 3 2 3 2" xfId="234" xr:uid="{00000000-0005-0000-0000-0000A5330000}"/>
    <cellStyle name="Normal 3 2 3 2 2" xfId="13308" xr:uid="{00000000-0005-0000-0000-0000A6330000}"/>
    <cellStyle name="Normal 3 2 3 2 2 2" xfId="13309" xr:uid="{00000000-0005-0000-0000-0000A7330000}"/>
    <cellStyle name="Normal 3 2 3 2 2 2 2" xfId="13310" xr:uid="{00000000-0005-0000-0000-0000A8330000}"/>
    <cellStyle name="Normal 3 2 3 2 2 3" xfId="13311" xr:uid="{00000000-0005-0000-0000-0000A9330000}"/>
    <cellStyle name="Normal 3 2 3 2 3" xfId="13312" xr:uid="{00000000-0005-0000-0000-0000AA330000}"/>
    <cellStyle name="Normal 3 2 3 2 3 2" xfId="13313" xr:uid="{00000000-0005-0000-0000-0000AB330000}"/>
    <cellStyle name="Normal 3 2 3 2 4" xfId="13314" xr:uid="{00000000-0005-0000-0000-0000AC330000}"/>
    <cellStyle name="Normal 3 2 3 2 5" xfId="13315" xr:uid="{00000000-0005-0000-0000-0000AD330000}"/>
    <cellStyle name="Normal 3 2 3 2 6" xfId="13307" xr:uid="{00000000-0005-0000-0000-0000AE330000}"/>
    <cellStyle name="Normal 3 2 3 3" xfId="13316" xr:uid="{00000000-0005-0000-0000-0000AF330000}"/>
    <cellStyle name="Normal 3 2 3 3 2" xfId="13317" xr:uid="{00000000-0005-0000-0000-0000B0330000}"/>
    <cellStyle name="Normal 3 2 3 3 2 2" xfId="13318" xr:uid="{00000000-0005-0000-0000-0000B1330000}"/>
    <cellStyle name="Normal 3 2 3 3 3" xfId="13319" xr:uid="{00000000-0005-0000-0000-0000B2330000}"/>
    <cellStyle name="Normal 3 2 3 4" xfId="13320" xr:uid="{00000000-0005-0000-0000-0000B3330000}"/>
    <cellStyle name="Normal 3 2 3 4 2" xfId="13321" xr:uid="{00000000-0005-0000-0000-0000B4330000}"/>
    <cellStyle name="Normal 3 2 3 4 3" xfId="13322" xr:uid="{00000000-0005-0000-0000-0000B5330000}"/>
    <cellStyle name="Normal 3 2 3 5" xfId="13323" xr:uid="{00000000-0005-0000-0000-0000B6330000}"/>
    <cellStyle name="Normal 3 2 4" xfId="13324" xr:uid="{00000000-0005-0000-0000-0000B7330000}"/>
    <cellStyle name="Normal 3 2 4 2" xfId="13325" xr:uid="{00000000-0005-0000-0000-0000B8330000}"/>
    <cellStyle name="Normal 3 2 4 2 2" xfId="13326" xr:uid="{00000000-0005-0000-0000-0000B9330000}"/>
    <cellStyle name="Normal 3 2 4 2 2 2" xfId="13327" xr:uid="{00000000-0005-0000-0000-0000BA330000}"/>
    <cellStyle name="Normal 3 2 4 2 2 2 2" xfId="13328" xr:uid="{00000000-0005-0000-0000-0000BB330000}"/>
    <cellStyle name="Normal 3 2 4 2 2 3" xfId="13329" xr:uid="{00000000-0005-0000-0000-0000BC330000}"/>
    <cellStyle name="Normal 3 2 4 2 3" xfId="13330" xr:uid="{00000000-0005-0000-0000-0000BD330000}"/>
    <cellStyle name="Normal 3 2 4 2 3 2" xfId="13331" xr:uid="{00000000-0005-0000-0000-0000BE330000}"/>
    <cellStyle name="Normal 3 2 4 2 4" xfId="13332" xr:uid="{00000000-0005-0000-0000-0000BF330000}"/>
    <cellStyle name="Normal 3 2 4 3" xfId="13333" xr:uid="{00000000-0005-0000-0000-0000C0330000}"/>
    <cellStyle name="Normal 3 2 4 3 2" xfId="13334" xr:uid="{00000000-0005-0000-0000-0000C1330000}"/>
    <cellStyle name="Normal 3 2 4 3 2 2" xfId="13335" xr:uid="{00000000-0005-0000-0000-0000C2330000}"/>
    <cellStyle name="Normal 3 2 4 3 3" xfId="13336" xr:uid="{00000000-0005-0000-0000-0000C3330000}"/>
    <cellStyle name="Normal 3 2 4 4" xfId="13337" xr:uid="{00000000-0005-0000-0000-0000C4330000}"/>
    <cellStyle name="Normal 3 2 4 4 2" xfId="13338" xr:uid="{00000000-0005-0000-0000-0000C5330000}"/>
    <cellStyle name="Normal 3 2 4 5" xfId="13339" xr:uid="{00000000-0005-0000-0000-0000C6330000}"/>
    <cellStyle name="Normal 3 2 5" xfId="13340" xr:uid="{00000000-0005-0000-0000-0000C7330000}"/>
    <cellStyle name="Normal 3 2 5 2" xfId="13341" xr:uid="{00000000-0005-0000-0000-0000C8330000}"/>
    <cellStyle name="Normal 3 2 5 3" xfId="13342" xr:uid="{00000000-0005-0000-0000-0000C9330000}"/>
    <cellStyle name="Normal 3 2 5 4" xfId="13343" xr:uid="{00000000-0005-0000-0000-0000CA330000}"/>
    <cellStyle name="Normal 3 2 6" xfId="13344" xr:uid="{00000000-0005-0000-0000-0000CB330000}"/>
    <cellStyle name="Normal 3 2 6 2" xfId="13345" xr:uid="{00000000-0005-0000-0000-0000CC330000}"/>
    <cellStyle name="Normal 3 2 6 2 2" xfId="13346" xr:uid="{00000000-0005-0000-0000-0000CD330000}"/>
    <cellStyle name="Normal 3 2 6 3" xfId="13347" xr:uid="{00000000-0005-0000-0000-0000CE330000}"/>
    <cellStyle name="Normal 3 2 7" xfId="13348" xr:uid="{00000000-0005-0000-0000-0000CF330000}"/>
    <cellStyle name="Normal 3 2 7 2" xfId="13349" xr:uid="{00000000-0005-0000-0000-0000D0330000}"/>
    <cellStyle name="Normal 3 2 8" xfId="13350" xr:uid="{00000000-0005-0000-0000-0000D1330000}"/>
    <cellStyle name="Normal 3 2 8 2" xfId="13351" xr:uid="{00000000-0005-0000-0000-0000D2330000}"/>
    <cellStyle name="Normal 3 2 8 3" xfId="13352" xr:uid="{00000000-0005-0000-0000-0000D3330000}"/>
    <cellStyle name="Normal 3 2 9" xfId="13353" xr:uid="{00000000-0005-0000-0000-0000D4330000}"/>
    <cellStyle name="Normal 3 2 9 2" xfId="13354" xr:uid="{00000000-0005-0000-0000-0000D5330000}"/>
    <cellStyle name="Normal 3 20" xfId="13355" xr:uid="{00000000-0005-0000-0000-0000D6330000}"/>
    <cellStyle name="Normal 3 21" xfId="13356" xr:uid="{00000000-0005-0000-0000-0000D7330000}"/>
    <cellStyle name="Normal 3 22" xfId="13357" xr:uid="{00000000-0005-0000-0000-0000D8330000}"/>
    <cellStyle name="Normal 3 22 2" xfId="13358" xr:uid="{00000000-0005-0000-0000-0000D9330000}"/>
    <cellStyle name="Normal 3 23" xfId="13359" xr:uid="{00000000-0005-0000-0000-0000DA330000}"/>
    <cellStyle name="Normal 3 24" xfId="13360" xr:uid="{00000000-0005-0000-0000-0000DB330000}"/>
    <cellStyle name="Normal 3 25" xfId="13361" xr:uid="{00000000-0005-0000-0000-0000DC330000}"/>
    <cellStyle name="Normal 3 26" xfId="305" xr:uid="{00000000-0005-0000-0000-0000DD330000}"/>
    <cellStyle name="Normal 3 27" xfId="231" xr:uid="{00000000-0005-0000-0000-0000DE330000}"/>
    <cellStyle name="Normal 3 3" xfId="19" xr:uid="{00000000-0005-0000-0000-0000DF330000}"/>
    <cellStyle name="Normal 3 3 2" xfId="235" xr:uid="{00000000-0005-0000-0000-0000E0330000}"/>
    <cellStyle name="Normal 3 3 2 2" xfId="13362" xr:uid="{00000000-0005-0000-0000-0000E1330000}"/>
    <cellStyle name="Normal 3 3 2 3" xfId="13363" xr:uid="{00000000-0005-0000-0000-0000E2330000}"/>
    <cellStyle name="Normal 3 3 2 4" xfId="13364" xr:uid="{00000000-0005-0000-0000-0000E3330000}"/>
    <cellStyle name="Normal 3 3 2 5" xfId="13365" xr:uid="{00000000-0005-0000-0000-0000E4330000}"/>
    <cellStyle name="Normal 3 3 3" xfId="236" xr:uid="{00000000-0005-0000-0000-0000E5330000}"/>
    <cellStyle name="Normal 3 3 3 2" xfId="13367" xr:uid="{00000000-0005-0000-0000-0000E6330000}"/>
    <cellStyle name="Normal 3 3 3 2 2" xfId="13368" xr:uid="{00000000-0005-0000-0000-0000E7330000}"/>
    <cellStyle name="Normal 3 3 3 3" xfId="13369" xr:uid="{00000000-0005-0000-0000-0000E8330000}"/>
    <cellStyle name="Normal 3 3 3 4" xfId="13370" xr:uid="{00000000-0005-0000-0000-0000E9330000}"/>
    <cellStyle name="Normal 3 3 3 5" xfId="13366" xr:uid="{00000000-0005-0000-0000-0000EA330000}"/>
    <cellStyle name="Normal 3 3 4" xfId="13371" xr:uid="{00000000-0005-0000-0000-0000EB330000}"/>
    <cellStyle name="Normal 3 3 4 2" xfId="13372" xr:uid="{00000000-0005-0000-0000-0000EC330000}"/>
    <cellStyle name="Normal 3 3 5" xfId="13373" xr:uid="{00000000-0005-0000-0000-0000ED330000}"/>
    <cellStyle name="Normal 3 3 6" xfId="13374" xr:uid="{00000000-0005-0000-0000-0000EE330000}"/>
    <cellStyle name="Normal 3 3 7" xfId="13375" xr:uid="{00000000-0005-0000-0000-0000EF330000}"/>
    <cellStyle name="Normal 3 4" xfId="237" xr:uid="{00000000-0005-0000-0000-0000F0330000}"/>
    <cellStyle name="Normal 3 4 2" xfId="13377" xr:uid="{00000000-0005-0000-0000-0000F1330000}"/>
    <cellStyle name="Normal 3 4 2 2" xfId="13378" xr:uid="{00000000-0005-0000-0000-0000F2330000}"/>
    <cellStyle name="Normal 3 4 2 2 2" xfId="13379" xr:uid="{00000000-0005-0000-0000-0000F3330000}"/>
    <cellStyle name="Normal 3 4 2 2 3" xfId="13380" xr:uid="{00000000-0005-0000-0000-0000F4330000}"/>
    <cellStyle name="Normal 3 4 2 3" xfId="13381" xr:uid="{00000000-0005-0000-0000-0000F5330000}"/>
    <cellStyle name="Normal 3 4 2 3 2" xfId="13382" xr:uid="{00000000-0005-0000-0000-0000F6330000}"/>
    <cellStyle name="Normal 3 4 2 3 3" xfId="13383" xr:uid="{00000000-0005-0000-0000-0000F7330000}"/>
    <cellStyle name="Normal 3 4 2 4" xfId="13384" xr:uid="{00000000-0005-0000-0000-0000F8330000}"/>
    <cellStyle name="Normal 3 4 2 5" xfId="13385" xr:uid="{00000000-0005-0000-0000-0000F9330000}"/>
    <cellStyle name="Normal 3 4 3" xfId="13386" xr:uid="{00000000-0005-0000-0000-0000FA330000}"/>
    <cellStyle name="Normal 3 4 3 2" xfId="13387" xr:uid="{00000000-0005-0000-0000-0000FB330000}"/>
    <cellStyle name="Normal 3 4 3 3" xfId="13388" xr:uid="{00000000-0005-0000-0000-0000FC330000}"/>
    <cellStyle name="Normal 3 4 4" xfId="13389" xr:uid="{00000000-0005-0000-0000-0000FD330000}"/>
    <cellStyle name="Normal 3 4 4 2" xfId="13390" xr:uid="{00000000-0005-0000-0000-0000FE330000}"/>
    <cellStyle name="Normal 3 4 4 3" xfId="13391" xr:uid="{00000000-0005-0000-0000-0000FF330000}"/>
    <cellStyle name="Normal 3 4 5" xfId="13392" xr:uid="{00000000-0005-0000-0000-000000340000}"/>
    <cellStyle name="Normal 3 4 6" xfId="13393" xr:uid="{00000000-0005-0000-0000-000001340000}"/>
    <cellStyle name="Normal 3 4 7" xfId="13376" xr:uid="{00000000-0005-0000-0000-000002340000}"/>
    <cellStyle name="Normal 3 5" xfId="13394" xr:uid="{00000000-0005-0000-0000-000003340000}"/>
    <cellStyle name="Normal 3 5 2" xfId="13395" xr:uid="{00000000-0005-0000-0000-000004340000}"/>
    <cellStyle name="Normal 3 5 2 2" xfId="13396" xr:uid="{00000000-0005-0000-0000-000005340000}"/>
    <cellStyle name="Normal 3 5 2 2 2" xfId="13397" xr:uid="{00000000-0005-0000-0000-000006340000}"/>
    <cellStyle name="Normal 3 5 2 3" xfId="13398" xr:uid="{00000000-0005-0000-0000-000007340000}"/>
    <cellStyle name="Normal 3 5 3" xfId="13399" xr:uid="{00000000-0005-0000-0000-000008340000}"/>
    <cellStyle name="Normal 3 5 3 2" xfId="13400" xr:uid="{00000000-0005-0000-0000-000009340000}"/>
    <cellStyle name="Normal 3 5 4" xfId="13401" xr:uid="{00000000-0005-0000-0000-00000A340000}"/>
    <cellStyle name="Normal 3 6" xfId="13402" xr:uid="{00000000-0005-0000-0000-00000B340000}"/>
    <cellStyle name="Normal 3 6 2" xfId="13403" xr:uid="{00000000-0005-0000-0000-00000C340000}"/>
    <cellStyle name="Normal 3 6 2 2" xfId="13404" xr:uid="{00000000-0005-0000-0000-00000D340000}"/>
    <cellStyle name="Normal 3 6 2 2 2" xfId="13405" xr:uid="{00000000-0005-0000-0000-00000E340000}"/>
    <cellStyle name="Normal 3 6 2 3" xfId="13406" xr:uid="{00000000-0005-0000-0000-00000F340000}"/>
    <cellStyle name="Normal 3 6 2 4" xfId="13407" xr:uid="{00000000-0005-0000-0000-000010340000}"/>
    <cellStyle name="Normal 3 6 3" xfId="13408" xr:uid="{00000000-0005-0000-0000-000011340000}"/>
    <cellStyle name="Normal 3 6 3 2" xfId="13409" xr:uid="{00000000-0005-0000-0000-000012340000}"/>
    <cellStyle name="Normal 3 6 4" xfId="13410" xr:uid="{00000000-0005-0000-0000-000013340000}"/>
    <cellStyle name="Normal 3 6 5" xfId="13411" xr:uid="{00000000-0005-0000-0000-000014340000}"/>
    <cellStyle name="Normal 3 7" xfId="13412" xr:uid="{00000000-0005-0000-0000-000015340000}"/>
    <cellStyle name="Normal 3 7 2" xfId="13413" xr:uid="{00000000-0005-0000-0000-000016340000}"/>
    <cellStyle name="Normal 3 7 2 2" xfId="13414" xr:uid="{00000000-0005-0000-0000-000017340000}"/>
    <cellStyle name="Normal 3 7 2 2 2" xfId="13415" xr:uid="{00000000-0005-0000-0000-000018340000}"/>
    <cellStyle name="Normal 3 7 2 3" xfId="13416" xr:uid="{00000000-0005-0000-0000-000019340000}"/>
    <cellStyle name="Normal 3 7 3" xfId="13417" xr:uid="{00000000-0005-0000-0000-00001A340000}"/>
    <cellStyle name="Normal 3 7 3 2" xfId="13418" xr:uid="{00000000-0005-0000-0000-00001B340000}"/>
    <cellStyle name="Normal 3 7 4" xfId="13419" xr:uid="{00000000-0005-0000-0000-00001C340000}"/>
    <cellStyle name="Normal 3 8" xfId="13420" xr:uid="{00000000-0005-0000-0000-00001D340000}"/>
    <cellStyle name="Normal 3 8 2" xfId="13421" xr:uid="{00000000-0005-0000-0000-00001E340000}"/>
    <cellStyle name="Normal 3 8 2 2" xfId="13422" xr:uid="{00000000-0005-0000-0000-00001F340000}"/>
    <cellStyle name="Normal 3 8 2 2 2" xfId="13423" xr:uid="{00000000-0005-0000-0000-000020340000}"/>
    <cellStyle name="Normal 3 8 2 3" xfId="13424" xr:uid="{00000000-0005-0000-0000-000021340000}"/>
    <cellStyle name="Normal 3 8 3" xfId="13425" xr:uid="{00000000-0005-0000-0000-000022340000}"/>
    <cellStyle name="Normal 3 8 3 2" xfId="13426" xr:uid="{00000000-0005-0000-0000-000023340000}"/>
    <cellStyle name="Normal 3 8 4" xfId="13427" xr:uid="{00000000-0005-0000-0000-000024340000}"/>
    <cellStyle name="Normal 3 9" xfId="13428" xr:uid="{00000000-0005-0000-0000-000025340000}"/>
    <cellStyle name="Normal 3 9 2" xfId="13429" xr:uid="{00000000-0005-0000-0000-000026340000}"/>
    <cellStyle name="Normal 3 9 2 2" xfId="13430" xr:uid="{00000000-0005-0000-0000-000027340000}"/>
    <cellStyle name="Normal 3 9 2 2 2" xfId="13431" xr:uid="{00000000-0005-0000-0000-000028340000}"/>
    <cellStyle name="Normal 3 9 2 3" xfId="13432" xr:uid="{00000000-0005-0000-0000-000029340000}"/>
    <cellStyle name="Normal 3 9 3" xfId="13433" xr:uid="{00000000-0005-0000-0000-00002A340000}"/>
    <cellStyle name="Normal 3 9 3 2" xfId="13434" xr:uid="{00000000-0005-0000-0000-00002B340000}"/>
    <cellStyle name="Normal 3 9 4" xfId="13435" xr:uid="{00000000-0005-0000-0000-00002C340000}"/>
    <cellStyle name="Normal 30" xfId="238" xr:uid="{00000000-0005-0000-0000-00002D340000}"/>
    <cellStyle name="Normal 30 2" xfId="13436" xr:uid="{00000000-0005-0000-0000-00002E340000}"/>
    <cellStyle name="Normal 30 2 2" xfId="13437" xr:uid="{00000000-0005-0000-0000-00002F340000}"/>
    <cellStyle name="Normal 30 2 2 2" xfId="13438" xr:uid="{00000000-0005-0000-0000-000030340000}"/>
    <cellStyle name="Normal 30 2 2 2 2" xfId="13439" xr:uid="{00000000-0005-0000-0000-000031340000}"/>
    <cellStyle name="Normal 30 2 2 3" xfId="13440" xr:uid="{00000000-0005-0000-0000-000032340000}"/>
    <cellStyle name="Normal 30 2 2 4" xfId="13441" xr:uid="{00000000-0005-0000-0000-000033340000}"/>
    <cellStyle name="Normal 30 2 3" xfId="13442" xr:uid="{00000000-0005-0000-0000-000034340000}"/>
    <cellStyle name="Normal 30 2 3 2" xfId="13443" xr:uid="{00000000-0005-0000-0000-000035340000}"/>
    <cellStyle name="Normal 30 2 4" xfId="13444" xr:uid="{00000000-0005-0000-0000-000036340000}"/>
    <cellStyle name="Normal 30 2 5" xfId="13445" xr:uid="{00000000-0005-0000-0000-000037340000}"/>
    <cellStyle name="Normal 30 3" xfId="13446" xr:uid="{00000000-0005-0000-0000-000038340000}"/>
    <cellStyle name="Normal 30 3 2" xfId="13447" xr:uid="{00000000-0005-0000-0000-000039340000}"/>
    <cellStyle name="Normal 30 3 2 2" xfId="13448" xr:uid="{00000000-0005-0000-0000-00003A340000}"/>
    <cellStyle name="Normal 30 3 3" xfId="13449" xr:uid="{00000000-0005-0000-0000-00003B340000}"/>
    <cellStyle name="Normal 30 3 4" xfId="13450" xr:uid="{00000000-0005-0000-0000-00003C340000}"/>
    <cellStyle name="Normal 30 4" xfId="13451" xr:uid="{00000000-0005-0000-0000-00003D340000}"/>
    <cellStyle name="Normal 30 4 2" xfId="13452" xr:uid="{00000000-0005-0000-0000-00003E340000}"/>
    <cellStyle name="Normal 30 4 2 2" xfId="13453" xr:uid="{00000000-0005-0000-0000-00003F340000}"/>
    <cellStyle name="Normal 30 4 3" xfId="13454" xr:uid="{00000000-0005-0000-0000-000040340000}"/>
    <cellStyle name="Normal 30 5" xfId="13455" xr:uid="{00000000-0005-0000-0000-000041340000}"/>
    <cellStyle name="Normal 30 5 2" xfId="13456" xr:uid="{00000000-0005-0000-0000-000042340000}"/>
    <cellStyle name="Normal 30 6" xfId="13457" xr:uid="{00000000-0005-0000-0000-000043340000}"/>
    <cellStyle name="Normal 30 6 2" xfId="13458" xr:uid="{00000000-0005-0000-0000-000044340000}"/>
    <cellStyle name="Normal 30 7" xfId="13459" xr:uid="{00000000-0005-0000-0000-000045340000}"/>
    <cellStyle name="Normal 30 8" xfId="13460" xr:uid="{00000000-0005-0000-0000-000046340000}"/>
    <cellStyle name="Normal 300" xfId="13461" xr:uid="{00000000-0005-0000-0000-000047340000}"/>
    <cellStyle name="Normal 300 2" xfId="13462" xr:uid="{00000000-0005-0000-0000-000048340000}"/>
    <cellStyle name="Normal 300 2 2" xfId="13463" xr:uid="{00000000-0005-0000-0000-000049340000}"/>
    <cellStyle name="Normal 300 3" xfId="13464" xr:uid="{00000000-0005-0000-0000-00004A340000}"/>
    <cellStyle name="Normal 301" xfId="13465" xr:uid="{00000000-0005-0000-0000-00004B340000}"/>
    <cellStyle name="Normal 301 2" xfId="13466" xr:uid="{00000000-0005-0000-0000-00004C340000}"/>
    <cellStyle name="Normal 301 2 2" xfId="13467" xr:uid="{00000000-0005-0000-0000-00004D340000}"/>
    <cellStyle name="Normal 301 3" xfId="13468" xr:uid="{00000000-0005-0000-0000-00004E340000}"/>
    <cellStyle name="Normal 302" xfId="13469" xr:uid="{00000000-0005-0000-0000-00004F340000}"/>
    <cellStyle name="Normal 302 2" xfId="13470" xr:uid="{00000000-0005-0000-0000-000050340000}"/>
    <cellStyle name="Normal 302 2 2" xfId="13471" xr:uid="{00000000-0005-0000-0000-000051340000}"/>
    <cellStyle name="Normal 302 3" xfId="13472" xr:uid="{00000000-0005-0000-0000-000052340000}"/>
    <cellStyle name="Normal 303" xfId="13473" xr:uid="{00000000-0005-0000-0000-000053340000}"/>
    <cellStyle name="Normal 303 2" xfId="13474" xr:uid="{00000000-0005-0000-0000-000054340000}"/>
    <cellStyle name="Normal 303 2 2" xfId="13475" xr:uid="{00000000-0005-0000-0000-000055340000}"/>
    <cellStyle name="Normal 303 3" xfId="13476" xr:uid="{00000000-0005-0000-0000-000056340000}"/>
    <cellStyle name="Normal 304" xfId="13477" xr:uid="{00000000-0005-0000-0000-000057340000}"/>
    <cellStyle name="Normal 304 2" xfId="13478" xr:uid="{00000000-0005-0000-0000-000058340000}"/>
    <cellStyle name="Normal 304 2 2" xfId="13479" xr:uid="{00000000-0005-0000-0000-000059340000}"/>
    <cellStyle name="Normal 304 3" xfId="13480" xr:uid="{00000000-0005-0000-0000-00005A340000}"/>
    <cellStyle name="Normal 305" xfId="13481" xr:uid="{00000000-0005-0000-0000-00005B340000}"/>
    <cellStyle name="Normal 305 2" xfId="13482" xr:uid="{00000000-0005-0000-0000-00005C340000}"/>
    <cellStyle name="Normal 305 2 2" xfId="13483" xr:uid="{00000000-0005-0000-0000-00005D340000}"/>
    <cellStyle name="Normal 305 3" xfId="13484" xr:uid="{00000000-0005-0000-0000-00005E340000}"/>
    <cellStyle name="Normal 306" xfId="13485" xr:uid="{00000000-0005-0000-0000-00005F340000}"/>
    <cellStyle name="Normal 306 2" xfId="13486" xr:uid="{00000000-0005-0000-0000-000060340000}"/>
    <cellStyle name="Normal 306 2 2" xfId="13487" xr:uid="{00000000-0005-0000-0000-000061340000}"/>
    <cellStyle name="Normal 306 3" xfId="13488" xr:uid="{00000000-0005-0000-0000-000062340000}"/>
    <cellStyle name="Normal 307" xfId="13489" xr:uid="{00000000-0005-0000-0000-000063340000}"/>
    <cellStyle name="Normal 307 2" xfId="13490" xr:uid="{00000000-0005-0000-0000-000064340000}"/>
    <cellStyle name="Normal 307 2 2" xfId="13491" xr:uid="{00000000-0005-0000-0000-000065340000}"/>
    <cellStyle name="Normal 307 3" xfId="13492" xr:uid="{00000000-0005-0000-0000-000066340000}"/>
    <cellStyle name="Normal 308" xfId="13493" xr:uid="{00000000-0005-0000-0000-000067340000}"/>
    <cellStyle name="Normal 308 2" xfId="13494" xr:uid="{00000000-0005-0000-0000-000068340000}"/>
    <cellStyle name="Normal 308 2 2" xfId="13495" xr:uid="{00000000-0005-0000-0000-000069340000}"/>
    <cellStyle name="Normal 308 3" xfId="13496" xr:uid="{00000000-0005-0000-0000-00006A340000}"/>
    <cellStyle name="Normal 309" xfId="13497" xr:uid="{00000000-0005-0000-0000-00006B340000}"/>
    <cellStyle name="Normal 309 2" xfId="13498" xr:uid="{00000000-0005-0000-0000-00006C340000}"/>
    <cellStyle name="Normal 309 2 2" xfId="13499" xr:uid="{00000000-0005-0000-0000-00006D340000}"/>
    <cellStyle name="Normal 309 3" xfId="13500" xr:uid="{00000000-0005-0000-0000-00006E340000}"/>
    <cellStyle name="Normal 31" xfId="239" xr:uid="{00000000-0005-0000-0000-00006F340000}"/>
    <cellStyle name="Normal 31 2" xfId="13502" xr:uid="{00000000-0005-0000-0000-000070340000}"/>
    <cellStyle name="Normal 31 2 2" xfId="13503" xr:uid="{00000000-0005-0000-0000-000071340000}"/>
    <cellStyle name="Normal 31 2 2 2" xfId="13504" xr:uid="{00000000-0005-0000-0000-000072340000}"/>
    <cellStyle name="Normal 31 2 2 2 2" xfId="13505" xr:uid="{00000000-0005-0000-0000-000073340000}"/>
    <cellStyle name="Normal 31 2 2 3" xfId="13506" xr:uid="{00000000-0005-0000-0000-000074340000}"/>
    <cellStyle name="Normal 31 2 2 4" xfId="13507" xr:uid="{00000000-0005-0000-0000-000075340000}"/>
    <cellStyle name="Normal 31 2 3" xfId="13508" xr:uid="{00000000-0005-0000-0000-000076340000}"/>
    <cellStyle name="Normal 31 2 3 2" xfId="13509" xr:uid="{00000000-0005-0000-0000-000077340000}"/>
    <cellStyle name="Normal 31 2 4" xfId="13510" xr:uid="{00000000-0005-0000-0000-000078340000}"/>
    <cellStyle name="Normal 31 2 5" xfId="13511" xr:uid="{00000000-0005-0000-0000-000079340000}"/>
    <cellStyle name="Normal 31 3" xfId="13512" xr:uid="{00000000-0005-0000-0000-00007A340000}"/>
    <cellStyle name="Normal 31 3 2" xfId="13513" xr:uid="{00000000-0005-0000-0000-00007B340000}"/>
    <cellStyle name="Normal 31 3 2 2" xfId="13514" xr:uid="{00000000-0005-0000-0000-00007C340000}"/>
    <cellStyle name="Normal 31 3 3" xfId="13515" xr:uid="{00000000-0005-0000-0000-00007D340000}"/>
    <cellStyle name="Normal 31 3 4" xfId="13516" xr:uid="{00000000-0005-0000-0000-00007E340000}"/>
    <cellStyle name="Normal 31 4" xfId="13517" xr:uid="{00000000-0005-0000-0000-00007F340000}"/>
    <cellStyle name="Normal 31 4 2" xfId="13518" xr:uid="{00000000-0005-0000-0000-000080340000}"/>
    <cellStyle name="Normal 31 4 2 2" xfId="13519" xr:uid="{00000000-0005-0000-0000-000081340000}"/>
    <cellStyle name="Normal 31 4 3" xfId="13520" xr:uid="{00000000-0005-0000-0000-000082340000}"/>
    <cellStyle name="Normal 31 5" xfId="13521" xr:uid="{00000000-0005-0000-0000-000083340000}"/>
    <cellStyle name="Normal 31 5 2" xfId="13522" xr:uid="{00000000-0005-0000-0000-000084340000}"/>
    <cellStyle name="Normal 31 6" xfId="13523" xr:uid="{00000000-0005-0000-0000-000085340000}"/>
    <cellStyle name="Normal 31 6 2" xfId="13524" xr:uid="{00000000-0005-0000-0000-000086340000}"/>
    <cellStyle name="Normal 31 7" xfId="13525" xr:uid="{00000000-0005-0000-0000-000087340000}"/>
    <cellStyle name="Normal 31 8" xfId="13526" xr:uid="{00000000-0005-0000-0000-000088340000}"/>
    <cellStyle name="Normal 31 9" xfId="13501" xr:uid="{00000000-0005-0000-0000-000089340000}"/>
    <cellStyle name="Normal 310" xfId="13527" xr:uid="{00000000-0005-0000-0000-00008A340000}"/>
    <cellStyle name="Normal 310 2" xfId="13528" xr:uid="{00000000-0005-0000-0000-00008B340000}"/>
    <cellStyle name="Normal 310 2 2" xfId="13529" xr:uid="{00000000-0005-0000-0000-00008C340000}"/>
    <cellStyle name="Normal 310 3" xfId="13530" xr:uid="{00000000-0005-0000-0000-00008D340000}"/>
    <cellStyle name="Normal 311" xfId="13531" xr:uid="{00000000-0005-0000-0000-00008E340000}"/>
    <cellStyle name="Normal 311 2" xfId="13532" xr:uid="{00000000-0005-0000-0000-00008F340000}"/>
    <cellStyle name="Normal 311 2 2" xfId="13533" xr:uid="{00000000-0005-0000-0000-000090340000}"/>
    <cellStyle name="Normal 311 3" xfId="13534" xr:uid="{00000000-0005-0000-0000-000091340000}"/>
    <cellStyle name="Normal 312" xfId="13535" xr:uid="{00000000-0005-0000-0000-000092340000}"/>
    <cellStyle name="Normal 312 2" xfId="13536" xr:uid="{00000000-0005-0000-0000-000093340000}"/>
    <cellStyle name="Normal 312 2 2" xfId="13537" xr:uid="{00000000-0005-0000-0000-000094340000}"/>
    <cellStyle name="Normal 312 3" xfId="13538" xr:uid="{00000000-0005-0000-0000-000095340000}"/>
    <cellStyle name="Normal 313" xfId="13539" xr:uid="{00000000-0005-0000-0000-000096340000}"/>
    <cellStyle name="Normal 313 2" xfId="13540" xr:uid="{00000000-0005-0000-0000-000097340000}"/>
    <cellStyle name="Normal 313 2 2" xfId="13541" xr:uid="{00000000-0005-0000-0000-000098340000}"/>
    <cellStyle name="Normal 313 3" xfId="13542" xr:uid="{00000000-0005-0000-0000-000099340000}"/>
    <cellStyle name="Normal 314" xfId="13543" xr:uid="{00000000-0005-0000-0000-00009A340000}"/>
    <cellStyle name="Normal 314 2" xfId="13544" xr:uid="{00000000-0005-0000-0000-00009B340000}"/>
    <cellStyle name="Normal 314 2 2" xfId="13545" xr:uid="{00000000-0005-0000-0000-00009C340000}"/>
    <cellStyle name="Normal 314 3" xfId="13546" xr:uid="{00000000-0005-0000-0000-00009D340000}"/>
    <cellStyle name="Normal 315" xfId="13547" xr:uid="{00000000-0005-0000-0000-00009E340000}"/>
    <cellStyle name="Normal 315 2" xfId="13548" xr:uid="{00000000-0005-0000-0000-00009F340000}"/>
    <cellStyle name="Normal 315 2 2" xfId="13549" xr:uid="{00000000-0005-0000-0000-0000A0340000}"/>
    <cellStyle name="Normal 315 3" xfId="13550" xr:uid="{00000000-0005-0000-0000-0000A1340000}"/>
    <cellStyle name="Normal 316" xfId="13551" xr:uid="{00000000-0005-0000-0000-0000A2340000}"/>
    <cellStyle name="Normal 316 2" xfId="13552" xr:uid="{00000000-0005-0000-0000-0000A3340000}"/>
    <cellStyle name="Normal 316 2 2" xfId="13553" xr:uid="{00000000-0005-0000-0000-0000A4340000}"/>
    <cellStyle name="Normal 316 3" xfId="13554" xr:uid="{00000000-0005-0000-0000-0000A5340000}"/>
    <cellStyle name="Normal 317" xfId="13555" xr:uid="{00000000-0005-0000-0000-0000A6340000}"/>
    <cellStyle name="Normal 317 2" xfId="13556" xr:uid="{00000000-0005-0000-0000-0000A7340000}"/>
    <cellStyle name="Normal 317 2 2" xfId="13557" xr:uid="{00000000-0005-0000-0000-0000A8340000}"/>
    <cellStyle name="Normal 317 3" xfId="13558" xr:uid="{00000000-0005-0000-0000-0000A9340000}"/>
    <cellStyle name="Normal 318" xfId="13559" xr:uid="{00000000-0005-0000-0000-0000AA340000}"/>
    <cellStyle name="Normal 318 2" xfId="13560" xr:uid="{00000000-0005-0000-0000-0000AB340000}"/>
    <cellStyle name="Normal 318 2 2" xfId="13561" xr:uid="{00000000-0005-0000-0000-0000AC340000}"/>
    <cellStyle name="Normal 318 3" xfId="13562" xr:uid="{00000000-0005-0000-0000-0000AD340000}"/>
    <cellStyle name="Normal 319" xfId="13563" xr:uid="{00000000-0005-0000-0000-0000AE340000}"/>
    <cellStyle name="Normal 319 2" xfId="13564" xr:uid="{00000000-0005-0000-0000-0000AF340000}"/>
    <cellStyle name="Normal 319 2 2" xfId="13565" xr:uid="{00000000-0005-0000-0000-0000B0340000}"/>
    <cellStyle name="Normal 319 3" xfId="13566" xr:uid="{00000000-0005-0000-0000-0000B1340000}"/>
    <cellStyle name="Normal 32" xfId="240" xr:uid="{00000000-0005-0000-0000-0000B2340000}"/>
    <cellStyle name="Normal 32 2" xfId="13568" xr:uid="{00000000-0005-0000-0000-0000B3340000}"/>
    <cellStyle name="Normal 32 2 2" xfId="13569" xr:uid="{00000000-0005-0000-0000-0000B4340000}"/>
    <cellStyle name="Normal 32 2 2 2" xfId="13570" xr:uid="{00000000-0005-0000-0000-0000B5340000}"/>
    <cellStyle name="Normal 32 2 2 2 2" xfId="13571" xr:uid="{00000000-0005-0000-0000-0000B6340000}"/>
    <cellStyle name="Normal 32 2 2 3" xfId="13572" xr:uid="{00000000-0005-0000-0000-0000B7340000}"/>
    <cellStyle name="Normal 32 2 2 4" xfId="13573" xr:uid="{00000000-0005-0000-0000-0000B8340000}"/>
    <cellStyle name="Normal 32 2 3" xfId="13574" xr:uid="{00000000-0005-0000-0000-0000B9340000}"/>
    <cellStyle name="Normal 32 2 3 2" xfId="13575" xr:uid="{00000000-0005-0000-0000-0000BA340000}"/>
    <cellStyle name="Normal 32 2 4" xfId="13576" xr:uid="{00000000-0005-0000-0000-0000BB340000}"/>
    <cellStyle name="Normal 32 2 5" xfId="13577" xr:uid="{00000000-0005-0000-0000-0000BC340000}"/>
    <cellStyle name="Normal 32 3" xfId="13578" xr:uid="{00000000-0005-0000-0000-0000BD340000}"/>
    <cellStyle name="Normal 32 3 2" xfId="13579" xr:uid="{00000000-0005-0000-0000-0000BE340000}"/>
    <cellStyle name="Normal 32 3 2 2" xfId="13580" xr:uid="{00000000-0005-0000-0000-0000BF340000}"/>
    <cellStyle name="Normal 32 3 3" xfId="13581" xr:uid="{00000000-0005-0000-0000-0000C0340000}"/>
    <cellStyle name="Normal 32 3 4" xfId="13582" xr:uid="{00000000-0005-0000-0000-0000C1340000}"/>
    <cellStyle name="Normal 32 4" xfId="13583" xr:uid="{00000000-0005-0000-0000-0000C2340000}"/>
    <cellStyle name="Normal 32 4 2" xfId="13584" xr:uid="{00000000-0005-0000-0000-0000C3340000}"/>
    <cellStyle name="Normal 32 4 2 2" xfId="13585" xr:uid="{00000000-0005-0000-0000-0000C4340000}"/>
    <cellStyle name="Normal 32 4 3" xfId="13586" xr:uid="{00000000-0005-0000-0000-0000C5340000}"/>
    <cellStyle name="Normal 32 5" xfId="13587" xr:uid="{00000000-0005-0000-0000-0000C6340000}"/>
    <cellStyle name="Normal 32 5 2" xfId="13588" xr:uid="{00000000-0005-0000-0000-0000C7340000}"/>
    <cellStyle name="Normal 32 6" xfId="13589" xr:uid="{00000000-0005-0000-0000-0000C8340000}"/>
    <cellStyle name="Normal 32 6 2" xfId="13590" xr:uid="{00000000-0005-0000-0000-0000C9340000}"/>
    <cellStyle name="Normal 32 7" xfId="13591" xr:uid="{00000000-0005-0000-0000-0000CA340000}"/>
    <cellStyle name="Normal 32 8" xfId="13592" xr:uid="{00000000-0005-0000-0000-0000CB340000}"/>
    <cellStyle name="Normal 32 9" xfId="13567" xr:uid="{00000000-0005-0000-0000-0000CC340000}"/>
    <cellStyle name="Normal 320" xfId="13593" xr:uid="{00000000-0005-0000-0000-0000CD340000}"/>
    <cellStyle name="Normal 320 2" xfId="13594" xr:uid="{00000000-0005-0000-0000-0000CE340000}"/>
    <cellStyle name="Normal 320 2 2" xfId="13595" xr:uid="{00000000-0005-0000-0000-0000CF340000}"/>
    <cellStyle name="Normal 320 3" xfId="13596" xr:uid="{00000000-0005-0000-0000-0000D0340000}"/>
    <cellStyle name="Normal 321" xfId="13597" xr:uid="{00000000-0005-0000-0000-0000D1340000}"/>
    <cellStyle name="Normal 321 2" xfId="13598" xr:uid="{00000000-0005-0000-0000-0000D2340000}"/>
    <cellStyle name="Normal 321 2 2" xfId="13599" xr:uid="{00000000-0005-0000-0000-0000D3340000}"/>
    <cellStyle name="Normal 321 3" xfId="13600" xr:uid="{00000000-0005-0000-0000-0000D4340000}"/>
    <cellStyle name="Normal 322" xfId="13601" xr:uid="{00000000-0005-0000-0000-0000D5340000}"/>
    <cellStyle name="Normal 322 2" xfId="13602" xr:uid="{00000000-0005-0000-0000-0000D6340000}"/>
    <cellStyle name="Normal 322 2 2" xfId="13603" xr:uid="{00000000-0005-0000-0000-0000D7340000}"/>
    <cellStyle name="Normal 322 2 2 2" xfId="13604" xr:uid="{00000000-0005-0000-0000-0000D8340000}"/>
    <cellStyle name="Normal 322 2 3" xfId="13605" xr:uid="{00000000-0005-0000-0000-0000D9340000}"/>
    <cellStyle name="Normal 322 2 4" xfId="13606" xr:uid="{00000000-0005-0000-0000-0000DA340000}"/>
    <cellStyle name="Normal 322 3" xfId="13607" xr:uid="{00000000-0005-0000-0000-0000DB340000}"/>
    <cellStyle name="Normal 323" xfId="13608" xr:uid="{00000000-0005-0000-0000-0000DC340000}"/>
    <cellStyle name="Normal 323 2" xfId="13609" xr:uid="{00000000-0005-0000-0000-0000DD340000}"/>
    <cellStyle name="Normal 323 2 2" xfId="13610" xr:uid="{00000000-0005-0000-0000-0000DE340000}"/>
    <cellStyle name="Normal 323 3" xfId="13611" xr:uid="{00000000-0005-0000-0000-0000DF340000}"/>
    <cellStyle name="Normal 324" xfId="13612" xr:uid="{00000000-0005-0000-0000-0000E0340000}"/>
    <cellStyle name="Normal 324 2" xfId="13613" xr:uid="{00000000-0005-0000-0000-0000E1340000}"/>
    <cellStyle name="Normal 324 2 2" xfId="13614" xr:uid="{00000000-0005-0000-0000-0000E2340000}"/>
    <cellStyle name="Normal 324 3" xfId="13615" xr:uid="{00000000-0005-0000-0000-0000E3340000}"/>
    <cellStyle name="Normal 325" xfId="13616" xr:uid="{00000000-0005-0000-0000-0000E4340000}"/>
    <cellStyle name="Normal 325 2" xfId="13617" xr:uid="{00000000-0005-0000-0000-0000E5340000}"/>
    <cellStyle name="Normal 325 2 2" xfId="13618" xr:uid="{00000000-0005-0000-0000-0000E6340000}"/>
    <cellStyle name="Normal 325 3" xfId="13619" xr:uid="{00000000-0005-0000-0000-0000E7340000}"/>
    <cellStyle name="Normal 326" xfId="13620" xr:uid="{00000000-0005-0000-0000-0000E8340000}"/>
    <cellStyle name="Normal 326 2" xfId="13621" xr:uid="{00000000-0005-0000-0000-0000E9340000}"/>
    <cellStyle name="Normal 326 2 2" xfId="13622" xr:uid="{00000000-0005-0000-0000-0000EA340000}"/>
    <cellStyle name="Normal 326 3" xfId="13623" xr:uid="{00000000-0005-0000-0000-0000EB340000}"/>
    <cellStyle name="Normal 327" xfId="13624" xr:uid="{00000000-0005-0000-0000-0000EC340000}"/>
    <cellStyle name="Normal 327 2" xfId="13625" xr:uid="{00000000-0005-0000-0000-0000ED340000}"/>
    <cellStyle name="Normal 327 2 2" xfId="13626" xr:uid="{00000000-0005-0000-0000-0000EE340000}"/>
    <cellStyle name="Normal 327 3" xfId="13627" xr:uid="{00000000-0005-0000-0000-0000EF340000}"/>
    <cellStyle name="Normal 328" xfId="13628" xr:uid="{00000000-0005-0000-0000-0000F0340000}"/>
    <cellStyle name="Normal 328 2" xfId="13629" xr:uid="{00000000-0005-0000-0000-0000F1340000}"/>
    <cellStyle name="Normal 328 2 2" xfId="13630" xr:uid="{00000000-0005-0000-0000-0000F2340000}"/>
    <cellStyle name="Normal 328 3" xfId="13631" xr:uid="{00000000-0005-0000-0000-0000F3340000}"/>
    <cellStyle name="Normal 329" xfId="13632" xr:uid="{00000000-0005-0000-0000-0000F4340000}"/>
    <cellStyle name="Normal 329 2" xfId="13633" xr:uid="{00000000-0005-0000-0000-0000F5340000}"/>
    <cellStyle name="Normal 329 2 2" xfId="13634" xr:uid="{00000000-0005-0000-0000-0000F6340000}"/>
    <cellStyle name="Normal 329 3" xfId="13635" xr:uid="{00000000-0005-0000-0000-0000F7340000}"/>
    <cellStyle name="Normal 33" xfId="13636" xr:uid="{00000000-0005-0000-0000-0000F8340000}"/>
    <cellStyle name="Normal 33 2" xfId="13637" xr:uid="{00000000-0005-0000-0000-0000F9340000}"/>
    <cellStyle name="Normal 33 2 2" xfId="13638" xr:uid="{00000000-0005-0000-0000-0000FA340000}"/>
    <cellStyle name="Normal 33 2 2 2" xfId="13639" xr:uid="{00000000-0005-0000-0000-0000FB340000}"/>
    <cellStyle name="Normal 33 2 2 2 2" xfId="13640" xr:uid="{00000000-0005-0000-0000-0000FC340000}"/>
    <cellStyle name="Normal 33 2 2 3" xfId="13641" xr:uid="{00000000-0005-0000-0000-0000FD340000}"/>
    <cellStyle name="Normal 33 2 2 4" xfId="13642" xr:uid="{00000000-0005-0000-0000-0000FE340000}"/>
    <cellStyle name="Normal 33 2 3" xfId="13643" xr:uid="{00000000-0005-0000-0000-0000FF340000}"/>
    <cellStyle name="Normal 33 2 3 2" xfId="13644" xr:uid="{00000000-0005-0000-0000-000000350000}"/>
    <cellStyle name="Normal 33 2 4" xfId="13645" xr:uid="{00000000-0005-0000-0000-000001350000}"/>
    <cellStyle name="Normal 33 2 5" xfId="13646" xr:uid="{00000000-0005-0000-0000-000002350000}"/>
    <cellStyle name="Normal 33 3" xfId="13647" xr:uid="{00000000-0005-0000-0000-000003350000}"/>
    <cellStyle name="Normal 33 3 2" xfId="13648" xr:uid="{00000000-0005-0000-0000-000004350000}"/>
    <cellStyle name="Normal 33 3 2 2" xfId="13649" xr:uid="{00000000-0005-0000-0000-000005350000}"/>
    <cellStyle name="Normal 33 3 3" xfId="13650" xr:uid="{00000000-0005-0000-0000-000006350000}"/>
    <cellStyle name="Normal 33 3 4" xfId="13651" xr:uid="{00000000-0005-0000-0000-000007350000}"/>
    <cellStyle name="Normal 33 4" xfId="13652" xr:uid="{00000000-0005-0000-0000-000008350000}"/>
    <cellStyle name="Normal 33 4 2" xfId="13653" xr:uid="{00000000-0005-0000-0000-000009350000}"/>
    <cellStyle name="Normal 33 4 2 2" xfId="13654" xr:uid="{00000000-0005-0000-0000-00000A350000}"/>
    <cellStyle name="Normal 33 4 3" xfId="13655" xr:uid="{00000000-0005-0000-0000-00000B350000}"/>
    <cellStyle name="Normal 33 5" xfId="13656" xr:uid="{00000000-0005-0000-0000-00000C350000}"/>
    <cellStyle name="Normal 33 5 2" xfId="13657" xr:uid="{00000000-0005-0000-0000-00000D350000}"/>
    <cellStyle name="Normal 33 6" xfId="13658" xr:uid="{00000000-0005-0000-0000-00000E350000}"/>
    <cellStyle name="Normal 33 6 2" xfId="13659" xr:uid="{00000000-0005-0000-0000-00000F350000}"/>
    <cellStyle name="Normal 33 7" xfId="13660" xr:uid="{00000000-0005-0000-0000-000010350000}"/>
    <cellStyle name="Normal 33 8" xfId="13661" xr:uid="{00000000-0005-0000-0000-000011350000}"/>
    <cellStyle name="Normal 330" xfId="13662" xr:uid="{00000000-0005-0000-0000-000012350000}"/>
    <cellStyle name="Normal 330 2" xfId="13663" xr:uid="{00000000-0005-0000-0000-000013350000}"/>
    <cellStyle name="Normal 330 2 2" xfId="13664" xr:uid="{00000000-0005-0000-0000-000014350000}"/>
    <cellStyle name="Normal 330 3" xfId="13665" xr:uid="{00000000-0005-0000-0000-000015350000}"/>
    <cellStyle name="Normal 331" xfId="13666" xr:uid="{00000000-0005-0000-0000-000016350000}"/>
    <cellStyle name="Normal 331 2" xfId="13667" xr:uid="{00000000-0005-0000-0000-000017350000}"/>
    <cellStyle name="Normal 331 2 2" xfId="13668" xr:uid="{00000000-0005-0000-0000-000018350000}"/>
    <cellStyle name="Normal 331 3" xfId="13669" xr:uid="{00000000-0005-0000-0000-000019350000}"/>
    <cellStyle name="Normal 332" xfId="13670" xr:uid="{00000000-0005-0000-0000-00001A350000}"/>
    <cellStyle name="Normal 332 2" xfId="13671" xr:uid="{00000000-0005-0000-0000-00001B350000}"/>
    <cellStyle name="Normal 332 2 2" xfId="13672" xr:uid="{00000000-0005-0000-0000-00001C350000}"/>
    <cellStyle name="Normal 332 3" xfId="13673" xr:uid="{00000000-0005-0000-0000-00001D350000}"/>
    <cellStyle name="Normal 333" xfId="13674" xr:uid="{00000000-0005-0000-0000-00001E350000}"/>
    <cellStyle name="Normal 333 2" xfId="13675" xr:uid="{00000000-0005-0000-0000-00001F350000}"/>
    <cellStyle name="Normal 333 2 2" xfId="13676" xr:uid="{00000000-0005-0000-0000-000020350000}"/>
    <cellStyle name="Normal 333 3" xfId="13677" xr:uid="{00000000-0005-0000-0000-000021350000}"/>
    <cellStyle name="Normal 334" xfId="13678" xr:uid="{00000000-0005-0000-0000-000022350000}"/>
    <cellStyle name="Normal 334 2" xfId="13679" xr:uid="{00000000-0005-0000-0000-000023350000}"/>
    <cellStyle name="Normal 334 2 2" xfId="13680" xr:uid="{00000000-0005-0000-0000-000024350000}"/>
    <cellStyle name="Normal 334 3" xfId="13681" xr:uid="{00000000-0005-0000-0000-000025350000}"/>
    <cellStyle name="Normal 335" xfId="13682" xr:uid="{00000000-0005-0000-0000-000026350000}"/>
    <cellStyle name="Normal 335 2" xfId="13683" xr:uid="{00000000-0005-0000-0000-000027350000}"/>
    <cellStyle name="Normal 335 2 2" xfId="13684" xr:uid="{00000000-0005-0000-0000-000028350000}"/>
    <cellStyle name="Normal 335 3" xfId="13685" xr:uid="{00000000-0005-0000-0000-000029350000}"/>
    <cellStyle name="Normal 336" xfId="13686" xr:uid="{00000000-0005-0000-0000-00002A350000}"/>
    <cellStyle name="Normal 336 2" xfId="13687" xr:uid="{00000000-0005-0000-0000-00002B350000}"/>
    <cellStyle name="Normal 336 2 2" xfId="13688" xr:uid="{00000000-0005-0000-0000-00002C350000}"/>
    <cellStyle name="Normal 336 3" xfId="13689" xr:uid="{00000000-0005-0000-0000-00002D350000}"/>
    <cellStyle name="Normal 337" xfId="13690" xr:uid="{00000000-0005-0000-0000-00002E350000}"/>
    <cellStyle name="Normal 337 2" xfId="13691" xr:uid="{00000000-0005-0000-0000-00002F350000}"/>
    <cellStyle name="Normal 337 2 2" xfId="13692" xr:uid="{00000000-0005-0000-0000-000030350000}"/>
    <cellStyle name="Normal 337 3" xfId="13693" xr:uid="{00000000-0005-0000-0000-000031350000}"/>
    <cellStyle name="Normal 338" xfId="13694" xr:uid="{00000000-0005-0000-0000-000032350000}"/>
    <cellStyle name="Normal 338 2" xfId="13695" xr:uid="{00000000-0005-0000-0000-000033350000}"/>
    <cellStyle name="Normal 338 2 2" xfId="13696" xr:uid="{00000000-0005-0000-0000-000034350000}"/>
    <cellStyle name="Normal 338 3" xfId="13697" xr:uid="{00000000-0005-0000-0000-000035350000}"/>
    <cellStyle name="Normal 339" xfId="13698" xr:uid="{00000000-0005-0000-0000-000036350000}"/>
    <cellStyle name="Normal 339 2" xfId="13699" xr:uid="{00000000-0005-0000-0000-000037350000}"/>
    <cellStyle name="Normal 339 2 2" xfId="13700" xr:uid="{00000000-0005-0000-0000-000038350000}"/>
    <cellStyle name="Normal 339 3" xfId="13701" xr:uid="{00000000-0005-0000-0000-000039350000}"/>
    <cellStyle name="Normal 34" xfId="13702" xr:uid="{00000000-0005-0000-0000-00003A350000}"/>
    <cellStyle name="Normal 34 2" xfId="13703" xr:uid="{00000000-0005-0000-0000-00003B350000}"/>
    <cellStyle name="Normal 34 2 2" xfId="13704" xr:uid="{00000000-0005-0000-0000-00003C350000}"/>
    <cellStyle name="Normal 34 2 2 2" xfId="13705" xr:uid="{00000000-0005-0000-0000-00003D350000}"/>
    <cellStyle name="Normal 34 2 2 2 2" xfId="13706" xr:uid="{00000000-0005-0000-0000-00003E350000}"/>
    <cellStyle name="Normal 34 2 2 3" xfId="13707" xr:uid="{00000000-0005-0000-0000-00003F350000}"/>
    <cellStyle name="Normal 34 2 2 4" xfId="13708" xr:uid="{00000000-0005-0000-0000-000040350000}"/>
    <cellStyle name="Normal 34 2 3" xfId="13709" xr:uid="{00000000-0005-0000-0000-000041350000}"/>
    <cellStyle name="Normal 34 2 3 2" xfId="13710" xr:uid="{00000000-0005-0000-0000-000042350000}"/>
    <cellStyle name="Normal 34 2 4" xfId="13711" xr:uid="{00000000-0005-0000-0000-000043350000}"/>
    <cellStyle name="Normal 34 2 5" xfId="13712" xr:uid="{00000000-0005-0000-0000-000044350000}"/>
    <cellStyle name="Normal 34 3" xfId="13713" xr:uid="{00000000-0005-0000-0000-000045350000}"/>
    <cellStyle name="Normal 34 3 2" xfId="13714" xr:uid="{00000000-0005-0000-0000-000046350000}"/>
    <cellStyle name="Normal 34 3 2 2" xfId="13715" xr:uid="{00000000-0005-0000-0000-000047350000}"/>
    <cellStyle name="Normal 34 3 3" xfId="13716" xr:uid="{00000000-0005-0000-0000-000048350000}"/>
    <cellStyle name="Normal 34 3 4" xfId="13717" xr:uid="{00000000-0005-0000-0000-000049350000}"/>
    <cellStyle name="Normal 34 4" xfId="13718" xr:uid="{00000000-0005-0000-0000-00004A350000}"/>
    <cellStyle name="Normal 34 4 2" xfId="13719" xr:uid="{00000000-0005-0000-0000-00004B350000}"/>
    <cellStyle name="Normal 34 4 2 2" xfId="13720" xr:uid="{00000000-0005-0000-0000-00004C350000}"/>
    <cellStyle name="Normal 34 4 3" xfId="13721" xr:uid="{00000000-0005-0000-0000-00004D350000}"/>
    <cellStyle name="Normal 34 5" xfId="13722" xr:uid="{00000000-0005-0000-0000-00004E350000}"/>
    <cellStyle name="Normal 34 5 2" xfId="13723" xr:uid="{00000000-0005-0000-0000-00004F350000}"/>
    <cellStyle name="Normal 34 6" xfId="13724" xr:uid="{00000000-0005-0000-0000-000050350000}"/>
    <cellStyle name="Normal 34 6 2" xfId="13725" xr:uid="{00000000-0005-0000-0000-000051350000}"/>
    <cellStyle name="Normal 34 7" xfId="13726" xr:uid="{00000000-0005-0000-0000-000052350000}"/>
    <cellStyle name="Normal 34 8" xfId="13727" xr:uid="{00000000-0005-0000-0000-000053350000}"/>
    <cellStyle name="Normal 340" xfId="13728" xr:uid="{00000000-0005-0000-0000-000054350000}"/>
    <cellStyle name="Normal 340 2" xfId="13729" xr:uid="{00000000-0005-0000-0000-000055350000}"/>
    <cellStyle name="Normal 340 2 2" xfId="13730" xr:uid="{00000000-0005-0000-0000-000056350000}"/>
    <cellStyle name="Normal 340 3" xfId="13731" xr:uid="{00000000-0005-0000-0000-000057350000}"/>
    <cellStyle name="Normal 341" xfId="13732" xr:uid="{00000000-0005-0000-0000-000058350000}"/>
    <cellStyle name="Normal 341 2" xfId="13733" xr:uid="{00000000-0005-0000-0000-000059350000}"/>
    <cellStyle name="Normal 341 2 2" xfId="13734" xr:uid="{00000000-0005-0000-0000-00005A350000}"/>
    <cellStyle name="Normal 341 3" xfId="13735" xr:uid="{00000000-0005-0000-0000-00005B350000}"/>
    <cellStyle name="Normal 342" xfId="13736" xr:uid="{00000000-0005-0000-0000-00005C350000}"/>
    <cellStyle name="Normal 342 2" xfId="13737" xr:uid="{00000000-0005-0000-0000-00005D350000}"/>
    <cellStyle name="Normal 342 2 2" xfId="13738" xr:uid="{00000000-0005-0000-0000-00005E350000}"/>
    <cellStyle name="Normal 342 3" xfId="13739" xr:uid="{00000000-0005-0000-0000-00005F350000}"/>
    <cellStyle name="Normal 343" xfId="13740" xr:uid="{00000000-0005-0000-0000-000060350000}"/>
    <cellStyle name="Normal 343 2" xfId="13741" xr:uid="{00000000-0005-0000-0000-000061350000}"/>
    <cellStyle name="Normal 343 2 2" xfId="13742" xr:uid="{00000000-0005-0000-0000-000062350000}"/>
    <cellStyle name="Normal 343 3" xfId="13743" xr:uid="{00000000-0005-0000-0000-000063350000}"/>
    <cellStyle name="Normal 344" xfId="13744" xr:uid="{00000000-0005-0000-0000-000064350000}"/>
    <cellStyle name="Normal 344 2" xfId="13745" xr:uid="{00000000-0005-0000-0000-000065350000}"/>
    <cellStyle name="Normal 344 2 2" xfId="13746" xr:uid="{00000000-0005-0000-0000-000066350000}"/>
    <cellStyle name="Normal 344 3" xfId="13747" xr:uid="{00000000-0005-0000-0000-000067350000}"/>
    <cellStyle name="Normal 345" xfId="13748" xr:uid="{00000000-0005-0000-0000-000068350000}"/>
    <cellStyle name="Normal 345 2" xfId="13749" xr:uid="{00000000-0005-0000-0000-000069350000}"/>
    <cellStyle name="Normal 345 2 2" xfId="13750" xr:uid="{00000000-0005-0000-0000-00006A350000}"/>
    <cellStyle name="Normal 345 3" xfId="13751" xr:uid="{00000000-0005-0000-0000-00006B350000}"/>
    <cellStyle name="Normal 346" xfId="13752" xr:uid="{00000000-0005-0000-0000-00006C350000}"/>
    <cellStyle name="Normal 346 2" xfId="13753" xr:uid="{00000000-0005-0000-0000-00006D350000}"/>
    <cellStyle name="Normal 346 2 2" xfId="13754" xr:uid="{00000000-0005-0000-0000-00006E350000}"/>
    <cellStyle name="Normal 346 3" xfId="13755" xr:uid="{00000000-0005-0000-0000-00006F350000}"/>
    <cellStyle name="Normal 347" xfId="13756" xr:uid="{00000000-0005-0000-0000-000070350000}"/>
    <cellStyle name="Normal 347 2" xfId="13757" xr:uid="{00000000-0005-0000-0000-000071350000}"/>
    <cellStyle name="Normal 347 2 2" xfId="13758" xr:uid="{00000000-0005-0000-0000-000072350000}"/>
    <cellStyle name="Normal 347 3" xfId="13759" xr:uid="{00000000-0005-0000-0000-000073350000}"/>
    <cellStyle name="Normal 348" xfId="13760" xr:uid="{00000000-0005-0000-0000-000074350000}"/>
    <cellStyle name="Normal 348 2" xfId="13761" xr:uid="{00000000-0005-0000-0000-000075350000}"/>
    <cellStyle name="Normal 348 2 2" xfId="13762" xr:uid="{00000000-0005-0000-0000-000076350000}"/>
    <cellStyle name="Normal 348 3" xfId="13763" xr:uid="{00000000-0005-0000-0000-000077350000}"/>
    <cellStyle name="Normal 349" xfId="13764" xr:uid="{00000000-0005-0000-0000-000078350000}"/>
    <cellStyle name="Normal 349 2" xfId="13765" xr:uid="{00000000-0005-0000-0000-000079350000}"/>
    <cellStyle name="Normal 349 2 2" xfId="13766" xr:uid="{00000000-0005-0000-0000-00007A350000}"/>
    <cellStyle name="Normal 349 3" xfId="13767" xr:uid="{00000000-0005-0000-0000-00007B350000}"/>
    <cellStyle name="Normal 35" xfId="13768" xr:uid="{00000000-0005-0000-0000-00007C350000}"/>
    <cellStyle name="Normal 35 2" xfId="13769" xr:uid="{00000000-0005-0000-0000-00007D350000}"/>
    <cellStyle name="Normal 35 2 2" xfId="13770" xr:uid="{00000000-0005-0000-0000-00007E350000}"/>
    <cellStyle name="Normal 35 2 2 2" xfId="13771" xr:uid="{00000000-0005-0000-0000-00007F350000}"/>
    <cellStyle name="Normal 35 2 2 2 2" xfId="13772" xr:uid="{00000000-0005-0000-0000-000080350000}"/>
    <cellStyle name="Normal 35 2 2 3" xfId="13773" xr:uid="{00000000-0005-0000-0000-000081350000}"/>
    <cellStyle name="Normal 35 2 2 4" xfId="13774" xr:uid="{00000000-0005-0000-0000-000082350000}"/>
    <cellStyle name="Normal 35 2 3" xfId="13775" xr:uid="{00000000-0005-0000-0000-000083350000}"/>
    <cellStyle name="Normal 35 2 3 2" xfId="13776" xr:uid="{00000000-0005-0000-0000-000084350000}"/>
    <cellStyle name="Normal 35 2 4" xfId="13777" xr:uid="{00000000-0005-0000-0000-000085350000}"/>
    <cellStyle name="Normal 35 2 5" xfId="13778" xr:uid="{00000000-0005-0000-0000-000086350000}"/>
    <cellStyle name="Normal 35 3" xfId="13779" xr:uid="{00000000-0005-0000-0000-000087350000}"/>
    <cellStyle name="Normal 35 3 2" xfId="13780" xr:uid="{00000000-0005-0000-0000-000088350000}"/>
    <cellStyle name="Normal 35 3 2 2" xfId="13781" xr:uid="{00000000-0005-0000-0000-000089350000}"/>
    <cellStyle name="Normal 35 3 3" xfId="13782" xr:uid="{00000000-0005-0000-0000-00008A350000}"/>
    <cellStyle name="Normal 35 3 4" xfId="13783" xr:uid="{00000000-0005-0000-0000-00008B350000}"/>
    <cellStyle name="Normal 35 4" xfId="13784" xr:uid="{00000000-0005-0000-0000-00008C350000}"/>
    <cellStyle name="Normal 35 4 2" xfId="13785" xr:uid="{00000000-0005-0000-0000-00008D350000}"/>
    <cellStyle name="Normal 35 4 2 2" xfId="13786" xr:uid="{00000000-0005-0000-0000-00008E350000}"/>
    <cellStyle name="Normal 35 4 3" xfId="13787" xr:uid="{00000000-0005-0000-0000-00008F350000}"/>
    <cellStyle name="Normal 35 5" xfId="13788" xr:uid="{00000000-0005-0000-0000-000090350000}"/>
    <cellStyle name="Normal 35 5 2" xfId="13789" xr:uid="{00000000-0005-0000-0000-000091350000}"/>
    <cellStyle name="Normal 35 6" xfId="13790" xr:uid="{00000000-0005-0000-0000-000092350000}"/>
    <cellStyle name="Normal 35 6 2" xfId="13791" xr:uid="{00000000-0005-0000-0000-000093350000}"/>
    <cellStyle name="Normal 35 7" xfId="13792" xr:uid="{00000000-0005-0000-0000-000094350000}"/>
    <cellStyle name="Normal 35 8" xfId="13793" xr:uid="{00000000-0005-0000-0000-000095350000}"/>
    <cellStyle name="Normal 350" xfId="13794" xr:uid="{00000000-0005-0000-0000-000096350000}"/>
    <cellStyle name="Normal 350 2" xfId="13795" xr:uid="{00000000-0005-0000-0000-000097350000}"/>
    <cellStyle name="Normal 350 2 2" xfId="13796" xr:uid="{00000000-0005-0000-0000-000098350000}"/>
    <cellStyle name="Normal 350 3" xfId="13797" xr:uid="{00000000-0005-0000-0000-000099350000}"/>
    <cellStyle name="Normal 351" xfId="13798" xr:uid="{00000000-0005-0000-0000-00009A350000}"/>
    <cellStyle name="Normal 351 2" xfId="13799" xr:uid="{00000000-0005-0000-0000-00009B350000}"/>
    <cellStyle name="Normal 351 2 2" xfId="13800" xr:uid="{00000000-0005-0000-0000-00009C350000}"/>
    <cellStyle name="Normal 351 3" xfId="13801" xr:uid="{00000000-0005-0000-0000-00009D350000}"/>
    <cellStyle name="Normal 352" xfId="13802" xr:uid="{00000000-0005-0000-0000-00009E350000}"/>
    <cellStyle name="Normal 352 2" xfId="13803" xr:uid="{00000000-0005-0000-0000-00009F350000}"/>
    <cellStyle name="Normal 352 2 2" xfId="13804" xr:uid="{00000000-0005-0000-0000-0000A0350000}"/>
    <cellStyle name="Normal 352 3" xfId="13805" xr:uid="{00000000-0005-0000-0000-0000A1350000}"/>
    <cellStyle name="Normal 353" xfId="13806" xr:uid="{00000000-0005-0000-0000-0000A2350000}"/>
    <cellStyle name="Normal 353 2" xfId="13807" xr:uid="{00000000-0005-0000-0000-0000A3350000}"/>
    <cellStyle name="Normal 353 2 2" xfId="13808" xr:uid="{00000000-0005-0000-0000-0000A4350000}"/>
    <cellStyle name="Normal 353 3" xfId="13809" xr:uid="{00000000-0005-0000-0000-0000A5350000}"/>
    <cellStyle name="Normal 354" xfId="13810" xr:uid="{00000000-0005-0000-0000-0000A6350000}"/>
    <cellStyle name="Normal 354 2" xfId="13811" xr:uid="{00000000-0005-0000-0000-0000A7350000}"/>
    <cellStyle name="Normal 354 2 2" xfId="13812" xr:uid="{00000000-0005-0000-0000-0000A8350000}"/>
    <cellStyle name="Normal 354 3" xfId="13813" xr:uid="{00000000-0005-0000-0000-0000A9350000}"/>
    <cellStyle name="Normal 355" xfId="13814" xr:uid="{00000000-0005-0000-0000-0000AA350000}"/>
    <cellStyle name="Normal 355 2" xfId="13815" xr:uid="{00000000-0005-0000-0000-0000AB350000}"/>
    <cellStyle name="Normal 355 2 2" xfId="13816" xr:uid="{00000000-0005-0000-0000-0000AC350000}"/>
    <cellStyle name="Normal 355 3" xfId="13817" xr:uid="{00000000-0005-0000-0000-0000AD350000}"/>
    <cellStyle name="Normal 356" xfId="13818" xr:uid="{00000000-0005-0000-0000-0000AE350000}"/>
    <cellStyle name="Normal 356 2" xfId="13819" xr:uid="{00000000-0005-0000-0000-0000AF350000}"/>
    <cellStyle name="Normal 356 2 2" xfId="13820" xr:uid="{00000000-0005-0000-0000-0000B0350000}"/>
    <cellStyle name="Normal 356 3" xfId="13821" xr:uid="{00000000-0005-0000-0000-0000B1350000}"/>
    <cellStyle name="Normal 357" xfId="13822" xr:uid="{00000000-0005-0000-0000-0000B2350000}"/>
    <cellStyle name="Normal 357 2" xfId="13823" xr:uid="{00000000-0005-0000-0000-0000B3350000}"/>
    <cellStyle name="Normal 357 2 2" xfId="13824" xr:uid="{00000000-0005-0000-0000-0000B4350000}"/>
    <cellStyle name="Normal 357 3" xfId="13825" xr:uid="{00000000-0005-0000-0000-0000B5350000}"/>
    <cellStyle name="Normal 358" xfId="13826" xr:uid="{00000000-0005-0000-0000-0000B6350000}"/>
    <cellStyle name="Normal 358 2" xfId="13827" xr:uid="{00000000-0005-0000-0000-0000B7350000}"/>
    <cellStyle name="Normal 358 2 2" xfId="13828" xr:uid="{00000000-0005-0000-0000-0000B8350000}"/>
    <cellStyle name="Normal 358 3" xfId="13829" xr:uid="{00000000-0005-0000-0000-0000B9350000}"/>
    <cellStyle name="Normal 359" xfId="13830" xr:uid="{00000000-0005-0000-0000-0000BA350000}"/>
    <cellStyle name="Normal 359 2" xfId="13831" xr:uid="{00000000-0005-0000-0000-0000BB350000}"/>
    <cellStyle name="Normal 359 2 2" xfId="13832" xr:uid="{00000000-0005-0000-0000-0000BC350000}"/>
    <cellStyle name="Normal 359 3" xfId="13833" xr:uid="{00000000-0005-0000-0000-0000BD350000}"/>
    <cellStyle name="Normal 36" xfId="13834" xr:uid="{00000000-0005-0000-0000-0000BE350000}"/>
    <cellStyle name="Normal 36 2" xfId="13835" xr:uid="{00000000-0005-0000-0000-0000BF350000}"/>
    <cellStyle name="Normal 36 2 2" xfId="13836" xr:uid="{00000000-0005-0000-0000-0000C0350000}"/>
    <cellStyle name="Normal 36 2 2 2" xfId="13837" xr:uid="{00000000-0005-0000-0000-0000C1350000}"/>
    <cellStyle name="Normal 36 2 2 2 2" xfId="13838" xr:uid="{00000000-0005-0000-0000-0000C2350000}"/>
    <cellStyle name="Normal 36 2 2 3" xfId="13839" xr:uid="{00000000-0005-0000-0000-0000C3350000}"/>
    <cellStyle name="Normal 36 2 2 4" xfId="13840" xr:uid="{00000000-0005-0000-0000-0000C4350000}"/>
    <cellStyle name="Normal 36 2 3" xfId="13841" xr:uid="{00000000-0005-0000-0000-0000C5350000}"/>
    <cellStyle name="Normal 36 2 3 2" xfId="13842" xr:uid="{00000000-0005-0000-0000-0000C6350000}"/>
    <cellStyle name="Normal 36 2 4" xfId="13843" xr:uid="{00000000-0005-0000-0000-0000C7350000}"/>
    <cellStyle name="Normal 36 2 5" xfId="13844" xr:uid="{00000000-0005-0000-0000-0000C8350000}"/>
    <cellStyle name="Normal 36 3" xfId="13845" xr:uid="{00000000-0005-0000-0000-0000C9350000}"/>
    <cellStyle name="Normal 36 3 2" xfId="13846" xr:uid="{00000000-0005-0000-0000-0000CA350000}"/>
    <cellStyle name="Normal 36 4" xfId="13847" xr:uid="{00000000-0005-0000-0000-0000CB350000}"/>
    <cellStyle name="Normal 360" xfId="13848" xr:uid="{00000000-0005-0000-0000-0000CC350000}"/>
    <cellStyle name="Normal 360 2" xfId="13849" xr:uid="{00000000-0005-0000-0000-0000CD350000}"/>
    <cellStyle name="Normal 360 2 2" xfId="13850" xr:uid="{00000000-0005-0000-0000-0000CE350000}"/>
    <cellStyle name="Normal 360 3" xfId="13851" xr:uid="{00000000-0005-0000-0000-0000CF350000}"/>
    <cellStyle name="Normal 361" xfId="13852" xr:uid="{00000000-0005-0000-0000-0000D0350000}"/>
    <cellStyle name="Normal 361 2" xfId="13853" xr:uid="{00000000-0005-0000-0000-0000D1350000}"/>
    <cellStyle name="Normal 362" xfId="13854" xr:uid="{00000000-0005-0000-0000-0000D2350000}"/>
    <cellStyle name="Normal 362 2" xfId="13855" xr:uid="{00000000-0005-0000-0000-0000D3350000}"/>
    <cellStyle name="Normal 362 2 2" xfId="13856" xr:uid="{00000000-0005-0000-0000-0000D4350000}"/>
    <cellStyle name="Normal 362 3" xfId="13857" xr:uid="{00000000-0005-0000-0000-0000D5350000}"/>
    <cellStyle name="Normal 363" xfId="13858" xr:uid="{00000000-0005-0000-0000-0000D6350000}"/>
    <cellStyle name="Normal 363 2" xfId="13859" xr:uid="{00000000-0005-0000-0000-0000D7350000}"/>
    <cellStyle name="Normal 364" xfId="13860" xr:uid="{00000000-0005-0000-0000-0000D8350000}"/>
    <cellStyle name="Normal 364 2" xfId="13861" xr:uid="{00000000-0005-0000-0000-0000D9350000}"/>
    <cellStyle name="Normal 364 3" xfId="13862" xr:uid="{00000000-0005-0000-0000-0000DA350000}"/>
    <cellStyle name="Normal 365" xfId="13863" xr:uid="{00000000-0005-0000-0000-0000DB350000}"/>
    <cellStyle name="Normal 365 2" xfId="13864" xr:uid="{00000000-0005-0000-0000-0000DC350000}"/>
    <cellStyle name="Normal 365 3" xfId="13865" xr:uid="{00000000-0005-0000-0000-0000DD350000}"/>
    <cellStyle name="Normal 366" xfId="13866" xr:uid="{00000000-0005-0000-0000-0000DE350000}"/>
    <cellStyle name="Normal 366 2" xfId="13867" xr:uid="{00000000-0005-0000-0000-0000DF350000}"/>
    <cellStyle name="Normal 366 2 2" xfId="13868" xr:uid="{00000000-0005-0000-0000-0000E0350000}"/>
    <cellStyle name="Normal 366 3" xfId="13869" xr:uid="{00000000-0005-0000-0000-0000E1350000}"/>
    <cellStyle name="Normal 366 4" xfId="13870" xr:uid="{00000000-0005-0000-0000-0000E2350000}"/>
    <cellStyle name="Normal 366 5" xfId="13871" xr:uid="{00000000-0005-0000-0000-0000E3350000}"/>
    <cellStyle name="Normal 367" xfId="13872" xr:uid="{00000000-0005-0000-0000-0000E4350000}"/>
    <cellStyle name="Normal 367 2" xfId="13873" xr:uid="{00000000-0005-0000-0000-0000E5350000}"/>
    <cellStyle name="Normal 367 3" xfId="13874" xr:uid="{00000000-0005-0000-0000-0000E6350000}"/>
    <cellStyle name="Normal 367 4" xfId="13875" xr:uid="{00000000-0005-0000-0000-0000E7350000}"/>
    <cellStyle name="Normal 367 5" xfId="13876" xr:uid="{00000000-0005-0000-0000-0000E8350000}"/>
    <cellStyle name="Normal 368" xfId="13877" xr:uid="{00000000-0005-0000-0000-0000E9350000}"/>
    <cellStyle name="Normal 369" xfId="13878" xr:uid="{00000000-0005-0000-0000-0000EA350000}"/>
    <cellStyle name="Normal 37" xfId="13879" xr:uid="{00000000-0005-0000-0000-0000EB350000}"/>
    <cellStyle name="Normal 37 2" xfId="13880" xr:uid="{00000000-0005-0000-0000-0000EC350000}"/>
    <cellStyle name="Normal 37 2 2" xfId="13881" xr:uid="{00000000-0005-0000-0000-0000ED350000}"/>
    <cellStyle name="Normal 37 2 2 2" xfId="13882" xr:uid="{00000000-0005-0000-0000-0000EE350000}"/>
    <cellStyle name="Normal 37 2 2 2 2" xfId="13883" xr:uid="{00000000-0005-0000-0000-0000EF350000}"/>
    <cellStyle name="Normal 37 2 2 3" xfId="13884" xr:uid="{00000000-0005-0000-0000-0000F0350000}"/>
    <cellStyle name="Normal 37 2 2 4" xfId="13885" xr:uid="{00000000-0005-0000-0000-0000F1350000}"/>
    <cellStyle name="Normal 37 2 3" xfId="13886" xr:uid="{00000000-0005-0000-0000-0000F2350000}"/>
    <cellStyle name="Normal 37 2 3 2" xfId="13887" xr:uid="{00000000-0005-0000-0000-0000F3350000}"/>
    <cellStyle name="Normal 37 2 4" xfId="13888" xr:uid="{00000000-0005-0000-0000-0000F4350000}"/>
    <cellStyle name="Normal 37 2 5" xfId="13889" xr:uid="{00000000-0005-0000-0000-0000F5350000}"/>
    <cellStyle name="Normal 37 3" xfId="13890" xr:uid="{00000000-0005-0000-0000-0000F6350000}"/>
    <cellStyle name="Normal 37 3 2" xfId="13891" xr:uid="{00000000-0005-0000-0000-0000F7350000}"/>
    <cellStyle name="Normal 37 3 2 2" xfId="13892" xr:uid="{00000000-0005-0000-0000-0000F8350000}"/>
    <cellStyle name="Normal 37 3 3" xfId="13893" xr:uid="{00000000-0005-0000-0000-0000F9350000}"/>
    <cellStyle name="Normal 37 3 4" xfId="13894" xr:uid="{00000000-0005-0000-0000-0000FA350000}"/>
    <cellStyle name="Normal 37 4" xfId="13895" xr:uid="{00000000-0005-0000-0000-0000FB350000}"/>
    <cellStyle name="Normal 37 4 2" xfId="13896" xr:uid="{00000000-0005-0000-0000-0000FC350000}"/>
    <cellStyle name="Normal 37 4 2 2" xfId="13897" xr:uid="{00000000-0005-0000-0000-0000FD350000}"/>
    <cellStyle name="Normal 37 4 3" xfId="13898" xr:uid="{00000000-0005-0000-0000-0000FE350000}"/>
    <cellStyle name="Normal 37 5" xfId="13899" xr:uid="{00000000-0005-0000-0000-0000FF350000}"/>
    <cellStyle name="Normal 37 5 2" xfId="13900" xr:uid="{00000000-0005-0000-0000-000000360000}"/>
    <cellStyle name="Normal 37 6" xfId="13901" xr:uid="{00000000-0005-0000-0000-000001360000}"/>
    <cellStyle name="Normal 37 6 2" xfId="13902" xr:uid="{00000000-0005-0000-0000-000002360000}"/>
    <cellStyle name="Normal 37 7" xfId="13903" xr:uid="{00000000-0005-0000-0000-000003360000}"/>
    <cellStyle name="Normal 37 8" xfId="13904" xr:uid="{00000000-0005-0000-0000-000004360000}"/>
    <cellStyle name="Normal 370" xfId="13905" xr:uid="{00000000-0005-0000-0000-000005360000}"/>
    <cellStyle name="Normal 370 2" xfId="13906" xr:uid="{00000000-0005-0000-0000-000006360000}"/>
    <cellStyle name="Normal 371" xfId="13907" xr:uid="{00000000-0005-0000-0000-000007360000}"/>
    <cellStyle name="Normal 372" xfId="13908" xr:uid="{00000000-0005-0000-0000-000008360000}"/>
    <cellStyle name="Normal 373" xfId="32436" xr:uid="{00000000-0005-0000-0000-000009360000}"/>
    <cellStyle name="Normal 374" xfId="32437" xr:uid="{00000000-0005-0000-0000-00000A360000}"/>
    <cellStyle name="Normal 375" xfId="303" xr:uid="{00000000-0005-0000-0000-00000B360000}"/>
    <cellStyle name="Normal 376" xfId="28" xr:uid="{00000000-0005-0000-0000-00000C360000}"/>
    <cellStyle name="Normal 38" xfId="13909" xr:uid="{00000000-0005-0000-0000-00000D360000}"/>
    <cellStyle name="Normal 38 2" xfId="13910" xr:uid="{00000000-0005-0000-0000-00000E360000}"/>
    <cellStyle name="Normal 38 2 2" xfId="13911" xr:uid="{00000000-0005-0000-0000-00000F360000}"/>
    <cellStyle name="Normal 38 2 2 2" xfId="13912" xr:uid="{00000000-0005-0000-0000-000010360000}"/>
    <cellStyle name="Normal 38 2 2 2 2" xfId="13913" xr:uid="{00000000-0005-0000-0000-000011360000}"/>
    <cellStyle name="Normal 38 2 2 3" xfId="13914" xr:uid="{00000000-0005-0000-0000-000012360000}"/>
    <cellStyle name="Normal 38 2 2 4" xfId="13915" xr:uid="{00000000-0005-0000-0000-000013360000}"/>
    <cellStyle name="Normal 38 2 3" xfId="13916" xr:uid="{00000000-0005-0000-0000-000014360000}"/>
    <cellStyle name="Normal 38 2 3 2" xfId="13917" xr:uid="{00000000-0005-0000-0000-000015360000}"/>
    <cellStyle name="Normal 38 2 4" xfId="13918" xr:uid="{00000000-0005-0000-0000-000016360000}"/>
    <cellStyle name="Normal 38 2 5" xfId="13919" xr:uid="{00000000-0005-0000-0000-000017360000}"/>
    <cellStyle name="Normal 38 3" xfId="13920" xr:uid="{00000000-0005-0000-0000-000018360000}"/>
    <cellStyle name="Normal 38 3 2" xfId="13921" xr:uid="{00000000-0005-0000-0000-000019360000}"/>
    <cellStyle name="Normal 38 3 2 2" xfId="13922" xr:uid="{00000000-0005-0000-0000-00001A360000}"/>
    <cellStyle name="Normal 38 3 3" xfId="13923" xr:uid="{00000000-0005-0000-0000-00001B360000}"/>
    <cellStyle name="Normal 38 3 4" xfId="13924" xr:uid="{00000000-0005-0000-0000-00001C360000}"/>
    <cellStyle name="Normal 38 4" xfId="13925" xr:uid="{00000000-0005-0000-0000-00001D360000}"/>
    <cellStyle name="Normal 38 4 2" xfId="13926" xr:uid="{00000000-0005-0000-0000-00001E360000}"/>
    <cellStyle name="Normal 38 4 2 2" xfId="13927" xr:uid="{00000000-0005-0000-0000-00001F360000}"/>
    <cellStyle name="Normal 38 4 3" xfId="13928" xr:uid="{00000000-0005-0000-0000-000020360000}"/>
    <cellStyle name="Normal 38 5" xfId="13929" xr:uid="{00000000-0005-0000-0000-000021360000}"/>
    <cellStyle name="Normal 38 5 2" xfId="13930" xr:uid="{00000000-0005-0000-0000-000022360000}"/>
    <cellStyle name="Normal 38 6" xfId="13931" xr:uid="{00000000-0005-0000-0000-000023360000}"/>
    <cellStyle name="Normal 38 6 2" xfId="13932" xr:uid="{00000000-0005-0000-0000-000024360000}"/>
    <cellStyle name="Normal 38 7" xfId="13933" xr:uid="{00000000-0005-0000-0000-000025360000}"/>
    <cellStyle name="Normal 38 8" xfId="13934" xr:uid="{00000000-0005-0000-0000-000026360000}"/>
    <cellStyle name="Normal 39" xfId="13935" xr:uid="{00000000-0005-0000-0000-000027360000}"/>
    <cellStyle name="Normal 39 2" xfId="13936" xr:uid="{00000000-0005-0000-0000-000028360000}"/>
    <cellStyle name="Normal 39 2 2" xfId="13937" xr:uid="{00000000-0005-0000-0000-000029360000}"/>
    <cellStyle name="Normal 39 2 2 2" xfId="13938" xr:uid="{00000000-0005-0000-0000-00002A360000}"/>
    <cellStyle name="Normal 39 2 2 2 2" xfId="13939" xr:uid="{00000000-0005-0000-0000-00002B360000}"/>
    <cellStyle name="Normal 39 2 2 3" xfId="13940" xr:uid="{00000000-0005-0000-0000-00002C360000}"/>
    <cellStyle name="Normal 39 2 2 4" xfId="13941" xr:uid="{00000000-0005-0000-0000-00002D360000}"/>
    <cellStyle name="Normal 39 2 3" xfId="13942" xr:uid="{00000000-0005-0000-0000-00002E360000}"/>
    <cellStyle name="Normal 39 2 3 2" xfId="13943" xr:uid="{00000000-0005-0000-0000-00002F360000}"/>
    <cellStyle name="Normal 39 2 4" xfId="13944" xr:uid="{00000000-0005-0000-0000-000030360000}"/>
    <cellStyle name="Normal 39 2 5" xfId="13945" xr:uid="{00000000-0005-0000-0000-000031360000}"/>
    <cellStyle name="Normal 39 3" xfId="13946" xr:uid="{00000000-0005-0000-0000-000032360000}"/>
    <cellStyle name="Normal 39 3 2" xfId="13947" xr:uid="{00000000-0005-0000-0000-000033360000}"/>
    <cellStyle name="Normal 39 3 2 2" xfId="13948" xr:uid="{00000000-0005-0000-0000-000034360000}"/>
    <cellStyle name="Normal 39 3 3" xfId="13949" xr:uid="{00000000-0005-0000-0000-000035360000}"/>
    <cellStyle name="Normal 39 3 4" xfId="13950" xr:uid="{00000000-0005-0000-0000-000036360000}"/>
    <cellStyle name="Normal 39 4" xfId="13951" xr:uid="{00000000-0005-0000-0000-000037360000}"/>
    <cellStyle name="Normal 39 4 2" xfId="13952" xr:uid="{00000000-0005-0000-0000-000038360000}"/>
    <cellStyle name="Normal 39 4 2 2" xfId="13953" xr:uid="{00000000-0005-0000-0000-000039360000}"/>
    <cellStyle name="Normal 39 4 3" xfId="13954" xr:uid="{00000000-0005-0000-0000-00003A360000}"/>
    <cellStyle name="Normal 39 5" xfId="13955" xr:uid="{00000000-0005-0000-0000-00003B360000}"/>
    <cellStyle name="Normal 39 5 2" xfId="13956" xr:uid="{00000000-0005-0000-0000-00003C360000}"/>
    <cellStyle name="Normal 39 6" xfId="13957" xr:uid="{00000000-0005-0000-0000-00003D360000}"/>
    <cellStyle name="Normal 39 6 2" xfId="13958" xr:uid="{00000000-0005-0000-0000-00003E360000}"/>
    <cellStyle name="Normal 39 7" xfId="13959" xr:uid="{00000000-0005-0000-0000-00003F360000}"/>
    <cellStyle name="Normal 39 8" xfId="13960" xr:uid="{00000000-0005-0000-0000-000040360000}"/>
    <cellStyle name="Normal 4" xfId="16" xr:uid="{00000000-0005-0000-0000-000041360000}"/>
    <cellStyle name="Normal 4 10" xfId="13962" xr:uid="{00000000-0005-0000-0000-000042360000}"/>
    <cellStyle name="Normal 4 10 2" xfId="13963" xr:uid="{00000000-0005-0000-0000-000043360000}"/>
    <cellStyle name="Normal 4 11" xfId="13964" xr:uid="{00000000-0005-0000-0000-000044360000}"/>
    <cellStyle name="Normal 4 12" xfId="13965" xr:uid="{00000000-0005-0000-0000-000045360000}"/>
    <cellStyle name="Normal 4 12 2" xfId="13966" xr:uid="{00000000-0005-0000-0000-000046360000}"/>
    <cellStyle name="Normal 4 13" xfId="13967" xr:uid="{00000000-0005-0000-0000-000047360000}"/>
    <cellStyle name="Normal 4 14" xfId="13968" xr:uid="{00000000-0005-0000-0000-000048360000}"/>
    <cellStyle name="Normal 4 15" xfId="13969" xr:uid="{00000000-0005-0000-0000-000049360000}"/>
    <cellStyle name="Normal 4 16" xfId="13970" xr:uid="{00000000-0005-0000-0000-00004A360000}"/>
    <cellStyle name="Normal 4 17" xfId="13971" xr:uid="{00000000-0005-0000-0000-00004B360000}"/>
    <cellStyle name="Normal 4 18" xfId="32440" xr:uid="{00000000-0005-0000-0000-00004C360000}"/>
    <cellStyle name="Normal 4 19" xfId="13961" xr:uid="{00000000-0005-0000-0000-00004D360000}"/>
    <cellStyle name="Normal 4 2" xfId="21" xr:uid="{00000000-0005-0000-0000-00004E360000}"/>
    <cellStyle name="Normal 4 2 10" xfId="13973" xr:uid="{00000000-0005-0000-0000-00004F360000}"/>
    <cellStyle name="Normal 4 2 11" xfId="13972" xr:uid="{00000000-0005-0000-0000-000050360000}"/>
    <cellStyle name="Normal 4 2 12" xfId="300" xr:uid="{00000000-0005-0000-0000-000051360000}"/>
    <cellStyle name="Normal 4 2 13" xfId="30" xr:uid="{00000000-0005-0000-0000-000052360000}"/>
    <cellStyle name="Normal 4 2 2" xfId="242" xr:uid="{00000000-0005-0000-0000-000053360000}"/>
    <cellStyle name="Normal 4 2 2 2" xfId="13975" xr:uid="{00000000-0005-0000-0000-000054360000}"/>
    <cellStyle name="Normal 4 2 2 2 2" xfId="13976" xr:uid="{00000000-0005-0000-0000-000055360000}"/>
    <cellStyle name="Normal 4 2 2 3" xfId="13977" xr:uid="{00000000-0005-0000-0000-000056360000}"/>
    <cellStyle name="Normal 4 2 2 4" xfId="13978" xr:uid="{00000000-0005-0000-0000-000057360000}"/>
    <cellStyle name="Normal 4 2 2 5" xfId="13979" xr:uid="{00000000-0005-0000-0000-000058360000}"/>
    <cellStyle name="Normal 4 2 2 6" xfId="13974" xr:uid="{00000000-0005-0000-0000-000059360000}"/>
    <cellStyle name="Normal 4 2 3" xfId="13980" xr:uid="{00000000-0005-0000-0000-00005A360000}"/>
    <cellStyle name="Normal 4 2 3 2" xfId="13981" xr:uid="{00000000-0005-0000-0000-00005B360000}"/>
    <cellStyle name="Normal 4 2 3 2 2" xfId="13982" xr:uid="{00000000-0005-0000-0000-00005C360000}"/>
    <cellStyle name="Normal 4 2 3 3" xfId="13983" xr:uid="{00000000-0005-0000-0000-00005D360000}"/>
    <cellStyle name="Normal 4 2 3 4" xfId="13984" xr:uid="{00000000-0005-0000-0000-00005E360000}"/>
    <cellStyle name="Normal 4 2 3 5" xfId="13985" xr:uid="{00000000-0005-0000-0000-00005F360000}"/>
    <cellStyle name="Normal 4 2 4" xfId="13986" xr:uid="{00000000-0005-0000-0000-000060360000}"/>
    <cellStyle name="Normal 4 2 4 2" xfId="13987" xr:uid="{00000000-0005-0000-0000-000061360000}"/>
    <cellStyle name="Normal 4 2 4 3" xfId="13988" xr:uid="{00000000-0005-0000-0000-000062360000}"/>
    <cellStyle name="Normal 4 2 4 4" xfId="13989" xr:uid="{00000000-0005-0000-0000-000063360000}"/>
    <cellStyle name="Normal 4 2 5" xfId="13990" xr:uid="{00000000-0005-0000-0000-000064360000}"/>
    <cellStyle name="Normal 4 2 6" xfId="13991" xr:uid="{00000000-0005-0000-0000-000065360000}"/>
    <cellStyle name="Normal 4 2 7" xfId="13992" xr:uid="{00000000-0005-0000-0000-000066360000}"/>
    <cellStyle name="Normal 4 2 8" xfId="13993" xr:uid="{00000000-0005-0000-0000-000067360000}"/>
    <cellStyle name="Normal 4 2 9" xfId="13994" xr:uid="{00000000-0005-0000-0000-000068360000}"/>
    <cellStyle name="Normal 4 20" xfId="241" xr:uid="{00000000-0005-0000-0000-000069360000}"/>
    <cellStyle name="Normal 4 3" xfId="243" xr:uid="{00000000-0005-0000-0000-00006A360000}"/>
    <cellStyle name="Normal 4 3 10" xfId="13995" xr:uid="{00000000-0005-0000-0000-00006B360000}"/>
    <cellStyle name="Normal 4 3 11" xfId="301" xr:uid="{00000000-0005-0000-0000-00006C360000}"/>
    <cellStyle name="Normal 4 3 2" xfId="244" xr:uid="{00000000-0005-0000-0000-00006D360000}"/>
    <cellStyle name="Normal 4 3 2 2" xfId="13997" xr:uid="{00000000-0005-0000-0000-00006E360000}"/>
    <cellStyle name="Normal 4 3 2 2 2" xfId="13998" xr:uid="{00000000-0005-0000-0000-00006F360000}"/>
    <cellStyle name="Normal 4 3 2 3" xfId="13999" xr:uid="{00000000-0005-0000-0000-000070360000}"/>
    <cellStyle name="Normal 4 3 2 4" xfId="14000" xr:uid="{00000000-0005-0000-0000-000071360000}"/>
    <cellStyle name="Normal 4 3 2 5" xfId="14001" xr:uid="{00000000-0005-0000-0000-000072360000}"/>
    <cellStyle name="Normal 4 3 2 6" xfId="13996" xr:uid="{00000000-0005-0000-0000-000073360000}"/>
    <cellStyle name="Normal 4 3 3" xfId="14002" xr:uid="{00000000-0005-0000-0000-000074360000}"/>
    <cellStyle name="Normal 4 3 3 2" xfId="14003" xr:uid="{00000000-0005-0000-0000-000075360000}"/>
    <cellStyle name="Normal 4 3 3 2 2" xfId="14004" xr:uid="{00000000-0005-0000-0000-000076360000}"/>
    <cellStyle name="Normal 4 3 3 3" xfId="14005" xr:uid="{00000000-0005-0000-0000-000077360000}"/>
    <cellStyle name="Normal 4 3 3 4" xfId="14006" xr:uid="{00000000-0005-0000-0000-000078360000}"/>
    <cellStyle name="Normal 4 3 3 5" xfId="14007" xr:uid="{00000000-0005-0000-0000-000079360000}"/>
    <cellStyle name="Normal 4 3 4" xfId="14008" xr:uid="{00000000-0005-0000-0000-00007A360000}"/>
    <cellStyle name="Normal 4 3 4 2" xfId="14009" xr:uid="{00000000-0005-0000-0000-00007B360000}"/>
    <cellStyle name="Normal 4 3 4 3" xfId="14010" xr:uid="{00000000-0005-0000-0000-00007C360000}"/>
    <cellStyle name="Normal 4 3 4 4" xfId="14011" xr:uid="{00000000-0005-0000-0000-00007D360000}"/>
    <cellStyle name="Normal 4 3 5" xfId="14012" xr:uid="{00000000-0005-0000-0000-00007E360000}"/>
    <cellStyle name="Normal 4 3 6" xfId="14013" xr:uid="{00000000-0005-0000-0000-00007F360000}"/>
    <cellStyle name="Normal 4 3 7" xfId="14014" xr:uid="{00000000-0005-0000-0000-000080360000}"/>
    <cellStyle name="Normal 4 3 8" xfId="14015" xr:uid="{00000000-0005-0000-0000-000081360000}"/>
    <cellStyle name="Normal 4 3 9" xfId="14016" xr:uid="{00000000-0005-0000-0000-000082360000}"/>
    <cellStyle name="Normal 4 4" xfId="245" xr:uid="{00000000-0005-0000-0000-000083360000}"/>
    <cellStyle name="Normal 4 4 2" xfId="14018" xr:uid="{00000000-0005-0000-0000-000084360000}"/>
    <cellStyle name="Normal 4 4 2 2" xfId="14019" xr:uid="{00000000-0005-0000-0000-000085360000}"/>
    <cellStyle name="Normal 4 4 2 3" xfId="14020" xr:uid="{00000000-0005-0000-0000-000086360000}"/>
    <cellStyle name="Normal 4 4 3" xfId="14021" xr:uid="{00000000-0005-0000-0000-000087360000}"/>
    <cellStyle name="Normal 4 4 4" xfId="14022" xr:uid="{00000000-0005-0000-0000-000088360000}"/>
    <cellStyle name="Normal 4 4 5" xfId="14017" xr:uid="{00000000-0005-0000-0000-000089360000}"/>
    <cellStyle name="Normal 4 5" xfId="14023" xr:uid="{00000000-0005-0000-0000-00008A360000}"/>
    <cellStyle name="Normal 4 5 2" xfId="14024" xr:uid="{00000000-0005-0000-0000-00008B360000}"/>
    <cellStyle name="Normal 4 5 2 2" xfId="14025" xr:uid="{00000000-0005-0000-0000-00008C360000}"/>
    <cellStyle name="Normal 4 5 2 3" xfId="14026" xr:uid="{00000000-0005-0000-0000-00008D360000}"/>
    <cellStyle name="Normal 4 5 2 4" xfId="14027" xr:uid="{00000000-0005-0000-0000-00008E360000}"/>
    <cellStyle name="Normal 4 5 2 5" xfId="14028" xr:uid="{00000000-0005-0000-0000-00008F360000}"/>
    <cellStyle name="Normal 4 5 3" xfId="14029" xr:uid="{00000000-0005-0000-0000-000090360000}"/>
    <cellStyle name="Normal 4 5 3 2" xfId="14030" xr:uid="{00000000-0005-0000-0000-000091360000}"/>
    <cellStyle name="Normal 4 5 3 2 2" xfId="14031" xr:uid="{00000000-0005-0000-0000-000092360000}"/>
    <cellStyle name="Normal 4 5 3 3" xfId="14032" xr:uid="{00000000-0005-0000-0000-000093360000}"/>
    <cellStyle name="Normal 4 5 3 4" xfId="14033" xr:uid="{00000000-0005-0000-0000-000094360000}"/>
    <cellStyle name="Normal 4 5 4" xfId="14034" xr:uid="{00000000-0005-0000-0000-000095360000}"/>
    <cellStyle name="Normal 4 5 5" xfId="14035" xr:uid="{00000000-0005-0000-0000-000096360000}"/>
    <cellStyle name="Normal 4 5 6" xfId="14036" xr:uid="{00000000-0005-0000-0000-000097360000}"/>
    <cellStyle name="Normal 4 5 7" xfId="14037" xr:uid="{00000000-0005-0000-0000-000098360000}"/>
    <cellStyle name="Normal 4 6" xfId="14038" xr:uid="{00000000-0005-0000-0000-000099360000}"/>
    <cellStyle name="Normal 4 6 2" xfId="14039" xr:uid="{00000000-0005-0000-0000-00009A360000}"/>
    <cellStyle name="Normal 4 6 2 2" xfId="14040" xr:uid="{00000000-0005-0000-0000-00009B360000}"/>
    <cellStyle name="Normal 4 6 2 3" xfId="14041" xr:uid="{00000000-0005-0000-0000-00009C360000}"/>
    <cellStyle name="Normal 4 6 3" xfId="14042" xr:uid="{00000000-0005-0000-0000-00009D360000}"/>
    <cellStyle name="Normal 4 6 4" xfId="14043" xr:uid="{00000000-0005-0000-0000-00009E360000}"/>
    <cellStyle name="Normal 4 7" xfId="14044" xr:uid="{00000000-0005-0000-0000-00009F360000}"/>
    <cellStyle name="Normal 4 7 2" xfId="14045" xr:uid="{00000000-0005-0000-0000-0000A0360000}"/>
    <cellStyle name="Normal 4 7 2 2" xfId="14046" xr:uid="{00000000-0005-0000-0000-0000A1360000}"/>
    <cellStyle name="Normal 4 7 2 2 2" xfId="14047" xr:uid="{00000000-0005-0000-0000-0000A2360000}"/>
    <cellStyle name="Normal 4 7 2 2 3" xfId="14048" xr:uid="{00000000-0005-0000-0000-0000A3360000}"/>
    <cellStyle name="Normal 4 7 2 3" xfId="14049" xr:uid="{00000000-0005-0000-0000-0000A4360000}"/>
    <cellStyle name="Normal 4 7 2 3 2" xfId="14050" xr:uid="{00000000-0005-0000-0000-0000A5360000}"/>
    <cellStyle name="Normal 4 7 2 4" xfId="14051" xr:uid="{00000000-0005-0000-0000-0000A6360000}"/>
    <cellStyle name="Normal 4 7 2 5" xfId="14052" xr:uid="{00000000-0005-0000-0000-0000A7360000}"/>
    <cellStyle name="Normal 4 7 3" xfId="14053" xr:uid="{00000000-0005-0000-0000-0000A8360000}"/>
    <cellStyle name="Normal 4 7 3 2" xfId="14054" xr:uid="{00000000-0005-0000-0000-0000A9360000}"/>
    <cellStyle name="Normal 4 7 4" xfId="14055" xr:uid="{00000000-0005-0000-0000-0000AA360000}"/>
    <cellStyle name="Normal 4 7 4 2" xfId="14056" xr:uid="{00000000-0005-0000-0000-0000AB360000}"/>
    <cellStyle name="Normal 4 7 4 3" xfId="14057" xr:uid="{00000000-0005-0000-0000-0000AC360000}"/>
    <cellStyle name="Normal 4 7 5" xfId="14058" xr:uid="{00000000-0005-0000-0000-0000AD360000}"/>
    <cellStyle name="Normal 4 7 6" xfId="14059" xr:uid="{00000000-0005-0000-0000-0000AE360000}"/>
    <cellStyle name="Normal 4 7 7" xfId="14060" xr:uid="{00000000-0005-0000-0000-0000AF360000}"/>
    <cellStyle name="Normal 4 8" xfId="14061" xr:uid="{00000000-0005-0000-0000-0000B0360000}"/>
    <cellStyle name="Normal 4 8 2" xfId="14062" xr:uid="{00000000-0005-0000-0000-0000B1360000}"/>
    <cellStyle name="Normal 4 8 2 2" xfId="14063" xr:uid="{00000000-0005-0000-0000-0000B2360000}"/>
    <cellStyle name="Normal 4 8 2 3" xfId="14064" xr:uid="{00000000-0005-0000-0000-0000B3360000}"/>
    <cellStyle name="Normal 4 8 3" xfId="14065" xr:uid="{00000000-0005-0000-0000-0000B4360000}"/>
    <cellStyle name="Normal 4 8 4" xfId="14066" xr:uid="{00000000-0005-0000-0000-0000B5360000}"/>
    <cellStyle name="Normal 4 8 5" xfId="14067" xr:uid="{00000000-0005-0000-0000-0000B6360000}"/>
    <cellStyle name="Normal 4 9" xfId="14068" xr:uid="{00000000-0005-0000-0000-0000B7360000}"/>
    <cellStyle name="Normal 4 9 2" xfId="14069" xr:uid="{00000000-0005-0000-0000-0000B8360000}"/>
    <cellStyle name="Normal 4 9 3" xfId="14070" xr:uid="{00000000-0005-0000-0000-0000B9360000}"/>
    <cellStyle name="Normal 4 9 4" xfId="14071" xr:uid="{00000000-0005-0000-0000-0000BA360000}"/>
    <cellStyle name="Normal 4 9 5" xfId="14072" xr:uid="{00000000-0005-0000-0000-0000BB360000}"/>
    <cellStyle name="Normal 40" xfId="14073" xr:uid="{00000000-0005-0000-0000-0000BC360000}"/>
    <cellStyle name="Normal 40 2" xfId="14074" xr:uid="{00000000-0005-0000-0000-0000BD360000}"/>
    <cellStyle name="Normal 40 2 2" xfId="14075" xr:uid="{00000000-0005-0000-0000-0000BE360000}"/>
    <cellStyle name="Normal 40 2 2 2" xfId="14076" xr:uid="{00000000-0005-0000-0000-0000BF360000}"/>
    <cellStyle name="Normal 40 2 2 2 2" xfId="14077" xr:uid="{00000000-0005-0000-0000-0000C0360000}"/>
    <cellStyle name="Normal 40 2 2 3" xfId="14078" xr:uid="{00000000-0005-0000-0000-0000C1360000}"/>
    <cellStyle name="Normal 40 2 2 4" xfId="14079" xr:uid="{00000000-0005-0000-0000-0000C2360000}"/>
    <cellStyle name="Normal 40 2 3" xfId="14080" xr:uid="{00000000-0005-0000-0000-0000C3360000}"/>
    <cellStyle name="Normal 40 2 3 2" xfId="14081" xr:uid="{00000000-0005-0000-0000-0000C4360000}"/>
    <cellStyle name="Normal 40 2 4" xfId="14082" xr:uid="{00000000-0005-0000-0000-0000C5360000}"/>
    <cellStyle name="Normal 40 2 5" xfId="14083" xr:uid="{00000000-0005-0000-0000-0000C6360000}"/>
    <cellStyle name="Normal 40 3" xfId="14084" xr:uid="{00000000-0005-0000-0000-0000C7360000}"/>
    <cellStyle name="Normal 40 3 2" xfId="14085" xr:uid="{00000000-0005-0000-0000-0000C8360000}"/>
    <cellStyle name="Normal 40 3 2 2" xfId="14086" xr:uid="{00000000-0005-0000-0000-0000C9360000}"/>
    <cellStyle name="Normal 40 3 3" xfId="14087" xr:uid="{00000000-0005-0000-0000-0000CA360000}"/>
    <cellStyle name="Normal 40 3 4" xfId="14088" xr:uid="{00000000-0005-0000-0000-0000CB360000}"/>
    <cellStyle name="Normal 40 4" xfId="14089" xr:uid="{00000000-0005-0000-0000-0000CC360000}"/>
    <cellStyle name="Normal 40 4 2" xfId="14090" xr:uid="{00000000-0005-0000-0000-0000CD360000}"/>
    <cellStyle name="Normal 40 4 2 2" xfId="14091" xr:uid="{00000000-0005-0000-0000-0000CE360000}"/>
    <cellStyle name="Normal 40 4 3" xfId="14092" xr:uid="{00000000-0005-0000-0000-0000CF360000}"/>
    <cellStyle name="Normal 40 5" xfId="14093" xr:uid="{00000000-0005-0000-0000-0000D0360000}"/>
    <cellStyle name="Normal 40 5 2" xfId="14094" xr:uid="{00000000-0005-0000-0000-0000D1360000}"/>
    <cellStyle name="Normal 40 6" xfId="14095" xr:uid="{00000000-0005-0000-0000-0000D2360000}"/>
    <cellStyle name="Normal 40 6 2" xfId="14096" xr:uid="{00000000-0005-0000-0000-0000D3360000}"/>
    <cellStyle name="Normal 40 7" xfId="14097" xr:uid="{00000000-0005-0000-0000-0000D4360000}"/>
    <cellStyle name="Normal 40 8" xfId="14098" xr:uid="{00000000-0005-0000-0000-0000D5360000}"/>
    <cellStyle name="Normal 41" xfId="14099" xr:uid="{00000000-0005-0000-0000-0000D6360000}"/>
    <cellStyle name="Normal 41 2" xfId="14100" xr:uid="{00000000-0005-0000-0000-0000D7360000}"/>
    <cellStyle name="Normal 41 2 2" xfId="14101" xr:uid="{00000000-0005-0000-0000-0000D8360000}"/>
    <cellStyle name="Normal 41 2 2 2" xfId="14102" xr:uid="{00000000-0005-0000-0000-0000D9360000}"/>
    <cellStyle name="Normal 41 2 2 2 2" xfId="14103" xr:uid="{00000000-0005-0000-0000-0000DA360000}"/>
    <cellStyle name="Normal 41 2 2 3" xfId="14104" xr:uid="{00000000-0005-0000-0000-0000DB360000}"/>
    <cellStyle name="Normal 41 2 2 4" xfId="14105" xr:uid="{00000000-0005-0000-0000-0000DC360000}"/>
    <cellStyle name="Normal 41 2 3" xfId="14106" xr:uid="{00000000-0005-0000-0000-0000DD360000}"/>
    <cellStyle name="Normal 41 2 3 2" xfId="14107" xr:uid="{00000000-0005-0000-0000-0000DE360000}"/>
    <cellStyle name="Normal 41 2 4" xfId="14108" xr:uid="{00000000-0005-0000-0000-0000DF360000}"/>
    <cellStyle name="Normal 41 2 5" xfId="14109" xr:uid="{00000000-0005-0000-0000-0000E0360000}"/>
    <cellStyle name="Normal 41 3" xfId="14110" xr:uid="{00000000-0005-0000-0000-0000E1360000}"/>
    <cellStyle name="Normal 41 3 2" xfId="14111" xr:uid="{00000000-0005-0000-0000-0000E2360000}"/>
    <cellStyle name="Normal 41 3 2 2" xfId="14112" xr:uid="{00000000-0005-0000-0000-0000E3360000}"/>
    <cellStyle name="Normal 41 3 3" xfId="14113" xr:uid="{00000000-0005-0000-0000-0000E4360000}"/>
    <cellStyle name="Normal 41 3 4" xfId="14114" xr:uid="{00000000-0005-0000-0000-0000E5360000}"/>
    <cellStyle name="Normal 41 4" xfId="14115" xr:uid="{00000000-0005-0000-0000-0000E6360000}"/>
    <cellStyle name="Normal 41 4 2" xfId="14116" xr:uid="{00000000-0005-0000-0000-0000E7360000}"/>
    <cellStyle name="Normal 41 4 2 2" xfId="14117" xr:uid="{00000000-0005-0000-0000-0000E8360000}"/>
    <cellStyle name="Normal 41 4 3" xfId="14118" xr:uid="{00000000-0005-0000-0000-0000E9360000}"/>
    <cellStyle name="Normal 41 5" xfId="14119" xr:uid="{00000000-0005-0000-0000-0000EA360000}"/>
    <cellStyle name="Normal 41 5 2" xfId="14120" xr:uid="{00000000-0005-0000-0000-0000EB360000}"/>
    <cellStyle name="Normal 41 6" xfId="14121" xr:uid="{00000000-0005-0000-0000-0000EC360000}"/>
    <cellStyle name="Normal 41 6 2" xfId="14122" xr:uid="{00000000-0005-0000-0000-0000ED360000}"/>
    <cellStyle name="Normal 41 7" xfId="14123" xr:uid="{00000000-0005-0000-0000-0000EE360000}"/>
    <cellStyle name="Normal 41 8" xfId="14124" xr:uid="{00000000-0005-0000-0000-0000EF360000}"/>
    <cellStyle name="Normal 42" xfId="14125" xr:uid="{00000000-0005-0000-0000-0000F0360000}"/>
    <cellStyle name="Normal 42 2" xfId="14126" xr:uid="{00000000-0005-0000-0000-0000F1360000}"/>
    <cellStyle name="Normal 42 2 2" xfId="14127" xr:uid="{00000000-0005-0000-0000-0000F2360000}"/>
    <cellStyle name="Normal 42 2 2 2" xfId="14128" xr:uid="{00000000-0005-0000-0000-0000F3360000}"/>
    <cellStyle name="Normal 42 2 2 2 2" xfId="14129" xr:uid="{00000000-0005-0000-0000-0000F4360000}"/>
    <cellStyle name="Normal 42 2 2 3" xfId="14130" xr:uid="{00000000-0005-0000-0000-0000F5360000}"/>
    <cellStyle name="Normal 42 2 2 4" xfId="14131" xr:uid="{00000000-0005-0000-0000-0000F6360000}"/>
    <cellStyle name="Normal 42 2 3" xfId="14132" xr:uid="{00000000-0005-0000-0000-0000F7360000}"/>
    <cellStyle name="Normal 42 2 3 2" xfId="14133" xr:uid="{00000000-0005-0000-0000-0000F8360000}"/>
    <cellStyle name="Normal 42 2 4" xfId="14134" xr:uid="{00000000-0005-0000-0000-0000F9360000}"/>
    <cellStyle name="Normal 42 2 5" xfId="14135" xr:uid="{00000000-0005-0000-0000-0000FA360000}"/>
    <cellStyle name="Normal 42 3" xfId="14136" xr:uid="{00000000-0005-0000-0000-0000FB360000}"/>
    <cellStyle name="Normal 42 3 2" xfId="14137" xr:uid="{00000000-0005-0000-0000-0000FC360000}"/>
    <cellStyle name="Normal 42 3 2 2" xfId="14138" xr:uid="{00000000-0005-0000-0000-0000FD360000}"/>
    <cellStyle name="Normal 42 3 3" xfId="14139" xr:uid="{00000000-0005-0000-0000-0000FE360000}"/>
    <cellStyle name="Normal 42 3 4" xfId="14140" xr:uid="{00000000-0005-0000-0000-0000FF360000}"/>
    <cellStyle name="Normal 42 4" xfId="14141" xr:uid="{00000000-0005-0000-0000-000000370000}"/>
    <cellStyle name="Normal 42 4 2" xfId="14142" xr:uid="{00000000-0005-0000-0000-000001370000}"/>
    <cellStyle name="Normal 42 4 2 2" xfId="14143" xr:uid="{00000000-0005-0000-0000-000002370000}"/>
    <cellStyle name="Normal 42 4 3" xfId="14144" xr:uid="{00000000-0005-0000-0000-000003370000}"/>
    <cellStyle name="Normal 42 5" xfId="14145" xr:uid="{00000000-0005-0000-0000-000004370000}"/>
    <cellStyle name="Normal 42 5 2" xfId="14146" xr:uid="{00000000-0005-0000-0000-000005370000}"/>
    <cellStyle name="Normal 42 6" xfId="14147" xr:uid="{00000000-0005-0000-0000-000006370000}"/>
    <cellStyle name="Normal 42 6 2" xfId="14148" xr:uid="{00000000-0005-0000-0000-000007370000}"/>
    <cellStyle name="Normal 42 7" xfId="14149" xr:uid="{00000000-0005-0000-0000-000008370000}"/>
    <cellStyle name="Normal 42 8" xfId="14150" xr:uid="{00000000-0005-0000-0000-000009370000}"/>
    <cellStyle name="Normal 43" xfId="14151" xr:uid="{00000000-0005-0000-0000-00000A370000}"/>
    <cellStyle name="Normal 43 2" xfId="14152" xr:uid="{00000000-0005-0000-0000-00000B370000}"/>
    <cellStyle name="Normal 43 2 2" xfId="14153" xr:uid="{00000000-0005-0000-0000-00000C370000}"/>
    <cellStyle name="Normal 43 2 2 2" xfId="14154" xr:uid="{00000000-0005-0000-0000-00000D370000}"/>
    <cellStyle name="Normal 43 2 2 2 2" xfId="14155" xr:uid="{00000000-0005-0000-0000-00000E370000}"/>
    <cellStyle name="Normal 43 2 2 3" xfId="14156" xr:uid="{00000000-0005-0000-0000-00000F370000}"/>
    <cellStyle name="Normal 43 2 2 4" xfId="14157" xr:uid="{00000000-0005-0000-0000-000010370000}"/>
    <cellStyle name="Normal 43 2 3" xfId="14158" xr:uid="{00000000-0005-0000-0000-000011370000}"/>
    <cellStyle name="Normal 43 2 3 2" xfId="14159" xr:uid="{00000000-0005-0000-0000-000012370000}"/>
    <cellStyle name="Normal 43 2 4" xfId="14160" xr:uid="{00000000-0005-0000-0000-000013370000}"/>
    <cellStyle name="Normal 43 2 5" xfId="14161" xr:uid="{00000000-0005-0000-0000-000014370000}"/>
    <cellStyle name="Normal 43 3" xfId="14162" xr:uid="{00000000-0005-0000-0000-000015370000}"/>
    <cellStyle name="Normal 43 3 2" xfId="14163" xr:uid="{00000000-0005-0000-0000-000016370000}"/>
    <cellStyle name="Normal 43 3 2 2" xfId="14164" xr:uid="{00000000-0005-0000-0000-000017370000}"/>
    <cellStyle name="Normal 43 3 3" xfId="14165" xr:uid="{00000000-0005-0000-0000-000018370000}"/>
    <cellStyle name="Normal 43 3 4" xfId="14166" xr:uid="{00000000-0005-0000-0000-000019370000}"/>
    <cellStyle name="Normal 43 4" xfId="14167" xr:uid="{00000000-0005-0000-0000-00001A370000}"/>
    <cellStyle name="Normal 43 4 2" xfId="14168" xr:uid="{00000000-0005-0000-0000-00001B370000}"/>
    <cellStyle name="Normal 43 4 2 2" xfId="14169" xr:uid="{00000000-0005-0000-0000-00001C370000}"/>
    <cellStyle name="Normal 43 4 3" xfId="14170" xr:uid="{00000000-0005-0000-0000-00001D370000}"/>
    <cellStyle name="Normal 43 5" xfId="14171" xr:uid="{00000000-0005-0000-0000-00001E370000}"/>
    <cellStyle name="Normal 43 5 2" xfId="14172" xr:uid="{00000000-0005-0000-0000-00001F370000}"/>
    <cellStyle name="Normal 43 6" xfId="14173" xr:uid="{00000000-0005-0000-0000-000020370000}"/>
    <cellStyle name="Normal 43 6 2" xfId="14174" xr:uid="{00000000-0005-0000-0000-000021370000}"/>
    <cellStyle name="Normal 43 7" xfId="14175" xr:uid="{00000000-0005-0000-0000-000022370000}"/>
    <cellStyle name="Normal 43 8" xfId="14176" xr:uid="{00000000-0005-0000-0000-000023370000}"/>
    <cellStyle name="Normal 44" xfId="14177" xr:uid="{00000000-0005-0000-0000-000024370000}"/>
    <cellStyle name="Normal 44 2" xfId="14178" xr:uid="{00000000-0005-0000-0000-000025370000}"/>
    <cellStyle name="Normal 44 2 2" xfId="14179" xr:uid="{00000000-0005-0000-0000-000026370000}"/>
    <cellStyle name="Normal 44 2 2 2" xfId="14180" xr:uid="{00000000-0005-0000-0000-000027370000}"/>
    <cellStyle name="Normal 44 2 2 2 2" xfId="14181" xr:uid="{00000000-0005-0000-0000-000028370000}"/>
    <cellStyle name="Normal 44 2 2 3" xfId="14182" xr:uid="{00000000-0005-0000-0000-000029370000}"/>
    <cellStyle name="Normal 44 2 2 4" xfId="14183" xr:uid="{00000000-0005-0000-0000-00002A370000}"/>
    <cellStyle name="Normal 44 2 3" xfId="14184" xr:uid="{00000000-0005-0000-0000-00002B370000}"/>
    <cellStyle name="Normal 44 2 3 2" xfId="14185" xr:uid="{00000000-0005-0000-0000-00002C370000}"/>
    <cellStyle name="Normal 44 2 4" xfId="14186" xr:uid="{00000000-0005-0000-0000-00002D370000}"/>
    <cellStyle name="Normal 44 2 5" xfId="14187" xr:uid="{00000000-0005-0000-0000-00002E370000}"/>
    <cellStyle name="Normal 44 3" xfId="14188" xr:uid="{00000000-0005-0000-0000-00002F370000}"/>
    <cellStyle name="Normal 44 3 2" xfId="14189" xr:uid="{00000000-0005-0000-0000-000030370000}"/>
    <cellStyle name="Normal 44 3 2 2" xfId="14190" xr:uid="{00000000-0005-0000-0000-000031370000}"/>
    <cellStyle name="Normal 44 3 3" xfId="14191" xr:uid="{00000000-0005-0000-0000-000032370000}"/>
    <cellStyle name="Normal 44 3 4" xfId="14192" xr:uid="{00000000-0005-0000-0000-000033370000}"/>
    <cellStyle name="Normal 44 4" xfId="14193" xr:uid="{00000000-0005-0000-0000-000034370000}"/>
    <cellStyle name="Normal 44 4 2" xfId="14194" xr:uid="{00000000-0005-0000-0000-000035370000}"/>
    <cellStyle name="Normal 44 5" xfId="14195" xr:uid="{00000000-0005-0000-0000-000036370000}"/>
    <cellStyle name="Normal 44 6" xfId="14196" xr:uid="{00000000-0005-0000-0000-000037370000}"/>
    <cellStyle name="Normal 45" xfId="14197" xr:uid="{00000000-0005-0000-0000-000038370000}"/>
    <cellStyle name="Normal 45 2" xfId="14198" xr:uid="{00000000-0005-0000-0000-000039370000}"/>
    <cellStyle name="Normal 45 2 2" xfId="14199" xr:uid="{00000000-0005-0000-0000-00003A370000}"/>
    <cellStyle name="Normal 45 2 2 2" xfId="14200" xr:uid="{00000000-0005-0000-0000-00003B370000}"/>
    <cellStyle name="Normal 45 2 2 3" xfId="14201" xr:uid="{00000000-0005-0000-0000-00003C370000}"/>
    <cellStyle name="Normal 45 2 3" xfId="14202" xr:uid="{00000000-0005-0000-0000-00003D370000}"/>
    <cellStyle name="Normal 45 2 4" xfId="14203" xr:uid="{00000000-0005-0000-0000-00003E370000}"/>
    <cellStyle name="Normal 45 3" xfId="14204" xr:uid="{00000000-0005-0000-0000-00003F370000}"/>
    <cellStyle name="Normal 45 3 2" xfId="14205" xr:uid="{00000000-0005-0000-0000-000040370000}"/>
    <cellStyle name="Normal 45 3 3" xfId="14206" xr:uid="{00000000-0005-0000-0000-000041370000}"/>
    <cellStyle name="Normal 45 4" xfId="14207" xr:uid="{00000000-0005-0000-0000-000042370000}"/>
    <cellStyle name="Normal 45 5" xfId="14208" xr:uid="{00000000-0005-0000-0000-000043370000}"/>
    <cellStyle name="Normal 46" xfId="14209" xr:uid="{00000000-0005-0000-0000-000044370000}"/>
    <cellStyle name="Normal 46 2" xfId="14210" xr:uid="{00000000-0005-0000-0000-000045370000}"/>
    <cellStyle name="Normal 46 2 2" xfId="14211" xr:uid="{00000000-0005-0000-0000-000046370000}"/>
    <cellStyle name="Normal 46 2 2 2" xfId="14212" xr:uid="{00000000-0005-0000-0000-000047370000}"/>
    <cellStyle name="Normal 46 2 2 2 2" xfId="14213" xr:uid="{00000000-0005-0000-0000-000048370000}"/>
    <cellStyle name="Normal 46 2 2 3" xfId="14214" xr:uid="{00000000-0005-0000-0000-000049370000}"/>
    <cellStyle name="Normal 46 2 2 4" xfId="14215" xr:uid="{00000000-0005-0000-0000-00004A370000}"/>
    <cellStyle name="Normal 46 2 3" xfId="14216" xr:uid="{00000000-0005-0000-0000-00004B370000}"/>
    <cellStyle name="Normal 46 2 3 2" xfId="14217" xr:uid="{00000000-0005-0000-0000-00004C370000}"/>
    <cellStyle name="Normal 46 2 4" xfId="14218" xr:uid="{00000000-0005-0000-0000-00004D370000}"/>
    <cellStyle name="Normal 46 2 5" xfId="14219" xr:uid="{00000000-0005-0000-0000-00004E370000}"/>
    <cellStyle name="Normal 46 3" xfId="14220" xr:uid="{00000000-0005-0000-0000-00004F370000}"/>
    <cellStyle name="Normal 46 3 2" xfId="14221" xr:uid="{00000000-0005-0000-0000-000050370000}"/>
    <cellStyle name="Normal 46 3 2 2" xfId="14222" xr:uid="{00000000-0005-0000-0000-000051370000}"/>
    <cellStyle name="Normal 46 3 3" xfId="14223" xr:uid="{00000000-0005-0000-0000-000052370000}"/>
    <cellStyle name="Normal 46 3 4" xfId="14224" xr:uid="{00000000-0005-0000-0000-000053370000}"/>
    <cellStyle name="Normal 46 4" xfId="14225" xr:uid="{00000000-0005-0000-0000-000054370000}"/>
    <cellStyle name="Normal 46 4 2" xfId="14226" xr:uid="{00000000-0005-0000-0000-000055370000}"/>
    <cellStyle name="Normal 46 5" xfId="14227" xr:uid="{00000000-0005-0000-0000-000056370000}"/>
    <cellStyle name="Normal 46 6" xfId="14228" xr:uid="{00000000-0005-0000-0000-000057370000}"/>
    <cellStyle name="Normal 47" xfId="14229" xr:uid="{00000000-0005-0000-0000-000058370000}"/>
    <cellStyle name="Normal 47 2" xfId="14230" xr:uid="{00000000-0005-0000-0000-000059370000}"/>
    <cellStyle name="Normal 47 2 2" xfId="14231" xr:uid="{00000000-0005-0000-0000-00005A370000}"/>
    <cellStyle name="Normal 47 2 2 2" xfId="14232" xr:uid="{00000000-0005-0000-0000-00005B370000}"/>
    <cellStyle name="Normal 47 2 2 2 2" xfId="14233" xr:uid="{00000000-0005-0000-0000-00005C370000}"/>
    <cellStyle name="Normal 47 2 2 3" xfId="14234" xr:uid="{00000000-0005-0000-0000-00005D370000}"/>
    <cellStyle name="Normal 47 2 2 4" xfId="14235" xr:uid="{00000000-0005-0000-0000-00005E370000}"/>
    <cellStyle name="Normal 47 2 3" xfId="14236" xr:uid="{00000000-0005-0000-0000-00005F370000}"/>
    <cellStyle name="Normal 47 2 3 2" xfId="14237" xr:uid="{00000000-0005-0000-0000-000060370000}"/>
    <cellStyle name="Normal 47 2 4" xfId="14238" xr:uid="{00000000-0005-0000-0000-000061370000}"/>
    <cellStyle name="Normal 47 2 5" xfId="14239" xr:uid="{00000000-0005-0000-0000-000062370000}"/>
    <cellStyle name="Normal 47 3" xfId="14240" xr:uid="{00000000-0005-0000-0000-000063370000}"/>
    <cellStyle name="Normal 47 3 2" xfId="14241" xr:uid="{00000000-0005-0000-0000-000064370000}"/>
    <cellStyle name="Normal 47 3 2 2" xfId="14242" xr:uid="{00000000-0005-0000-0000-000065370000}"/>
    <cellStyle name="Normal 47 3 3" xfId="14243" xr:uid="{00000000-0005-0000-0000-000066370000}"/>
    <cellStyle name="Normal 47 3 4" xfId="14244" xr:uid="{00000000-0005-0000-0000-000067370000}"/>
    <cellStyle name="Normal 47 4" xfId="14245" xr:uid="{00000000-0005-0000-0000-000068370000}"/>
    <cellStyle name="Normal 47 4 2" xfId="14246" xr:uid="{00000000-0005-0000-0000-000069370000}"/>
    <cellStyle name="Normal 47 5" xfId="14247" xr:uid="{00000000-0005-0000-0000-00006A370000}"/>
    <cellStyle name="Normal 47 6" xfId="14248" xr:uid="{00000000-0005-0000-0000-00006B370000}"/>
    <cellStyle name="Normal 48" xfId="14249" xr:uid="{00000000-0005-0000-0000-00006C370000}"/>
    <cellStyle name="Normal 48 2" xfId="14250" xr:uid="{00000000-0005-0000-0000-00006D370000}"/>
    <cellStyle name="Normal 48 2 2" xfId="14251" xr:uid="{00000000-0005-0000-0000-00006E370000}"/>
    <cellStyle name="Normal 48 2 2 2" xfId="14252" xr:uid="{00000000-0005-0000-0000-00006F370000}"/>
    <cellStyle name="Normal 48 2 2 2 2" xfId="14253" xr:uid="{00000000-0005-0000-0000-000070370000}"/>
    <cellStyle name="Normal 48 2 2 3" xfId="14254" xr:uid="{00000000-0005-0000-0000-000071370000}"/>
    <cellStyle name="Normal 48 2 2 4" xfId="14255" xr:uid="{00000000-0005-0000-0000-000072370000}"/>
    <cellStyle name="Normal 48 2 3" xfId="14256" xr:uid="{00000000-0005-0000-0000-000073370000}"/>
    <cellStyle name="Normal 48 2 3 2" xfId="14257" xr:uid="{00000000-0005-0000-0000-000074370000}"/>
    <cellStyle name="Normal 48 2 4" xfId="14258" xr:uid="{00000000-0005-0000-0000-000075370000}"/>
    <cellStyle name="Normal 48 2 5" xfId="14259" xr:uid="{00000000-0005-0000-0000-000076370000}"/>
    <cellStyle name="Normal 48 3" xfId="14260" xr:uid="{00000000-0005-0000-0000-000077370000}"/>
    <cellStyle name="Normal 48 3 2" xfId="14261" xr:uid="{00000000-0005-0000-0000-000078370000}"/>
    <cellStyle name="Normal 48 3 2 2" xfId="14262" xr:uid="{00000000-0005-0000-0000-000079370000}"/>
    <cellStyle name="Normal 48 3 3" xfId="14263" xr:uid="{00000000-0005-0000-0000-00007A370000}"/>
    <cellStyle name="Normal 48 3 4" xfId="14264" xr:uid="{00000000-0005-0000-0000-00007B370000}"/>
    <cellStyle name="Normal 48 4" xfId="14265" xr:uid="{00000000-0005-0000-0000-00007C370000}"/>
    <cellStyle name="Normal 48 4 2" xfId="14266" xr:uid="{00000000-0005-0000-0000-00007D370000}"/>
    <cellStyle name="Normal 48 5" xfId="14267" xr:uid="{00000000-0005-0000-0000-00007E370000}"/>
    <cellStyle name="Normal 48 6" xfId="14268" xr:uid="{00000000-0005-0000-0000-00007F370000}"/>
    <cellStyle name="Normal 49" xfId="14269" xr:uid="{00000000-0005-0000-0000-000080370000}"/>
    <cellStyle name="Normal 49 2" xfId="14270" xr:uid="{00000000-0005-0000-0000-000081370000}"/>
    <cellStyle name="Normal 49 2 2" xfId="14271" xr:uid="{00000000-0005-0000-0000-000082370000}"/>
    <cellStyle name="Normal 49 2 2 2" xfId="14272" xr:uid="{00000000-0005-0000-0000-000083370000}"/>
    <cellStyle name="Normal 49 2 2 2 2" xfId="14273" xr:uid="{00000000-0005-0000-0000-000084370000}"/>
    <cellStyle name="Normal 49 2 2 2 2 2" xfId="14274" xr:uid="{00000000-0005-0000-0000-000085370000}"/>
    <cellStyle name="Normal 49 2 2 2 3" xfId="14275" xr:uid="{00000000-0005-0000-0000-000086370000}"/>
    <cellStyle name="Normal 49 2 2 3" xfId="14276" xr:uid="{00000000-0005-0000-0000-000087370000}"/>
    <cellStyle name="Normal 49 2 2 3 2" xfId="14277" xr:uid="{00000000-0005-0000-0000-000088370000}"/>
    <cellStyle name="Normal 49 2 2 4" xfId="14278" xr:uid="{00000000-0005-0000-0000-000089370000}"/>
    <cellStyle name="Normal 49 2 2 5" xfId="14279" xr:uid="{00000000-0005-0000-0000-00008A370000}"/>
    <cellStyle name="Normal 49 2 3" xfId="14280" xr:uid="{00000000-0005-0000-0000-00008B370000}"/>
    <cellStyle name="Normal 49 2 3 2" xfId="14281" xr:uid="{00000000-0005-0000-0000-00008C370000}"/>
    <cellStyle name="Normal 49 2 3 2 2" xfId="14282" xr:uid="{00000000-0005-0000-0000-00008D370000}"/>
    <cellStyle name="Normal 49 2 3 3" xfId="14283" xr:uid="{00000000-0005-0000-0000-00008E370000}"/>
    <cellStyle name="Normal 49 2 4" xfId="14284" xr:uid="{00000000-0005-0000-0000-00008F370000}"/>
    <cellStyle name="Normal 49 2 4 2" xfId="14285" xr:uid="{00000000-0005-0000-0000-000090370000}"/>
    <cellStyle name="Normal 49 2 5" xfId="14286" xr:uid="{00000000-0005-0000-0000-000091370000}"/>
    <cellStyle name="Normal 49 2 6" xfId="14287" xr:uid="{00000000-0005-0000-0000-000092370000}"/>
    <cellStyle name="Normal 49 3" xfId="14288" xr:uid="{00000000-0005-0000-0000-000093370000}"/>
    <cellStyle name="Normal 49 3 2" xfId="14289" xr:uid="{00000000-0005-0000-0000-000094370000}"/>
    <cellStyle name="Normal 49 3 2 2" xfId="14290" xr:uid="{00000000-0005-0000-0000-000095370000}"/>
    <cellStyle name="Normal 49 3 2 2 2" xfId="14291" xr:uid="{00000000-0005-0000-0000-000096370000}"/>
    <cellStyle name="Normal 49 3 2 2 2 2" xfId="14292" xr:uid="{00000000-0005-0000-0000-000097370000}"/>
    <cellStyle name="Normal 49 3 2 2 3" xfId="14293" xr:uid="{00000000-0005-0000-0000-000098370000}"/>
    <cellStyle name="Normal 49 3 2 3" xfId="14294" xr:uid="{00000000-0005-0000-0000-000099370000}"/>
    <cellStyle name="Normal 49 3 2 3 2" xfId="14295" xr:uid="{00000000-0005-0000-0000-00009A370000}"/>
    <cellStyle name="Normal 49 3 2 4" xfId="14296" xr:uid="{00000000-0005-0000-0000-00009B370000}"/>
    <cellStyle name="Normal 49 3 3" xfId="14297" xr:uid="{00000000-0005-0000-0000-00009C370000}"/>
    <cellStyle name="Normal 49 3 3 2" xfId="14298" xr:uid="{00000000-0005-0000-0000-00009D370000}"/>
    <cellStyle name="Normal 49 3 3 2 2" xfId="14299" xr:uid="{00000000-0005-0000-0000-00009E370000}"/>
    <cellStyle name="Normal 49 3 3 3" xfId="14300" xr:uid="{00000000-0005-0000-0000-00009F370000}"/>
    <cellStyle name="Normal 49 3 4" xfId="14301" xr:uid="{00000000-0005-0000-0000-0000A0370000}"/>
    <cellStyle name="Normal 49 3 4 2" xfId="14302" xr:uid="{00000000-0005-0000-0000-0000A1370000}"/>
    <cellStyle name="Normal 49 3 5" xfId="14303" xr:uid="{00000000-0005-0000-0000-0000A2370000}"/>
    <cellStyle name="Normal 49 3 6" xfId="14304" xr:uid="{00000000-0005-0000-0000-0000A3370000}"/>
    <cellStyle name="Normal 49 4" xfId="14305" xr:uid="{00000000-0005-0000-0000-0000A4370000}"/>
    <cellStyle name="Normal 49 4 2" xfId="14306" xr:uid="{00000000-0005-0000-0000-0000A5370000}"/>
    <cellStyle name="Normal 49 4 2 2" xfId="14307" xr:uid="{00000000-0005-0000-0000-0000A6370000}"/>
    <cellStyle name="Normal 49 4 2 2 2" xfId="14308" xr:uid="{00000000-0005-0000-0000-0000A7370000}"/>
    <cellStyle name="Normal 49 4 2 2 2 2" xfId="14309" xr:uid="{00000000-0005-0000-0000-0000A8370000}"/>
    <cellStyle name="Normal 49 4 2 2 3" xfId="14310" xr:uid="{00000000-0005-0000-0000-0000A9370000}"/>
    <cellStyle name="Normal 49 4 2 3" xfId="14311" xr:uid="{00000000-0005-0000-0000-0000AA370000}"/>
    <cellStyle name="Normal 49 4 2 3 2" xfId="14312" xr:uid="{00000000-0005-0000-0000-0000AB370000}"/>
    <cellStyle name="Normal 49 4 2 4" xfId="14313" xr:uid="{00000000-0005-0000-0000-0000AC370000}"/>
    <cellStyle name="Normal 49 4 3" xfId="14314" xr:uid="{00000000-0005-0000-0000-0000AD370000}"/>
    <cellStyle name="Normal 49 4 3 2" xfId="14315" xr:uid="{00000000-0005-0000-0000-0000AE370000}"/>
    <cellStyle name="Normal 49 4 3 2 2" xfId="14316" xr:uid="{00000000-0005-0000-0000-0000AF370000}"/>
    <cellStyle name="Normal 49 4 3 3" xfId="14317" xr:uid="{00000000-0005-0000-0000-0000B0370000}"/>
    <cellStyle name="Normal 49 4 4" xfId="14318" xr:uid="{00000000-0005-0000-0000-0000B1370000}"/>
    <cellStyle name="Normal 49 4 4 2" xfId="14319" xr:uid="{00000000-0005-0000-0000-0000B2370000}"/>
    <cellStyle name="Normal 49 4 5" xfId="14320" xr:uid="{00000000-0005-0000-0000-0000B3370000}"/>
    <cellStyle name="Normal 49 5" xfId="14321" xr:uid="{00000000-0005-0000-0000-0000B4370000}"/>
    <cellStyle name="Normal 49 5 2" xfId="14322" xr:uid="{00000000-0005-0000-0000-0000B5370000}"/>
    <cellStyle name="Normal 49 5 2 2" xfId="14323" xr:uid="{00000000-0005-0000-0000-0000B6370000}"/>
    <cellStyle name="Normal 49 5 3" xfId="14324" xr:uid="{00000000-0005-0000-0000-0000B7370000}"/>
    <cellStyle name="Normal 49 6" xfId="14325" xr:uid="{00000000-0005-0000-0000-0000B8370000}"/>
    <cellStyle name="Normal 49 6 2" xfId="14326" xr:uid="{00000000-0005-0000-0000-0000B9370000}"/>
    <cellStyle name="Normal 49 7" xfId="14327" xr:uid="{00000000-0005-0000-0000-0000BA370000}"/>
    <cellStyle name="Normal 49 8" xfId="14328" xr:uid="{00000000-0005-0000-0000-0000BB370000}"/>
    <cellStyle name="Normal 5" xfId="17" xr:uid="{00000000-0005-0000-0000-0000BC370000}"/>
    <cellStyle name="Normal 5 10" xfId="14330" xr:uid="{00000000-0005-0000-0000-0000BD370000}"/>
    <cellStyle name="Normal 5 10 2" xfId="14331" xr:uid="{00000000-0005-0000-0000-0000BE370000}"/>
    <cellStyle name="Normal 5 10 3" xfId="14332" xr:uid="{00000000-0005-0000-0000-0000BF370000}"/>
    <cellStyle name="Normal 5 11" xfId="14333" xr:uid="{00000000-0005-0000-0000-0000C0370000}"/>
    <cellStyle name="Normal 5 11 2" xfId="14334" xr:uid="{00000000-0005-0000-0000-0000C1370000}"/>
    <cellStyle name="Normal 5 11 3" xfId="14335" xr:uid="{00000000-0005-0000-0000-0000C2370000}"/>
    <cellStyle name="Normal 5 12" xfId="14336" xr:uid="{00000000-0005-0000-0000-0000C3370000}"/>
    <cellStyle name="Normal 5 12 2" xfId="14337" xr:uid="{00000000-0005-0000-0000-0000C4370000}"/>
    <cellStyle name="Normal 5 13" xfId="14338" xr:uid="{00000000-0005-0000-0000-0000C5370000}"/>
    <cellStyle name="Normal 5 14" xfId="14339" xr:uid="{00000000-0005-0000-0000-0000C6370000}"/>
    <cellStyle name="Normal 5 15" xfId="14340" xr:uid="{00000000-0005-0000-0000-0000C7370000}"/>
    <cellStyle name="Normal 5 16" xfId="14329" xr:uid="{00000000-0005-0000-0000-0000C8370000}"/>
    <cellStyle name="Normal 5 17" xfId="246" xr:uid="{00000000-0005-0000-0000-0000C9370000}"/>
    <cellStyle name="Normal 5 2" xfId="22" xr:uid="{00000000-0005-0000-0000-0000CA370000}"/>
    <cellStyle name="Normal 5 2 10" xfId="247" xr:uid="{00000000-0005-0000-0000-0000CB370000}"/>
    <cellStyle name="Normal 5 2 2" xfId="248" xr:uid="{00000000-0005-0000-0000-0000CC370000}"/>
    <cellStyle name="Normal 5 2 2 2" xfId="14343" xr:uid="{00000000-0005-0000-0000-0000CD370000}"/>
    <cellStyle name="Normal 5 2 2 2 2" xfId="14344" xr:uid="{00000000-0005-0000-0000-0000CE370000}"/>
    <cellStyle name="Normal 5 2 2 2 2 2" xfId="14345" xr:uid="{00000000-0005-0000-0000-0000CF370000}"/>
    <cellStyle name="Normal 5 2 2 2 2 2 2" xfId="14346" xr:uid="{00000000-0005-0000-0000-0000D0370000}"/>
    <cellStyle name="Normal 5 2 2 2 2 3" xfId="14347" xr:uid="{00000000-0005-0000-0000-0000D1370000}"/>
    <cellStyle name="Normal 5 2 2 2 3" xfId="14348" xr:uid="{00000000-0005-0000-0000-0000D2370000}"/>
    <cellStyle name="Normal 5 2 2 2 3 2" xfId="14349" xr:uid="{00000000-0005-0000-0000-0000D3370000}"/>
    <cellStyle name="Normal 5 2 2 2 4" xfId="14350" xr:uid="{00000000-0005-0000-0000-0000D4370000}"/>
    <cellStyle name="Normal 5 2 2 3" xfId="14351" xr:uid="{00000000-0005-0000-0000-0000D5370000}"/>
    <cellStyle name="Normal 5 2 2 3 2" xfId="14352" xr:uid="{00000000-0005-0000-0000-0000D6370000}"/>
    <cellStyle name="Normal 5 2 2 3 2 2" xfId="14353" xr:uid="{00000000-0005-0000-0000-0000D7370000}"/>
    <cellStyle name="Normal 5 2 2 3 2 2 2" xfId="14354" xr:uid="{00000000-0005-0000-0000-0000D8370000}"/>
    <cellStyle name="Normal 5 2 2 3 2 3" xfId="14355" xr:uid="{00000000-0005-0000-0000-0000D9370000}"/>
    <cellStyle name="Normal 5 2 2 3 3" xfId="14356" xr:uid="{00000000-0005-0000-0000-0000DA370000}"/>
    <cellStyle name="Normal 5 2 2 3 3 2" xfId="14357" xr:uid="{00000000-0005-0000-0000-0000DB370000}"/>
    <cellStyle name="Normal 5 2 2 3 4" xfId="14358" xr:uid="{00000000-0005-0000-0000-0000DC370000}"/>
    <cellStyle name="Normal 5 2 2 4" xfId="14359" xr:uid="{00000000-0005-0000-0000-0000DD370000}"/>
    <cellStyle name="Normal 5 2 2 4 2" xfId="14360" xr:uid="{00000000-0005-0000-0000-0000DE370000}"/>
    <cellStyle name="Normal 5 2 2 4 2 2" xfId="14361" xr:uid="{00000000-0005-0000-0000-0000DF370000}"/>
    <cellStyle name="Normal 5 2 2 4 2 2 2" xfId="14362" xr:uid="{00000000-0005-0000-0000-0000E0370000}"/>
    <cellStyle name="Normal 5 2 2 4 2 3" xfId="14363" xr:uid="{00000000-0005-0000-0000-0000E1370000}"/>
    <cellStyle name="Normal 5 2 2 4 3" xfId="14364" xr:uid="{00000000-0005-0000-0000-0000E2370000}"/>
    <cellStyle name="Normal 5 2 2 4 3 2" xfId="14365" xr:uid="{00000000-0005-0000-0000-0000E3370000}"/>
    <cellStyle name="Normal 5 2 2 4 4" xfId="14366" xr:uid="{00000000-0005-0000-0000-0000E4370000}"/>
    <cellStyle name="Normal 5 2 2 5" xfId="14367" xr:uid="{00000000-0005-0000-0000-0000E5370000}"/>
    <cellStyle name="Normal 5 2 2 5 2" xfId="14368" xr:uid="{00000000-0005-0000-0000-0000E6370000}"/>
    <cellStyle name="Normal 5 2 2 5 2 2" xfId="14369" xr:uid="{00000000-0005-0000-0000-0000E7370000}"/>
    <cellStyle name="Normal 5 2 2 5 3" xfId="14370" xr:uid="{00000000-0005-0000-0000-0000E8370000}"/>
    <cellStyle name="Normal 5 2 2 6" xfId="14371" xr:uid="{00000000-0005-0000-0000-0000E9370000}"/>
    <cellStyle name="Normal 5 2 2 6 2" xfId="14372" xr:uid="{00000000-0005-0000-0000-0000EA370000}"/>
    <cellStyle name="Normal 5 2 2 7" xfId="14373" xr:uid="{00000000-0005-0000-0000-0000EB370000}"/>
    <cellStyle name="Normal 5 2 2 8" xfId="14374" xr:uid="{00000000-0005-0000-0000-0000EC370000}"/>
    <cellStyle name="Normal 5 2 2 9" xfId="14342" xr:uid="{00000000-0005-0000-0000-0000ED370000}"/>
    <cellStyle name="Normal 5 2 3" xfId="249" xr:uid="{00000000-0005-0000-0000-0000EE370000}"/>
    <cellStyle name="Normal 5 2 3 2" xfId="14376" xr:uid="{00000000-0005-0000-0000-0000EF370000}"/>
    <cellStyle name="Normal 5 2 3 2 2" xfId="14377" xr:uid="{00000000-0005-0000-0000-0000F0370000}"/>
    <cellStyle name="Normal 5 2 3 2 2 2" xfId="14378" xr:uid="{00000000-0005-0000-0000-0000F1370000}"/>
    <cellStyle name="Normal 5 2 3 2 2 2 2" xfId="14379" xr:uid="{00000000-0005-0000-0000-0000F2370000}"/>
    <cellStyle name="Normal 5 2 3 2 2 3" xfId="14380" xr:uid="{00000000-0005-0000-0000-0000F3370000}"/>
    <cellStyle name="Normal 5 2 3 2 3" xfId="14381" xr:uid="{00000000-0005-0000-0000-0000F4370000}"/>
    <cellStyle name="Normal 5 2 3 2 3 2" xfId="14382" xr:uid="{00000000-0005-0000-0000-0000F5370000}"/>
    <cellStyle name="Normal 5 2 3 2 4" xfId="14383" xr:uid="{00000000-0005-0000-0000-0000F6370000}"/>
    <cellStyle name="Normal 5 2 3 3" xfId="14384" xr:uid="{00000000-0005-0000-0000-0000F7370000}"/>
    <cellStyle name="Normal 5 2 3 3 2" xfId="14385" xr:uid="{00000000-0005-0000-0000-0000F8370000}"/>
    <cellStyle name="Normal 5 2 3 3 2 2" xfId="14386" xr:uid="{00000000-0005-0000-0000-0000F9370000}"/>
    <cellStyle name="Normal 5 2 3 3 3" xfId="14387" xr:uid="{00000000-0005-0000-0000-0000FA370000}"/>
    <cellStyle name="Normal 5 2 3 4" xfId="14388" xr:uid="{00000000-0005-0000-0000-0000FB370000}"/>
    <cellStyle name="Normal 5 2 3 4 2" xfId="14389" xr:uid="{00000000-0005-0000-0000-0000FC370000}"/>
    <cellStyle name="Normal 5 2 3 5" xfId="14390" xr:uid="{00000000-0005-0000-0000-0000FD370000}"/>
    <cellStyle name="Normal 5 2 3 6" xfId="14391" xr:uid="{00000000-0005-0000-0000-0000FE370000}"/>
    <cellStyle name="Normal 5 2 3 7" xfId="14375" xr:uid="{00000000-0005-0000-0000-0000FF370000}"/>
    <cellStyle name="Normal 5 2 4" xfId="14392" xr:uid="{00000000-0005-0000-0000-000000380000}"/>
    <cellStyle name="Normal 5 2 4 2" xfId="14393" xr:uid="{00000000-0005-0000-0000-000001380000}"/>
    <cellStyle name="Normal 5 2 4 2 2" xfId="14394" xr:uid="{00000000-0005-0000-0000-000002380000}"/>
    <cellStyle name="Normal 5 2 4 2 2 2" xfId="14395" xr:uid="{00000000-0005-0000-0000-000003380000}"/>
    <cellStyle name="Normal 5 2 4 2 2 2 2" xfId="14396" xr:uid="{00000000-0005-0000-0000-000004380000}"/>
    <cellStyle name="Normal 5 2 4 2 2 3" xfId="14397" xr:uid="{00000000-0005-0000-0000-000005380000}"/>
    <cellStyle name="Normal 5 2 4 2 3" xfId="14398" xr:uid="{00000000-0005-0000-0000-000006380000}"/>
    <cellStyle name="Normal 5 2 4 2 3 2" xfId="14399" xr:uid="{00000000-0005-0000-0000-000007380000}"/>
    <cellStyle name="Normal 5 2 4 2 4" xfId="14400" xr:uid="{00000000-0005-0000-0000-000008380000}"/>
    <cellStyle name="Normal 5 2 4 3" xfId="14401" xr:uid="{00000000-0005-0000-0000-000009380000}"/>
    <cellStyle name="Normal 5 2 4 3 2" xfId="14402" xr:uid="{00000000-0005-0000-0000-00000A380000}"/>
    <cellStyle name="Normal 5 2 4 3 2 2" xfId="14403" xr:uid="{00000000-0005-0000-0000-00000B380000}"/>
    <cellStyle name="Normal 5 2 4 3 3" xfId="14404" xr:uid="{00000000-0005-0000-0000-00000C380000}"/>
    <cellStyle name="Normal 5 2 4 4" xfId="14405" xr:uid="{00000000-0005-0000-0000-00000D380000}"/>
    <cellStyle name="Normal 5 2 4 4 2" xfId="14406" xr:uid="{00000000-0005-0000-0000-00000E380000}"/>
    <cellStyle name="Normal 5 2 4 5" xfId="14407" xr:uid="{00000000-0005-0000-0000-00000F380000}"/>
    <cellStyle name="Normal 5 2 4 6" xfId="14408" xr:uid="{00000000-0005-0000-0000-000010380000}"/>
    <cellStyle name="Normal 5 2 4 7" xfId="14409" xr:uid="{00000000-0005-0000-0000-000011380000}"/>
    <cellStyle name="Normal 5 2 5" xfId="14410" xr:uid="{00000000-0005-0000-0000-000012380000}"/>
    <cellStyle name="Normal 5 2 5 2" xfId="14411" xr:uid="{00000000-0005-0000-0000-000013380000}"/>
    <cellStyle name="Normal 5 2 5 2 2" xfId="14412" xr:uid="{00000000-0005-0000-0000-000014380000}"/>
    <cellStyle name="Normal 5 2 5 3" xfId="14413" xr:uid="{00000000-0005-0000-0000-000015380000}"/>
    <cellStyle name="Normal 5 2 6" xfId="14414" xr:uid="{00000000-0005-0000-0000-000016380000}"/>
    <cellStyle name="Normal 5 2 6 2" xfId="14415" xr:uid="{00000000-0005-0000-0000-000017380000}"/>
    <cellStyle name="Normal 5 2 7" xfId="14416" xr:uid="{00000000-0005-0000-0000-000018380000}"/>
    <cellStyle name="Normal 5 2 8" xfId="14417" xr:uid="{00000000-0005-0000-0000-000019380000}"/>
    <cellStyle name="Normal 5 2 9" xfId="14341" xr:uid="{00000000-0005-0000-0000-00001A380000}"/>
    <cellStyle name="Normal 5 3" xfId="250" xr:uid="{00000000-0005-0000-0000-00001B380000}"/>
    <cellStyle name="Normal 5 3 2" xfId="14419" xr:uid="{00000000-0005-0000-0000-00001C380000}"/>
    <cellStyle name="Normal 5 3 3" xfId="14420" xr:uid="{00000000-0005-0000-0000-00001D380000}"/>
    <cellStyle name="Normal 5 3 4" xfId="14421" xr:uid="{00000000-0005-0000-0000-00001E380000}"/>
    <cellStyle name="Normal 5 3 5" xfId="14422" xr:uid="{00000000-0005-0000-0000-00001F380000}"/>
    <cellStyle name="Normal 5 3 6" xfId="14418" xr:uid="{00000000-0005-0000-0000-000020380000}"/>
    <cellStyle name="Normal 5 4" xfId="251" xr:uid="{00000000-0005-0000-0000-000021380000}"/>
    <cellStyle name="Normal 5 4 2" xfId="14424" xr:uid="{00000000-0005-0000-0000-000022380000}"/>
    <cellStyle name="Normal 5 4 2 2" xfId="14425" xr:uid="{00000000-0005-0000-0000-000023380000}"/>
    <cellStyle name="Normal 5 4 2 3" xfId="14426" xr:uid="{00000000-0005-0000-0000-000024380000}"/>
    <cellStyle name="Normal 5 4 3" xfId="14427" xr:uid="{00000000-0005-0000-0000-000025380000}"/>
    <cellStyle name="Normal 5 4 4" xfId="14428" xr:uid="{00000000-0005-0000-0000-000026380000}"/>
    <cellStyle name="Normal 5 4 5" xfId="14423" xr:uid="{00000000-0005-0000-0000-000027380000}"/>
    <cellStyle name="Normal 5 5" xfId="14429" xr:uid="{00000000-0005-0000-0000-000028380000}"/>
    <cellStyle name="Normal 5 5 2" xfId="14430" xr:uid="{00000000-0005-0000-0000-000029380000}"/>
    <cellStyle name="Normal 5 5 2 2" xfId="14431" xr:uid="{00000000-0005-0000-0000-00002A380000}"/>
    <cellStyle name="Normal 5 5 2 3" xfId="14432" xr:uid="{00000000-0005-0000-0000-00002B380000}"/>
    <cellStyle name="Normal 5 5 3" xfId="14433" xr:uid="{00000000-0005-0000-0000-00002C380000}"/>
    <cellStyle name="Normal 5 5 3 2" xfId="14434" xr:uid="{00000000-0005-0000-0000-00002D380000}"/>
    <cellStyle name="Normal 5 5 3 2 2" xfId="14435" xr:uid="{00000000-0005-0000-0000-00002E380000}"/>
    <cellStyle name="Normal 5 5 3 3" xfId="14436" xr:uid="{00000000-0005-0000-0000-00002F380000}"/>
    <cellStyle name="Normal 5 5 4" xfId="14437" xr:uid="{00000000-0005-0000-0000-000030380000}"/>
    <cellStyle name="Normal 5 5 5" xfId="14438" xr:uid="{00000000-0005-0000-0000-000031380000}"/>
    <cellStyle name="Normal 5 5 6" xfId="14439" xr:uid="{00000000-0005-0000-0000-000032380000}"/>
    <cellStyle name="Normal 5 5 7" xfId="14440" xr:uid="{00000000-0005-0000-0000-000033380000}"/>
    <cellStyle name="Normal 5 6" xfId="14441" xr:uid="{00000000-0005-0000-0000-000034380000}"/>
    <cellStyle name="Normal 5 6 2" xfId="14442" xr:uid="{00000000-0005-0000-0000-000035380000}"/>
    <cellStyle name="Normal 5 6 2 2" xfId="14443" xr:uid="{00000000-0005-0000-0000-000036380000}"/>
    <cellStyle name="Normal 5 6 3" xfId="14444" xr:uid="{00000000-0005-0000-0000-000037380000}"/>
    <cellStyle name="Normal 5 6 4" xfId="14445" xr:uid="{00000000-0005-0000-0000-000038380000}"/>
    <cellStyle name="Normal 5 7" xfId="14446" xr:uid="{00000000-0005-0000-0000-000039380000}"/>
    <cellStyle name="Normal 5 7 2" xfId="14447" xr:uid="{00000000-0005-0000-0000-00003A380000}"/>
    <cellStyle name="Normal 5 7 3" xfId="14448" xr:uid="{00000000-0005-0000-0000-00003B380000}"/>
    <cellStyle name="Normal 5 7 4" xfId="14449" xr:uid="{00000000-0005-0000-0000-00003C380000}"/>
    <cellStyle name="Normal 5 8" xfId="14450" xr:uid="{00000000-0005-0000-0000-00003D380000}"/>
    <cellStyle name="Normal 5 8 2" xfId="14451" xr:uid="{00000000-0005-0000-0000-00003E380000}"/>
    <cellStyle name="Normal 5 8 2 2" xfId="14452" xr:uid="{00000000-0005-0000-0000-00003F380000}"/>
    <cellStyle name="Normal 5 8 3" xfId="14453" xr:uid="{00000000-0005-0000-0000-000040380000}"/>
    <cellStyle name="Normal 5 8 4" xfId="14454" xr:uid="{00000000-0005-0000-0000-000041380000}"/>
    <cellStyle name="Normal 5 9" xfId="14455" xr:uid="{00000000-0005-0000-0000-000042380000}"/>
    <cellStyle name="Normal 5 9 2" xfId="14456" xr:uid="{00000000-0005-0000-0000-000043380000}"/>
    <cellStyle name="Normal 5 9 2 2" xfId="14457" xr:uid="{00000000-0005-0000-0000-000044380000}"/>
    <cellStyle name="Normal 5 9 3" xfId="14458" xr:uid="{00000000-0005-0000-0000-000045380000}"/>
    <cellStyle name="Normal 50" xfId="14459" xr:uid="{00000000-0005-0000-0000-000046380000}"/>
    <cellStyle name="Normal 50 2" xfId="14460" xr:uid="{00000000-0005-0000-0000-000047380000}"/>
    <cellStyle name="Normal 50 2 2" xfId="14461" xr:uid="{00000000-0005-0000-0000-000048380000}"/>
    <cellStyle name="Normal 50 2 2 2" xfId="14462" xr:uid="{00000000-0005-0000-0000-000049380000}"/>
    <cellStyle name="Normal 50 2 2 2 2" xfId="14463" xr:uid="{00000000-0005-0000-0000-00004A380000}"/>
    <cellStyle name="Normal 50 2 2 2 2 2" xfId="14464" xr:uid="{00000000-0005-0000-0000-00004B380000}"/>
    <cellStyle name="Normal 50 2 2 2 3" xfId="14465" xr:uid="{00000000-0005-0000-0000-00004C380000}"/>
    <cellStyle name="Normal 50 2 2 3" xfId="14466" xr:uid="{00000000-0005-0000-0000-00004D380000}"/>
    <cellStyle name="Normal 50 2 2 3 2" xfId="14467" xr:uid="{00000000-0005-0000-0000-00004E380000}"/>
    <cellStyle name="Normal 50 2 2 4" xfId="14468" xr:uid="{00000000-0005-0000-0000-00004F380000}"/>
    <cellStyle name="Normal 50 2 2 5" xfId="14469" xr:uid="{00000000-0005-0000-0000-000050380000}"/>
    <cellStyle name="Normal 50 2 3" xfId="14470" xr:uid="{00000000-0005-0000-0000-000051380000}"/>
    <cellStyle name="Normal 50 2 3 2" xfId="14471" xr:uid="{00000000-0005-0000-0000-000052380000}"/>
    <cellStyle name="Normal 50 2 3 2 2" xfId="14472" xr:uid="{00000000-0005-0000-0000-000053380000}"/>
    <cellStyle name="Normal 50 2 3 3" xfId="14473" xr:uid="{00000000-0005-0000-0000-000054380000}"/>
    <cellStyle name="Normal 50 2 4" xfId="14474" xr:uid="{00000000-0005-0000-0000-000055380000}"/>
    <cellStyle name="Normal 50 2 4 2" xfId="14475" xr:uid="{00000000-0005-0000-0000-000056380000}"/>
    <cellStyle name="Normal 50 2 5" xfId="14476" xr:uid="{00000000-0005-0000-0000-000057380000}"/>
    <cellStyle name="Normal 50 2 6" xfId="14477" xr:uid="{00000000-0005-0000-0000-000058380000}"/>
    <cellStyle name="Normal 50 3" xfId="14478" xr:uid="{00000000-0005-0000-0000-000059380000}"/>
    <cellStyle name="Normal 50 3 2" xfId="14479" xr:uid="{00000000-0005-0000-0000-00005A380000}"/>
    <cellStyle name="Normal 50 3 2 2" xfId="14480" xr:uid="{00000000-0005-0000-0000-00005B380000}"/>
    <cellStyle name="Normal 50 3 2 2 2" xfId="14481" xr:uid="{00000000-0005-0000-0000-00005C380000}"/>
    <cellStyle name="Normal 50 3 2 2 2 2" xfId="14482" xr:uid="{00000000-0005-0000-0000-00005D380000}"/>
    <cellStyle name="Normal 50 3 2 2 3" xfId="14483" xr:uid="{00000000-0005-0000-0000-00005E380000}"/>
    <cellStyle name="Normal 50 3 2 3" xfId="14484" xr:uid="{00000000-0005-0000-0000-00005F380000}"/>
    <cellStyle name="Normal 50 3 2 3 2" xfId="14485" xr:uid="{00000000-0005-0000-0000-000060380000}"/>
    <cellStyle name="Normal 50 3 2 4" xfId="14486" xr:uid="{00000000-0005-0000-0000-000061380000}"/>
    <cellStyle name="Normal 50 3 3" xfId="14487" xr:uid="{00000000-0005-0000-0000-000062380000}"/>
    <cellStyle name="Normal 50 3 3 2" xfId="14488" xr:uid="{00000000-0005-0000-0000-000063380000}"/>
    <cellStyle name="Normal 50 3 3 2 2" xfId="14489" xr:uid="{00000000-0005-0000-0000-000064380000}"/>
    <cellStyle name="Normal 50 3 3 3" xfId="14490" xr:uid="{00000000-0005-0000-0000-000065380000}"/>
    <cellStyle name="Normal 50 3 4" xfId="14491" xr:uid="{00000000-0005-0000-0000-000066380000}"/>
    <cellStyle name="Normal 50 3 4 2" xfId="14492" xr:uid="{00000000-0005-0000-0000-000067380000}"/>
    <cellStyle name="Normal 50 3 5" xfId="14493" xr:uid="{00000000-0005-0000-0000-000068380000}"/>
    <cellStyle name="Normal 50 3 6" xfId="14494" xr:uid="{00000000-0005-0000-0000-000069380000}"/>
    <cellStyle name="Normal 50 4" xfId="14495" xr:uid="{00000000-0005-0000-0000-00006A380000}"/>
    <cellStyle name="Normal 50 5" xfId="14496" xr:uid="{00000000-0005-0000-0000-00006B380000}"/>
    <cellStyle name="Normal 50 6" xfId="14497" xr:uid="{00000000-0005-0000-0000-00006C380000}"/>
    <cellStyle name="Normal 51" xfId="14498" xr:uid="{00000000-0005-0000-0000-00006D380000}"/>
    <cellStyle name="Normal 51 2" xfId="14499" xr:uid="{00000000-0005-0000-0000-00006E380000}"/>
    <cellStyle name="Normal 51 2 2" xfId="14500" xr:uid="{00000000-0005-0000-0000-00006F380000}"/>
    <cellStyle name="Normal 51 2 2 2" xfId="14501" xr:uid="{00000000-0005-0000-0000-000070380000}"/>
    <cellStyle name="Normal 51 2 2 2 2" xfId="14502" xr:uid="{00000000-0005-0000-0000-000071380000}"/>
    <cellStyle name="Normal 51 2 2 2 2 2" xfId="14503" xr:uid="{00000000-0005-0000-0000-000072380000}"/>
    <cellStyle name="Normal 51 2 2 2 3" xfId="14504" xr:uid="{00000000-0005-0000-0000-000073380000}"/>
    <cellStyle name="Normal 51 2 2 3" xfId="14505" xr:uid="{00000000-0005-0000-0000-000074380000}"/>
    <cellStyle name="Normal 51 2 2 3 2" xfId="14506" xr:uid="{00000000-0005-0000-0000-000075380000}"/>
    <cellStyle name="Normal 51 2 2 4" xfId="14507" xr:uid="{00000000-0005-0000-0000-000076380000}"/>
    <cellStyle name="Normal 51 2 2 5" xfId="14508" xr:uid="{00000000-0005-0000-0000-000077380000}"/>
    <cellStyle name="Normal 51 2 3" xfId="14509" xr:uid="{00000000-0005-0000-0000-000078380000}"/>
    <cellStyle name="Normal 51 2 3 2" xfId="14510" xr:uid="{00000000-0005-0000-0000-000079380000}"/>
    <cellStyle name="Normal 51 2 3 2 2" xfId="14511" xr:uid="{00000000-0005-0000-0000-00007A380000}"/>
    <cellStyle name="Normal 51 2 3 3" xfId="14512" xr:uid="{00000000-0005-0000-0000-00007B380000}"/>
    <cellStyle name="Normal 51 2 4" xfId="14513" xr:uid="{00000000-0005-0000-0000-00007C380000}"/>
    <cellStyle name="Normal 51 2 4 2" xfId="14514" xr:uid="{00000000-0005-0000-0000-00007D380000}"/>
    <cellStyle name="Normal 51 2 5" xfId="14515" xr:uid="{00000000-0005-0000-0000-00007E380000}"/>
    <cellStyle name="Normal 51 2 6" xfId="14516" xr:uid="{00000000-0005-0000-0000-00007F380000}"/>
    <cellStyle name="Normal 51 3" xfId="14517" xr:uid="{00000000-0005-0000-0000-000080380000}"/>
    <cellStyle name="Normal 51 3 2" xfId="14518" xr:uid="{00000000-0005-0000-0000-000081380000}"/>
    <cellStyle name="Normal 51 3 2 2" xfId="14519" xr:uid="{00000000-0005-0000-0000-000082380000}"/>
    <cellStyle name="Normal 51 3 3" xfId="14520" xr:uid="{00000000-0005-0000-0000-000083380000}"/>
    <cellStyle name="Normal 51 3 4" xfId="14521" xr:uid="{00000000-0005-0000-0000-000084380000}"/>
    <cellStyle name="Normal 51 4" xfId="14522" xr:uid="{00000000-0005-0000-0000-000085380000}"/>
    <cellStyle name="Normal 51 4 2" xfId="14523" xr:uid="{00000000-0005-0000-0000-000086380000}"/>
    <cellStyle name="Normal 51 5" xfId="14524" xr:uid="{00000000-0005-0000-0000-000087380000}"/>
    <cellStyle name="Normal 51 6" xfId="14525" xr:uid="{00000000-0005-0000-0000-000088380000}"/>
    <cellStyle name="Normal 52" xfId="14526" xr:uid="{00000000-0005-0000-0000-000089380000}"/>
    <cellStyle name="Normal 52 2" xfId="14527" xr:uid="{00000000-0005-0000-0000-00008A380000}"/>
    <cellStyle name="Normal 52 2 2" xfId="14528" xr:uid="{00000000-0005-0000-0000-00008B380000}"/>
    <cellStyle name="Normal 52 2 2 2" xfId="14529" xr:uid="{00000000-0005-0000-0000-00008C380000}"/>
    <cellStyle name="Normal 52 2 2 3" xfId="14530" xr:uid="{00000000-0005-0000-0000-00008D380000}"/>
    <cellStyle name="Normal 52 2 3" xfId="14531" xr:uid="{00000000-0005-0000-0000-00008E380000}"/>
    <cellStyle name="Normal 52 2 4" xfId="14532" xr:uid="{00000000-0005-0000-0000-00008F380000}"/>
    <cellStyle name="Normal 52 3" xfId="14533" xr:uid="{00000000-0005-0000-0000-000090380000}"/>
    <cellStyle name="Normal 52 3 2" xfId="14534" xr:uid="{00000000-0005-0000-0000-000091380000}"/>
    <cellStyle name="Normal 52 3 2 2" xfId="14535" xr:uid="{00000000-0005-0000-0000-000092380000}"/>
    <cellStyle name="Normal 52 3 2 2 2" xfId="14536" xr:uid="{00000000-0005-0000-0000-000093380000}"/>
    <cellStyle name="Normal 52 3 2 2 2 2" xfId="14537" xr:uid="{00000000-0005-0000-0000-000094380000}"/>
    <cellStyle name="Normal 52 3 2 2 3" xfId="14538" xr:uid="{00000000-0005-0000-0000-000095380000}"/>
    <cellStyle name="Normal 52 3 2 3" xfId="14539" xr:uid="{00000000-0005-0000-0000-000096380000}"/>
    <cellStyle name="Normal 52 3 2 3 2" xfId="14540" xr:uid="{00000000-0005-0000-0000-000097380000}"/>
    <cellStyle name="Normal 52 3 2 4" xfId="14541" xr:uid="{00000000-0005-0000-0000-000098380000}"/>
    <cellStyle name="Normal 52 3 3" xfId="14542" xr:uid="{00000000-0005-0000-0000-000099380000}"/>
    <cellStyle name="Normal 52 3 3 2" xfId="14543" xr:uid="{00000000-0005-0000-0000-00009A380000}"/>
    <cellStyle name="Normal 52 3 3 2 2" xfId="14544" xr:uid="{00000000-0005-0000-0000-00009B380000}"/>
    <cellStyle name="Normal 52 3 3 3" xfId="14545" xr:uid="{00000000-0005-0000-0000-00009C380000}"/>
    <cellStyle name="Normal 52 3 4" xfId="14546" xr:uid="{00000000-0005-0000-0000-00009D380000}"/>
    <cellStyle name="Normal 52 3 4 2" xfId="14547" xr:uid="{00000000-0005-0000-0000-00009E380000}"/>
    <cellStyle name="Normal 52 3 5" xfId="14548" xr:uid="{00000000-0005-0000-0000-00009F380000}"/>
    <cellStyle name="Normal 52 3 6" xfId="14549" xr:uid="{00000000-0005-0000-0000-0000A0380000}"/>
    <cellStyle name="Normal 52 4" xfId="14550" xr:uid="{00000000-0005-0000-0000-0000A1380000}"/>
    <cellStyle name="Normal 52 4 2" xfId="14551" xr:uid="{00000000-0005-0000-0000-0000A2380000}"/>
    <cellStyle name="Normal 52 5" xfId="14552" xr:uid="{00000000-0005-0000-0000-0000A3380000}"/>
    <cellStyle name="Normal 52 6" xfId="14553" xr:uid="{00000000-0005-0000-0000-0000A4380000}"/>
    <cellStyle name="Normal 53" xfId="14554" xr:uid="{00000000-0005-0000-0000-0000A5380000}"/>
    <cellStyle name="Normal 53 2" xfId="14555" xr:uid="{00000000-0005-0000-0000-0000A6380000}"/>
    <cellStyle name="Normal 53 2 2" xfId="14556" xr:uid="{00000000-0005-0000-0000-0000A7380000}"/>
    <cellStyle name="Normal 53 2 2 2" xfId="14557" xr:uid="{00000000-0005-0000-0000-0000A8380000}"/>
    <cellStyle name="Normal 53 2 3" xfId="14558" xr:uid="{00000000-0005-0000-0000-0000A9380000}"/>
    <cellStyle name="Normal 53 2 4" xfId="14559" xr:uid="{00000000-0005-0000-0000-0000AA380000}"/>
    <cellStyle name="Normal 53 3" xfId="14560" xr:uid="{00000000-0005-0000-0000-0000AB380000}"/>
    <cellStyle name="Normal 53 3 2" xfId="14561" xr:uid="{00000000-0005-0000-0000-0000AC380000}"/>
    <cellStyle name="Normal 53 3 2 2" xfId="14562" xr:uid="{00000000-0005-0000-0000-0000AD380000}"/>
    <cellStyle name="Normal 53 3 2 2 2" xfId="14563" xr:uid="{00000000-0005-0000-0000-0000AE380000}"/>
    <cellStyle name="Normal 53 3 2 2 3" xfId="14564" xr:uid="{00000000-0005-0000-0000-0000AF380000}"/>
    <cellStyle name="Normal 53 3 2 3" xfId="14565" xr:uid="{00000000-0005-0000-0000-0000B0380000}"/>
    <cellStyle name="Normal 53 3 2 4" xfId="14566" xr:uid="{00000000-0005-0000-0000-0000B1380000}"/>
    <cellStyle name="Normal 53 3 3" xfId="14567" xr:uid="{00000000-0005-0000-0000-0000B2380000}"/>
    <cellStyle name="Normal 53 3 3 2" xfId="14568" xr:uid="{00000000-0005-0000-0000-0000B3380000}"/>
    <cellStyle name="Normal 53 3 3 3" xfId="14569" xr:uid="{00000000-0005-0000-0000-0000B4380000}"/>
    <cellStyle name="Normal 53 3 4" xfId="14570" xr:uid="{00000000-0005-0000-0000-0000B5380000}"/>
    <cellStyle name="Normal 53 3 5" xfId="14571" xr:uid="{00000000-0005-0000-0000-0000B6380000}"/>
    <cellStyle name="Normal 53 3 6" xfId="14572" xr:uid="{00000000-0005-0000-0000-0000B7380000}"/>
    <cellStyle name="Normal 53 4" xfId="14573" xr:uid="{00000000-0005-0000-0000-0000B8380000}"/>
    <cellStyle name="Normal 53 5" xfId="14574" xr:uid="{00000000-0005-0000-0000-0000B9380000}"/>
    <cellStyle name="Normal 53 6" xfId="14575" xr:uid="{00000000-0005-0000-0000-0000BA380000}"/>
    <cellStyle name="Normal 54" xfId="14576" xr:uid="{00000000-0005-0000-0000-0000BB380000}"/>
    <cellStyle name="Normal 54 2" xfId="14577" xr:uid="{00000000-0005-0000-0000-0000BC380000}"/>
    <cellStyle name="Normal 54 2 2" xfId="14578" xr:uid="{00000000-0005-0000-0000-0000BD380000}"/>
    <cellStyle name="Normal 54 2 2 2" xfId="14579" xr:uid="{00000000-0005-0000-0000-0000BE380000}"/>
    <cellStyle name="Normal 54 2 2 3" xfId="14580" xr:uid="{00000000-0005-0000-0000-0000BF380000}"/>
    <cellStyle name="Normal 54 2 2 4" xfId="14581" xr:uid="{00000000-0005-0000-0000-0000C0380000}"/>
    <cellStyle name="Normal 54 2 3" xfId="14582" xr:uid="{00000000-0005-0000-0000-0000C1380000}"/>
    <cellStyle name="Normal 54 2 4" xfId="14583" xr:uid="{00000000-0005-0000-0000-0000C2380000}"/>
    <cellStyle name="Normal 54 2 5" xfId="14584" xr:uid="{00000000-0005-0000-0000-0000C3380000}"/>
    <cellStyle name="Normal 54 3" xfId="14585" xr:uid="{00000000-0005-0000-0000-0000C4380000}"/>
    <cellStyle name="Normal 54 3 2" xfId="14586" xr:uid="{00000000-0005-0000-0000-0000C5380000}"/>
    <cellStyle name="Normal 54 3 3" xfId="14587" xr:uid="{00000000-0005-0000-0000-0000C6380000}"/>
    <cellStyle name="Normal 54 3 4" xfId="14588" xr:uid="{00000000-0005-0000-0000-0000C7380000}"/>
    <cellStyle name="Normal 54 4" xfId="14589" xr:uid="{00000000-0005-0000-0000-0000C8380000}"/>
    <cellStyle name="Normal 54 4 2" xfId="14590" xr:uid="{00000000-0005-0000-0000-0000C9380000}"/>
    <cellStyle name="Normal 54 5" xfId="14591" xr:uid="{00000000-0005-0000-0000-0000CA380000}"/>
    <cellStyle name="Normal 54 5 2" xfId="14592" xr:uid="{00000000-0005-0000-0000-0000CB380000}"/>
    <cellStyle name="Normal 54 5 3" xfId="14593" xr:uid="{00000000-0005-0000-0000-0000CC380000}"/>
    <cellStyle name="Normal 54 6" xfId="14594" xr:uid="{00000000-0005-0000-0000-0000CD380000}"/>
    <cellStyle name="Normal 54 7" xfId="14595" xr:uid="{00000000-0005-0000-0000-0000CE380000}"/>
    <cellStyle name="Normal 54 8" xfId="14596" xr:uid="{00000000-0005-0000-0000-0000CF380000}"/>
    <cellStyle name="Normal 55" xfId="14597" xr:uid="{00000000-0005-0000-0000-0000D0380000}"/>
    <cellStyle name="Normal 55 2" xfId="14598" xr:uid="{00000000-0005-0000-0000-0000D1380000}"/>
    <cellStyle name="Normal 55 2 2" xfId="14599" xr:uid="{00000000-0005-0000-0000-0000D2380000}"/>
    <cellStyle name="Normal 55 2 2 2" xfId="14600" xr:uid="{00000000-0005-0000-0000-0000D3380000}"/>
    <cellStyle name="Normal 55 2 3" xfId="14601" xr:uid="{00000000-0005-0000-0000-0000D4380000}"/>
    <cellStyle name="Normal 55 2 4" xfId="14602" xr:uid="{00000000-0005-0000-0000-0000D5380000}"/>
    <cellStyle name="Normal 55 3" xfId="14603" xr:uid="{00000000-0005-0000-0000-0000D6380000}"/>
    <cellStyle name="Normal 55 3 2" xfId="14604" xr:uid="{00000000-0005-0000-0000-0000D7380000}"/>
    <cellStyle name="Normal 55 4" xfId="14605" xr:uid="{00000000-0005-0000-0000-0000D8380000}"/>
    <cellStyle name="Normal 56" xfId="14606" xr:uid="{00000000-0005-0000-0000-0000D9380000}"/>
    <cellStyle name="Normal 56 2" xfId="14607" xr:uid="{00000000-0005-0000-0000-0000DA380000}"/>
    <cellStyle name="Normal 56 2 2" xfId="14608" xr:uid="{00000000-0005-0000-0000-0000DB380000}"/>
    <cellStyle name="Normal 56 2 2 2" xfId="14609" xr:uid="{00000000-0005-0000-0000-0000DC380000}"/>
    <cellStyle name="Normal 56 2 3" xfId="14610" xr:uid="{00000000-0005-0000-0000-0000DD380000}"/>
    <cellStyle name="Normal 56 3" xfId="14611" xr:uid="{00000000-0005-0000-0000-0000DE380000}"/>
    <cellStyle name="Normal 56 3 2" xfId="14612" xr:uid="{00000000-0005-0000-0000-0000DF380000}"/>
    <cellStyle name="Normal 56 4" xfId="14613" xr:uid="{00000000-0005-0000-0000-0000E0380000}"/>
    <cellStyle name="Normal 56 5" xfId="14614" xr:uid="{00000000-0005-0000-0000-0000E1380000}"/>
    <cellStyle name="Normal 57" xfId="14615" xr:uid="{00000000-0005-0000-0000-0000E2380000}"/>
    <cellStyle name="Normal 57 2" xfId="14616" xr:uid="{00000000-0005-0000-0000-0000E3380000}"/>
    <cellStyle name="Normal 57 2 2" xfId="14617" xr:uid="{00000000-0005-0000-0000-0000E4380000}"/>
    <cellStyle name="Normal 57 2 2 2" xfId="14618" xr:uid="{00000000-0005-0000-0000-0000E5380000}"/>
    <cellStyle name="Normal 57 2 3" xfId="14619" xr:uid="{00000000-0005-0000-0000-0000E6380000}"/>
    <cellStyle name="Normal 57 2 4" xfId="14620" xr:uid="{00000000-0005-0000-0000-0000E7380000}"/>
    <cellStyle name="Normal 57 3" xfId="14621" xr:uid="{00000000-0005-0000-0000-0000E8380000}"/>
    <cellStyle name="Normal 57 3 2" xfId="14622" xr:uid="{00000000-0005-0000-0000-0000E9380000}"/>
    <cellStyle name="Normal 57 4" xfId="14623" xr:uid="{00000000-0005-0000-0000-0000EA380000}"/>
    <cellStyle name="Normal 58" xfId="14624" xr:uid="{00000000-0005-0000-0000-0000EB380000}"/>
    <cellStyle name="Normal 58 2" xfId="14625" xr:uid="{00000000-0005-0000-0000-0000EC380000}"/>
    <cellStyle name="Normal 58 2 2" xfId="14626" xr:uid="{00000000-0005-0000-0000-0000ED380000}"/>
    <cellStyle name="Normal 58 2 2 2" xfId="14627" xr:uid="{00000000-0005-0000-0000-0000EE380000}"/>
    <cellStyle name="Normal 58 2 2 3" xfId="14628" xr:uid="{00000000-0005-0000-0000-0000EF380000}"/>
    <cellStyle name="Normal 58 2 3" xfId="14629" xr:uid="{00000000-0005-0000-0000-0000F0380000}"/>
    <cellStyle name="Normal 58 2 4" xfId="14630" xr:uid="{00000000-0005-0000-0000-0000F1380000}"/>
    <cellStyle name="Normal 58 3" xfId="14631" xr:uid="{00000000-0005-0000-0000-0000F2380000}"/>
    <cellStyle name="Normal 58 3 2" xfId="14632" xr:uid="{00000000-0005-0000-0000-0000F3380000}"/>
    <cellStyle name="Normal 58 3 3" xfId="14633" xr:uid="{00000000-0005-0000-0000-0000F4380000}"/>
    <cellStyle name="Normal 58 4" xfId="14634" xr:uid="{00000000-0005-0000-0000-0000F5380000}"/>
    <cellStyle name="Normal 58 5" xfId="14635" xr:uid="{00000000-0005-0000-0000-0000F6380000}"/>
    <cellStyle name="Normal 59" xfId="14636" xr:uid="{00000000-0005-0000-0000-0000F7380000}"/>
    <cellStyle name="Normal 59 2" xfId="14637" xr:uid="{00000000-0005-0000-0000-0000F8380000}"/>
    <cellStyle name="Normal 59 2 2" xfId="14638" xr:uid="{00000000-0005-0000-0000-0000F9380000}"/>
    <cellStyle name="Normal 59 2 3" xfId="14639" xr:uid="{00000000-0005-0000-0000-0000FA380000}"/>
    <cellStyle name="Normal 59 3" xfId="14640" xr:uid="{00000000-0005-0000-0000-0000FB380000}"/>
    <cellStyle name="Normal 59 4" xfId="14641" xr:uid="{00000000-0005-0000-0000-0000FC380000}"/>
    <cellStyle name="Normal 6" xfId="25" xr:uid="{00000000-0005-0000-0000-0000FD380000}"/>
    <cellStyle name="Normal 6 10" xfId="14643" xr:uid="{00000000-0005-0000-0000-0000FE380000}"/>
    <cellStyle name="Normal 6 11" xfId="14644" xr:uid="{00000000-0005-0000-0000-0000FF380000}"/>
    <cellStyle name="Normal 6 12" xfId="14645" xr:uid="{00000000-0005-0000-0000-000000390000}"/>
    <cellStyle name="Normal 6 13" xfId="14642" xr:uid="{00000000-0005-0000-0000-000001390000}"/>
    <cellStyle name="Normal 6 14" xfId="302" xr:uid="{00000000-0005-0000-0000-000002390000}"/>
    <cellStyle name="Normal 6 15" xfId="252" xr:uid="{00000000-0005-0000-0000-000003390000}"/>
    <cellStyle name="Normal 6 2" xfId="253" xr:uid="{00000000-0005-0000-0000-000004390000}"/>
    <cellStyle name="Normal 6 2 2" xfId="254" xr:uid="{00000000-0005-0000-0000-000005390000}"/>
    <cellStyle name="Normal 6 2 2 2" xfId="14648" xr:uid="{00000000-0005-0000-0000-000006390000}"/>
    <cellStyle name="Normal 6 2 2 2 2" xfId="14649" xr:uid="{00000000-0005-0000-0000-000007390000}"/>
    <cellStyle name="Normal 6 2 2 3" xfId="14650" xr:uid="{00000000-0005-0000-0000-000008390000}"/>
    <cellStyle name="Normal 6 2 2 4" xfId="14651" xr:uid="{00000000-0005-0000-0000-000009390000}"/>
    <cellStyle name="Normal 6 2 2 5" xfId="14647" xr:uid="{00000000-0005-0000-0000-00000A390000}"/>
    <cellStyle name="Normal 6 2 3" xfId="14652" xr:uid="{00000000-0005-0000-0000-00000B390000}"/>
    <cellStyle name="Normal 6 2 3 2" xfId="14653" xr:uid="{00000000-0005-0000-0000-00000C390000}"/>
    <cellStyle name="Normal 6 2 3 3" xfId="14654" xr:uid="{00000000-0005-0000-0000-00000D390000}"/>
    <cellStyle name="Normal 6 2 3 4" xfId="14655" xr:uid="{00000000-0005-0000-0000-00000E390000}"/>
    <cellStyle name="Normal 6 2 4" xfId="14656" xr:uid="{00000000-0005-0000-0000-00000F390000}"/>
    <cellStyle name="Normal 6 2 4 2" xfId="14657" xr:uid="{00000000-0005-0000-0000-000010390000}"/>
    <cellStyle name="Normal 6 2 4 3" xfId="14658" xr:uid="{00000000-0005-0000-0000-000011390000}"/>
    <cellStyle name="Normal 6 2 5" xfId="14659" xr:uid="{00000000-0005-0000-0000-000012390000}"/>
    <cellStyle name="Normal 6 2 5 2" xfId="14660" xr:uid="{00000000-0005-0000-0000-000013390000}"/>
    <cellStyle name="Normal 6 2 6" xfId="14661" xr:uid="{00000000-0005-0000-0000-000014390000}"/>
    <cellStyle name="Normal 6 2 7" xfId="14662" xr:uid="{00000000-0005-0000-0000-000015390000}"/>
    <cellStyle name="Normal 6 2 8" xfId="14646" xr:uid="{00000000-0005-0000-0000-000016390000}"/>
    <cellStyle name="Normal 6 3" xfId="255" xr:uid="{00000000-0005-0000-0000-000017390000}"/>
    <cellStyle name="Normal 6 3 2" xfId="256" xr:uid="{00000000-0005-0000-0000-000018390000}"/>
    <cellStyle name="Normal 6 3 2 2" xfId="14663" xr:uid="{00000000-0005-0000-0000-000019390000}"/>
    <cellStyle name="Normal 6 3 2 3" xfId="14664" xr:uid="{00000000-0005-0000-0000-00001A390000}"/>
    <cellStyle name="Normal 6 3 2 4" xfId="14665" xr:uid="{00000000-0005-0000-0000-00001B390000}"/>
    <cellStyle name="Normal 6 3 3" xfId="14666" xr:uid="{00000000-0005-0000-0000-00001C390000}"/>
    <cellStyle name="Normal 6 3 4" xfId="14667" xr:uid="{00000000-0005-0000-0000-00001D390000}"/>
    <cellStyle name="Normal 6 3 5" xfId="14668" xr:uid="{00000000-0005-0000-0000-00001E390000}"/>
    <cellStyle name="Normal 6 4" xfId="257" xr:uid="{00000000-0005-0000-0000-00001F390000}"/>
    <cellStyle name="Normal 6 4 2" xfId="258" xr:uid="{00000000-0005-0000-0000-000020390000}"/>
    <cellStyle name="Normal 6 4 2 2" xfId="14670" xr:uid="{00000000-0005-0000-0000-000021390000}"/>
    <cellStyle name="Normal 6 4 2 3" xfId="14669" xr:uid="{00000000-0005-0000-0000-000022390000}"/>
    <cellStyle name="Normal 6 4 3" xfId="14671" xr:uid="{00000000-0005-0000-0000-000023390000}"/>
    <cellStyle name="Normal 6 4 4" xfId="14672" xr:uid="{00000000-0005-0000-0000-000024390000}"/>
    <cellStyle name="Normal 6 5" xfId="259" xr:uid="{00000000-0005-0000-0000-000025390000}"/>
    <cellStyle name="Normal 6 5 2" xfId="14674" xr:uid="{00000000-0005-0000-0000-000026390000}"/>
    <cellStyle name="Normal 6 5 3" xfId="14675" xr:uid="{00000000-0005-0000-0000-000027390000}"/>
    <cellStyle name="Normal 6 5 4" xfId="14673" xr:uid="{00000000-0005-0000-0000-000028390000}"/>
    <cellStyle name="Normal 6 6" xfId="14676" xr:uid="{00000000-0005-0000-0000-000029390000}"/>
    <cellStyle name="Normal 6 6 2" xfId="14677" xr:uid="{00000000-0005-0000-0000-00002A390000}"/>
    <cellStyle name="Normal 6 6 2 2" xfId="14678" xr:uid="{00000000-0005-0000-0000-00002B390000}"/>
    <cellStyle name="Normal 6 6 3" xfId="14679" xr:uid="{00000000-0005-0000-0000-00002C390000}"/>
    <cellStyle name="Normal 6 7" xfId="14680" xr:uid="{00000000-0005-0000-0000-00002D390000}"/>
    <cellStyle name="Normal 6 7 2" xfId="14681" xr:uid="{00000000-0005-0000-0000-00002E390000}"/>
    <cellStyle name="Normal 6 8" xfId="14682" xr:uid="{00000000-0005-0000-0000-00002F390000}"/>
    <cellStyle name="Normal 6 8 2" xfId="14683" xr:uid="{00000000-0005-0000-0000-000030390000}"/>
    <cellStyle name="Normal 6 8 3" xfId="14684" xr:uid="{00000000-0005-0000-0000-000031390000}"/>
    <cellStyle name="Normal 6 9" xfId="14685" xr:uid="{00000000-0005-0000-0000-000032390000}"/>
    <cellStyle name="Normal 6 9 2" xfId="14686" xr:uid="{00000000-0005-0000-0000-000033390000}"/>
    <cellStyle name="Normal 60" xfId="14687" xr:uid="{00000000-0005-0000-0000-000034390000}"/>
    <cellStyle name="Normal 60 2" xfId="14688" xr:uid="{00000000-0005-0000-0000-000035390000}"/>
    <cellStyle name="Normal 60 2 2" xfId="14689" xr:uid="{00000000-0005-0000-0000-000036390000}"/>
    <cellStyle name="Normal 60 2 3" xfId="14690" xr:uid="{00000000-0005-0000-0000-000037390000}"/>
    <cellStyle name="Normal 60 3" xfId="14691" xr:uid="{00000000-0005-0000-0000-000038390000}"/>
    <cellStyle name="Normal 60 4" xfId="14692" xr:uid="{00000000-0005-0000-0000-000039390000}"/>
    <cellStyle name="Normal 60 5" xfId="14693" xr:uid="{00000000-0005-0000-0000-00003A390000}"/>
    <cellStyle name="Normal 61" xfId="14694" xr:uid="{00000000-0005-0000-0000-00003B390000}"/>
    <cellStyle name="Normal 61 2" xfId="14695" xr:uid="{00000000-0005-0000-0000-00003C390000}"/>
    <cellStyle name="Normal 61 2 2" xfId="14696" xr:uid="{00000000-0005-0000-0000-00003D390000}"/>
    <cellStyle name="Normal 61 2 3" xfId="14697" xr:uid="{00000000-0005-0000-0000-00003E390000}"/>
    <cellStyle name="Normal 61 3" xfId="14698" xr:uid="{00000000-0005-0000-0000-00003F390000}"/>
    <cellStyle name="Normal 61 4" xfId="14699" xr:uid="{00000000-0005-0000-0000-000040390000}"/>
    <cellStyle name="Normal 62" xfId="14700" xr:uid="{00000000-0005-0000-0000-000041390000}"/>
    <cellStyle name="Normal 62 2" xfId="14701" xr:uid="{00000000-0005-0000-0000-000042390000}"/>
    <cellStyle name="Normal 62 2 2" xfId="14702" xr:uid="{00000000-0005-0000-0000-000043390000}"/>
    <cellStyle name="Normal 62 2 3" xfId="14703" xr:uid="{00000000-0005-0000-0000-000044390000}"/>
    <cellStyle name="Normal 62 3" xfId="14704" xr:uid="{00000000-0005-0000-0000-000045390000}"/>
    <cellStyle name="Normal 62 4" xfId="14705" xr:uid="{00000000-0005-0000-0000-000046390000}"/>
    <cellStyle name="Normal 63" xfId="14706" xr:uid="{00000000-0005-0000-0000-000047390000}"/>
    <cellStyle name="Normal 63 2" xfId="14707" xr:uid="{00000000-0005-0000-0000-000048390000}"/>
    <cellStyle name="Normal 63 2 2" xfId="14708" xr:uid="{00000000-0005-0000-0000-000049390000}"/>
    <cellStyle name="Normal 63 2 3" xfId="14709" xr:uid="{00000000-0005-0000-0000-00004A390000}"/>
    <cellStyle name="Normal 63 3" xfId="14710" xr:uid="{00000000-0005-0000-0000-00004B390000}"/>
    <cellStyle name="Normal 63 4" xfId="14711" xr:uid="{00000000-0005-0000-0000-00004C390000}"/>
    <cellStyle name="Normal 64" xfId="14712" xr:uid="{00000000-0005-0000-0000-00004D390000}"/>
    <cellStyle name="Normal 64 2" xfId="14713" xr:uid="{00000000-0005-0000-0000-00004E390000}"/>
    <cellStyle name="Normal 64 2 2" xfId="14714" xr:uid="{00000000-0005-0000-0000-00004F390000}"/>
    <cellStyle name="Normal 64 2 3" xfId="14715" xr:uid="{00000000-0005-0000-0000-000050390000}"/>
    <cellStyle name="Normal 64 3" xfId="14716" xr:uid="{00000000-0005-0000-0000-000051390000}"/>
    <cellStyle name="Normal 64 4" xfId="14717" xr:uid="{00000000-0005-0000-0000-000052390000}"/>
    <cellStyle name="Normal 65" xfId="14718" xr:uid="{00000000-0005-0000-0000-000053390000}"/>
    <cellStyle name="Normal 65 2" xfId="14719" xr:uid="{00000000-0005-0000-0000-000054390000}"/>
    <cellStyle name="Normal 65 2 2" xfId="14720" xr:uid="{00000000-0005-0000-0000-000055390000}"/>
    <cellStyle name="Normal 65 2 3" xfId="14721" xr:uid="{00000000-0005-0000-0000-000056390000}"/>
    <cellStyle name="Normal 65 3" xfId="14722" xr:uid="{00000000-0005-0000-0000-000057390000}"/>
    <cellStyle name="Normal 65 4" xfId="14723" xr:uid="{00000000-0005-0000-0000-000058390000}"/>
    <cellStyle name="Normal 66" xfId="14724" xr:uid="{00000000-0005-0000-0000-000059390000}"/>
    <cellStyle name="Normal 66 2" xfId="14725" xr:uid="{00000000-0005-0000-0000-00005A390000}"/>
    <cellStyle name="Normal 66 2 2" xfId="14726" xr:uid="{00000000-0005-0000-0000-00005B390000}"/>
    <cellStyle name="Normal 66 2 3" xfId="14727" xr:uid="{00000000-0005-0000-0000-00005C390000}"/>
    <cellStyle name="Normal 66 3" xfId="14728" xr:uid="{00000000-0005-0000-0000-00005D390000}"/>
    <cellStyle name="Normal 66 4" xfId="14729" xr:uid="{00000000-0005-0000-0000-00005E390000}"/>
    <cellStyle name="Normal 67" xfId="14730" xr:uid="{00000000-0005-0000-0000-00005F390000}"/>
    <cellStyle name="Normal 67 2" xfId="14731" xr:uid="{00000000-0005-0000-0000-000060390000}"/>
    <cellStyle name="Normal 67 2 2" xfId="14732" xr:uid="{00000000-0005-0000-0000-000061390000}"/>
    <cellStyle name="Normal 67 2 3" xfId="14733" xr:uid="{00000000-0005-0000-0000-000062390000}"/>
    <cellStyle name="Normal 67 3" xfId="14734" xr:uid="{00000000-0005-0000-0000-000063390000}"/>
    <cellStyle name="Normal 67 4" xfId="14735" xr:uid="{00000000-0005-0000-0000-000064390000}"/>
    <cellStyle name="Normal 68" xfId="14736" xr:uid="{00000000-0005-0000-0000-000065390000}"/>
    <cellStyle name="Normal 68 2" xfId="14737" xr:uid="{00000000-0005-0000-0000-000066390000}"/>
    <cellStyle name="Normal 68 2 2" xfId="14738" xr:uid="{00000000-0005-0000-0000-000067390000}"/>
    <cellStyle name="Normal 68 2 3" xfId="14739" xr:uid="{00000000-0005-0000-0000-000068390000}"/>
    <cellStyle name="Normal 68 3" xfId="14740" xr:uid="{00000000-0005-0000-0000-000069390000}"/>
    <cellStyle name="Normal 68 4" xfId="14741" xr:uid="{00000000-0005-0000-0000-00006A390000}"/>
    <cellStyle name="Normal 69" xfId="14742" xr:uid="{00000000-0005-0000-0000-00006B390000}"/>
    <cellStyle name="Normal 69 2" xfId="14743" xr:uid="{00000000-0005-0000-0000-00006C390000}"/>
    <cellStyle name="Normal 69 2 2" xfId="14744" xr:uid="{00000000-0005-0000-0000-00006D390000}"/>
    <cellStyle name="Normal 69 2 3" xfId="14745" xr:uid="{00000000-0005-0000-0000-00006E390000}"/>
    <cellStyle name="Normal 69 3" xfId="14746" xr:uid="{00000000-0005-0000-0000-00006F390000}"/>
    <cellStyle name="Normal 69 4" xfId="14747" xr:uid="{00000000-0005-0000-0000-000070390000}"/>
    <cellStyle name="Normal 7" xfId="26" xr:uid="{00000000-0005-0000-0000-000071390000}"/>
    <cellStyle name="Normal 7 10" xfId="14749" xr:uid="{00000000-0005-0000-0000-000072390000}"/>
    <cellStyle name="Normal 7 10 2" xfId="14750" xr:uid="{00000000-0005-0000-0000-000073390000}"/>
    <cellStyle name="Normal 7 11" xfId="14751" xr:uid="{00000000-0005-0000-0000-000074390000}"/>
    <cellStyle name="Normal 7 12" xfId="14752" xr:uid="{00000000-0005-0000-0000-000075390000}"/>
    <cellStyle name="Normal 7 13" xfId="14753" xr:uid="{00000000-0005-0000-0000-000076390000}"/>
    <cellStyle name="Normal 7 14" xfId="14748" xr:uid="{00000000-0005-0000-0000-000077390000}"/>
    <cellStyle name="Normal 7 15" xfId="260" xr:uid="{00000000-0005-0000-0000-000078390000}"/>
    <cellStyle name="Normal 7 2" xfId="261" xr:uid="{00000000-0005-0000-0000-000079390000}"/>
    <cellStyle name="Normal 7 2 2" xfId="262" xr:uid="{00000000-0005-0000-0000-00007A390000}"/>
    <cellStyle name="Normal 7 2 2 2" xfId="14756" xr:uid="{00000000-0005-0000-0000-00007B390000}"/>
    <cellStyle name="Normal 7 2 2 2 2" xfId="14757" xr:uid="{00000000-0005-0000-0000-00007C390000}"/>
    <cellStyle name="Normal 7 2 2 3" xfId="14758" xr:uid="{00000000-0005-0000-0000-00007D390000}"/>
    <cellStyle name="Normal 7 2 2 4" xfId="14759" xr:uid="{00000000-0005-0000-0000-00007E390000}"/>
    <cellStyle name="Normal 7 2 2 5" xfId="14755" xr:uid="{00000000-0005-0000-0000-00007F390000}"/>
    <cellStyle name="Normal 7 2 3" xfId="263" xr:uid="{00000000-0005-0000-0000-000080390000}"/>
    <cellStyle name="Normal 7 2 3 2" xfId="14761" xr:uid="{00000000-0005-0000-0000-000081390000}"/>
    <cellStyle name="Normal 7 2 3 3" xfId="14762" xr:uid="{00000000-0005-0000-0000-000082390000}"/>
    <cellStyle name="Normal 7 2 3 4" xfId="14763" xr:uid="{00000000-0005-0000-0000-000083390000}"/>
    <cellStyle name="Normal 7 2 3 5" xfId="14760" xr:uid="{00000000-0005-0000-0000-000084390000}"/>
    <cellStyle name="Normal 7 2 4" xfId="14764" xr:uid="{00000000-0005-0000-0000-000085390000}"/>
    <cellStyle name="Normal 7 2 4 2" xfId="14765" xr:uid="{00000000-0005-0000-0000-000086390000}"/>
    <cellStyle name="Normal 7 2 5" xfId="14766" xr:uid="{00000000-0005-0000-0000-000087390000}"/>
    <cellStyle name="Normal 7 2 6" xfId="14767" xr:uid="{00000000-0005-0000-0000-000088390000}"/>
    <cellStyle name="Normal 7 2 7" xfId="14768" xr:uid="{00000000-0005-0000-0000-000089390000}"/>
    <cellStyle name="Normal 7 2 8" xfId="14754" xr:uid="{00000000-0005-0000-0000-00008A390000}"/>
    <cellStyle name="Normal 7 3" xfId="264" xr:uid="{00000000-0005-0000-0000-00008B390000}"/>
    <cellStyle name="Normal 7 3 2" xfId="265" xr:uid="{00000000-0005-0000-0000-00008C390000}"/>
    <cellStyle name="Normal 7 3 2 2" xfId="14770" xr:uid="{00000000-0005-0000-0000-00008D390000}"/>
    <cellStyle name="Normal 7 3 3" xfId="14771" xr:uid="{00000000-0005-0000-0000-00008E390000}"/>
    <cellStyle name="Normal 7 3 4" xfId="14769" xr:uid="{00000000-0005-0000-0000-00008F390000}"/>
    <cellStyle name="Normal 7 4" xfId="266" xr:uid="{00000000-0005-0000-0000-000090390000}"/>
    <cellStyle name="Normal 7 4 2" xfId="14773" xr:uid="{00000000-0005-0000-0000-000091390000}"/>
    <cellStyle name="Normal 7 4 2 2" xfId="14774" xr:uid="{00000000-0005-0000-0000-000092390000}"/>
    <cellStyle name="Normal 7 4 3" xfId="14775" xr:uid="{00000000-0005-0000-0000-000093390000}"/>
    <cellStyle name="Normal 7 4 4" xfId="14776" xr:uid="{00000000-0005-0000-0000-000094390000}"/>
    <cellStyle name="Normal 7 4 5" xfId="14772" xr:uid="{00000000-0005-0000-0000-000095390000}"/>
    <cellStyle name="Normal 7 5" xfId="14777" xr:uid="{00000000-0005-0000-0000-000096390000}"/>
    <cellStyle name="Normal 7 5 2" xfId="14778" xr:uid="{00000000-0005-0000-0000-000097390000}"/>
    <cellStyle name="Normal 7 5 2 2" xfId="14779" xr:uid="{00000000-0005-0000-0000-000098390000}"/>
    <cellStyle name="Normal 7 5 3" xfId="14780" xr:uid="{00000000-0005-0000-0000-000099390000}"/>
    <cellStyle name="Normal 7 6" xfId="14781" xr:uid="{00000000-0005-0000-0000-00009A390000}"/>
    <cellStyle name="Normal 7 6 2" xfId="14782" xr:uid="{00000000-0005-0000-0000-00009B390000}"/>
    <cellStyle name="Normal 7 6 2 2" xfId="14783" xr:uid="{00000000-0005-0000-0000-00009C390000}"/>
    <cellStyle name="Normal 7 6 2 2 2" xfId="14784" xr:uid="{00000000-0005-0000-0000-00009D390000}"/>
    <cellStyle name="Normal 7 6 2 2 2 2" xfId="14785" xr:uid="{00000000-0005-0000-0000-00009E390000}"/>
    <cellStyle name="Normal 7 6 2 2 3" xfId="14786" xr:uid="{00000000-0005-0000-0000-00009F390000}"/>
    <cellStyle name="Normal 7 6 2 3" xfId="14787" xr:uid="{00000000-0005-0000-0000-0000A0390000}"/>
    <cellStyle name="Normal 7 6 2 3 2" xfId="14788" xr:uid="{00000000-0005-0000-0000-0000A1390000}"/>
    <cellStyle name="Normal 7 6 2 4" xfId="14789" xr:uid="{00000000-0005-0000-0000-0000A2390000}"/>
    <cellStyle name="Normal 7 6 3" xfId="14790" xr:uid="{00000000-0005-0000-0000-0000A3390000}"/>
    <cellStyle name="Normal 7 6 3 2" xfId="14791" xr:uid="{00000000-0005-0000-0000-0000A4390000}"/>
    <cellStyle name="Normal 7 6 3 2 2" xfId="14792" xr:uid="{00000000-0005-0000-0000-0000A5390000}"/>
    <cellStyle name="Normal 7 6 3 3" xfId="14793" xr:uid="{00000000-0005-0000-0000-0000A6390000}"/>
    <cellStyle name="Normal 7 6 4" xfId="14794" xr:uid="{00000000-0005-0000-0000-0000A7390000}"/>
    <cellStyle name="Normal 7 6 4 2" xfId="14795" xr:uid="{00000000-0005-0000-0000-0000A8390000}"/>
    <cellStyle name="Normal 7 6 5" xfId="14796" xr:uid="{00000000-0005-0000-0000-0000A9390000}"/>
    <cellStyle name="Normal 7 7" xfId="14797" xr:uid="{00000000-0005-0000-0000-0000AA390000}"/>
    <cellStyle name="Normal 7 7 2" xfId="14798" xr:uid="{00000000-0005-0000-0000-0000AB390000}"/>
    <cellStyle name="Normal 7 7 2 2" xfId="14799" xr:uid="{00000000-0005-0000-0000-0000AC390000}"/>
    <cellStyle name="Normal 7 7 3" xfId="14800" xr:uid="{00000000-0005-0000-0000-0000AD390000}"/>
    <cellStyle name="Normal 7 8" xfId="14801" xr:uid="{00000000-0005-0000-0000-0000AE390000}"/>
    <cellStyle name="Normal 7 8 2" xfId="14802" xr:uid="{00000000-0005-0000-0000-0000AF390000}"/>
    <cellStyle name="Normal 7 8 2 2" xfId="14803" xr:uid="{00000000-0005-0000-0000-0000B0390000}"/>
    <cellStyle name="Normal 7 8 2 2 2" xfId="14804" xr:uid="{00000000-0005-0000-0000-0000B1390000}"/>
    <cellStyle name="Normal 7 8 2 3" xfId="14805" xr:uid="{00000000-0005-0000-0000-0000B2390000}"/>
    <cellStyle name="Normal 7 8 3" xfId="14806" xr:uid="{00000000-0005-0000-0000-0000B3390000}"/>
    <cellStyle name="Normal 7 8 3 2" xfId="14807" xr:uid="{00000000-0005-0000-0000-0000B4390000}"/>
    <cellStyle name="Normal 7 8 4" xfId="14808" xr:uid="{00000000-0005-0000-0000-0000B5390000}"/>
    <cellStyle name="Normal 7 9" xfId="14809" xr:uid="{00000000-0005-0000-0000-0000B6390000}"/>
    <cellStyle name="Normal 7 9 2" xfId="14810" xr:uid="{00000000-0005-0000-0000-0000B7390000}"/>
    <cellStyle name="Normal 7 9 3" xfId="14811" xr:uid="{00000000-0005-0000-0000-0000B8390000}"/>
    <cellStyle name="Normal 70" xfId="14812" xr:uid="{00000000-0005-0000-0000-0000B9390000}"/>
    <cellStyle name="Normal 70 2" xfId="14813" xr:uid="{00000000-0005-0000-0000-0000BA390000}"/>
    <cellStyle name="Normal 70 2 2" xfId="14814" xr:uid="{00000000-0005-0000-0000-0000BB390000}"/>
    <cellStyle name="Normal 70 2 2 2" xfId="14815" xr:uid="{00000000-0005-0000-0000-0000BC390000}"/>
    <cellStyle name="Normal 70 2 2 2 2" xfId="14816" xr:uid="{00000000-0005-0000-0000-0000BD390000}"/>
    <cellStyle name="Normal 70 2 2 3" xfId="14817" xr:uid="{00000000-0005-0000-0000-0000BE390000}"/>
    <cellStyle name="Normal 70 2 2 4" xfId="14818" xr:uid="{00000000-0005-0000-0000-0000BF390000}"/>
    <cellStyle name="Normal 70 2 3" xfId="14819" xr:uid="{00000000-0005-0000-0000-0000C0390000}"/>
    <cellStyle name="Normal 70 2 3 2" xfId="14820" xr:uid="{00000000-0005-0000-0000-0000C1390000}"/>
    <cellStyle name="Normal 70 2 4" xfId="14821" xr:uid="{00000000-0005-0000-0000-0000C2390000}"/>
    <cellStyle name="Normal 70 2 5" xfId="14822" xr:uid="{00000000-0005-0000-0000-0000C3390000}"/>
    <cellStyle name="Normal 70 3" xfId="14823" xr:uid="{00000000-0005-0000-0000-0000C4390000}"/>
    <cellStyle name="Normal 70 3 2" xfId="14824" xr:uid="{00000000-0005-0000-0000-0000C5390000}"/>
    <cellStyle name="Normal 70 3 2 2" xfId="14825" xr:uid="{00000000-0005-0000-0000-0000C6390000}"/>
    <cellStyle name="Normal 70 3 3" xfId="14826" xr:uid="{00000000-0005-0000-0000-0000C7390000}"/>
    <cellStyle name="Normal 70 3 4" xfId="14827" xr:uid="{00000000-0005-0000-0000-0000C8390000}"/>
    <cellStyle name="Normal 70 4" xfId="14828" xr:uid="{00000000-0005-0000-0000-0000C9390000}"/>
    <cellStyle name="Normal 70 4 2" xfId="14829" xr:uid="{00000000-0005-0000-0000-0000CA390000}"/>
    <cellStyle name="Normal 70 5" xfId="14830" xr:uid="{00000000-0005-0000-0000-0000CB390000}"/>
    <cellStyle name="Normal 70 6" xfId="14831" xr:uid="{00000000-0005-0000-0000-0000CC390000}"/>
    <cellStyle name="Normal 71" xfId="14832" xr:uid="{00000000-0005-0000-0000-0000CD390000}"/>
    <cellStyle name="Normal 71 2" xfId="14833" xr:uid="{00000000-0005-0000-0000-0000CE390000}"/>
    <cellStyle name="Normal 71 2 2" xfId="14834" xr:uid="{00000000-0005-0000-0000-0000CF390000}"/>
    <cellStyle name="Normal 71 2 2 2" xfId="14835" xr:uid="{00000000-0005-0000-0000-0000D0390000}"/>
    <cellStyle name="Normal 71 2 2 2 2" xfId="14836" xr:uid="{00000000-0005-0000-0000-0000D1390000}"/>
    <cellStyle name="Normal 71 2 2 3" xfId="14837" xr:uid="{00000000-0005-0000-0000-0000D2390000}"/>
    <cellStyle name="Normal 71 2 2 4" xfId="14838" xr:uid="{00000000-0005-0000-0000-0000D3390000}"/>
    <cellStyle name="Normal 71 2 3" xfId="14839" xr:uid="{00000000-0005-0000-0000-0000D4390000}"/>
    <cellStyle name="Normal 71 2 3 2" xfId="14840" xr:uid="{00000000-0005-0000-0000-0000D5390000}"/>
    <cellStyle name="Normal 71 2 4" xfId="14841" xr:uid="{00000000-0005-0000-0000-0000D6390000}"/>
    <cellStyle name="Normal 71 2 5" xfId="14842" xr:uid="{00000000-0005-0000-0000-0000D7390000}"/>
    <cellStyle name="Normal 71 3" xfId="14843" xr:uid="{00000000-0005-0000-0000-0000D8390000}"/>
    <cellStyle name="Normal 71 3 2" xfId="14844" xr:uid="{00000000-0005-0000-0000-0000D9390000}"/>
    <cellStyle name="Normal 71 3 2 2" xfId="14845" xr:uid="{00000000-0005-0000-0000-0000DA390000}"/>
    <cellStyle name="Normal 71 3 3" xfId="14846" xr:uid="{00000000-0005-0000-0000-0000DB390000}"/>
    <cellStyle name="Normal 71 3 4" xfId="14847" xr:uid="{00000000-0005-0000-0000-0000DC390000}"/>
    <cellStyle name="Normal 71 4" xfId="14848" xr:uid="{00000000-0005-0000-0000-0000DD390000}"/>
    <cellStyle name="Normal 71 4 2" xfId="14849" xr:uid="{00000000-0005-0000-0000-0000DE390000}"/>
    <cellStyle name="Normal 71 5" xfId="14850" xr:uid="{00000000-0005-0000-0000-0000DF390000}"/>
    <cellStyle name="Normal 71 6" xfId="14851" xr:uid="{00000000-0005-0000-0000-0000E0390000}"/>
    <cellStyle name="Normal 72" xfId="14852" xr:uid="{00000000-0005-0000-0000-0000E1390000}"/>
    <cellStyle name="Normal 72 2" xfId="14853" xr:uid="{00000000-0005-0000-0000-0000E2390000}"/>
    <cellStyle name="Normal 72 2 2" xfId="14854" xr:uid="{00000000-0005-0000-0000-0000E3390000}"/>
    <cellStyle name="Normal 72 2 2 2" xfId="14855" xr:uid="{00000000-0005-0000-0000-0000E4390000}"/>
    <cellStyle name="Normal 72 2 2 2 2" xfId="14856" xr:uid="{00000000-0005-0000-0000-0000E5390000}"/>
    <cellStyle name="Normal 72 2 2 3" xfId="14857" xr:uid="{00000000-0005-0000-0000-0000E6390000}"/>
    <cellStyle name="Normal 72 2 2 4" xfId="14858" xr:uid="{00000000-0005-0000-0000-0000E7390000}"/>
    <cellStyle name="Normal 72 2 3" xfId="14859" xr:uid="{00000000-0005-0000-0000-0000E8390000}"/>
    <cellStyle name="Normal 72 2 3 2" xfId="14860" xr:uid="{00000000-0005-0000-0000-0000E9390000}"/>
    <cellStyle name="Normal 72 2 4" xfId="14861" xr:uid="{00000000-0005-0000-0000-0000EA390000}"/>
    <cellStyle name="Normal 72 2 5" xfId="14862" xr:uid="{00000000-0005-0000-0000-0000EB390000}"/>
    <cellStyle name="Normal 72 3" xfId="14863" xr:uid="{00000000-0005-0000-0000-0000EC390000}"/>
    <cellStyle name="Normal 72 3 2" xfId="14864" xr:uid="{00000000-0005-0000-0000-0000ED390000}"/>
    <cellStyle name="Normal 72 3 2 2" xfId="14865" xr:uid="{00000000-0005-0000-0000-0000EE390000}"/>
    <cellStyle name="Normal 72 3 3" xfId="14866" xr:uid="{00000000-0005-0000-0000-0000EF390000}"/>
    <cellStyle name="Normal 72 3 4" xfId="14867" xr:uid="{00000000-0005-0000-0000-0000F0390000}"/>
    <cellStyle name="Normal 72 4" xfId="14868" xr:uid="{00000000-0005-0000-0000-0000F1390000}"/>
    <cellStyle name="Normal 72 4 2" xfId="14869" xr:uid="{00000000-0005-0000-0000-0000F2390000}"/>
    <cellStyle name="Normal 72 5" xfId="14870" xr:uid="{00000000-0005-0000-0000-0000F3390000}"/>
    <cellStyle name="Normal 72 6" xfId="14871" xr:uid="{00000000-0005-0000-0000-0000F4390000}"/>
    <cellStyle name="Normal 73" xfId="14872" xr:uid="{00000000-0005-0000-0000-0000F5390000}"/>
    <cellStyle name="Normal 73 2" xfId="14873" xr:uid="{00000000-0005-0000-0000-0000F6390000}"/>
    <cellStyle name="Normal 73 2 2" xfId="14874" xr:uid="{00000000-0005-0000-0000-0000F7390000}"/>
    <cellStyle name="Normal 73 2 2 2" xfId="14875" xr:uid="{00000000-0005-0000-0000-0000F8390000}"/>
    <cellStyle name="Normal 73 2 2 2 2" xfId="14876" xr:uid="{00000000-0005-0000-0000-0000F9390000}"/>
    <cellStyle name="Normal 73 2 2 3" xfId="14877" xr:uid="{00000000-0005-0000-0000-0000FA390000}"/>
    <cellStyle name="Normal 73 2 2 4" xfId="14878" xr:uid="{00000000-0005-0000-0000-0000FB390000}"/>
    <cellStyle name="Normal 73 2 3" xfId="14879" xr:uid="{00000000-0005-0000-0000-0000FC390000}"/>
    <cellStyle name="Normal 73 2 3 2" xfId="14880" xr:uid="{00000000-0005-0000-0000-0000FD390000}"/>
    <cellStyle name="Normal 73 2 4" xfId="14881" xr:uid="{00000000-0005-0000-0000-0000FE390000}"/>
    <cellStyle name="Normal 73 2 5" xfId="14882" xr:uid="{00000000-0005-0000-0000-0000FF390000}"/>
    <cellStyle name="Normal 73 3" xfId="14883" xr:uid="{00000000-0005-0000-0000-0000003A0000}"/>
    <cellStyle name="Normal 73 3 2" xfId="14884" xr:uid="{00000000-0005-0000-0000-0000013A0000}"/>
    <cellStyle name="Normal 73 3 2 2" xfId="14885" xr:uid="{00000000-0005-0000-0000-0000023A0000}"/>
    <cellStyle name="Normal 73 3 3" xfId="14886" xr:uid="{00000000-0005-0000-0000-0000033A0000}"/>
    <cellStyle name="Normal 73 3 4" xfId="14887" xr:uid="{00000000-0005-0000-0000-0000043A0000}"/>
    <cellStyle name="Normal 73 4" xfId="14888" xr:uid="{00000000-0005-0000-0000-0000053A0000}"/>
    <cellStyle name="Normal 73 4 2" xfId="14889" xr:uid="{00000000-0005-0000-0000-0000063A0000}"/>
    <cellStyle name="Normal 73 5" xfId="14890" xr:uid="{00000000-0005-0000-0000-0000073A0000}"/>
    <cellStyle name="Normal 73 6" xfId="14891" xr:uid="{00000000-0005-0000-0000-0000083A0000}"/>
    <cellStyle name="Normal 74" xfId="14892" xr:uid="{00000000-0005-0000-0000-0000093A0000}"/>
    <cellStyle name="Normal 74 2" xfId="14893" xr:uid="{00000000-0005-0000-0000-00000A3A0000}"/>
    <cellStyle name="Normal 74 2 2" xfId="14894" xr:uid="{00000000-0005-0000-0000-00000B3A0000}"/>
    <cellStyle name="Normal 74 2 2 2" xfId="14895" xr:uid="{00000000-0005-0000-0000-00000C3A0000}"/>
    <cellStyle name="Normal 74 2 2 2 2" xfId="14896" xr:uid="{00000000-0005-0000-0000-00000D3A0000}"/>
    <cellStyle name="Normal 74 2 2 3" xfId="14897" xr:uid="{00000000-0005-0000-0000-00000E3A0000}"/>
    <cellStyle name="Normal 74 2 2 4" xfId="14898" xr:uid="{00000000-0005-0000-0000-00000F3A0000}"/>
    <cellStyle name="Normal 74 2 3" xfId="14899" xr:uid="{00000000-0005-0000-0000-0000103A0000}"/>
    <cellStyle name="Normal 74 2 3 2" xfId="14900" xr:uid="{00000000-0005-0000-0000-0000113A0000}"/>
    <cellStyle name="Normal 74 2 4" xfId="14901" xr:uid="{00000000-0005-0000-0000-0000123A0000}"/>
    <cellStyle name="Normal 74 2 5" xfId="14902" xr:uid="{00000000-0005-0000-0000-0000133A0000}"/>
    <cellStyle name="Normal 74 3" xfId="14903" xr:uid="{00000000-0005-0000-0000-0000143A0000}"/>
    <cellStyle name="Normal 74 3 2" xfId="14904" xr:uid="{00000000-0005-0000-0000-0000153A0000}"/>
    <cellStyle name="Normal 74 3 2 2" xfId="14905" xr:uid="{00000000-0005-0000-0000-0000163A0000}"/>
    <cellStyle name="Normal 74 3 3" xfId="14906" xr:uid="{00000000-0005-0000-0000-0000173A0000}"/>
    <cellStyle name="Normal 74 3 4" xfId="14907" xr:uid="{00000000-0005-0000-0000-0000183A0000}"/>
    <cellStyle name="Normal 74 4" xfId="14908" xr:uid="{00000000-0005-0000-0000-0000193A0000}"/>
    <cellStyle name="Normal 74 4 2" xfId="14909" xr:uid="{00000000-0005-0000-0000-00001A3A0000}"/>
    <cellStyle name="Normal 74 5" xfId="14910" xr:uid="{00000000-0005-0000-0000-00001B3A0000}"/>
    <cellStyle name="Normal 74 6" xfId="14911" xr:uid="{00000000-0005-0000-0000-00001C3A0000}"/>
    <cellStyle name="Normal 75" xfId="14912" xr:uid="{00000000-0005-0000-0000-00001D3A0000}"/>
    <cellStyle name="Normal 75 2" xfId="14913" xr:uid="{00000000-0005-0000-0000-00001E3A0000}"/>
    <cellStyle name="Normal 75 2 2" xfId="14914" xr:uid="{00000000-0005-0000-0000-00001F3A0000}"/>
    <cellStyle name="Normal 75 2 2 2" xfId="14915" xr:uid="{00000000-0005-0000-0000-0000203A0000}"/>
    <cellStyle name="Normal 75 2 2 2 2" xfId="14916" xr:uid="{00000000-0005-0000-0000-0000213A0000}"/>
    <cellStyle name="Normal 75 2 2 3" xfId="14917" xr:uid="{00000000-0005-0000-0000-0000223A0000}"/>
    <cellStyle name="Normal 75 2 2 4" xfId="14918" xr:uid="{00000000-0005-0000-0000-0000233A0000}"/>
    <cellStyle name="Normal 75 2 3" xfId="14919" xr:uid="{00000000-0005-0000-0000-0000243A0000}"/>
    <cellStyle name="Normal 75 2 3 2" xfId="14920" xr:uid="{00000000-0005-0000-0000-0000253A0000}"/>
    <cellStyle name="Normal 75 2 4" xfId="14921" xr:uid="{00000000-0005-0000-0000-0000263A0000}"/>
    <cellStyle name="Normal 75 2 5" xfId="14922" xr:uid="{00000000-0005-0000-0000-0000273A0000}"/>
    <cellStyle name="Normal 75 3" xfId="14923" xr:uid="{00000000-0005-0000-0000-0000283A0000}"/>
    <cellStyle name="Normal 75 3 2" xfId="14924" xr:uid="{00000000-0005-0000-0000-0000293A0000}"/>
    <cellStyle name="Normal 75 3 2 2" xfId="14925" xr:uid="{00000000-0005-0000-0000-00002A3A0000}"/>
    <cellStyle name="Normal 75 3 3" xfId="14926" xr:uid="{00000000-0005-0000-0000-00002B3A0000}"/>
    <cellStyle name="Normal 75 3 4" xfId="14927" xr:uid="{00000000-0005-0000-0000-00002C3A0000}"/>
    <cellStyle name="Normal 75 4" xfId="14928" xr:uid="{00000000-0005-0000-0000-00002D3A0000}"/>
    <cellStyle name="Normal 75 4 2" xfId="14929" xr:uid="{00000000-0005-0000-0000-00002E3A0000}"/>
    <cellStyle name="Normal 75 5" xfId="14930" xr:uid="{00000000-0005-0000-0000-00002F3A0000}"/>
    <cellStyle name="Normal 75 6" xfId="14931" xr:uid="{00000000-0005-0000-0000-0000303A0000}"/>
    <cellStyle name="Normal 76" xfId="14932" xr:uid="{00000000-0005-0000-0000-0000313A0000}"/>
    <cellStyle name="Normal 76 2" xfId="14933" xr:uid="{00000000-0005-0000-0000-0000323A0000}"/>
    <cellStyle name="Normal 76 2 2" xfId="14934" xr:uid="{00000000-0005-0000-0000-0000333A0000}"/>
    <cellStyle name="Normal 76 2 2 2" xfId="14935" xr:uid="{00000000-0005-0000-0000-0000343A0000}"/>
    <cellStyle name="Normal 76 2 2 2 2" xfId="14936" xr:uid="{00000000-0005-0000-0000-0000353A0000}"/>
    <cellStyle name="Normal 76 2 2 3" xfId="14937" xr:uid="{00000000-0005-0000-0000-0000363A0000}"/>
    <cellStyle name="Normal 76 2 2 4" xfId="14938" xr:uid="{00000000-0005-0000-0000-0000373A0000}"/>
    <cellStyle name="Normal 76 2 3" xfId="14939" xr:uid="{00000000-0005-0000-0000-0000383A0000}"/>
    <cellStyle name="Normal 76 2 3 2" xfId="14940" xr:uid="{00000000-0005-0000-0000-0000393A0000}"/>
    <cellStyle name="Normal 76 2 4" xfId="14941" xr:uid="{00000000-0005-0000-0000-00003A3A0000}"/>
    <cellStyle name="Normal 76 2 5" xfId="14942" xr:uid="{00000000-0005-0000-0000-00003B3A0000}"/>
    <cellStyle name="Normal 76 3" xfId="14943" xr:uid="{00000000-0005-0000-0000-00003C3A0000}"/>
    <cellStyle name="Normal 76 3 2" xfId="14944" xr:uid="{00000000-0005-0000-0000-00003D3A0000}"/>
    <cellStyle name="Normal 76 3 2 2" xfId="14945" xr:uid="{00000000-0005-0000-0000-00003E3A0000}"/>
    <cellStyle name="Normal 76 3 3" xfId="14946" xr:uid="{00000000-0005-0000-0000-00003F3A0000}"/>
    <cellStyle name="Normal 76 3 4" xfId="14947" xr:uid="{00000000-0005-0000-0000-0000403A0000}"/>
    <cellStyle name="Normal 76 4" xfId="14948" xr:uid="{00000000-0005-0000-0000-0000413A0000}"/>
    <cellStyle name="Normal 76 4 2" xfId="14949" xr:uid="{00000000-0005-0000-0000-0000423A0000}"/>
    <cellStyle name="Normal 76 5" xfId="14950" xr:uid="{00000000-0005-0000-0000-0000433A0000}"/>
    <cellStyle name="Normal 76 6" xfId="14951" xr:uid="{00000000-0005-0000-0000-0000443A0000}"/>
    <cellStyle name="Normal 77" xfId="14952" xr:uid="{00000000-0005-0000-0000-0000453A0000}"/>
    <cellStyle name="Normal 77 2" xfId="14953" xr:uid="{00000000-0005-0000-0000-0000463A0000}"/>
    <cellStyle name="Normal 77 2 2" xfId="14954" xr:uid="{00000000-0005-0000-0000-0000473A0000}"/>
    <cellStyle name="Normal 77 2 2 2" xfId="14955" xr:uid="{00000000-0005-0000-0000-0000483A0000}"/>
    <cellStyle name="Normal 77 2 2 2 2" xfId="14956" xr:uid="{00000000-0005-0000-0000-0000493A0000}"/>
    <cellStyle name="Normal 77 2 2 3" xfId="14957" xr:uid="{00000000-0005-0000-0000-00004A3A0000}"/>
    <cellStyle name="Normal 77 2 2 4" xfId="14958" xr:uid="{00000000-0005-0000-0000-00004B3A0000}"/>
    <cellStyle name="Normal 77 2 3" xfId="14959" xr:uid="{00000000-0005-0000-0000-00004C3A0000}"/>
    <cellStyle name="Normal 77 2 3 2" xfId="14960" xr:uid="{00000000-0005-0000-0000-00004D3A0000}"/>
    <cellStyle name="Normal 77 2 4" xfId="14961" xr:uid="{00000000-0005-0000-0000-00004E3A0000}"/>
    <cellStyle name="Normal 77 2 5" xfId="14962" xr:uid="{00000000-0005-0000-0000-00004F3A0000}"/>
    <cellStyle name="Normal 77 3" xfId="14963" xr:uid="{00000000-0005-0000-0000-0000503A0000}"/>
    <cellStyle name="Normal 77 3 2" xfId="14964" xr:uid="{00000000-0005-0000-0000-0000513A0000}"/>
    <cellStyle name="Normal 77 3 2 2" xfId="14965" xr:uid="{00000000-0005-0000-0000-0000523A0000}"/>
    <cellStyle name="Normal 77 3 3" xfId="14966" xr:uid="{00000000-0005-0000-0000-0000533A0000}"/>
    <cellStyle name="Normal 77 3 4" xfId="14967" xr:uid="{00000000-0005-0000-0000-0000543A0000}"/>
    <cellStyle name="Normal 77 4" xfId="14968" xr:uid="{00000000-0005-0000-0000-0000553A0000}"/>
    <cellStyle name="Normal 77 4 2" xfId="14969" xr:uid="{00000000-0005-0000-0000-0000563A0000}"/>
    <cellStyle name="Normal 77 5" xfId="14970" xr:uid="{00000000-0005-0000-0000-0000573A0000}"/>
    <cellStyle name="Normal 77 6" xfId="14971" xr:uid="{00000000-0005-0000-0000-0000583A0000}"/>
    <cellStyle name="Normal 78" xfId="14972" xr:uid="{00000000-0005-0000-0000-0000593A0000}"/>
    <cellStyle name="Normal 78 2" xfId="14973" xr:uid="{00000000-0005-0000-0000-00005A3A0000}"/>
    <cellStyle name="Normal 78 2 2" xfId="14974" xr:uid="{00000000-0005-0000-0000-00005B3A0000}"/>
    <cellStyle name="Normal 78 2 2 2" xfId="14975" xr:uid="{00000000-0005-0000-0000-00005C3A0000}"/>
    <cellStyle name="Normal 78 2 2 2 2" xfId="14976" xr:uid="{00000000-0005-0000-0000-00005D3A0000}"/>
    <cellStyle name="Normal 78 2 2 3" xfId="14977" xr:uid="{00000000-0005-0000-0000-00005E3A0000}"/>
    <cellStyle name="Normal 78 2 2 4" xfId="14978" xr:uid="{00000000-0005-0000-0000-00005F3A0000}"/>
    <cellStyle name="Normal 78 2 3" xfId="14979" xr:uid="{00000000-0005-0000-0000-0000603A0000}"/>
    <cellStyle name="Normal 78 2 3 2" xfId="14980" xr:uid="{00000000-0005-0000-0000-0000613A0000}"/>
    <cellStyle name="Normal 78 2 4" xfId="14981" xr:uid="{00000000-0005-0000-0000-0000623A0000}"/>
    <cellStyle name="Normal 78 2 5" xfId="14982" xr:uid="{00000000-0005-0000-0000-0000633A0000}"/>
    <cellStyle name="Normal 78 3" xfId="14983" xr:uid="{00000000-0005-0000-0000-0000643A0000}"/>
    <cellStyle name="Normal 78 3 2" xfId="14984" xr:uid="{00000000-0005-0000-0000-0000653A0000}"/>
    <cellStyle name="Normal 78 3 2 2" xfId="14985" xr:uid="{00000000-0005-0000-0000-0000663A0000}"/>
    <cellStyle name="Normal 78 3 3" xfId="14986" xr:uid="{00000000-0005-0000-0000-0000673A0000}"/>
    <cellStyle name="Normal 78 3 4" xfId="14987" xr:uid="{00000000-0005-0000-0000-0000683A0000}"/>
    <cellStyle name="Normal 78 4" xfId="14988" xr:uid="{00000000-0005-0000-0000-0000693A0000}"/>
    <cellStyle name="Normal 78 4 2" xfId="14989" xr:uid="{00000000-0005-0000-0000-00006A3A0000}"/>
    <cellStyle name="Normal 78 5" xfId="14990" xr:uid="{00000000-0005-0000-0000-00006B3A0000}"/>
    <cellStyle name="Normal 78 6" xfId="14991" xr:uid="{00000000-0005-0000-0000-00006C3A0000}"/>
    <cellStyle name="Normal 79" xfId="14992" xr:uid="{00000000-0005-0000-0000-00006D3A0000}"/>
    <cellStyle name="Normal 79 2" xfId="14993" xr:uid="{00000000-0005-0000-0000-00006E3A0000}"/>
    <cellStyle name="Normal 79 2 2" xfId="14994" xr:uid="{00000000-0005-0000-0000-00006F3A0000}"/>
    <cellStyle name="Normal 79 2 2 2" xfId="14995" xr:uid="{00000000-0005-0000-0000-0000703A0000}"/>
    <cellStyle name="Normal 79 2 2 2 2" xfId="14996" xr:uid="{00000000-0005-0000-0000-0000713A0000}"/>
    <cellStyle name="Normal 79 2 2 3" xfId="14997" xr:uid="{00000000-0005-0000-0000-0000723A0000}"/>
    <cellStyle name="Normal 79 2 2 4" xfId="14998" xr:uid="{00000000-0005-0000-0000-0000733A0000}"/>
    <cellStyle name="Normal 79 2 3" xfId="14999" xr:uid="{00000000-0005-0000-0000-0000743A0000}"/>
    <cellStyle name="Normal 79 2 3 2" xfId="15000" xr:uid="{00000000-0005-0000-0000-0000753A0000}"/>
    <cellStyle name="Normal 79 2 4" xfId="15001" xr:uid="{00000000-0005-0000-0000-0000763A0000}"/>
    <cellStyle name="Normal 79 2 5" xfId="15002" xr:uid="{00000000-0005-0000-0000-0000773A0000}"/>
    <cellStyle name="Normal 79 3" xfId="15003" xr:uid="{00000000-0005-0000-0000-0000783A0000}"/>
    <cellStyle name="Normal 79 3 2" xfId="15004" xr:uid="{00000000-0005-0000-0000-0000793A0000}"/>
    <cellStyle name="Normal 79 3 2 2" xfId="15005" xr:uid="{00000000-0005-0000-0000-00007A3A0000}"/>
    <cellStyle name="Normal 79 3 3" xfId="15006" xr:uid="{00000000-0005-0000-0000-00007B3A0000}"/>
    <cellStyle name="Normal 79 3 4" xfId="15007" xr:uid="{00000000-0005-0000-0000-00007C3A0000}"/>
    <cellStyle name="Normal 79 4" xfId="15008" xr:uid="{00000000-0005-0000-0000-00007D3A0000}"/>
    <cellStyle name="Normal 79 4 2" xfId="15009" xr:uid="{00000000-0005-0000-0000-00007E3A0000}"/>
    <cellStyle name="Normal 79 5" xfId="15010" xr:uid="{00000000-0005-0000-0000-00007F3A0000}"/>
    <cellStyle name="Normal 79 6" xfId="15011" xr:uid="{00000000-0005-0000-0000-0000803A0000}"/>
    <cellStyle name="Normal 8" xfId="27" xr:uid="{00000000-0005-0000-0000-0000813A0000}"/>
    <cellStyle name="Normal 8 10" xfId="15012" xr:uid="{00000000-0005-0000-0000-0000823A0000}"/>
    <cellStyle name="Normal 8 11" xfId="15013" xr:uid="{00000000-0005-0000-0000-0000833A0000}"/>
    <cellStyle name="Normal 8 12" xfId="15014" xr:uid="{00000000-0005-0000-0000-0000843A0000}"/>
    <cellStyle name="Normal 8 13" xfId="267" xr:uid="{00000000-0005-0000-0000-0000853A0000}"/>
    <cellStyle name="Normal 8 2" xfId="268" xr:uid="{00000000-0005-0000-0000-0000863A0000}"/>
    <cellStyle name="Normal 8 2 2" xfId="15015" xr:uid="{00000000-0005-0000-0000-0000873A0000}"/>
    <cellStyle name="Normal 8 2 2 2" xfId="15016" xr:uid="{00000000-0005-0000-0000-0000883A0000}"/>
    <cellStyle name="Normal 8 2 2 2 2" xfId="15017" xr:uid="{00000000-0005-0000-0000-0000893A0000}"/>
    <cellStyle name="Normal 8 2 2 3" xfId="15018" xr:uid="{00000000-0005-0000-0000-00008A3A0000}"/>
    <cellStyle name="Normal 8 2 2 4" xfId="15019" xr:uid="{00000000-0005-0000-0000-00008B3A0000}"/>
    <cellStyle name="Normal 8 2 3" xfId="15020" xr:uid="{00000000-0005-0000-0000-00008C3A0000}"/>
    <cellStyle name="Normal 8 2 3 2" xfId="15021" xr:uid="{00000000-0005-0000-0000-00008D3A0000}"/>
    <cellStyle name="Normal 8 2 3 3" xfId="15022" xr:uid="{00000000-0005-0000-0000-00008E3A0000}"/>
    <cellStyle name="Normal 8 2 4" xfId="15023" xr:uid="{00000000-0005-0000-0000-00008F3A0000}"/>
    <cellStyle name="Normal 8 2 5" xfId="15024" xr:uid="{00000000-0005-0000-0000-0000903A0000}"/>
    <cellStyle name="Normal 8 3" xfId="15025" xr:uid="{00000000-0005-0000-0000-0000913A0000}"/>
    <cellStyle name="Normal 8 3 2" xfId="15026" xr:uid="{00000000-0005-0000-0000-0000923A0000}"/>
    <cellStyle name="Normal 8 3 3" xfId="15027" xr:uid="{00000000-0005-0000-0000-0000933A0000}"/>
    <cellStyle name="Normal 8 4" xfId="15028" xr:uid="{00000000-0005-0000-0000-0000943A0000}"/>
    <cellStyle name="Normal 8 4 2" xfId="15029" xr:uid="{00000000-0005-0000-0000-0000953A0000}"/>
    <cellStyle name="Normal 8 4 2 2" xfId="15030" xr:uid="{00000000-0005-0000-0000-0000963A0000}"/>
    <cellStyle name="Normal 8 4 3" xfId="15031" xr:uid="{00000000-0005-0000-0000-0000973A0000}"/>
    <cellStyle name="Normal 8 4 4" xfId="15032" xr:uid="{00000000-0005-0000-0000-0000983A0000}"/>
    <cellStyle name="Normal 8 5" xfId="15033" xr:uid="{00000000-0005-0000-0000-0000993A0000}"/>
    <cellStyle name="Normal 8 5 2" xfId="15034" xr:uid="{00000000-0005-0000-0000-00009A3A0000}"/>
    <cellStyle name="Normal 8 5 2 2" xfId="15035" xr:uid="{00000000-0005-0000-0000-00009B3A0000}"/>
    <cellStyle name="Normal 8 5 3" xfId="15036" xr:uid="{00000000-0005-0000-0000-00009C3A0000}"/>
    <cellStyle name="Normal 8 6" xfId="15037" xr:uid="{00000000-0005-0000-0000-00009D3A0000}"/>
    <cellStyle name="Normal 8 6 2" xfId="15038" xr:uid="{00000000-0005-0000-0000-00009E3A0000}"/>
    <cellStyle name="Normal 8 6 3" xfId="15039" xr:uid="{00000000-0005-0000-0000-00009F3A0000}"/>
    <cellStyle name="Normal 8 7" xfId="15040" xr:uid="{00000000-0005-0000-0000-0000A03A0000}"/>
    <cellStyle name="Normal 8 7 2" xfId="15041" xr:uid="{00000000-0005-0000-0000-0000A13A0000}"/>
    <cellStyle name="Normal 8 8" xfId="15042" xr:uid="{00000000-0005-0000-0000-0000A23A0000}"/>
    <cellStyle name="Normal 8 8 2" xfId="15043" xr:uid="{00000000-0005-0000-0000-0000A33A0000}"/>
    <cellStyle name="Normal 8 9" xfId="15044" xr:uid="{00000000-0005-0000-0000-0000A43A0000}"/>
    <cellStyle name="Normal 8 9 2" xfId="15045" xr:uid="{00000000-0005-0000-0000-0000A53A0000}"/>
    <cellStyle name="Normal 80" xfId="15046" xr:uid="{00000000-0005-0000-0000-0000A63A0000}"/>
    <cellStyle name="Normal 80 2" xfId="15047" xr:uid="{00000000-0005-0000-0000-0000A73A0000}"/>
    <cellStyle name="Normal 80 2 2" xfId="15048" xr:uid="{00000000-0005-0000-0000-0000A83A0000}"/>
    <cellStyle name="Normal 80 2 3" xfId="15049" xr:uid="{00000000-0005-0000-0000-0000A93A0000}"/>
    <cellStyle name="Normal 80 3" xfId="15050" xr:uid="{00000000-0005-0000-0000-0000AA3A0000}"/>
    <cellStyle name="Normal 80 4" xfId="15051" xr:uid="{00000000-0005-0000-0000-0000AB3A0000}"/>
    <cellStyle name="Normal 81" xfId="15052" xr:uid="{00000000-0005-0000-0000-0000AC3A0000}"/>
    <cellStyle name="Normal 81 2" xfId="15053" xr:uid="{00000000-0005-0000-0000-0000AD3A0000}"/>
    <cellStyle name="Normal 81 2 2" xfId="15054" xr:uid="{00000000-0005-0000-0000-0000AE3A0000}"/>
    <cellStyle name="Normal 81 2 3" xfId="15055" xr:uid="{00000000-0005-0000-0000-0000AF3A0000}"/>
    <cellStyle name="Normal 81 3" xfId="15056" xr:uid="{00000000-0005-0000-0000-0000B03A0000}"/>
    <cellStyle name="Normal 81 4" xfId="15057" xr:uid="{00000000-0005-0000-0000-0000B13A0000}"/>
    <cellStyle name="Normal 82" xfId="15058" xr:uid="{00000000-0005-0000-0000-0000B23A0000}"/>
    <cellStyle name="Normal 82 2" xfId="15059" xr:uid="{00000000-0005-0000-0000-0000B33A0000}"/>
    <cellStyle name="Normal 82 2 2" xfId="15060" xr:uid="{00000000-0005-0000-0000-0000B43A0000}"/>
    <cellStyle name="Normal 82 2 3" xfId="15061" xr:uid="{00000000-0005-0000-0000-0000B53A0000}"/>
    <cellStyle name="Normal 82 3" xfId="15062" xr:uid="{00000000-0005-0000-0000-0000B63A0000}"/>
    <cellStyle name="Normal 82 4" xfId="15063" xr:uid="{00000000-0005-0000-0000-0000B73A0000}"/>
    <cellStyle name="Normal 83" xfId="15064" xr:uid="{00000000-0005-0000-0000-0000B83A0000}"/>
    <cellStyle name="Normal 83 2" xfId="15065" xr:uid="{00000000-0005-0000-0000-0000B93A0000}"/>
    <cellStyle name="Normal 83 2 2" xfId="15066" xr:uid="{00000000-0005-0000-0000-0000BA3A0000}"/>
    <cellStyle name="Normal 83 2 2 2" xfId="15067" xr:uid="{00000000-0005-0000-0000-0000BB3A0000}"/>
    <cellStyle name="Normal 83 2 2 2 2" xfId="15068" xr:uid="{00000000-0005-0000-0000-0000BC3A0000}"/>
    <cellStyle name="Normal 83 2 2 3" xfId="15069" xr:uid="{00000000-0005-0000-0000-0000BD3A0000}"/>
    <cellStyle name="Normal 83 2 2 4" xfId="15070" xr:uid="{00000000-0005-0000-0000-0000BE3A0000}"/>
    <cellStyle name="Normal 83 2 3" xfId="15071" xr:uid="{00000000-0005-0000-0000-0000BF3A0000}"/>
    <cellStyle name="Normal 83 2 3 2" xfId="15072" xr:uid="{00000000-0005-0000-0000-0000C03A0000}"/>
    <cellStyle name="Normal 83 2 4" xfId="15073" xr:uid="{00000000-0005-0000-0000-0000C13A0000}"/>
    <cellStyle name="Normal 83 2 5" xfId="15074" xr:uid="{00000000-0005-0000-0000-0000C23A0000}"/>
    <cellStyle name="Normal 83 3" xfId="15075" xr:uid="{00000000-0005-0000-0000-0000C33A0000}"/>
    <cellStyle name="Normal 83 3 2" xfId="15076" xr:uid="{00000000-0005-0000-0000-0000C43A0000}"/>
    <cellStyle name="Normal 83 3 2 2" xfId="15077" xr:uid="{00000000-0005-0000-0000-0000C53A0000}"/>
    <cellStyle name="Normal 83 3 3" xfId="15078" xr:uid="{00000000-0005-0000-0000-0000C63A0000}"/>
    <cellStyle name="Normal 83 3 4" xfId="15079" xr:uid="{00000000-0005-0000-0000-0000C73A0000}"/>
    <cellStyle name="Normal 83 4" xfId="15080" xr:uid="{00000000-0005-0000-0000-0000C83A0000}"/>
    <cellStyle name="Normal 83 4 2" xfId="15081" xr:uid="{00000000-0005-0000-0000-0000C93A0000}"/>
    <cellStyle name="Normal 83 5" xfId="15082" xr:uid="{00000000-0005-0000-0000-0000CA3A0000}"/>
    <cellStyle name="Normal 83 6" xfId="15083" xr:uid="{00000000-0005-0000-0000-0000CB3A0000}"/>
    <cellStyle name="Normal 84" xfId="15084" xr:uid="{00000000-0005-0000-0000-0000CC3A0000}"/>
    <cellStyle name="Normal 84 2" xfId="15085" xr:uid="{00000000-0005-0000-0000-0000CD3A0000}"/>
    <cellStyle name="Normal 84 2 2" xfId="15086" xr:uid="{00000000-0005-0000-0000-0000CE3A0000}"/>
    <cellStyle name="Normal 84 2 3" xfId="15087" xr:uid="{00000000-0005-0000-0000-0000CF3A0000}"/>
    <cellStyle name="Normal 84 3" xfId="15088" xr:uid="{00000000-0005-0000-0000-0000D03A0000}"/>
    <cellStyle name="Normal 84 4" xfId="15089" xr:uid="{00000000-0005-0000-0000-0000D13A0000}"/>
    <cellStyle name="Normal 85" xfId="15090" xr:uid="{00000000-0005-0000-0000-0000D23A0000}"/>
    <cellStyle name="Normal 85 2" xfId="15091" xr:uid="{00000000-0005-0000-0000-0000D33A0000}"/>
    <cellStyle name="Normal 85 2 2" xfId="15092" xr:uid="{00000000-0005-0000-0000-0000D43A0000}"/>
    <cellStyle name="Normal 85 2 2 2" xfId="15093" xr:uid="{00000000-0005-0000-0000-0000D53A0000}"/>
    <cellStyle name="Normal 85 2 2 2 2" xfId="15094" xr:uid="{00000000-0005-0000-0000-0000D63A0000}"/>
    <cellStyle name="Normal 85 2 2 3" xfId="15095" xr:uid="{00000000-0005-0000-0000-0000D73A0000}"/>
    <cellStyle name="Normal 85 2 2 4" xfId="15096" xr:uid="{00000000-0005-0000-0000-0000D83A0000}"/>
    <cellStyle name="Normal 85 2 3" xfId="15097" xr:uid="{00000000-0005-0000-0000-0000D93A0000}"/>
    <cellStyle name="Normal 85 2 3 2" xfId="15098" xr:uid="{00000000-0005-0000-0000-0000DA3A0000}"/>
    <cellStyle name="Normal 85 2 4" xfId="15099" xr:uid="{00000000-0005-0000-0000-0000DB3A0000}"/>
    <cellStyle name="Normal 85 2 5" xfId="15100" xr:uid="{00000000-0005-0000-0000-0000DC3A0000}"/>
    <cellStyle name="Normal 85 3" xfId="15101" xr:uid="{00000000-0005-0000-0000-0000DD3A0000}"/>
    <cellStyle name="Normal 85 3 2" xfId="15102" xr:uid="{00000000-0005-0000-0000-0000DE3A0000}"/>
    <cellStyle name="Normal 85 3 2 2" xfId="15103" xr:uid="{00000000-0005-0000-0000-0000DF3A0000}"/>
    <cellStyle name="Normal 85 3 3" xfId="15104" xr:uid="{00000000-0005-0000-0000-0000E03A0000}"/>
    <cellStyle name="Normal 85 3 4" xfId="15105" xr:uid="{00000000-0005-0000-0000-0000E13A0000}"/>
    <cellStyle name="Normal 85 4" xfId="15106" xr:uid="{00000000-0005-0000-0000-0000E23A0000}"/>
    <cellStyle name="Normal 85 4 2" xfId="15107" xr:uid="{00000000-0005-0000-0000-0000E33A0000}"/>
    <cellStyle name="Normal 85 5" xfId="15108" xr:uid="{00000000-0005-0000-0000-0000E43A0000}"/>
    <cellStyle name="Normal 85 6" xfId="15109" xr:uid="{00000000-0005-0000-0000-0000E53A0000}"/>
    <cellStyle name="Normal 86" xfId="15110" xr:uid="{00000000-0005-0000-0000-0000E63A0000}"/>
    <cellStyle name="Normal 86 2" xfId="15111" xr:uid="{00000000-0005-0000-0000-0000E73A0000}"/>
    <cellStyle name="Normal 86 2 2" xfId="15112" xr:uid="{00000000-0005-0000-0000-0000E83A0000}"/>
    <cellStyle name="Normal 86 2 3" xfId="15113" xr:uid="{00000000-0005-0000-0000-0000E93A0000}"/>
    <cellStyle name="Normal 86 3" xfId="15114" xr:uid="{00000000-0005-0000-0000-0000EA3A0000}"/>
    <cellStyle name="Normal 86 4" xfId="15115" xr:uid="{00000000-0005-0000-0000-0000EB3A0000}"/>
    <cellStyle name="Normal 87" xfId="15116" xr:uid="{00000000-0005-0000-0000-0000EC3A0000}"/>
    <cellStyle name="Normal 87 2" xfId="15117" xr:uid="{00000000-0005-0000-0000-0000ED3A0000}"/>
    <cellStyle name="Normal 87 2 2" xfId="15118" xr:uid="{00000000-0005-0000-0000-0000EE3A0000}"/>
    <cellStyle name="Normal 87 2 3" xfId="15119" xr:uid="{00000000-0005-0000-0000-0000EF3A0000}"/>
    <cellStyle name="Normal 87 3" xfId="15120" xr:uid="{00000000-0005-0000-0000-0000F03A0000}"/>
    <cellStyle name="Normal 87 4" xfId="15121" xr:uid="{00000000-0005-0000-0000-0000F13A0000}"/>
    <cellStyle name="Normal 88" xfId="15122" xr:uid="{00000000-0005-0000-0000-0000F23A0000}"/>
    <cellStyle name="Normal 88 2" xfId="15123" xr:uid="{00000000-0005-0000-0000-0000F33A0000}"/>
    <cellStyle name="Normal 88 2 2" xfId="15124" xr:uid="{00000000-0005-0000-0000-0000F43A0000}"/>
    <cellStyle name="Normal 88 2 3" xfId="15125" xr:uid="{00000000-0005-0000-0000-0000F53A0000}"/>
    <cellStyle name="Normal 88 3" xfId="15126" xr:uid="{00000000-0005-0000-0000-0000F63A0000}"/>
    <cellStyle name="Normal 88 4" xfId="15127" xr:uid="{00000000-0005-0000-0000-0000F73A0000}"/>
    <cellStyle name="Normal 89" xfId="15128" xr:uid="{00000000-0005-0000-0000-0000F83A0000}"/>
    <cellStyle name="Normal 89 2" xfId="15129" xr:uid="{00000000-0005-0000-0000-0000F93A0000}"/>
    <cellStyle name="Normal 89 2 2" xfId="15130" xr:uid="{00000000-0005-0000-0000-0000FA3A0000}"/>
    <cellStyle name="Normal 89 2 3" xfId="15131" xr:uid="{00000000-0005-0000-0000-0000FB3A0000}"/>
    <cellStyle name="Normal 89 3" xfId="15132" xr:uid="{00000000-0005-0000-0000-0000FC3A0000}"/>
    <cellStyle name="Normal 89 4" xfId="15133" xr:uid="{00000000-0005-0000-0000-0000FD3A0000}"/>
    <cellStyle name="Normal 9" xfId="269" xr:uid="{00000000-0005-0000-0000-0000FE3A0000}"/>
    <cellStyle name="Normal 9 2" xfId="270" xr:uid="{00000000-0005-0000-0000-0000FF3A0000}"/>
    <cellStyle name="Normal 9 2 2" xfId="15136" xr:uid="{00000000-0005-0000-0000-0000003B0000}"/>
    <cellStyle name="Normal 9 2 2 2" xfId="15137" xr:uid="{00000000-0005-0000-0000-0000013B0000}"/>
    <cellStyle name="Normal 9 2 2 3" xfId="15138" xr:uid="{00000000-0005-0000-0000-0000023B0000}"/>
    <cellStyle name="Normal 9 2 2 4" xfId="15139" xr:uid="{00000000-0005-0000-0000-0000033B0000}"/>
    <cellStyle name="Normal 9 2 3" xfId="15140" xr:uid="{00000000-0005-0000-0000-0000043B0000}"/>
    <cellStyle name="Normal 9 2 3 2" xfId="15141" xr:uid="{00000000-0005-0000-0000-0000053B0000}"/>
    <cellStyle name="Normal 9 2 4" xfId="15142" xr:uid="{00000000-0005-0000-0000-0000063B0000}"/>
    <cellStyle name="Normal 9 2 5" xfId="15143" xr:uid="{00000000-0005-0000-0000-0000073B0000}"/>
    <cellStyle name="Normal 9 2 6" xfId="15135" xr:uid="{00000000-0005-0000-0000-0000083B0000}"/>
    <cellStyle name="Normal 9 3" xfId="15144" xr:uid="{00000000-0005-0000-0000-0000093B0000}"/>
    <cellStyle name="Normal 9 3 2" xfId="15145" xr:uid="{00000000-0005-0000-0000-00000A3B0000}"/>
    <cellStyle name="Normal 9 3 2 2" xfId="15146" xr:uid="{00000000-0005-0000-0000-00000B3B0000}"/>
    <cellStyle name="Normal 9 3 3" xfId="15147" xr:uid="{00000000-0005-0000-0000-00000C3B0000}"/>
    <cellStyle name="Normal 9 3 4" xfId="15148" xr:uid="{00000000-0005-0000-0000-00000D3B0000}"/>
    <cellStyle name="Normal 9 4" xfId="15149" xr:uid="{00000000-0005-0000-0000-00000E3B0000}"/>
    <cellStyle name="Normal 9 4 2" xfId="15150" xr:uid="{00000000-0005-0000-0000-00000F3B0000}"/>
    <cellStyle name="Normal 9 4 2 2" xfId="15151" xr:uid="{00000000-0005-0000-0000-0000103B0000}"/>
    <cellStyle name="Normal 9 4 3" xfId="15152" xr:uid="{00000000-0005-0000-0000-0000113B0000}"/>
    <cellStyle name="Normal 9 4 4" xfId="15153" xr:uid="{00000000-0005-0000-0000-0000123B0000}"/>
    <cellStyle name="Normal 9 5" xfId="15154" xr:uid="{00000000-0005-0000-0000-0000133B0000}"/>
    <cellStyle name="Normal 9 5 2" xfId="15155" xr:uid="{00000000-0005-0000-0000-0000143B0000}"/>
    <cellStyle name="Normal 9 6" xfId="15156" xr:uid="{00000000-0005-0000-0000-0000153B0000}"/>
    <cellStyle name="Normal 9 6 2" xfId="15157" xr:uid="{00000000-0005-0000-0000-0000163B0000}"/>
    <cellStyle name="Normal 9 7" xfId="15158" xr:uid="{00000000-0005-0000-0000-0000173B0000}"/>
    <cellStyle name="Normal 9 8" xfId="15159" xr:uid="{00000000-0005-0000-0000-0000183B0000}"/>
    <cellStyle name="Normal 9 9" xfId="15134" xr:uid="{00000000-0005-0000-0000-0000193B0000}"/>
    <cellStyle name="Normal 90" xfId="15160" xr:uid="{00000000-0005-0000-0000-00001A3B0000}"/>
    <cellStyle name="Normal 90 2" xfId="15161" xr:uid="{00000000-0005-0000-0000-00001B3B0000}"/>
    <cellStyle name="Normal 90 2 2" xfId="15162" xr:uid="{00000000-0005-0000-0000-00001C3B0000}"/>
    <cellStyle name="Normal 90 2 3" xfId="15163" xr:uid="{00000000-0005-0000-0000-00001D3B0000}"/>
    <cellStyle name="Normal 90 3" xfId="15164" xr:uid="{00000000-0005-0000-0000-00001E3B0000}"/>
    <cellStyle name="Normal 90 4" xfId="15165" xr:uid="{00000000-0005-0000-0000-00001F3B0000}"/>
    <cellStyle name="Normal 91" xfId="15166" xr:uid="{00000000-0005-0000-0000-0000203B0000}"/>
    <cellStyle name="Normal 91 2" xfId="15167" xr:uid="{00000000-0005-0000-0000-0000213B0000}"/>
    <cellStyle name="Normal 91 2 2" xfId="15168" xr:uid="{00000000-0005-0000-0000-0000223B0000}"/>
    <cellStyle name="Normal 91 2 3" xfId="15169" xr:uid="{00000000-0005-0000-0000-0000233B0000}"/>
    <cellStyle name="Normal 91 3" xfId="15170" xr:uid="{00000000-0005-0000-0000-0000243B0000}"/>
    <cellStyle name="Normal 91 4" xfId="15171" xr:uid="{00000000-0005-0000-0000-0000253B0000}"/>
    <cellStyle name="Normal 92" xfId="15172" xr:uid="{00000000-0005-0000-0000-0000263B0000}"/>
    <cellStyle name="Normal 92 2" xfId="15173" xr:uid="{00000000-0005-0000-0000-0000273B0000}"/>
    <cellStyle name="Normal 92 2 2" xfId="15174" xr:uid="{00000000-0005-0000-0000-0000283B0000}"/>
    <cellStyle name="Normal 92 2 3" xfId="15175" xr:uid="{00000000-0005-0000-0000-0000293B0000}"/>
    <cellStyle name="Normal 92 3" xfId="15176" xr:uid="{00000000-0005-0000-0000-00002A3B0000}"/>
    <cellStyle name="Normal 92 4" xfId="15177" xr:uid="{00000000-0005-0000-0000-00002B3B0000}"/>
    <cellStyle name="Normal 93" xfId="15178" xr:uid="{00000000-0005-0000-0000-00002C3B0000}"/>
    <cellStyle name="Normal 93 2" xfId="15179" xr:uid="{00000000-0005-0000-0000-00002D3B0000}"/>
    <cellStyle name="Normal 93 2 2" xfId="15180" xr:uid="{00000000-0005-0000-0000-00002E3B0000}"/>
    <cellStyle name="Normal 93 2 3" xfId="15181" xr:uid="{00000000-0005-0000-0000-00002F3B0000}"/>
    <cellStyle name="Normal 93 3" xfId="15182" xr:uid="{00000000-0005-0000-0000-0000303B0000}"/>
    <cellStyle name="Normal 93 4" xfId="15183" xr:uid="{00000000-0005-0000-0000-0000313B0000}"/>
    <cellStyle name="Normal 94" xfId="15184" xr:uid="{00000000-0005-0000-0000-0000323B0000}"/>
    <cellStyle name="Normal 94 2" xfId="15185" xr:uid="{00000000-0005-0000-0000-0000333B0000}"/>
    <cellStyle name="Normal 94 2 2" xfId="15186" xr:uid="{00000000-0005-0000-0000-0000343B0000}"/>
    <cellStyle name="Normal 94 2 3" xfId="15187" xr:uid="{00000000-0005-0000-0000-0000353B0000}"/>
    <cellStyle name="Normal 94 3" xfId="15188" xr:uid="{00000000-0005-0000-0000-0000363B0000}"/>
    <cellStyle name="Normal 94 4" xfId="15189" xr:uid="{00000000-0005-0000-0000-0000373B0000}"/>
    <cellStyle name="Normal 95" xfId="15190" xr:uid="{00000000-0005-0000-0000-0000383B0000}"/>
    <cellStyle name="Normal 95 2" xfId="15191" xr:uid="{00000000-0005-0000-0000-0000393B0000}"/>
    <cellStyle name="Normal 95 2 2" xfId="15192" xr:uid="{00000000-0005-0000-0000-00003A3B0000}"/>
    <cellStyle name="Normal 95 2 3" xfId="15193" xr:uid="{00000000-0005-0000-0000-00003B3B0000}"/>
    <cellStyle name="Normal 95 3" xfId="15194" xr:uid="{00000000-0005-0000-0000-00003C3B0000}"/>
    <cellStyle name="Normal 95 4" xfId="15195" xr:uid="{00000000-0005-0000-0000-00003D3B0000}"/>
    <cellStyle name="Normal 96" xfId="15196" xr:uid="{00000000-0005-0000-0000-00003E3B0000}"/>
    <cellStyle name="Normal 96 2" xfId="15197" xr:uid="{00000000-0005-0000-0000-00003F3B0000}"/>
    <cellStyle name="Normal 96 2 2" xfId="15198" xr:uid="{00000000-0005-0000-0000-0000403B0000}"/>
    <cellStyle name="Normal 96 2 3" xfId="15199" xr:uid="{00000000-0005-0000-0000-0000413B0000}"/>
    <cellStyle name="Normal 96 3" xfId="15200" xr:uid="{00000000-0005-0000-0000-0000423B0000}"/>
    <cellStyle name="Normal 96 4" xfId="15201" xr:uid="{00000000-0005-0000-0000-0000433B0000}"/>
    <cellStyle name="Normal 97" xfId="15202" xr:uid="{00000000-0005-0000-0000-0000443B0000}"/>
    <cellStyle name="Normal 97 2" xfId="15203" xr:uid="{00000000-0005-0000-0000-0000453B0000}"/>
    <cellStyle name="Normal 97 2 2" xfId="15204" xr:uid="{00000000-0005-0000-0000-0000463B0000}"/>
    <cellStyle name="Normal 97 2 3" xfId="15205" xr:uid="{00000000-0005-0000-0000-0000473B0000}"/>
    <cellStyle name="Normal 97 3" xfId="15206" xr:uid="{00000000-0005-0000-0000-0000483B0000}"/>
    <cellStyle name="Normal 97 4" xfId="15207" xr:uid="{00000000-0005-0000-0000-0000493B0000}"/>
    <cellStyle name="Normal 98" xfId="15208" xr:uid="{00000000-0005-0000-0000-00004A3B0000}"/>
    <cellStyle name="Normal 98 2" xfId="15209" xr:uid="{00000000-0005-0000-0000-00004B3B0000}"/>
    <cellStyle name="Normal 98 2 2" xfId="15210" xr:uid="{00000000-0005-0000-0000-00004C3B0000}"/>
    <cellStyle name="Normal 98 2 3" xfId="15211" xr:uid="{00000000-0005-0000-0000-00004D3B0000}"/>
    <cellStyle name="Normal 98 3" xfId="15212" xr:uid="{00000000-0005-0000-0000-00004E3B0000}"/>
    <cellStyle name="Normal 98 4" xfId="15213" xr:uid="{00000000-0005-0000-0000-00004F3B0000}"/>
    <cellStyle name="Normal 99" xfId="15214" xr:uid="{00000000-0005-0000-0000-0000503B0000}"/>
    <cellStyle name="Normal 99 2" xfId="15215" xr:uid="{00000000-0005-0000-0000-0000513B0000}"/>
    <cellStyle name="Normal 99 2 2" xfId="15216" xr:uid="{00000000-0005-0000-0000-0000523B0000}"/>
    <cellStyle name="Normal 99 2 3" xfId="15217" xr:uid="{00000000-0005-0000-0000-0000533B0000}"/>
    <cellStyle name="Normal 99 3" xfId="15218" xr:uid="{00000000-0005-0000-0000-0000543B0000}"/>
    <cellStyle name="Normal 99 4" xfId="15219" xr:uid="{00000000-0005-0000-0000-0000553B0000}"/>
    <cellStyle name="Normal_AFRPG3" xfId="5" xr:uid="{00000000-0005-0000-0000-0000563B0000}"/>
    <cellStyle name="Normal_AFRPG41" xfId="6" xr:uid="{00000000-0005-0000-0000-0000573B0000}"/>
    <cellStyle name="Normal_AFRPG47" xfId="7" xr:uid="{00000000-0005-0000-0000-0000583B0000}"/>
    <cellStyle name="Normal_AFRPG56" xfId="8" xr:uid="{00000000-0005-0000-0000-0000593B0000}"/>
    <cellStyle name="Normal_AFRPG59" xfId="9" xr:uid="{00000000-0005-0000-0000-00005A3B0000}"/>
    <cellStyle name="Normal_AFRPG63" xfId="10" xr:uid="{00000000-0005-0000-0000-00005B3B0000}"/>
    <cellStyle name="Normal_AFRPG64" xfId="11" xr:uid="{00000000-0005-0000-0000-00005C3B0000}"/>
    <cellStyle name="Normal_COVER" xfId="12" xr:uid="{00000000-0005-0000-0000-00005D3B0000}"/>
    <cellStyle name="Normal_THRESHOLD CALCULATOR v3" xfId="13" xr:uid="{00000000-0005-0000-0000-00005E3B0000}"/>
    <cellStyle name="Note 10" xfId="15220" xr:uid="{00000000-0005-0000-0000-00005F3B0000}"/>
    <cellStyle name="Note 11" xfId="15221" xr:uid="{00000000-0005-0000-0000-0000603B0000}"/>
    <cellStyle name="Note 2" xfId="271" xr:uid="{00000000-0005-0000-0000-0000613B0000}"/>
    <cellStyle name="Note 2 10" xfId="15222" xr:uid="{00000000-0005-0000-0000-0000623B0000}"/>
    <cellStyle name="Note 2 2" xfId="272" xr:uid="{00000000-0005-0000-0000-0000633B0000}"/>
    <cellStyle name="Note 2 2 2" xfId="15224" xr:uid="{00000000-0005-0000-0000-0000643B0000}"/>
    <cellStyle name="Note 2 2 2 2" xfId="15225" xr:uid="{00000000-0005-0000-0000-0000653B0000}"/>
    <cellStyle name="Note 2 2 2 3" xfId="15226" xr:uid="{00000000-0005-0000-0000-0000663B0000}"/>
    <cellStyle name="Note 2 2 2 4" xfId="15227" xr:uid="{00000000-0005-0000-0000-0000673B0000}"/>
    <cellStyle name="Note 2 2 3" xfId="15228" xr:uid="{00000000-0005-0000-0000-0000683B0000}"/>
    <cellStyle name="Note 2 2 4" xfId="15229" xr:uid="{00000000-0005-0000-0000-0000693B0000}"/>
    <cellStyle name="Note 2 2 5" xfId="15230" xr:uid="{00000000-0005-0000-0000-00006A3B0000}"/>
    <cellStyle name="Note 2 2 6" xfId="15223" xr:uid="{00000000-0005-0000-0000-00006B3B0000}"/>
    <cellStyle name="Note 2 3" xfId="15231" xr:uid="{00000000-0005-0000-0000-00006C3B0000}"/>
    <cellStyle name="Note 2 3 10" xfId="15232" xr:uid="{00000000-0005-0000-0000-00006D3B0000}"/>
    <cellStyle name="Note 2 3 10 10" xfId="15233" xr:uid="{00000000-0005-0000-0000-00006E3B0000}"/>
    <cellStyle name="Note 2 3 10 10 2" xfId="15234" xr:uid="{00000000-0005-0000-0000-00006F3B0000}"/>
    <cellStyle name="Note 2 3 10 11" xfId="15235" xr:uid="{00000000-0005-0000-0000-0000703B0000}"/>
    <cellStyle name="Note 2 3 10 11 2" xfId="15236" xr:uid="{00000000-0005-0000-0000-0000713B0000}"/>
    <cellStyle name="Note 2 3 10 12" xfId="15237" xr:uid="{00000000-0005-0000-0000-0000723B0000}"/>
    <cellStyle name="Note 2 3 10 2" xfId="15238" xr:uid="{00000000-0005-0000-0000-0000733B0000}"/>
    <cellStyle name="Note 2 3 10 2 2" xfId="15239" xr:uid="{00000000-0005-0000-0000-0000743B0000}"/>
    <cellStyle name="Note 2 3 10 2 2 2" xfId="15240" xr:uid="{00000000-0005-0000-0000-0000753B0000}"/>
    <cellStyle name="Note 2 3 10 2 2 2 2" xfId="15241" xr:uid="{00000000-0005-0000-0000-0000763B0000}"/>
    <cellStyle name="Note 2 3 10 2 2 2 2 2" xfId="15242" xr:uid="{00000000-0005-0000-0000-0000773B0000}"/>
    <cellStyle name="Note 2 3 10 2 2 2 3" xfId="15243" xr:uid="{00000000-0005-0000-0000-0000783B0000}"/>
    <cellStyle name="Note 2 3 10 2 2 3" xfId="15244" xr:uid="{00000000-0005-0000-0000-0000793B0000}"/>
    <cellStyle name="Note 2 3 10 2 2 3 2" xfId="15245" xr:uid="{00000000-0005-0000-0000-00007A3B0000}"/>
    <cellStyle name="Note 2 3 10 2 2 4" xfId="15246" xr:uid="{00000000-0005-0000-0000-00007B3B0000}"/>
    <cellStyle name="Note 2 3 10 2 3" xfId="15247" xr:uid="{00000000-0005-0000-0000-00007C3B0000}"/>
    <cellStyle name="Note 2 3 10 2 3 2" xfId="15248" xr:uid="{00000000-0005-0000-0000-00007D3B0000}"/>
    <cellStyle name="Note 2 3 10 2 3 2 2" xfId="15249" xr:uid="{00000000-0005-0000-0000-00007E3B0000}"/>
    <cellStyle name="Note 2 3 10 2 3 3" xfId="15250" xr:uid="{00000000-0005-0000-0000-00007F3B0000}"/>
    <cellStyle name="Note 2 3 10 2 4" xfId="15251" xr:uid="{00000000-0005-0000-0000-0000803B0000}"/>
    <cellStyle name="Note 2 3 10 2 4 2" xfId="15252" xr:uid="{00000000-0005-0000-0000-0000813B0000}"/>
    <cellStyle name="Note 2 3 10 2 4 2 2" xfId="15253" xr:uid="{00000000-0005-0000-0000-0000823B0000}"/>
    <cellStyle name="Note 2 3 10 2 4 3" xfId="15254" xr:uid="{00000000-0005-0000-0000-0000833B0000}"/>
    <cellStyle name="Note 2 3 10 2 5" xfId="15255" xr:uid="{00000000-0005-0000-0000-0000843B0000}"/>
    <cellStyle name="Note 2 3 10 2 5 2" xfId="15256" xr:uid="{00000000-0005-0000-0000-0000853B0000}"/>
    <cellStyle name="Note 2 3 10 2 6" xfId="15257" xr:uid="{00000000-0005-0000-0000-0000863B0000}"/>
    <cellStyle name="Note 2 3 10 2 6 2" xfId="15258" xr:uid="{00000000-0005-0000-0000-0000873B0000}"/>
    <cellStyle name="Note 2 3 10 2 7" xfId="15259" xr:uid="{00000000-0005-0000-0000-0000883B0000}"/>
    <cellStyle name="Note 2 3 10 3" xfId="15260" xr:uid="{00000000-0005-0000-0000-0000893B0000}"/>
    <cellStyle name="Note 2 3 10 3 2" xfId="15261" xr:uid="{00000000-0005-0000-0000-00008A3B0000}"/>
    <cellStyle name="Note 2 3 10 3 2 2" xfId="15262" xr:uid="{00000000-0005-0000-0000-00008B3B0000}"/>
    <cellStyle name="Note 2 3 10 3 2 2 2" xfId="15263" xr:uid="{00000000-0005-0000-0000-00008C3B0000}"/>
    <cellStyle name="Note 2 3 10 3 2 2 2 2" xfId="15264" xr:uid="{00000000-0005-0000-0000-00008D3B0000}"/>
    <cellStyle name="Note 2 3 10 3 2 2 3" xfId="15265" xr:uid="{00000000-0005-0000-0000-00008E3B0000}"/>
    <cellStyle name="Note 2 3 10 3 2 3" xfId="15266" xr:uid="{00000000-0005-0000-0000-00008F3B0000}"/>
    <cellStyle name="Note 2 3 10 3 2 3 2" xfId="15267" xr:uid="{00000000-0005-0000-0000-0000903B0000}"/>
    <cellStyle name="Note 2 3 10 3 2 4" xfId="15268" xr:uid="{00000000-0005-0000-0000-0000913B0000}"/>
    <cellStyle name="Note 2 3 10 3 3" xfId="15269" xr:uid="{00000000-0005-0000-0000-0000923B0000}"/>
    <cellStyle name="Note 2 3 10 3 3 2" xfId="15270" xr:uid="{00000000-0005-0000-0000-0000933B0000}"/>
    <cellStyle name="Note 2 3 10 3 3 2 2" xfId="15271" xr:uid="{00000000-0005-0000-0000-0000943B0000}"/>
    <cellStyle name="Note 2 3 10 3 3 3" xfId="15272" xr:uid="{00000000-0005-0000-0000-0000953B0000}"/>
    <cellStyle name="Note 2 3 10 3 4" xfId="15273" xr:uid="{00000000-0005-0000-0000-0000963B0000}"/>
    <cellStyle name="Note 2 3 10 3 4 2" xfId="15274" xr:uid="{00000000-0005-0000-0000-0000973B0000}"/>
    <cellStyle name="Note 2 3 10 3 4 2 2" xfId="15275" xr:uid="{00000000-0005-0000-0000-0000983B0000}"/>
    <cellStyle name="Note 2 3 10 3 4 3" xfId="15276" xr:uid="{00000000-0005-0000-0000-0000993B0000}"/>
    <cellStyle name="Note 2 3 10 3 5" xfId="15277" xr:uid="{00000000-0005-0000-0000-00009A3B0000}"/>
    <cellStyle name="Note 2 3 10 3 5 2" xfId="15278" xr:uid="{00000000-0005-0000-0000-00009B3B0000}"/>
    <cellStyle name="Note 2 3 10 3 6" xfId="15279" xr:uid="{00000000-0005-0000-0000-00009C3B0000}"/>
    <cellStyle name="Note 2 3 10 3 6 2" xfId="15280" xr:uid="{00000000-0005-0000-0000-00009D3B0000}"/>
    <cellStyle name="Note 2 3 10 3 7" xfId="15281" xr:uid="{00000000-0005-0000-0000-00009E3B0000}"/>
    <cellStyle name="Note 2 3 10 4" xfId="15282" xr:uid="{00000000-0005-0000-0000-00009F3B0000}"/>
    <cellStyle name="Note 2 3 10 4 2" xfId="15283" xr:uid="{00000000-0005-0000-0000-0000A03B0000}"/>
    <cellStyle name="Note 2 3 10 4 2 2" xfId="15284" xr:uid="{00000000-0005-0000-0000-0000A13B0000}"/>
    <cellStyle name="Note 2 3 10 4 2 2 2" xfId="15285" xr:uid="{00000000-0005-0000-0000-0000A23B0000}"/>
    <cellStyle name="Note 2 3 10 4 2 2 2 2" xfId="15286" xr:uid="{00000000-0005-0000-0000-0000A33B0000}"/>
    <cellStyle name="Note 2 3 10 4 2 2 3" xfId="15287" xr:uid="{00000000-0005-0000-0000-0000A43B0000}"/>
    <cellStyle name="Note 2 3 10 4 2 3" xfId="15288" xr:uid="{00000000-0005-0000-0000-0000A53B0000}"/>
    <cellStyle name="Note 2 3 10 4 2 3 2" xfId="15289" xr:uid="{00000000-0005-0000-0000-0000A63B0000}"/>
    <cellStyle name="Note 2 3 10 4 2 4" xfId="15290" xr:uid="{00000000-0005-0000-0000-0000A73B0000}"/>
    <cellStyle name="Note 2 3 10 4 3" xfId="15291" xr:uid="{00000000-0005-0000-0000-0000A83B0000}"/>
    <cellStyle name="Note 2 3 10 4 3 2" xfId="15292" xr:uid="{00000000-0005-0000-0000-0000A93B0000}"/>
    <cellStyle name="Note 2 3 10 4 3 2 2" xfId="15293" xr:uid="{00000000-0005-0000-0000-0000AA3B0000}"/>
    <cellStyle name="Note 2 3 10 4 3 3" xfId="15294" xr:uid="{00000000-0005-0000-0000-0000AB3B0000}"/>
    <cellStyle name="Note 2 3 10 4 4" xfId="15295" xr:uid="{00000000-0005-0000-0000-0000AC3B0000}"/>
    <cellStyle name="Note 2 3 10 4 4 2" xfId="15296" xr:uid="{00000000-0005-0000-0000-0000AD3B0000}"/>
    <cellStyle name="Note 2 3 10 4 4 2 2" xfId="15297" xr:uid="{00000000-0005-0000-0000-0000AE3B0000}"/>
    <cellStyle name="Note 2 3 10 4 4 3" xfId="15298" xr:uid="{00000000-0005-0000-0000-0000AF3B0000}"/>
    <cellStyle name="Note 2 3 10 4 5" xfId="15299" xr:uid="{00000000-0005-0000-0000-0000B03B0000}"/>
    <cellStyle name="Note 2 3 10 4 5 2" xfId="15300" xr:uid="{00000000-0005-0000-0000-0000B13B0000}"/>
    <cellStyle name="Note 2 3 10 4 6" xfId="15301" xr:uid="{00000000-0005-0000-0000-0000B23B0000}"/>
    <cellStyle name="Note 2 3 10 4 6 2" xfId="15302" xr:uid="{00000000-0005-0000-0000-0000B33B0000}"/>
    <cellStyle name="Note 2 3 10 4 7" xfId="15303" xr:uid="{00000000-0005-0000-0000-0000B43B0000}"/>
    <cellStyle name="Note 2 3 10 5" xfId="15304" xr:uid="{00000000-0005-0000-0000-0000B53B0000}"/>
    <cellStyle name="Note 2 3 10 5 2" xfId="15305" xr:uid="{00000000-0005-0000-0000-0000B63B0000}"/>
    <cellStyle name="Note 2 3 10 5 2 2" xfId="15306" xr:uid="{00000000-0005-0000-0000-0000B73B0000}"/>
    <cellStyle name="Note 2 3 10 5 2 2 2" xfId="15307" xr:uid="{00000000-0005-0000-0000-0000B83B0000}"/>
    <cellStyle name="Note 2 3 10 5 2 2 2 2" xfId="15308" xr:uid="{00000000-0005-0000-0000-0000B93B0000}"/>
    <cellStyle name="Note 2 3 10 5 2 2 3" xfId="15309" xr:uid="{00000000-0005-0000-0000-0000BA3B0000}"/>
    <cellStyle name="Note 2 3 10 5 2 3" xfId="15310" xr:uid="{00000000-0005-0000-0000-0000BB3B0000}"/>
    <cellStyle name="Note 2 3 10 5 2 3 2" xfId="15311" xr:uid="{00000000-0005-0000-0000-0000BC3B0000}"/>
    <cellStyle name="Note 2 3 10 5 2 4" xfId="15312" xr:uid="{00000000-0005-0000-0000-0000BD3B0000}"/>
    <cellStyle name="Note 2 3 10 5 3" xfId="15313" xr:uid="{00000000-0005-0000-0000-0000BE3B0000}"/>
    <cellStyle name="Note 2 3 10 5 3 2" xfId="15314" xr:uid="{00000000-0005-0000-0000-0000BF3B0000}"/>
    <cellStyle name="Note 2 3 10 5 3 2 2" xfId="15315" xr:uid="{00000000-0005-0000-0000-0000C03B0000}"/>
    <cellStyle name="Note 2 3 10 5 3 3" xfId="15316" xr:uid="{00000000-0005-0000-0000-0000C13B0000}"/>
    <cellStyle name="Note 2 3 10 5 4" xfId="15317" xr:uid="{00000000-0005-0000-0000-0000C23B0000}"/>
    <cellStyle name="Note 2 3 10 5 4 2" xfId="15318" xr:uid="{00000000-0005-0000-0000-0000C33B0000}"/>
    <cellStyle name="Note 2 3 10 5 4 2 2" xfId="15319" xr:uid="{00000000-0005-0000-0000-0000C43B0000}"/>
    <cellStyle name="Note 2 3 10 5 4 3" xfId="15320" xr:uid="{00000000-0005-0000-0000-0000C53B0000}"/>
    <cellStyle name="Note 2 3 10 5 5" xfId="15321" xr:uid="{00000000-0005-0000-0000-0000C63B0000}"/>
    <cellStyle name="Note 2 3 10 5 5 2" xfId="15322" xr:uid="{00000000-0005-0000-0000-0000C73B0000}"/>
    <cellStyle name="Note 2 3 10 5 6" xfId="15323" xr:uid="{00000000-0005-0000-0000-0000C83B0000}"/>
    <cellStyle name="Note 2 3 10 5 6 2" xfId="15324" xr:uid="{00000000-0005-0000-0000-0000C93B0000}"/>
    <cellStyle name="Note 2 3 10 5 7" xfId="15325" xr:uid="{00000000-0005-0000-0000-0000CA3B0000}"/>
    <cellStyle name="Note 2 3 10 6" xfId="15326" xr:uid="{00000000-0005-0000-0000-0000CB3B0000}"/>
    <cellStyle name="Note 2 3 10 6 2" xfId="15327" xr:uid="{00000000-0005-0000-0000-0000CC3B0000}"/>
    <cellStyle name="Note 2 3 10 6 2 2" xfId="15328" xr:uid="{00000000-0005-0000-0000-0000CD3B0000}"/>
    <cellStyle name="Note 2 3 10 6 2 2 2" xfId="15329" xr:uid="{00000000-0005-0000-0000-0000CE3B0000}"/>
    <cellStyle name="Note 2 3 10 6 2 2 2 2" xfId="15330" xr:uid="{00000000-0005-0000-0000-0000CF3B0000}"/>
    <cellStyle name="Note 2 3 10 6 2 2 3" xfId="15331" xr:uid="{00000000-0005-0000-0000-0000D03B0000}"/>
    <cellStyle name="Note 2 3 10 6 2 3" xfId="15332" xr:uid="{00000000-0005-0000-0000-0000D13B0000}"/>
    <cellStyle name="Note 2 3 10 6 2 3 2" xfId="15333" xr:uid="{00000000-0005-0000-0000-0000D23B0000}"/>
    <cellStyle name="Note 2 3 10 6 2 4" xfId="15334" xr:uid="{00000000-0005-0000-0000-0000D33B0000}"/>
    <cellStyle name="Note 2 3 10 6 3" xfId="15335" xr:uid="{00000000-0005-0000-0000-0000D43B0000}"/>
    <cellStyle name="Note 2 3 10 6 3 2" xfId="15336" xr:uid="{00000000-0005-0000-0000-0000D53B0000}"/>
    <cellStyle name="Note 2 3 10 6 3 2 2" xfId="15337" xr:uid="{00000000-0005-0000-0000-0000D63B0000}"/>
    <cellStyle name="Note 2 3 10 6 3 3" xfId="15338" xr:uid="{00000000-0005-0000-0000-0000D73B0000}"/>
    <cellStyle name="Note 2 3 10 6 4" xfId="15339" xr:uid="{00000000-0005-0000-0000-0000D83B0000}"/>
    <cellStyle name="Note 2 3 10 6 4 2" xfId="15340" xr:uid="{00000000-0005-0000-0000-0000D93B0000}"/>
    <cellStyle name="Note 2 3 10 6 4 2 2" xfId="15341" xr:uid="{00000000-0005-0000-0000-0000DA3B0000}"/>
    <cellStyle name="Note 2 3 10 6 4 3" xfId="15342" xr:uid="{00000000-0005-0000-0000-0000DB3B0000}"/>
    <cellStyle name="Note 2 3 10 6 5" xfId="15343" xr:uid="{00000000-0005-0000-0000-0000DC3B0000}"/>
    <cellStyle name="Note 2 3 10 6 5 2" xfId="15344" xr:uid="{00000000-0005-0000-0000-0000DD3B0000}"/>
    <cellStyle name="Note 2 3 10 6 6" xfId="15345" xr:uid="{00000000-0005-0000-0000-0000DE3B0000}"/>
    <cellStyle name="Note 2 3 10 6 6 2" xfId="15346" xr:uid="{00000000-0005-0000-0000-0000DF3B0000}"/>
    <cellStyle name="Note 2 3 10 6 7" xfId="15347" xr:uid="{00000000-0005-0000-0000-0000E03B0000}"/>
    <cellStyle name="Note 2 3 10 7" xfId="15348" xr:uid="{00000000-0005-0000-0000-0000E13B0000}"/>
    <cellStyle name="Note 2 3 10 7 2" xfId="15349" xr:uid="{00000000-0005-0000-0000-0000E23B0000}"/>
    <cellStyle name="Note 2 3 10 7 2 2" xfId="15350" xr:uid="{00000000-0005-0000-0000-0000E33B0000}"/>
    <cellStyle name="Note 2 3 10 7 2 2 2" xfId="15351" xr:uid="{00000000-0005-0000-0000-0000E43B0000}"/>
    <cellStyle name="Note 2 3 10 7 2 3" xfId="15352" xr:uid="{00000000-0005-0000-0000-0000E53B0000}"/>
    <cellStyle name="Note 2 3 10 7 3" xfId="15353" xr:uid="{00000000-0005-0000-0000-0000E63B0000}"/>
    <cellStyle name="Note 2 3 10 7 3 2" xfId="15354" xr:uid="{00000000-0005-0000-0000-0000E73B0000}"/>
    <cellStyle name="Note 2 3 10 7 4" xfId="15355" xr:uid="{00000000-0005-0000-0000-0000E83B0000}"/>
    <cellStyle name="Note 2 3 10 8" xfId="15356" xr:uid="{00000000-0005-0000-0000-0000E93B0000}"/>
    <cellStyle name="Note 2 3 10 8 2" xfId="15357" xr:uid="{00000000-0005-0000-0000-0000EA3B0000}"/>
    <cellStyle name="Note 2 3 10 8 2 2" xfId="15358" xr:uid="{00000000-0005-0000-0000-0000EB3B0000}"/>
    <cellStyle name="Note 2 3 10 8 3" xfId="15359" xr:uid="{00000000-0005-0000-0000-0000EC3B0000}"/>
    <cellStyle name="Note 2 3 10 9" xfId="15360" xr:uid="{00000000-0005-0000-0000-0000ED3B0000}"/>
    <cellStyle name="Note 2 3 10 9 2" xfId="15361" xr:uid="{00000000-0005-0000-0000-0000EE3B0000}"/>
    <cellStyle name="Note 2 3 10 9 2 2" xfId="15362" xr:uid="{00000000-0005-0000-0000-0000EF3B0000}"/>
    <cellStyle name="Note 2 3 10 9 3" xfId="15363" xr:uid="{00000000-0005-0000-0000-0000F03B0000}"/>
    <cellStyle name="Note 2 3 11" xfId="15364" xr:uid="{00000000-0005-0000-0000-0000F13B0000}"/>
    <cellStyle name="Note 2 3 11 10" xfId="15365" xr:uid="{00000000-0005-0000-0000-0000F23B0000}"/>
    <cellStyle name="Note 2 3 11 10 2" xfId="15366" xr:uid="{00000000-0005-0000-0000-0000F33B0000}"/>
    <cellStyle name="Note 2 3 11 11" xfId="15367" xr:uid="{00000000-0005-0000-0000-0000F43B0000}"/>
    <cellStyle name="Note 2 3 11 11 2" xfId="15368" xr:uid="{00000000-0005-0000-0000-0000F53B0000}"/>
    <cellStyle name="Note 2 3 11 12" xfId="15369" xr:uid="{00000000-0005-0000-0000-0000F63B0000}"/>
    <cellStyle name="Note 2 3 11 2" xfId="15370" xr:uid="{00000000-0005-0000-0000-0000F73B0000}"/>
    <cellStyle name="Note 2 3 11 2 2" xfId="15371" xr:uid="{00000000-0005-0000-0000-0000F83B0000}"/>
    <cellStyle name="Note 2 3 11 2 2 2" xfId="15372" xr:uid="{00000000-0005-0000-0000-0000F93B0000}"/>
    <cellStyle name="Note 2 3 11 2 2 2 2" xfId="15373" xr:uid="{00000000-0005-0000-0000-0000FA3B0000}"/>
    <cellStyle name="Note 2 3 11 2 2 2 2 2" xfId="15374" xr:uid="{00000000-0005-0000-0000-0000FB3B0000}"/>
    <cellStyle name="Note 2 3 11 2 2 2 3" xfId="15375" xr:uid="{00000000-0005-0000-0000-0000FC3B0000}"/>
    <cellStyle name="Note 2 3 11 2 2 3" xfId="15376" xr:uid="{00000000-0005-0000-0000-0000FD3B0000}"/>
    <cellStyle name="Note 2 3 11 2 2 3 2" xfId="15377" xr:uid="{00000000-0005-0000-0000-0000FE3B0000}"/>
    <cellStyle name="Note 2 3 11 2 2 4" xfId="15378" xr:uid="{00000000-0005-0000-0000-0000FF3B0000}"/>
    <cellStyle name="Note 2 3 11 2 3" xfId="15379" xr:uid="{00000000-0005-0000-0000-0000003C0000}"/>
    <cellStyle name="Note 2 3 11 2 3 2" xfId="15380" xr:uid="{00000000-0005-0000-0000-0000013C0000}"/>
    <cellStyle name="Note 2 3 11 2 3 2 2" xfId="15381" xr:uid="{00000000-0005-0000-0000-0000023C0000}"/>
    <cellStyle name="Note 2 3 11 2 3 3" xfId="15382" xr:uid="{00000000-0005-0000-0000-0000033C0000}"/>
    <cellStyle name="Note 2 3 11 2 4" xfId="15383" xr:uid="{00000000-0005-0000-0000-0000043C0000}"/>
    <cellStyle name="Note 2 3 11 2 4 2" xfId="15384" xr:uid="{00000000-0005-0000-0000-0000053C0000}"/>
    <cellStyle name="Note 2 3 11 2 4 2 2" xfId="15385" xr:uid="{00000000-0005-0000-0000-0000063C0000}"/>
    <cellStyle name="Note 2 3 11 2 4 3" xfId="15386" xr:uid="{00000000-0005-0000-0000-0000073C0000}"/>
    <cellStyle name="Note 2 3 11 2 5" xfId="15387" xr:uid="{00000000-0005-0000-0000-0000083C0000}"/>
    <cellStyle name="Note 2 3 11 2 5 2" xfId="15388" xr:uid="{00000000-0005-0000-0000-0000093C0000}"/>
    <cellStyle name="Note 2 3 11 2 6" xfId="15389" xr:uid="{00000000-0005-0000-0000-00000A3C0000}"/>
    <cellStyle name="Note 2 3 11 2 6 2" xfId="15390" xr:uid="{00000000-0005-0000-0000-00000B3C0000}"/>
    <cellStyle name="Note 2 3 11 2 7" xfId="15391" xr:uid="{00000000-0005-0000-0000-00000C3C0000}"/>
    <cellStyle name="Note 2 3 11 3" xfId="15392" xr:uid="{00000000-0005-0000-0000-00000D3C0000}"/>
    <cellStyle name="Note 2 3 11 3 2" xfId="15393" xr:uid="{00000000-0005-0000-0000-00000E3C0000}"/>
    <cellStyle name="Note 2 3 11 3 2 2" xfId="15394" xr:uid="{00000000-0005-0000-0000-00000F3C0000}"/>
    <cellStyle name="Note 2 3 11 3 2 2 2" xfId="15395" xr:uid="{00000000-0005-0000-0000-0000103C0000}"/>
    <cellStyle name="Note 2 3 11 3 2 2 2 2" xfId="15396" xr:uid="{00000000-0005-0000-0000-0000113C0000}"/>
    <cellStyle name="Note 2 3 11 3 2 2 3" xfId="15397" xr:uid="{00000000-0005-0000-0000-0000123C0000}"/>
    <cellStyle name="Note 2 3 11 3 2 3" xfId="15398" xr:uid="{00000000-0005-0000-0000-0000133C0000}"/>
    <cellStyle name="Note 2 3 11 3 2 3 2" xfId="15399" xr:uid="{00000000-0005-0000-0000-0000143C0000}"/>
    <cellStyle name="Note 2 3 11 3 2 4" xfId="15400" xr:uid="{00000000-0005-0000-0000-0000153C0000}"/>
    <cellStyle name="Note 2 3 11 3 3" xfId="15401" xr:uid="{00000000-0005-0000-0000-0000163C0000}"/>
    <cellStyle name="Note 2 3 11 3 3 2" xfId="15402" xr:uid="{00000000-0005-0000-0000-0000173C0000}"/>
    <cellStyle name="Note 2 3 11 3 3 2 2" xfId="15403" xr:uid="{00000000-0005-0000-0000-0000183C0000}"/>
    <cellStyle name="Note 2 3 11 3 3 3" xfId="15404" xr:uid="{00000000-0005-0000-0000-0000193C0000}"/>
    <cellStyle name="Note 2 3 11 3 4" xfId="15405" xr:uid="{00000000-0005-0000-0000-00001A3C0000}"/>
    <cellStyle name="Note 2 3 11 3 4 2" xfId="15406" xr:uid="{00000000-0005-0000-0000-00001B3C0000}"/>
    <cellStyle name="Note 2 3 11 3 4 2 2" xfId="15407" xr:uid="{00000000-0005-0000-0000-00001C3C0000}"/>
    <cellStyle name="Note 2 3 11 3 4 3" xfId="15408" xr:uid="{00000000-0005-0000-0000-00001D3C0000}"/>
    <cellStyle name="Note 2 3 11 3 5" xfId="15409" xr:uid="{00000000-0005-0000-0000-00001E3C0000}"/>
    <cellStyle name="Note 2 3 11 3 5 2" xfId="15410" xr:uid="{00000000-0005-0000-0000-00001F3C0000}"/>
    <cellStyle name="Note 2 3 11 3 6" xfId="15411" xr:uid="{00000000-0005-0000-0000-0000203C0000}"/>
    <cellStyle name="Note 2 3 11 3 6 2" xfId="15412" xr:uid="{00000000-0005-0000-0000-0000213C0000}"/>
    <cellStyle name="Note 2 3 11 3 7" xfId="15413" xr:uid="{00000000-0005-0000-0000-0000223C0000}"/>
    <cellStyle name="Note 2 3 11 4" xfId="15414" xr:uid="{00000000-0005-0000-0000-0000233C0000}"/>
    <cellStyle name="Note 2 3 11 4 2" xfId="15415" xr:uid="{00000000-0005-0000-0000-0000243C0000}"/>
    <cellStyle name="Note 2 3 11 4 2 2" xfId="15416" xr:uid="{00000000-0005-0000-0000-0000253C0000}"/>
    <cellStyle name="Note 2 3 11 4 2 2 2" xfId="15417" xr:uid="{00000000-0005-0000-0000-0000263C0000}"/>
    <cellStyle name="Note 2 3 11 4 2 2 2 2" xfId="15418" xr:uid="{00000000-0005-0000-0000-0000273C0000}"/>
    <cellStyle name="Note 2 3 11 4 2 2 3" xfId="15419" xr:uid="{00000000-0005-0000-0000-0000283C0000}"/>
    <cellStyle name="Note 2 3 11 4 2 3" xfId="15420" xr:uid="{00000000-0005-0000-0000-0000293C0000}"/>
    <cellStyle name="Note 2 3 11 4 2 3 2" xfId="15421" xr:uid="{00000000-0005-0000-0000-00002A3C0000}"/>
    <cellStyle name="Note 2 3 11 4 2 4" xfId="15422" xr:uid="{00000000-0005-0000-0000-00002B3C0000}"/>
    <cellStyle name="Note 2 3 11 4 3" xfId="15423" xr:uid="{00000000-0005-0000-0000-00002C3C0000}"/>
    <cellStyle name="Note 2 3 11 4 3 2" xfId="15424" xr:uid="{00000000-0005-0000-0000-00002D3C0000}"/>
    <cellStyle name="Note 2 3 11 4 3 2 2" xfId="15425" xr:uid="{00000000-0005-0000-0000-00002E3C0000}"/>
    <cellStyle name="Note 2 3 11 4 3 3" xfId="15426" xr:uid="{00000000-0005-0000-0000-00002F3C0000}"/>
    <cellStyle name="Note 2 3 11 4 4" xfId="15427" xr:uid="{00000000-0005-0000-0000-0000303C0000}"/>
    <cellStyle name="Note 2 3 11 4 4 2" xfId="15428" xr:uid="{00000000-0005-0000-0000-0000313C0000}"/>
    <cellStyle name="Note 2 3 11 4 4 2 2" xfId="15429" xr:uid="{00000000-0005-0000-0000-0000323C0000}"/>
    <cellStyle name="Note 2 3 11 4 4 3" xfId="15430" xr:uid="{00000000-0005-0000-0000-0000333C0000}"/>
    <cellStyle name="Note 2 3 11 4 5" xfId="15431" xr:uid="{00000000-0005-0000-0000-0000343C0000}"/>
    <cellStyle name="Note 2 3 11 4 5 2" xfId="15432" xr:uid="{00000000-0005-0000-0000-0000353C0000}"/>
    <cellStyle name="Note 2 3 11 4 6" xfId="15433" xr:uid="{00000000-0005-0000-0000-0000363C0000}"/>
    <cellStyle name="Note 2 3 11 4 6 2" xfId="15434" xr:uid="{00000000-0005-0000-0000-0000373C0000}"/>
    <cellStyle name="Note 2 3 11 4 7" xfId="15435" xr:uid="{00000000-0005-0000-0000-0000383C0000}"/>
    <cellStyle name="Note 2 3 11 5" xfId="15436" xr:uid="{00000000-0005-0000-0000-0000393C0000}"/>
    <cellStyle name="Note 2 3 11 5 2" xfId="15437" xr:uid="{00000000-0005-0000-0000-00003A3C0000}"/>
    <cellStyle name="Note 2 3 11 5 2 2" xfId="15438" xr:uid="{00000000-0005-0000-0000-00003B3C0000}"/>
    <cellStyle name="Note 2 3 11 5 2 2 2" xfId="15439" xr:uid="{00000000-0005-0000-0000-00003C3C0000}"/>
    <cellStyle name="Note 2 3 11 5 2 2 2 2" xfId="15440" xr:uid="{00000000-0005-0000-0000-00003D3C0000}"/>
    <cellStyle name="Note 2 3 11 5 2 2 3" xfId="15441" xr:uid="{00000000-0005-0000-0000-00003E3C0000}"/>
    <cellStyle name="Note 2 3 11 5 2 3" xfId="15442" xr:uid="{00000000-0005-0000-0000-00003F3C0000}"/>
    <cellStyle name="Note 2 3 11 5 2 3 2" xfId="15443" xr:uid="{00000000-0005-0000-0000-0000403C0000}"/>
    <cellStyle name="Note 2 3 11 5 2 4" xfId="15444" xr:uid="{00000000-0005-0000-0000-0000413C0000}"/>
    <cellStyle name="Note 2 3 11 5 3" xfId="15445" xr:uid="{00000000-0005-0000-0000-0000423C0000}"/>
    <cellStyle name="Note 2 3 11 5 3 2" xfId="15446" xr:uid="{00000000-0005-0000-0000-0000433C0000}"/>
    <cellStyle name="Note 2 3 11 5 3 2 2" xfId="15447" xr:uid="{00000000-0005-0000-0000-0000443C0000}"/>
    <cellStyle name="Note 2 3 11 5 3 3" xfId="15448" xr:uid="{00000000-0005-0000-0000-0000453C0000}"/>
    <cellStyle name="Note 2 3 11 5 4" xfId="15449" xr:uid="{00000000-0005-0000-0000-0000463C0000}"/>
    <cellStyle name="Note 2 3 11 5 4 2" xfId="15450" xr:uid="{00000000-0005-0000-0000-0000473C0000}"/>
    <cellStyle name="Note 2 3 11 5 4 2 2" xfId="15451" xr:uid="{00000000-0005-0000-0000-0000483C0000}"/>
    <cellStyle name="Note 2 3 11 5 4 3" xfId="15452" xr:uid="{00000000-0005-0000-0000-0000493C0000}"/>
    <cellStyle name="Note 2 3 11 5 5" xfId="15453" xr:uid="{00000000-0005-0000-0000-00004A3C0000}"/>
    <cellStyle name="Note 2 3 11 5 5 2" xfId="15454" xr:uid="{00000000-0005-0000-0000-00004B3C0000}"/>
    <cellStyle name="Note 2 3 11 5 6" xfId="15455" xr:uid="{00000000-0005-0000-0000-00004C3C0000}"/>
    <cellStyle name="Note 2 3 11 5 6 2" xfId="15456" xr:uid="{00000000-0005-0000-0000-00004D3C0000}"/>
    <cellStyle name="Note 2 3 11 5 7" xfId="15457" xr:uid="{00000000-0005-0000-0000-00004E3C0000}"/>
    <cellStyle name="Note 2 3 11 6" xfId="15458" xr:uid="{00000000-0005-0000-0000-00004F3C0000}"/>
    <cellStyle name="Note 2 3 11 6 2" xfId="15459" xr:uid="{00000000-0005-0000-0000-0000503C0000}"/>
    <cellStyle name="Note 2 3 11 6 2 2" xfId="15460" xr:uid="{00000000-0005-0000-0000-0000513C0000}"/>
    <cellStyle name="Note 2 3 11 6 2 2 2" xfId="15461" xr:uid="{00000000-0005-0000-0000-0000523C0000}"/>
    <cellStyle name="Note 2 3 11 6 2 2 2 2" xfId="15462" xr:uid="{00000000-0005-0000-0000-0000533C0000}"/>
    <cellStyle name="Note 2 3 11 6 2 2 3" xfId="15463" xr:uid="{00000000-0005-0000-0000-0000543C0000}"/>
    <cellStyle name="Note 2 3 11 6 2 3" xfId="15464" xr:uid="{00000000-0005-0000-0000-0000553C0000}"/>
    <cellStyle name="Note 2 3 11 6 2 3 2" xfId="15465" xr:uid="{00000000-0005-0000-0000-0000563C0000}"/>
    <cellStyle name="Note 2 3 11 6 2 4" xfId="15466" xr:uid="{00000000-0005-0000-0000-0000573C0000}"/>
    <cellStyle name="Note 2 3 11 6 3" xfId="15467" xr:uid="{00000000-0005-0000-0000-0000583C0000}"/>
    <cellStyle name="Note 2 3 11 6 3 2" xfId="15468" xr:uid="{00000000-0005-0000-0000-0000593C0000}"/>
    <cellStyle name="Note 2 3 11 6 3 2 2" xfId="15469" xr:uid="{00000000-0005-0000-0000-00005A3C0000}"/>
    <cellStyle name="Note 2 3 11 6 3 3" xfId="15470" xr:uid="{00000000-0005-0000-0000-00005B3C0000}"/>
    <cellStyle name="Note 2 3 11 6 4" xfId="15471" xr:uid="{00000000-0005-0000-0000-00005C3C0000}"/>
    <cellStyle name="Note 2 3 11 6 4 2" xfId="15472" xr:uid="{00000000-0005-0000-0000-00005D3C0000}"/>
    <cellStyle name="Note 2 3 11 6 4 2 2" xfId="15473" xr:uid="{00000000-0005-0000-0000-00005E3C0000}"/>
    <cellStyle name="Note 2 3 11 6 4 3" xfId="15474" xr:uid="{00000000-0005-0000-0000-00005F3C0000}"/>
    <cellStyle name="Note 2 3 11 6 5" xfId="15475" xr:uid="{00000000-0005-0000-0000-0000603C0000}"/>
    <cellStyle name="Note 2 3 11 6 5 2" xfId="15476" xr:uid="{00000000-0005-0000-0000-0000613C0000}"/>
    <cellStyle name="Note 2 3 11 6 6" xfId="15477" xr:uid="{00000000-0005-0000-0000-0000623C0000}"/>
    <cellStyle name="Note 2 3 11 6 6 2" xfId="15478" xr:uid="{00000000-0005-0000-0000-0000633C0000}"/>
    <cellStyle name="Note 2 3 11 6 7" xfId="15479" xr:uid="{00000000-0005-0000-0000-0000643C0000}"/>
    <cellStyle name="Note 2 3 11 7" xfId="15480" xr:uid="{00000000-0005-0000-0000-0000653C0000}"/>
    <cellStyle name="Note 2 3 11 7 2" xfId="15481" xr:uid="{00000000-0005-0000-0000-0000663C0000}"/>
    <cellStyle name="Note 2 3 11 7 2 2" xfId="15482" xr:uid="{00000000-0005-0000-0000-0000673C0000}"/>
    <cellStyle name="Note 2 3 11 7 2 2 2" xfId="15483" xr:uid="{00000000-0005-0000-0000-0000683C0000}"/>
    <cellStyle name="Note 2 3 11 7 2 3" xfId="15484" xr:uid="{00000000-0005-0000-0000-0000693C0000}"/>
    <cellStyle name="Note 2 3 11 7 3" xfId="15485" xr:uid="{00000000-0005-0000-0000-00006A3C0000}"/>
    <cellStyle name="Note 2 3 11 7 3 2" xfId="15486" xr:uid="{00000000-0005-0000-0000-00006B3C0000}"/>
    <cellStyle name="Note 2 3 11 7 4" xfId="15487" xr:uid="{00000000-0005-0000-0000-00006C3C0000}"/>
    <cellStyle name="Note 2 3 11 8" xfId="15488" xr:uid="{00000000-0005-0000-0000-00006D3C0000}"/>
    <cellStyle name="Note 2 3 11 8 2" xfId="15489" xr:uid="{00000000-0005-0000-0000-00006E3C0000}"/>
    <cellStyle name="Note 2 3 11 8 2 2" xfId="15490" xr:uid="{00000000-0005-0000-0000-00006F3C0000}"/>
    <cellStyle name="Note 2 3 11 8 3" xfId="15491" xr:uid="{00000000-0005-0000-0000-0000703C0000}"/>
    <cellStyle name="Note 2 3 11 9" xfId="15492" xr:uid="{00000000-0005-0000-0000-0000713C0000}"/>
    <cellStyle name="Note 2 3 11 9 2" xfId="15493" xr:uid="{00000000-0005-0000-0000-0000723C0000}"/>
    <cellStyle name="Note 2 3 11 9 2 2" xfId="15494" xr:uid="{00000000-0005-0000-0000-0000733C0000}"/>
    <cellStyle name="Note 2 3 11 9 3" xfId="15495" xr:uid="{00000000-0005-0000-0000-0000743C0000}"/>
    <cellStyle name="Note 2 3 12" xfId="15496" xr:uid="{00000000-0005-0000-0000-0000753C0000}"/>
    <cellStyle name="Note 2 3 12 10" xfId="15497" xr:uid="{00000000-0005-0000-0000-0000763C0000}"/>
    <cellStyle name="Note 2 3 12 10 2" xfId="15498" xr:uid="{00000000-0005-0000-0000-0000773C0000}"/>
    <cellStyle name="Note 2 3 12 11" xfId="15499" xr:uid="{00000000-0005-0000-0000-0000783C0000}"/>
    <cellStyle name="Note 2 3 12 11 2" xfId="15500" xr:uid="{00000000-0005-0000-0000-0000793C0000}"/>
    <cellStyle name="Note 2 3 12 12" xfId="15501" xr:uid="{00000000-0005-0000-0000-00007A3C0000}"/>
    <cellStyle name="Note 2 3 12 2" xfId="15502" xr:uid="{00000000-0005-0000-0000-00007B3C0000}"/>
    <cellStyle name="Note 2 3 12 2 2" xfId="15503" xr:uid="{00000000-0005-0000-0000-00007C3C0000}"/>
    <cellStyle name="Note 2 3 12 2 2 2" xfId="15504" xr:uid="{00000000-0005-0000-0000-00007D3C0000}"/>
    <cellStyle name="Note 2 3 12 2 2 2 2" xfId="15505" xr:uid="{00000000-0005-0000-0000-00007E3C0000}"/>
    <cellStyle name="Note 2 3 12 2 2 2 2 2" xfId="15506" xr:uid="{00000000-0005-0000-0000-00007F3C0000}"/>
    <cellStyle name="Note 2 3 12 2 2 2 3" xfId="15507" xr:uid="{00000000-0005-0000-0000-0000803C0000}"/>
    <cellStyle name="Note 2 3 12 2 2 3" xfId="15508" xr:uid="{00000000-0005-0000-0000-0000813C0000}"/>
    <cellStyle name="Note 2 3 12 2 2 3 2" xfId="15509" xr:uid="{00000000-0005-0000-0000-0000823C0000}"/>
    <cellStyle name="Note 2 3 12 2 2 4" xfId="15510" xr:uid="{00000000-0005-0000-0000-0000833C0000}"/>
    <cellStyle name="Note 2 3 12 2 3" xfId="15511" xr:uid="{00000000-0005-0000-0000-0000843C0000}"/>
    <cellStyle name="Note 2 3 12 2 3 2" xfId="15512" xr:uid="{00000000-0005-0000-0000-0000853C0000}"/>
    <cellStyle name="Note 2 3 12 2 3 2 2" xfId="15513" xr:uid="{00000000-0005-0000-0000-0000863C0000}"/>
    <cellStyle name="Note 2 3 12 2 3 3" xfId="15514" xr:uid="{00000000-0005-0000-0000-0000873C0000}"/>
    <cellStyle name="Note 2 3 12 2 4" xfId="15515" xr:uid="{00000000-0005-0000-0000-0000883C0000}"/>
    <cellStyle name="Note 2 3 12 2 4 2" xfId="15516" xr:uid="{00000000-0005-0000-0000-0000893C0000}"/>
    <cellStyle name="Note 2 3 12 2 4 2 2" xfId="15517" xr:uid="{00000000-0005-0000-0000-00008A3C0000}"/>
    <cellStyle name="Note 2 3 12 2 4 3" xfId="15518" xr:uid="{00000000-0005-0000-0000-00008B3C0000}"/>
    <cellStyle name="Note 2 3 12 2 5" xfId="15519" xr:uid="{00000000-0005-0000-0000-00008C3C0000}"/>
    <cellStyle name="Note 2 3 12 2 5 2" xfId="15520" xr:uid="{00000000-0005-0000-0000-00008D3C0000}"/>
    <cellStyle name="Note 2 3 12 2 6" xfId="15521" xr:uid="{00000000-0005-0000-0000-00008E3C0000}"/>
    <cellStyle name="Note 2 3 12 2 6 2" xfId="15522" xr:uid="{00000000-0005-0000-0000-00008F3C0000}"/>
    <cellStyle name="Note 2 3 12 2 7" xfId="15523" xr:uid="{00000000-0005-0000-0000-0000903C0000}"/>
    <cellStyle name="Note 2 3 12 3" xfId="15524" xr:uid="{00000000-0005-0000-0000-0000913C0000}"/>
    <cellStyle name="Note 2 3 12 3 2" xfId="15525" xr:uid="{00000000-0005-0000-0000-0000923C0000}"/>
    <cellStyle name="Note 2 3 12 3 2 2" xfId="15526" xr:uid="{00000000-0005-0000-0000-0000933C0000}"/>
    <cellStyle name="Note 2 3 12 3 2 2 2" xfId="15527" xr:uid="{00000000-0005-0000-0000-0000943C0000}"/>
    <cellStyle name="Note 2 3 12 3 2 2 2 2" xfId="15528" xr:uid="{00000000-0005-0000-0000-0000953C0000}"/>
    <cellStyle name="Note 2 3 12 3 2 2 3" xfId="15529" xr:uid="{00000000-0005-0000-0000-0000963C0000}"/>
    <cellStyle name="Note 2 3 12 3 2 3" xfId="15530" xr:uid="{00000000-0005-0000-0000-0000973C0000}"/>
    <cellStyle name="Note 2 3 12 3 2 3 2" xfId="15531" xr:uid="{00000000-0005-0000-0000-0000983C0000}"/>
    <cellStyle name="Note 2 3 12 3 2 4" xfId="15532" xr:uid="{00000000-0005-0000-0000-0000993C0000}"/>
    <cellStyle name="Note 2 3 12 3 3" xfId="15533" xr:uid="{00000000-0005-0000-0000-00009A3C0000}"/>
    <cellStyle name="Note 2 3 12 3 3 2" xfId="15534" xr:uid="{00000000-0005-0000-0000-00009B3C0000}"/>
    <cellStyle name="Note 2 3 12 3 3 2 2" xfId="15535" xr:uid="{00000000-0005-0000-0000-00009C3C0000}"/>
    <cellStyle name="Note 2 3 12 3 3 3" xfId="15536" xr:uid="{00000000-0005-0000-0000-00009D3C0000}"/>
    <cellStyle name="Note 2 3 12 3 4" xfId="15537" xr:uid="{00000000-0005-0000-0000-00009E3C0000}"/>
    <cellStyle name="Note 2 3 12 3 4 2" xfId="15538" xr:uid="{00000000-0005-0000-0000-00009F3C0000}"/>
    <cellStyle name="Note 2 3 12 3 4 2 2" xfId="15539" xr:uid="{00000000-0005-0000-0000-0000A03C0000}"/>
    <cellStyle name="Note 2 3 12 3 4 3" xfId="15540" xr:uid="{00000000-0005-0000-0000-0000A13C0000}"/>
    <cellStyle name="Note 2 3 12 3 5" xfId="15541" xr:uid="{00000000-0005-0000-0000-0000A23C0000}"/>
    <cellStyle name="Note 2 3 12 3 5 2" xfId="15542" xr:uid="{00000000-0005-0000-0000-0000A33C0000}"/>
    <cellStyle name="Note 2 3 12 3 6" xfId="15543" xr:uid="{00000000-0005-0000-0000-0000A43C0000}"/>
    <cellStyle name="Note 2 3 12 3 6 2" xfId="15544" xr:uid="{00000000-0005-0000-0000-0000A53C0000}"/>
    <cellStyle name="Note 2 3 12 3 7" xfId="15545" xr:uid="{00000000-0005-0000-0000-0000A63C0000}"/>
    <cellStyle name="Note 2 3 12 4" xfId="15546" xr:uid="{00000000-0005-0000-0000-0000A73C0000}"/>
    <cellStyle name="Note 2 3 12 4 2" xfId="15547" xr:uid="{00000000-0005-0000-0000-0000A83C0000}"/>
    <cellStyle name="Note 2 3 12 4 2 2" xfId="15548" xr:uid="{00000000-0005-0000-0000-0000A93C0000}"/>
    <cellStyle name="Note 2 3 12 4 2 2 2" xfId="15549" xr:uid="{00000000-0005-0000-0000-0000AA3C0000}"/>
    <cellStyle name="Note 2 3 12 4 2 2 2 2" xfId="15550" xr:uid="{00000000-0005-0000-0000-0000AB3C0000}"/>
    <cellStyle name="Note 2 3 12 4 2 2 3" xfId="15551" xr:uid="{00000000-0005-0000-0000-0000AC3C0000}"/>
    <cellStyle name="Note 2 3 12 4 2 3" xfId="15552" xr:uid="{00000000-0005-0000-0000-0000AD3C0000}"/>
    <cellStyle name="Note 2 3 12 4 2 3 2" xfId="15553" xr:uid="{00000000-0005-0000-0000-0000AE3C0000}"/>
    <cellStyle name="Note 2 3 12 4 2 4" xfId="15554" xr:uid="{00000000-0005-0000-0000-0000AF3C0000}"/>
    <cellStyle name="Note 2 3 12 4 3" xfId="15555" xr:uid="{00000000-0005-0000-0000-0000B03C0000}"/>
    <cellStyle name="Note 2 3 12 4 3 2" xfId="15556" xr:uid="{00000000-0005-0000-0000-0000B13C0000}"/>
    <cellStyle name="Note 2 3 12 4 3 2 2" xfId="15557" xr:uid="{00000000-0005-0000-0000-0000B23C0000}"/>
    <cellStyle name="Note 2 3 12 4 3 3" xfId="15558" xr:uid="{00000000-0005-0000-0000-0000B33C0000}"/>
    <cellStyle name="Note 2 3 12 4 4" xfId="15559" xr:uid="{00000000-0005-0000-0000-0000B43C0000}"/>
    <cellStyle name="Note 2 3 12 4 4 2" xfId="15560" xr:uid="{00000000-0005-0000-0000-0000B53C0000}"/>
    <cellStyle name="Note 2 3 12 4 4 2 2" xfId="15561" xr:uid="{00000000-0005-0000-0000-0000B63C0000}"/>
    <cellStyle name="Note 2 3 12 4 4 3" xfId="15562" xr:uid="{00000000-0005-0000-0000-0000B73C0000}"/>
    <cellStyle name="Note 2 3 12 4 5" xfId="15563" xr:uid="{00000000-0005-0000-0000-0000B83C0000}"/>
    <cellStyle name="Note 2 3 12 4 5 2" xfId="15564" xr:uid="{00000000-0005-0000-0000-0000B93C0000}"/>
    <cellStyle name="Note 2 3 12 4 6" xfId="15565" xr:uid="{00000000-0005-0000-0000-0000BA3C0000}"/>
    <cellStyle name="Note 2 3 12 4 6 2" xfId="15566" xr:uid="{00000000-0005-0000-0000-0000BB3C0000}"/>
    <cellStyle name="Note 2 3 12 4 7" xfId="15567" xr:uid="{00000000-0005-0000-0000-0000BC3C0000}"/>
    <cellStyle name="Note 2 3 12 5" xfId="15568" xr:uid="{00000000-0005-0000-0000-0000BD3C0000}"/>
    <cellStyle name="Note 2 3 12 5 2" xfId="15569" xr:uid="{00000000-0005-0000-0000-0000BE3C0000}"/>
    <cellStyle name="Note 2 3 12 5 2 2" xfId="15570" xr:uid="{00000000-0005-0000-0000-0000BF3C0000}"/>
    <cellStyle name="Note 2 3 12 5 2 2 2" xfId="15571" xr:uid="{00000000-0005-0000-0000-0000C03C0000}"/>
    <cellStyle name="Note 2 3 12 5 2 2 2 2" xfId="15572" xr:uid="{00000000-0005-0000-0000-0000C13C0000}"/>
    <cellStyle name="Note 2 3 12 5 2 2 3" xfId="15573" xr:uid="{00000000-0005-0000-0000-0000C23C0000}"/>
    <cellStyle name="Note 2 3 12 5 2 3" xfId="15574" xr:uid="{00000000-0005-0000-0000-0000C33C0000}"/>
    <cellStyle name="Note 2 3 12 5 2 3 2" xfId="15575" xr:uid="{00000000-0005-0000-0000-0000C43C0000}"/>
    <cellStyle name="Note 2 3 12 5 2 4" xfId="15576" xr:uid="{00000000-0005-0000-0000-0000C53C0000}"/>
    <cellStyle name="Note 2 3 12 5 3" xfId="15577" xr:uid="{00000000-0005-0000-0000-0000C63C0000}"/>
    <cellStyle name="Note 2 3 12 5 3 2" xfId="15578" xr:uid="{00000000-0005-0000-0000-0000C73C0000}"/>
    <cellStyle name="Note 2 3 12 5 3 2 2" xfId="15579" xr:uid="{00000000-0005-0000-0000-0000C83C0000}"/>
    <cellStyle name="Note 2 3 12 5 3 3" xfId="15580" xr:uid="{00000000-0005-0000-0000-0000C93C0000}"/>
    <cellStyle name="Note 2 3 12 5 4" xfId="15581" xr:uid="{00000000-0005-0000-0000-0000CA3C0000}"/>
    <cellStyle name="Note 2 3 12 5 4 2" xfId="15582" xr:uid="{00000000-0005-0000-0000-0000CB3C0000}"/>
    <cellStyle name="Note 2 3 12 5 4 2 2" xfId="15583" xr:uid="{00000000-0005-0000-0000-0000CC3C0000}"/>
    <cellStyle name="Note 2 3 12 5 4 3" xfId="15584" xr:uid="{00000000-0005-0000-0000-0000CD3C0000}"/>
    <cellStyle name="Note 2 3 12 5 5" xfId="15585" xr:uid="{00000000-0005-0000-0000-0000CE3C0000}"/>
    <cellStyle name="Note 2 3 12 5 5 2" xfId="15586" xr:uid="{00000000-0005-0000-0000-0000CF3C0000}"/>
    <cellStyle name="Note 2 3 12 5 6" xfId="15587" xr:uid="{00000000-0005-0000-0000-0000D03C0000}"/>
    <cellStyle name="Note 2 3 12 5 6 2" xfId="15588" xr:uid="{00000000-0005-0000-0000-0000D13C0000}"/>
    <cellStyle name="Note 2 3 12 5 7" xfId="15589" xr:uid="{00000000-0005-0000-0000-0000D23C0000}"/>
    <cellStyle name="Note 2 3 12 6" xfId="15590" xr:uid="{00000000-0005-0000-0000-0000D33C0000}"/>
    <cellStyle name="Note 2 3 12 6 2" xfId="15591" xr:uid="{00000000-0005-0000-0000-0000D43C0000}"/>
    <cellStyle name="Note 2 3 12 6 2 2" xfId="15592" xr:uid="{00000000-0005-0000-0000-0000D53C0000}"/>
    <cellStyle name="Note 2 3 12 6 2 2 2" xfId="15593" xr:uid="{00000000-0005-0000-0000-0000D63C0000}"/>
    <cellStyle name="Note 2 3 12 6 2 2 2 2" xfId="15594" xr:uid="{00000000-0005-0000-0000-0000D73C0000}"/>
    <cellStyle name="Note 2 3 12 6 2 2 3" xfId="15595" xr:uid="{00000000-0005-0000-0000-0000D83C0000}"/>
    <cellStyle name="Note 2 3 12 6 2 3" xfId="15596" xr:uid="{00000000-0005-0000-0000-0000D93C0000}"/>
    <cellStyle name="Note 2 3 12 6 2 3 2" xfId="15597" xr:uid="{00000000-0005-0000-0000-0000DA3C0000}"/>
    <cellStyle name="Note 2 3 12 6 2 4" xfId="15598" xr:uid="{00000000-0005-0000-0000-0000DB3C0000}"/>
    <cellStyle name="Note 2 3 12 6 3" xfId="15599" xr:uid="{00000000-0005-0000-0000-0000DC3C0000}"/>
    <cellStyle name="Note 2 3 12 6 3 2" xfId="15600" xr:uid="{00000000-0005-0000-0000-0000DD3C0000}"/>
    <cellStyle name="Note 2 3 12 6 3 2 2" xfId="15601" xr:uid="{00000000-0005-0000-0000-0000DE3C0000}"/>
    <cellStyle name="Note 2 3 12 6 3 3" xfId="15602" xr:uid="{00000000-0005-0000-0000-0000DF3C0000}"/>
    <cellStyle name="Note 2 3 12 6 4" xfId="15603" xr:uid="{00000000-0005-0000-0000-0000E03C0000}"/>
    <cellStyle name="Note 2 3 12 6 4 2" xfId="15604" xr:uid="{00000000-0005-0000-0000-0000E13C0000}"/>
    <cellStyle name="Note 2 3 12 6 4 2 2" xfId="15605" xr:uid="{00000000-0005-0000-0000-0000E23C0000}"/>
    <cellStyle name="Note 2 3 12 6 4 3" xfId="15606" xr:uid="{00000000-0005-0000-0000-0000E33C0000}"/>
    <cellStyle name="Note 2 3 12 6 5" xfId="15607" xr:uid="{00000000-0005-0000-0000-0000E43C0000}"/>
    <cellStyle name="Note 2 3 12 6 5 2" xfId="15608" xr:uid="{00000000-0005-0000-0000-0000E53C0000}"/>
    <cellStyle name="Note 2 3 12 6 6" xfId="15609" xr:uid="{00000000-0005-0000-0000-0000E63C0000}"/>
    <cellStyle name="Note 2 3 12 6 6 2" xfId="15610" xr:uid="{00000000-0005-0000-0000-0000E73C0000}"/>
    <cellStyle name="Note 2 3 12 6 7" xfId="15611" xr:uid="{00000000-0005-0000-0000-0000E83C0000}"/>
    <cellStyle name="Note 2 3 12 7" xfId="15612" xr:uid="{00000000-0005-0000-0000-0000E93C0000}"/>
    <cellStyle name="Note 2 3 12 7 2" xfId="15613" xr:uid="{00000000-0005-0000-0000-0000EA3C0000}"/>
    <cellStyle name="Note 2 3 12 7 2 2" xfId="15614" xr:uid="{00000000-0005-0000-0000-0000EB3C0000}"/>
    <cellStyle name="Note 2 3 12 7 2 2 2" xfId="15615" xr:uid="{00000000-0005-0000-0000-0000EC3C0000}"/>
    <cellStyle name="Note 2 3 12 7 2 3" xfId="15616" xr:uid="{00000000-0005-0000-0000-0000ED3C0000}"/>
    <cellStyle name="Note 2 3 12 7 3" xfId="15617" xr:uid="{00000000-0005-0000-0000-0000EE3C0000}"/>
    <cellStyle name="Note 2 3 12 7 3 2" xfId="15618" xr:uid="{00000000-0005-0000-0000-0000EF3C0000}"/>
    <cellStyle name="Note 2 3 12 7 4" xfId="15619" xr:uid="{00000000-0005-0000-0000-0000F03C0000}"/>
    <cellStyle name="Note 2 3 12 8" xfId="15620" xr:uid="{00000000-0005-0000-0000-0000F13C0000}"/>
    <cellStyle name="Note 2 3 12 8 2" xfId="15621" xr:uid="{00000000-0005-0000-0000-0000F23C0000}"/>
    <cellStyle name="Note 2 3 12 8 2 2" xfId="15622" xr:uid="{00000000-0005-0000-0000-0000F33C0000}"/>
    <cellStyle name="Note 2 3 12 8 3" xfId="15623" xr:uid="{00000000-0005-0000-0000-0000F43C0000}"/>
    <cellStyle name="Note 2 3 12 9" xfId="15624" xr:uid="{00000000-0005-0000-0000-0000F53C0000}"/>
    <cellStyle name="Note 2 3 12 9 2" xfId="15625" xr:uid="{00000000-0005-0000-0000-0000F63C0000}"/>
    <cellStyle name="Note 2 3 12 9 2 2" xfId="15626" xr:uid="{00000000-0005-0000-0000-0000F73C0000}"/>
    <cellStyle name="Note 2 3 12 9 3" xfId="15627" xr:uid="{00000000-0005-0000-0000-0000F83C0000}"/>
    <cellStyle name="Note 2 3 13" xfId="15628" xr:uid="{00000000-0005-0000-0000-0000F93C0000}"/>
    <cellStyle name="Note 2 3 13 10" xfId="15629" xr:uid="{00000000-0005-0000-0000-0000FA3C0000}"/>
    <cellStyle name="Note 2 3 13 10 2" xfId="15630" xr:uid="{00000000-0005-0000-0000-0000FB3C0000}"/>
    <cellStyle name="Note 2 3 13 11" xfId="15631" xr:uid="{00000000-0005-0000-0000-0000FC3C0000}"/>
    <cellStyle name="Note 2 3 13 11 2" xfId="15632" xr:uid="{00000000-0005-0000-0000-0000FD3C0000}"/>
    <cellStyle name="Note 2 3 13 12" xfId="15633" xr:uid="{00000000-0005-0000-0000-0000FE3C0000}"/>
    <cellStyle name="Note 2 3 13 2" xfId="15634" xr:uid="{00000000-0005-0000-0000-0000FF3C0000}"/>
    <cellStyle name="Note 2 3 13 2 2" xfId="15635" xr:uid="{00000000-0005-0000-0000-0000003D0000}"/>
    <cellStyle name="Note 2 3 13 2 2 2" xfId="15636" xr:uid="{00000000-0005-0000-0000-0000013D0000}"/>
    <cellStyle name="Note 2 3 13 2 2 2 2" xfId="15637" xr:uid="{00000000-0005-0000-0000-0000023D0000}"/>
    <cellStyle name="Note 2 3 13 2 2 2 2 2" xfId="15638" xr:uid="{00000000-0005-0000-0000-0000033D0000}"/>
    <cellStyle name="Note 2 3 13 2 2 2 3" xfId="15639" xr:uid="{00000000-0005-0000-0000-0000043D0000}"/>
    <cellStyle name="Note 2 3 13 2 2 3" xfId="15640" xr:uid="{00000000-0005-0000-0000-0000053D0000}"/>
    <cellStyle name="Note 2 3 13 2 2 3 2" xfId="15641" xr:uid="{00000000-0005-0000-0000-0000063D0000}"/>
    <cellStyle name="Note 2 3 13 2 2 4" xfId="15642" xr:uid="{00000000-0005-0000-0000-0000073D0000}"/>
    <cellStyle name="Note 2 3 13 2 3" xfId="15643" xr:uid="{00000000-0005-0000-0000-0000083D0000}"/>
    <cellStyle name="Note 2 3 13 2 3 2" xfId="15644" xr:uid="{00000000-0005-0000-0000-0000093D0000}"/>
    <cellStyle name="Note 2 3 13 2 3 2 2" xfId="15645" xr:uid="{00000000-0005-0000-0000-00000A3D0000}"/>
    <cellStyle name="Note 2 3 13 2 3 3" xfId="15646" xr:uid="{00000000-0005-0000-0000-00000B3D0000}"/>
    <cellStyle name="Note 2 3 13 2 4" xfId="15647" xr:uid="{00000000-0005-0000-0000-00000C3D0000}"/>
    <cellStyle name="Note 2 3 13 2 4 2" xfId="15648" xr:uid="{00000000-0005-0000-0000-00000D3D0000}"/>
    <cellStyle name="Note 2 3 13 2 4 2 2" xfId="15649" xr:uid="{00000000-0005-0000-0000-00000E3D0000}"/>
    <cellStyle name="Note 2 3 13 2 4 3" xfId="15650" xr:uid="{00000000-0005-0000-0000-00000F3D0000}"/>
    <cellStyle name="Note 2 3 13 2 5" xfId="15651" xr:uid="{00000000-0005-0000-0000-0000103D0000}"/>
    <cellStyle name="Note 2 3 13 2 5 2" xfId="15652" xr:uid="{00000000-0005-0000-0000-0000113D0000}"/>
    <cellStyle name="Note 2 3 13 2 6" xfId="15653" xr:uid="{00000000-0005-0000-0000-0000123D0000}"/>
    <cellStyle name="Note 2 3 13 2 6 2" xfId="15654" xr:uid="{00000000-0005-0000-0000-0000133D0000}"/>
    <cellStyle name="Note 2 3 13 2 7" xfId="15655" xr:uid="{00000000-0005-0000-0000-0000143D0000}"/>
    <cellStyle name="Note 2 3 13 3" xfId="15656" xr:uid="{00000000-0005-0000-0000-0000153D0000}"/>
    <cellStyle name="Note 2 3 13 3 2" xfId="15657" xr:uid="{00000000-0005-0000-0000-0000163D0000}"/>
    <cellStyle name="Note 2 3 13 3 2 2" xfId="15658" xr:uid="{00000000-0005-0000-0000-0000173D0000}"/>
    <cellStyle name="Note 2 3 13 3 2 2 2" xfId="15659" xr:uid="{00000000-0005-0000-0000-0000183D0000}"/>
    <cellStyle name="Note 2 3 13 3 2 2 2 2" xfId="15660" xr:uid="{00000000-0005-0000-0000-0000193D0000}"/>
    <cellStyle name="Note 2 3 13 3 2 2 3" xfId="15661" xr:uid="{00000000-0005-0000-0000-00001A3D0000}"/>
    <cellStyle name="Note 2 3 13 3 2 3" xfId="15662" xr:uid="{00000000-0005-0000-0000-00001B3D0000}"/>
    <cellStyle name="Note 2 3 13 3 2 3 2" xfId="15663" xr:uid="{00000000-0005-0000-0000-00001C3D0000}"/>
    <cellStyle name="Note 2 3 13 3 2 4" xfId="15664" xr:uid="{00000000-0005-0000-0000-00001D3D0000}"/>
    <cellStyle name="Note 2 3 13 3 3" xfId="15665" xr:uid="{00000000-0005-0000-0000-00001E3D0000}"/>
    <cellStyle name="Note 2 3 13 3 3 2" xfId="15666" xr:uid="{00000000-0005-0000-0000-00001F3D0000}"/>
    <cellStyle name="Note 2 3 13 3 3 2 2" xfId="15667" xr:uid="{00000000-0005-0000-0000-0000203D0000}"/>
    <cellStyle name="Note 2 3 13 3 3 3" xfId="15668" xr:uid="{00000000-0005-0000-0000-0000213D0000}"/>
    <cellStyle name="Note 2 3 13 3 4" xfId="15669" xr:uid="{00000000-0005-0000-0000-0000223D0000}"/>
    <cellStyle name="Note 2 3 13 3 4 2" xfId="15670" xr:uid="{00000000-0005-0000-0000-0000233D0000}"/>
    <cellStyle name="Note 2 3 13 3 4 2 2" xfId="15671" xr:uid="{00000000-0005-0000-0000-0000243D0000}"/>
    <cellStyle name="Note 2 3 13 3 4 3" xfId="15672" xr:uid="{00000000-0005-0000-0000-0000253D0000}"/>
    <cellStyle name="Note 2 3 13 3 5" xfId="15673" xr:uid="{00000000-0005-0000-0000-0000263D0000}"/>
    <cellStyle name="Note 2 3 13 3 5 2" xfId="15674" xr:uid="{00000000-0005-0000-0000-0000273D0000}"/>
    <cellStyle name="Note 2 3 13 3 6" xfId="15675" xr:uid="{00000000-0005-0000-0000-0000283D0000}"/>
    <cellStyle name="Note 2 3 13 3 6 2" xfId="15676" xr:uid="{00000000-0005-0000-0000-0000293D0000}"/>
    <cellStyle name="Note 2 3 13 3 7" xfId="15677" xr:uid="{00000000-0005-0000-0000-00002A3D0000}"/>
    <cellStyle name="Note 2 3 13 4" xfId="15678" xr:uid="{00000000-0005-0000-0000-00002B3D0000}"/>
    <cellStyle name="Note 2 3 13 4 2" xfId="15679" xr:uid="{00000000-0005-0000-0000-00002C3D0000}"/>
    <cellStyle name="Note 2 3 13 4 2 2" xfId="15680" xr:uid="{00000000-0005-0000-0000-00002D3D0000}"/>
    <cellStyle name="Note 2 3 13 4 2 2 2" xfId="15681" xr:uid="{00000000-0005-0000-0000-00002E3D0000}"/>
    <cellStyle name="Note 2 3 13 4 2 2 2 2" xfId="15682" xr:uid="{00000000-0005-0000-0000-00002F3D0000}"/>
    <cellStyle name="Note 2 3 13 4 2 2 3" xfId="15683" xr:uid="{00000000-0005-0000-0000-0000303D0000}"/>
    <cellStyle name="Note 2 3 13 4 2 3" xfId="15684" xr:uid="{00000000-0005-0000-0000-0000313D0000}"/>
    <cellStyle name="Note 2 3 13 4 2 3 2" xfId="15685" xr:uid="{00000000-0005-0000-0000-0000323D0000}"/>
    <cellStyle name="Note 2 3 13 4 2 4" xfId="15686" xr:uid="{00000000-0005-0000-0000-0000333D0000}"/>
    <cellStyle name="Note 2 3 13 4 3" xfId="15687" xr:uid="{00000000-0005-0000-0000-0000343D0000}"/>
    <cellStyle name="Note 2 3 13 4 3 2" xfId="15688" xr:uid="{00000000-0005-0000-0000-0000353D0000}"/>
    <cellStyle name="Note 2 3 13 4 3 2 2" xfId="15689" xr:uid="{00000000-0005-0000-0000-0000363D0000}"/>
    <cellStyle name="Note 2 3 13 4 3 3" xfId="15690" xr:uid="{00000000-0005-0000-0000-0000373D0000}"/>
    <cellStyle name="Note 2 3 13 4 4" xfId="15691" xr:uid="{00000000-0005-0000-0000-0000383D0000}"/>
    <cellStyle name="Note 2 3 13 4 4 2" xfId="15692" xr:uid="{00000000-0005-0000-0000-0000393D0000}"/>
    <cellStyle name="Note 2 3 13 4 4 2 2" xfId="15693" xr:uid="{00000000-0005-0000-0000-00003A3D0000}"/>
    <cellStyle name="Note 2 3 13 4 4 3" xfId="15694" xr:uid="{00000000-0005-0000-0000-00003B3D0000}"/>
    <cellStyle name="Note 2 3 13 4 5" xfId="15695" xr:uid="{00000000-0005-0000-0000-00003C3D0000}"/>
    <cellStyle name="Note 2 3 13 4 5 2" xfId="15696" xr:uid="{00000000-0005-0000-0000-00003D3D0000}"/>
    <cellStyle name="Note 2 3 13 4 6" xfId="15697" xr:uid="{00000000-0005-0000-0000-00003E3D0000}"/>
    <cellStyle name="Note 2 3 13 4 6 2" xfId="15698" xr:uid="{00000000-0005-0000-0000-00003F3D0000}"/>
    <cellStyle name="Note 2 3 13 4 7" xfId="15699" xr:uid="{00000000-0005-0000-0000-0000403D0000}"/>
    <cellStyle name="Note 2 3 13 5" xfId="15700" xr:uid="{00000000-0005-0000-0000-0000413D0000}"/>
    <cellStyle name="Note 2 3 13 5 2" xfId="15701" xr:uid="{00000000-0005-0000-0000-0000423D0000}"/>
    <cellStyle name="Note 2 3 13 5 2 2" xfId="15702" xr:uid="{00000000-0005-0000-0000-0000433D0000}"/>
    <cellStyle name="Note 2 3 13 5 2 2 2" xfId="15703" xr:uid="{00000000-0005-0000-0000-0000443D0000}"/>
    <cellStyle name="Note 2 3 13 5 2 2 2 2" xfId="15704" xr:uid="{00000000-0005-0000-0000-0000453D0000}"/>
    <cellStyle name="Note 2 3 13 5 2 2 3" xfId="15705" xr:uid="{00000000-0005-0000-0000-0000463D0000}"/>
    <cellStyle name="Note 2 3 13 5 2 3" xfId="15706" xr:uid="{00000000-0005-0000-0000-0000473D0000}"/>
    <cellStyle name="Note 2 3 13 5 2 3 2" xfId="15707" xr:uid="{00000000-0005-0000-0000-0000483D0000}"/>
    <cellStyle name="Note 2 3 13 5 2 4" xfId="15708" xr:uid="{00000000-0005-0000-0000-0000493D0000}"/>
    <cellStyle name="Note 2 3 13 5 3" xfId="15709" xr:uid="{00000000-0005-0000-0000-00004A3D0000}"/>
    <cellStyle name="Note 2 3 13 5 3 2" xfId="15710" xr:uid="{00000000-0005-0000-0000-00004B3D0000}"/>
    <cellStyle name="Note 2 3 13 5 3 2 2" xfId="15711" xr:uid="{00000000-0005-0000-0000-00004C3D0000}"/>
    <cellStyle name="Note 2 3 13 5 3 3" xfId="15712" xr:uid="{00000000-0005-0000-0000-00004D3D0000}"/>
    <cellStyle name="Note 2 3 13 5 4" xfId="15713" xr:uid="{00000000-0005-0000-0000-00004E3D0000}"/>
    <cellStyle name="Note 2 3 13 5 4 2" xfId="15714" xr:uid="{00000000-0005-0000-0000-00004F3D0000}"/>
    <cellStyle name="Note 2 3 13 5 4 2 2" xfId="15715" xr:uid="{00000000-0005-0000-0000-0000503D0000}"/>
    <cellStyle name="Note 2 3 13 5 4 3" xfId="15716" xr:uid="{00000000-0005-0000-0000-0000513D0000}"/>
    <cellStyle name="Note 2 3 13 5 5" xfId="15717" xr:uid="{00000000-0005-0000-0000-0000523D0000}"/>
    <cellStyle name="Note 2 3 13 5 5 2" xfId="15718" xr:uid="{00000000-0005-0000-0000-0000533D0000}"/>
    <cellStyle name="Note 2 3 13 5 6" xfId="15719" xr:uid="{00000000-0005-0000-0000-0000543D0000}"/>
    <cellStyle name="Note 2 3 13 5 6 2" xfId="15720" xr:uid="{00000000-0005-0000-0000-0000553D0000}"/>
    <cellStyle name="Note 2 3 13 5 7" xfId="15721" xr:uid="{00000000-0005-0000-0000-0000563D0000}"/>
    <cellStyle name="Note 2 3 13 6" xfId="15722" xr:uid="{00000000-0005-0000-0000-0000573D0000}"/>
    <cellStyle name="Note 2 3 13 6 2" xfId="15723" xr:uid="{00000000-0005-0000-0000-0000583D0000}"/>
    <cellStyle name="Note 2 3 13 6 2 2" xfId="15724" xr:uid="{00000000-0005-0000-0000-0000593D0000}"/>
    <cellStyle name="Note 2 3 13 6 2 2 2" xfId="15725" xr:uid="{00000000-0005-0000-0000-00005A3D0000}"/>
    <cellStyle name="Note 2 3 13 6 2 2 2 2" xfId="15726" xr:uid="{00000000-0005-0000-0000-00005B3D0000}"/>
    <cellStyle name="Note 2 3 13 6 2 2 3" xfId="15727" xr:uid="{00000000-0005-0000-0000-00005C3D0000}"/>
    <cellStyle name="Note 2 3 13 6 2 3" xfId="15728" xr:uid="{00000000-0005-0000-0000-00005D3D0000}"/>
    <cellStyle name="Note 2 3 13 6 2 3 2" xfId="15729" xr:uid="{00000000-0005-0000-0000-00005E3D0000}"/>
    <cellStyle name="Note 2 3 13 6 2 4" xfId="15730" xr:uid="{00000000-0005-0000-0000-00005F3D0000}"/>
    <cellStyle name="Note 2 3 13 6 3" xfId="15731" xr:uid="{00000000-0005-0000-0000-0000603D0000}"/>
    <cellStyle name="Note 2 3 13 6 3 2" xfId="15732" xr:uid="{00000000-0005-0000-0000-0000613D0000}"/>
    <cellStyle name="Note 2 3 13 6 3 2 2" xfId="15733" xr:uid="{00000000-0005-0000-0000-0000623D0000}"/>
    <cellStyle name="Note 2 3 13 6 3 3" xfId="15734" xr:uid="{00000000-0005-0000-0000-0000633D0000}"/>
    <cellStyle name="Note 2 3 13 6 4" xfId="15735" xr:uid="{00000000-0005-0000-0000-0000643D0000}"/>
    <cellStyle name="Note 2 3 13 6 4 2" xfId="15736" xr:uid="{00000000-0005-0000-0000-0000653D0000}"/>
    <cellStyle name="Note 2 3 13 6 4 2 2" xfId="15737" xr:uid="{00000000-0005-0000-0000-0000663D0000}"/>
    <cellStyle name="Note 2 3 13 6 4 3" xfId="15738" xr:uid="{00000000-0005-0000-0000-0000673D0000}"/>
    <cellStyle name="Note 2 3 13 6 5" xfId="15739" xr:uid="{00000000-0005-0000-0000-0000683D0000}"/>
    <cellStyle name="Note 2 3 13 6 5 2" xfId="15740" xr:uid="{00000000-0005-0000-0000-0000693D0000}"/>
    <cellStyle name="Note 2 3 13 6 6" xfId="15741" xr:uid="{00000000-0005-0000-0000-00006A3D0000}"/>
    <cellStyle name="Note 2 3 13 6 6 2" xfId="15742" xr:uid="{00000000-0005-0000-0000-00006B3D0000}"/>
    <cellStyle name="Note 2 3 13 6 7" xfId="15743" xr:uid="{00000000-0005-0000-0000-00006C3D0000}"/>
    <cellStyle name="Note 2 3 13 7" xfId="15744" xr:uid="{00000000-0005-0000-0000-00006D3D0000}"/>
    <cellStyle name="Note 2 3 13 7 2" xfId="15745" xr:uid="{00000000-0005-0000-0000-00006E3D0000}"/>
    <cellStyle name="Note 2 3 13 7 2 2" xfId="15746" xr:uid="{00000000-0005-0000-0000-00006F3D0000}"/>
    <cellStyle name="Note 2 3 13 7 2 2 2" xfId="15747" xr:uid="{00000000-0005-0000-0000-0000703D0000}"/>
    <cellStyle name="Note 2 3 13 7 2 3" xfId="15748" xr:uid="{00000000-0005-0000-0000-0000713D0000}"/>
    <cellStyle name="Note 2 3 13 7 3" xfId="15749" xr:uid="{00000000-0005-0000-0000-0000723D0000}"/>
    <cellStyle name="Note 2 3 13 7 3 2" xfId="15750" xr:uid="{00000000-0005-0000-0000-0000733D0000}"/>
    <cellStyle name="Note 2 3 13 7 4" xfId="15751" xr:uid="{00000000-0005-0000-0000-0000743D0000}"/>
    <cellStyle name="Note 2 3 13 8" xfId="15752" xr:uid="{00000000-0005-0000-0000-0000753D0000}"/>
    <cellStyle name="Note 2 3 13 8 2" xfId="15753" xr:uid="{00000000-0005-0000-0000-0000763D0000}"/>
    <cellStyle name="Note 2 3 13 8 2 2" xfId="15754" xr:uid="{00000000-0005-0000-0000-0000773D0000}"/>
    <cellStyle name="Note 2 3 13 8 3" xfId="15755" xr:uid="{00000000-0005-0000-0000-0000783D0000}"/>
    <cellStyle name="Note 2 3 13 9" xfId="15756" xr:uid="{00000000-0005-0000-0000-0000793D0000}"/>
    <cellStyle name="Note 2 3 13 9 2" xfId="15757" xr:uid="{00000000-0005-0000-0000-00007A3D0000}"/>
    <cellStyle name="Note 2 3 13 9 2 2" xfId="15758" xr:uid="{00000000-0005-0000-0000-00007B3D0000}"/>
    <cellStyle name="Note 2 3 13 9 3" xfId="15759" xr:uid="{00000000-0005-0000-0000-00007C3D0000}"/>
    <cellStyle name="Note 2 3 14" xfId="15760" xr:uid="{00000000-0005-0000-0000-00007D3D0000}"/>
    <cellStyle name="Note 2 3 14 10" xfId="15761" xr:uid="{00000000-0005-0000-0000-00007E3D0000}"/>
    <cellStyle name="Note 2 3 14 10 2" xfId="15762" xr:uid="{00000000-0005-0000-0000-00007F3D0000}"/>
    <cellStyle name="Note 2 3 14 11" xfId="15763" xr:uid="{00000000-0005-0000-0000-0000803D0000}"/>
    <cellStyle name="Note 2 3 14 11 2" xfId="15764" xr:uid="{00000000-0005-0000-0000-0000813D0000}"/>
    <cellStyle name="Note 2 3 14 12" xfId="15765" xr:uid="{00000000-0005-0000-0000-0000823D0000}"/>
    <cellStyle name="Note 2 3 14 2" xfId="15766" xr:uid="{00000000-0005-0000-0000-0000833D0000}"/>
    <cellStyle name="Note 2 3 14 2 2" xfId="15767" xr:uid="{00000000-0005-0000-0000-0000843D0000}"/>
    <cellStyle name="Note 2 3 14 2 2 2" xfId="15768" xr:uid="{00000000-0005-0000-0000-0000853D0000}"/>
    <cellStyle name="Note 2 3 14 2 2 2 2" xfId="15769" xr:uid="{00000000-0005-0000-0000-0000863D0000}"/>
    <cellStyle name="Note 2 3 14 2 2 2 2 2" xfId="15770" xr:uid="{00000000-0005-0000-0000-0000873D0000}"/>
    <cellStyle name="Note 2 3 14 2 2 2 3" xfId="15771" xr:uid="{00000000-0005-0000-0000-0000883D0000}"/>
    <cellStyle name="Note 2 3 14 2 2 3" xfId="15772" xr:uid="{00000000-0005-0000-0000-0000893D0000}"/>
    <cellStyle name="Note 2 3 14 2 2 3 2" xfId="15773" xr:uid="{00000000-0005-0000-0000-00008A3D0000}"/>
    <cellStyle name="Note 2 3 14 2 2 4" xfId="15774" xr:uid="{00000000-0005-0000-0000-00008B3D0000}"/>
    <cellStyle name="Note 2 3 14 2 3" xfId="15775" xr:uid="{00000000-0005-0000-0000-00008C3D0000}"/>
    <cellStyle name="Note 2 3 14 2 3 2" xfId="15776" xr:uid="{00000000-0005-0000-0000-00008D3D0000}"/>
    <cellStyle name="Note 2 3 14 2 3 2 2" xfId="15777" xr:uid="{00000000-0005-0000-0000-00008E3D0000}"/>
    <cellStyle name="Note 2 3 14 2 3 3" xfId="15778" xr:uid="{00000000-0005-0000-0000-00008F3D0000}"/>
    <cellStyle name="Note 2 3 14 2 4" xfId="15779" xr:uid="{00000000-0005-0000-0000-0000903D0000}"/>
    <cellStyle name="Note 2 3 14 2 4 2" xfId="15780" xr:uid="{00000000-0005-0000-0000-0000913D0000}"/>
    <cellStyle name="Note 2 3 14 2 4 2 2" xfId="15781" xr:uid="{00000000-0005-0000-0000-0000923D0000}"/>
    <cellStyle name="Note 2 3 14 2 4 3" xfId="15782" xr:uid="{00000000-0005-0000-0000-0000933D0000}"/>
    <cellStyle name="Note 2 3 14 2 5" xfId="15783" xr:uid="{00000000-0005-0000-0000-0000943D0000}"/>
    <cellStyle name="Note 2 3 14 2 5 2" xfId="15784" xr:uid="{00000000-0005-0000-0000-0000953D0000}"/>
    <cellStyle name="Note 2 3 14 2 6" xfId="15785" xr:uid="{00000000-0005-0000-0000-0000963D0000}"/>
    <cellStyle name="Note 2 3 14 2 6 2" xfId="15786" xr:uid="{00000000-0005-0000-0000-0000973D0000}"/>
    <cellStyle name="Note 2 3 14 2 7" xfId="15787" xr:uid="{00000000-0005-0000-0000-0000983D0000}"/>
    <cellStyle name="Note 2 3 14 3" xfId="15788" xr:uid="{00000000-0005-0000-0000-0000993D0000}"/>
    <cellStyle name="Note 2 3 14 3 2" xfId="15789" xr:uid="{00000000-0005-0000-0000-00009A3D0000}"/>
    <cellStyle name="Note 2 3 14 3 2 2" xfId="15790" xr:uid="{00000000-0005-0000-0000-00009B3D0000}"/>
    <cellStyle name="Note 2 3 14 3 2 2 2" xfId="15791" xr:uid="{00000000-0005-0000-0000-00009C3D0000}"/>
    <cellStyle name="Note 2 3 14 3 2 2 2 2" xfId="15792" xr:uid="{00000000-0005-0000-0000-00009D3D0000}"/>
    <cellStyle name="Note 2 3 14 3 2 2 3" xfId="15793" xr:uid="{00000000-0005-0000-0000-00009E3D0000}"/>
    <cellStyle name="Note 2 3 14 3 2 3" xfId="15794" xr:uid="{00000000-0005-0000-0000-00009F3D0000}"/>
    <cellStyle name="Note 2 3 14 3 2 3 2" xfId="15795" xr:uid="{00000000-0005-0000-0000-0000A03D0000}"/>
    <cellStyle name="Note 2 3 14 3 2 4" xfId="15796" xr:uid="{00000000-0005-0000-0000-0000A13D0000}"/>
    <cellStyle name="Note 2 3 14 3 3" xfId="15797" xr:uid="{00000000-0005-0000-0000-0000A23D0000}"/>
    <cellStyle name="Note 2 3 14 3 3 2" xfId="15798" xr:uid="{00000000-0005-0000-0000-0000A33D0000}"/>
    <cellStyle name="Note 2 3 14 3 3 2 2" xfId="15799" xr:uid="{00000000-0005-0000-0000-0000A43D0000}"/>
    <cellStyle name="Note 2 3 14 3 3 3" xfId="15800" xr:uid="{00000000-0005-0000-0000-0000A53D0000}"/>
    <cellStyle name="Note 2 3 14 3 4" xfId="15801" xr:uid="{00000000-0005-0000-0000-0000A63D0000}"/>
    <cellStyle name="Note 2 3 14 3 4 2" xfId="15802" xr:uid="{00000000-0005-0000-0000-0000A73D0000}"/>
    <cellStyle name="Note 2 3 14 3 4 2 2" xfId="15803" xr:uid="{00000000-0005-0000-0000-0000A83D0000}"/>
    <cellStyle name="Note 2 3 14 3 4 3" xfId="15804" xr:uid="{00000000-0005-0000-0000-0000A93D0000}"/>
    <cellStyle name="Note 2 3 14 3 5" xfId="15805" xr:uid="{00000000-0005-0000-0000-0000AA3D0000}"/>
    <cellStyle name="Note 2 3 14 3 5 2" xfId="15806" xr:uid="{00000000-0005-0000-0000-0000AB3D0000}"/>
    <cellStyle name="Note 2 3 14 3 6" xfId="15807" xr:uid="{00000000-0005-0000-0000-0000AC3D0000}"/>
    <cellStyle name="Note 2 3 14 3 6 2" xfId="15808" xr:uid="{00000000-0005-0000-0000-0000AD3D0000}"/>
    <cellStyle name="Note 2 3 14 3 7" xfId="15809" xr:uid="{00000000-0005-0000-0000-0000AE3D0000}"/>
    <cellStyle name="Note 2 3 14 4" xfId="15810" xr:uid="{00000000-0005-0000-0000-0000AF3D0000}"/>
    <cellStyle name="Note 2 3 14 4 2" xfId="15811" xr:uid="{00000000-0005-0000-0000-0000B03D0000}"/>
    <cellStyle name="Note 2 3 14 4 2 2" xfId="15812" xr:uid="{00000000-0005-0000-0000-0000B13D0000}"/>
    <cellStyle name="Note 2 3 14 4 2 2 2" xfId="15813" xr:uid="{00000000-0005-0000-0000-0000B23D0000}"/>
    <cellStyle name="Note 2 3 14 4 2 2 2 2" xfId="15814" xr:uid="{00000000-0005-0000-0000-0000B33D0000}"/>
    <cellStyle name="Note 2 3 14 4 2 2 3" xfId="15815" xr:uid="{00000000-0005-0000-0000-0000B43D0000}"/>
    <cellStyle name="Note 2 3 14 4 2 3" xfId="15816" xr:uid="{00000000-0005-0000-0000-0000B53D0000}"/>
    <cellStyle name="Note 2 3 14 4 2 3 2" xfId="15817" xr:uid="{00000000-0005-0000-0000-0000B63D0000}"/>
    <cellStyle name="Note 2 3 14 4 2 4" xfId="15818" xr:uid="{00000000-0005-0000-0000-0000B73D0000}"/>
    <cellStyle name="Note 2 3 14 4 3" xfId="15819" xr:uid="{00000000-0005-0000-0000-0000B83D0000}"/>
    <cellStyle name="Note 2 3 14 4 3 2" xfId="15820" xr:uid="{00000000-0005-0000-0000-0000B93D0000}"/>
    <cellStyle name="Note 2 3 14 4 3 2 2" xfId="15821" xr:uid="{00000000-0005-0000-0000-0000BA3D0000}"/>
    <cellStyle name="Note 2 3 14 4 3 3" xfId="15822" xr:uid="{00000000-0005-0000-0000-0000BB3D0000}"/>
    <cellStyle name="Note 2 3 14 4 4" xfId="15823" xr:uid="{00000000-0005-0000-0000-0000BC3D0000}"/>
    <cellStyle name="Note 2 3 14 4 4 2" xfId="15824" xr:uid="{00000000-0005-0000-0000-0000BD3D0000}"/>
    <cellStyle name="Note 2 3 14 4 4 2 2" xfId="15825" xr:uid="{00000000-0005-0000-0000-0000BE3D0000}"/>
    <cellStyle name="Note 2 3 14 4 4 3" xfId="15826" xr:uid="{00000000-0005-0000-0000-0000BF3D0000}"/>
    <cellStyle name="Note 2 3 14 4 5" xfId="15827" xr:uid="{00000000-0005-0000-0000-0000C03D0000}"/>
    <cellStyle name="Note 2 3 14 4 5 2" xfId="15828" xr:uid="{00000000-0005-0000-0000-0000C13D0000}"/>
    <cellStyle name="Note 2 3 14 4 6" xfId="15829" xr:uid="{00000000-0005-0000-0000-0000C23D0000}"/>
    <cellStyle name="Note 2 3 14 4 6 2" xfId="15830" xr:uid="{00000000-0005-0000-0000-0000C33D0000}"/>
    <cellStyle name="Note 2 3 14 4 7" xfId="15831" xr:uid="{00000000-0005-0000-0000-0000C43D0000}"/>
    <cellStyle name="Note 2 3 14 5" xfId="15832" xr:uid="{00000000-0005-0000-0000-0000C53D0000}"/>
    <cellStyle name="Note 2 3 14 5 2" xfId="15833" xr:uid="{00000000-0005-0000-0000-0000C63D0000}"/>
    <cellStyle name="Note 2 3 14 5 2 2" xfId="15834" xr:uid="{00000000-0005-0000-0000-0000C73D0000}"/>
    <cellStyle name="Note 2 3 14 5 2 2 2" xfId="15835" xr:uid="{00000000-0005-0000-0000-0000C83D0000}"/>
    <cellStyle name="Note 2 3 14 5 2 2 2 2" xfId="15836" xr:uid="{00000000-0005-0000-0000-0000C93D0000}"/>
    <cellStyle name="Note 2 3 14 5 2 2 3" xfId="15837" xr:uid="{00000000-0005-0000-0000-0000CA3D0000}"/>
    <cellStyle name="Note 2 3 14 5 2 3" xfId="15838" xr:uid="{00000000-0005-0000-0000-0000CB3D0000}"/>
    <cellStyle name="Note 2 3 14 5 2 3 2" xfId="15839" xr:uid="{00000000-0005-0000-0000-0000CC3D0000}"/>
    <cellStyle name="Note 2 3 14 5 2 4" xfId="15840" xr:uid="{00000000-0005-0000-0000-0000CD3D0000}"/>
    <cellStyle name="Note 2 3 14 5 3" xfId="15841" xr:uid="{00000000-0005-0000-0000-0000CE3D0000}"/>
    <cellStyle name="Note 2 3 14 5 3 2" xfId="15842" xr:uid="{00000000-0005-0000-0000-0000CF3D0000}"/>
    <cellStyle name="Note 2 3 14 5 3 2 2" xfId="15843" xr:uid="{00000000-0005-0000-0000-0000D03D0000}"/>
    <cellStyle name="Note 2 3 14 5 3 3" xfId="15844" xr:uid="{00000000-0005-0000-0000-0000D13D0000}"/>
    <cellStyle name="Note 2 3 14 5 4" xfId="15845" xr:uid="{00000000-0005-0000-0000-0000D23D0000}"/>
    <cellStyle name="Note 2 3 14 5 4 2" xfId="15846" xr:uid="{00000000-0005-0000-0000-0000D33D0000}"/>
    <cellStyle name="Note 2 3 14 5 4 2 2" xfId="15847" xr:uid="{00000000-0005-0000-0000-0000D43D0000}"/>
    <cellStyle name="Note 2 3 14 5 4 3" xfId="15848" xr:uid="{00000000-0005-0000-0000-0000D53D0000}"/>
    <cellStyle name="Note 2 3 14 5 5" xfId="15849" xr:uid="{00000000-0005-0000-0000-0000D63D0000}"/>
    <cellStyle name="Note 2 3 14 5 5 2" xfId="15850" xr:uid="{00000000-0005-0000-0000-0000D73D0000}"/>
    <cellStyle name="Note 2 3 14 5 6" xfId="15851" xr:uid="{00000000-0005-0000-0000-0000D83D0000}"/>
    <cellStyle name="Note 2 3 14 5 6 2" xfId="15852" xr:uid="{00000000-0005-0000-0000-0000D93D0000}"/>
    <cellStyle name="Note 2 3 14 5 7" xfId="15853" xr:uid="{00000000-0005-0000-0000-0000DA3D0000}"/>
    <cellStyle name="Note 2 3 14 6" xfId="15854" xr:uid="{00000000-0005-0000-0000-0000DB3D0000}"/>
    <cellStyle name="Note 2 3 14 6 2" xfId="15855" xr:uid="{00000000-0005-0000-0000-0000DC3D0000}"/>
    <cellStyle name="Note 2 3 14 6 2 2" xfId="15856" xr:uid="{00000000-0005-0000-0000-0000DD3D0000}"/>
    <cellStyle name="Note 2 3 14 6 2 2 2" xfId="15857" xr:uid="{00000000-0005-0000-0000-0000DE3D0000}"/>
    <cellStyle name="Note 2 3 14 6 2 2 2 2" xfId="15858" xr:uid="{00000000-0005-0000-0000-0000DF3D0000}"/>
    <cellStyle name="Note 2 3 14 6 2 2 3" xfId="15859" xr:uid="{00000000-0005-0000-0000-0000E03D0000}"/>
    <cellStyle name="Note 2 3 14 6 2 3" xfId="15860" xr:uid="{00000000-0005-0000-0000-0000E13D0000}"/>
    <cellStyle name="Note 2 3 14 6 2 3 2" xfId="15861" xr:uid="{00000000-0005-0000-0000-0000E23D0000}"/>
    <cellStyle name="Note 2 3 14 6 2 4" xfId="15862" xr:uid="{00000000-0005-0000-0000-0000E33D0000}"/>
    <cellStyle name="Note 2 3 14 6 3" xfId="15863" xr:uid="{00000000-0005-0000-0000-0000E43D0000}"/>
    <cellStyle name="Note 2 3 14 6 3 2" xfId="15864" xr:uid="{00000000-0005-0000-0000-0000E53D0000}"/>
    <cellStyle name="Note 2 3 14 6 3 2 2" xfId="15865" xr:uid="{00000000-0005-0000-0000-0000E63D0000}"/>
    <cellStyle name="Note 2 3 14 6 3 3" xfId="15866" xr:uid="{00000000-0005-0000-0000-0000E73D0000}"/>
    <cellStyle name="Note 2 3 14 6 4" xfId="15867" xr:uid="{00000000-0005-0000-0000-0000E83D0000}"/>
    <cellStyle name="Note 2 3 14 6 4 2" xfId="15868" xr:uid="{00000000-0005-0000-0000-0000E93D0000}"/>
    <cellStyle name="Note 2 3 14 6 4 2 2" xfId="15869" xr:uid="{00000000-0005-0000-0000-0000EA3D0000}"/>
    <cellStyle name="Note 2 3 14 6 4 3" xfId="15870" xr:uid="{00000000-0005-0000-0000-0000EB3D0000}"/>
    <cellStyle name="Note 2 3 14 6 5" xfId="15871" xr:uid="{00000000-0005-0000-0000-0000EC3D0000}"/>
    <cellStyle name="Note 2 3 14 6 5 2" xfId="15872" xr:uid="{00000000-0005-0000-0000-0000ED3D0000}"/>
    <cellStyle name="Note 2 3 14 6 6" xfId="15873" xr:uid="{00000000-0005-0000-0000-0000EE3D0000}"/>
    <cellStyle name="Note 2 3 14 6 6 2" xfId="15874" xr:uid="{00000000-0005-0000-0000-0000EF3D0000}"/>
    <cellStyle name="Note 2 3 14 6 7" xfId="15875" xr:uid="{00000000-0005-0000-0000-0000F03D0000}"/>
    <cellStyle name="Note 2 3 14 7" xfId="15876" xr:uid="{00000000-0005-0000-0000-0000F13D0000}"/>
    <cellStyle name="Note 2 3 14 7 2" xfId="15877" xr:uid="{00000000-0005-0000-0000-0000F23D0000}"/>
    <cellStyle name="Note 2 3 14 7 2 2" xfId="15878" xr:uid="{00000000-0005-0000-0000-0000F33D0000}"/>
    <cellStyle name="Note 2 3 14 7 2 2 2" xfId="15879" xr:uid="{00000000-0005-0000-0000-0000F43D0000}"/>
    <cellStyle name="Note 2 3 14 7 2 3" xfId="15880" xr:uid="{00000000-0005-0000-0000-0000F53D0000}"/>
    <cellStyle name="Note 2 3 14 7 3" xfId="15881" xr:uid="{00000000-0005-0000-0000-0000F63D0000}"/>
    <cellStyle name="Note 2 3 14 7 3 2" xfId="15882" xr:uid="{00000000-0005-0000-0000-0000F73D0000}"/>
    <cellStyle name="Note 2 3 14 7 4" xfId="15883" xr:uid="{00000000-0005-0000-0000-0000F83D0000}"/>
    <cellStyle name="Note 2 3 14 8" xfId="15884" xr:uid="{00000000-0005-0000-0000-0000F93D0000}"/>
    <cellStyle name="Note 2 3 14 8 2" xfId="15885" xr:uid="{00000000-0005-0000-0000-0000FA3D0000}"/>
    <cellStyle name="Note 2 3 14 8 2 2" xfId="15886" xr:uid="{00000000-0005-0000-0000-0000FB3D0000}"/>
    <cellStyle name="Note 2 3 14 8 3" xfId="15887" xr:uid="{00000000-0005-0000-0000-0000FC3D0000}"/>
    <cellStyle name="Note 2 3 14 9" xfId="15888" xr:uid="{00000000-0005-0000-0000-0000FD3D0000}"/>
    <cellStyle name="Note 2 3 14 9 2" xfId="15889" xr:uid="{00000000-0005-0000-0000-0000FE3D0000}"/>
    <cellStyle name="Note 2 3 14 9 2 2" xfId="15890" xr:uid="{00000000-0005-0000-0000-0000FF3D0000}"/>
    <cellStyle name="Note 2 3 14 9 3" xfId="15891" xr:uid="{00000000-0005-0000-0000-0000003E0000}"/>
    <cellStyle name="Note 2 3 15" xfId="15892" xr:uid="{00000000-0005-0000-0000-0000013E0000}"/>
    <cellStyle name="Note 2 3 15 10" xfId="15893" xr:uid="{00000000-0005-0000-0000-0000023E0000}"/>
    <cellStyle name="Note 2 3 15 10 2" xfId="15894" xr:uid="{00000000-0005-0000-0000-0000033E0000}"/>
    <cellStyle name="Note 2 3 15 11" xfId="15895" xr:uid="{00000000-0005-0000-0000-0000043E0000}"/>
    <cellStyle name="Note 2 3 15 11 2" xfId="15896" xr:uid="{00000000-0005-0000-0000-0000053E0000}"/>
    <cellStyle name="Note 2 3 15 12" xfId="15897" xr:uid="{00000000-0005-0000-0000-0000063E0000}"/>
    <cellStyle name="Note 2 3 15 2" xfId="15898" xr:uid="{00000000-0005-0000-0000-0000073E0000}"/>
    <cellStyle name="Note 2 3 15 2 2" xfId="15899" xr:uid="{00000000-0005-0000-0000-0000083E0000}"/>
    <cellStyle name="Note 2 3 15 2 2 2" xfId="15900" xr:uid="{00000000-0005-0000-0000-0000093E0000}"/>
    <cellStyle name="Note 2 3 15 2 2 2 2" xfId="15901" xr:uid="{00000000-0005-0000-0000-00000A3E0000}"/>
    <cellStyle name="Note 2 3 15 2 2 2 2 2" xfId="15902" xr:uid="{00000000-0005-0000-0000-00000B3E0000}"/>
    <cellStyle name="Note 2 3 15 2 2 2 3" xfId="15903" xr:uid="{00000000-0005-0000-0000-00000C3E0000}"/>
    <cellStyle name="Note 2 3 15 2 2 3" xfId="15904" xr:uid="{00000000-0005-0000-0000-00000D3E0000}"/>
    <cellStyle name="Note 2 3 15 2 2 3 2" xfId="15905" xr:uid="{00000000-0005-0000-0000-00000E3E0000}"/>
    <cellStyle name="Note 2 3 15 2 2 4" xfId="15906" xr:uid="{00000000-0005-0000-0000-00000F3E0000}"/>
    <cellStyle name="Note 2 3 15 2 3" xfId="15907" xr:uid="{00000000-0005-0000-0000-0000103E0000}"/>
    <cellStyle name="Note 2 3 15 2 3 2" xfId="15908" xr:uid="{00000000-0005-0000-0000-0000113E0000}"/>
    <cellStyle name="Note 2 3 15 2 3 2 2" xfId="15909" xr:uid="{00000000-0005-0000-0000-0000123E0000}"/>
    <cellStyle name="Note 2 3 15 2 3 3" xfId="15910" xr:uid="{00000000-0005-0000-0000-0000133E0000}"/>
    <cellStyle name="Note 2 3 15 2 4" xfId="15911" xr:uid="{00000000-0005-0000-0000-0000143E0000}"/>
    <cellStyle name="Note 2 3 15 2 4 2" xfId="15912" xr:uid="{00000000-0005-0000-0000-0000153E0000}"/>
    <cellStyle name="Note 2 3 15 2 4 2 2" xfId="15913" xr:uid="{00000000-0005-0000-0000-0000163E0000}"/>
    <cellStyle name="Note 2 3 15 2 4 3" xfId="15914" xr:uid="{00000000-0005-0000-0000-0000173E0000}"/>
    <cellStyle name="Note 2 3 15 2 5" xfId="15915" xr:uid="{00000000-0005-0000-0000-0000183E0000}"/>
    <cellStyle name="Note 2 3 15 2 5 2" xfId="15916" xr:uid="{00000000-0005-0000-0000-0000193E0000}"/>
    <cellStyle name="Note 2 3 15 2 6" xfId="15917" xr:uid="{00000000-0005-0000-0000-00001A3E0000}"/>
    <cellStyle name="Note 2 3 15 2 6 2" xfId="15918" xr:uid="{00000000-0005-0000-0000-00001B3E0000}"/>
    <cellStyle name="Note 2 3 15 2 7" xfId="15919" xr:uid="{00000000-0005-0000-0000-00001C3E0000}"/>
    <cellStyle name="Note 2 3 15 3" xfId="15920" xr:uid="{00000000-0005-0000-0000-00001D3E0000}"/>
    <cellStyle name="Note 2 3 15 3 2" xfId="15921" xr:uid="{00000000-0005-0000-0000-00001E3E0000}"/>
    <cellStyle name="Note 2 3 15 3 2 2" xfId="15922" xr:uid="{00000000-0005-0000-0000-00001F3E0000}"/>
    <cellStyle name="Note 2 3 15 3 2 2 2" xfId="15923" xr:uid="{00000000-0005-0000-0000-0000203E0000}"/>
    <cellStyle name="Note 2 3 15 3 2 2 2 2" xfId="15924" xr:uid="{00000000-0005-0000-0000-0000213E0000}"/>
    <cellStyle name="Note 2 3 15 3 2 2 3" xfId="15925" xr:uid="{00000000-0005-0000-0000-0000223E0000}"/>
    <cellStyle name="Note 2 3 15 3 2 3" xfId="15926" xr:uid="{00000000-0005-0000-0000-0000233E0000}"/>
    <cellStyle name="Note 2 3 15 3 2 3 2" xfId="15927" xr:uid="{00000000-0005-0000-0000-0000243E0000}"/>
    <cellStyle name="Note 2 3 15 3 2 4" xfId="15928" xr:uid="{00000000-0005-0000-0000-0000253E0000}"/>
    <cellStyle name="Note 2 3 15 3 3" xfId="15929" xr:uid="{00000000-0005-0000-0000-0000263E0000}"/>
    <cellStyle name="Note 2 3 15 3 3 2" xfId="15930" xr:uid="{00000000-0005-0000-0000-0000273E0000}"/>
    <cellStyle name="Note 2 3 15 3 3 2 2" xfId="15931" xr:uid="{00000000-0005-0000-0000-0000283E0000}"/>
    <cellStyle name="Note 2 3 15 3 3 3" xfId="15932" xr:uid="{00000000-0005-0000-0000-0000293E0000}"/>
    <cellStyle name="Note 2 3 15 3 4" xfId="15933" xr:uid="{00000000-0005-0000-0000-00002A3E0000}"/>
    <cellStyle name="Note 2 3 15 3 4 2" xfId="15934" xr:uid="{00000000-0005-0000-0000-00002B3E0000}"/>
    <cellStyle name="Note 2 3 15 3 4 2 2" xfId="15935" xr:uid="{00000000-0005-0000-0000-00002C3E0000}"/>
    <cellStyle name="Note 2 3 15 3 4 3" xfId="15936" xr:uid="{00000000-0005-0000-0000-00002D3E0000}"/>
    <cellStyle name="Note 2 3 15 3 5" xfId="15937" xr:uid="{00000000-0005-0000-0000-00002E3E0000}"/>
    <cellStyle name="Note 2 3 15 3 5 2" xfId="15938" xr:uid="{00000000-0005-0000-0000-00002F3E0000}"/>
    <cellStyle name="Note 2 3 15 3 6" xfId="15939" xr:uid="{00000000-0005-0000-0000-0000303E0000}"/>
    <cellStyle name="Note 2 3 15 3 6 2" xfId="15940" xr:uid="{00000000-0005-0000-0000-0000313E0000}"/>
    <cellStyle name="Note 2 3 15 3 7" xfId="15941" xr:uid="{00000000-0005-0000-0000-0000323E0000}"/>
    <cellStyle name="Note 2 3 15 4" xfId="15942" xr:uid="{00000000-0005-0000-0000-0000333E0000}"/>
    <cellStyle name="Note 2 3 15 4 2" xfId="15943" xr:uid="{00000000-0005-0000-0000-0000343E0000}"/>
    <cellStyle name="Note 2 3 15 4 2 2" xfId="15944" xr:uid="{00000000-0005-0000-0000-0000353E0000}"/>
    <cellStyle name="Note 2 3 15 4 2 2 2" xfId="15945" xr:uid="{00000000-0005-0000-0000-0000363E0000}"/>
    <cellStyle name="Note 2 3 15 4 2 2 2 2" xfId="15946" xr:uid="{00000000-0005-0000-0000-0000373E0000}"/>
    <cellStyle name="Note 2 3 15 4 2 2 3" xfId="15947" xr:uid="{00000000-0005-0000-0000-0000383E0000}"/>
    <cellStyle name="Note 2 3 15 4 2 3" xfId="15948" xr:uid="{00000000-0005-0000-0000-0000393E0000}"/>
    <cellStyle name="Note 2 3 15 4 2 3 2" xfId="15949" xr:uid="{00000000-0005-0000-0000-00003A3E0000}"/>
    <cellStyle name="Note 2 3 15 4 2 4" xfId="15950" xr:uid="{00000000-0005-0000-0000-00003B3E0000}"/>
    <cellStyle name="Note 2 3 15 4 3" xfId="15951" xr:uid="{00000000-0005-0000-0000-00003C3E0000}"/>
    <cellStyle name="Note 2 3 15 4 3 2" xfId="15952" xr:uid="{00000000-0005-0000-0000-00003D3E0000}"/>
    <cellStyle name="Note 2 3 15 4 3 2 2" xfId="15953" xr:uid="{00000000-0005-0000-0000-00003E3E0000}"/>
    <cellStyle name="Note 2 3 15 4 3 3" xfId="15954" xr:uid="{00000000-0005-0000-0000-00003F3E0000}"/>
    <cellStyle name="Note 2 3 15 4 4" xfId="15955" xr:uid="{00000000-0005-0000-0000-0000403E0000}"/>
    <cellStyle name="Note 2 3 15 4 4 2" xfId="15956" xr:uid="{00000000-0005-0000-0000-0000413E0000}"/>
    <cellStyle name="Note 2 3 15 4 4 2 2" xfId="15957" xr:uid="{00000000-0005-0000-0000-0000423E0000}"/>
    <cellStyle name="Note 2 3 15 4 4 3" xfId="15958" xr:uid="{00000000-0005-0000-0000-0000433E0000}"/>
    <cellStyle name="Note 2 3 15 4 5" xfId="15959" xr:uid="{00000000-0005-0000-0000-0000443E0000}"/>
    <cellStyle name="Note 2 3 15 4 5 2" xfId="15960" xr:uid="{00000000-0005-0000-0000-0000453E0000}"/>
    <cellStyle name="Note 2 3 15 4 6" xfId="15961" xr:uid="{00000000-0005-0000-0000-0000463E0000}"/>
    <cellStyle name="Note 2 3 15 4 6 2" xfId="15962" xr:uid="{00000000-0005-0000-0000-0000473E0000}"/>
    <cellStyle name="Note 2 3 15 4 7" xfId="15963" xr:uid="{00000000-0005-0000-0000-0000483E0000}"/>
    <cellStyle name="Note 2 3 15 5" xfId="15964" xr:uid="{00000000-0005-0000-0000-0000493E0000}"/>
    <cellStyle name="Note 2 3 15 5 2" xfId="15965" xr:uid="{00000000-0005-0000-0000-00004A3E0000}"/>
    <cellStyle name="Note 2 3 15 5 2 2" xfId="15966" xr:uid="{00000000-0005-0000-0000-00004B3E0000}"/>
    <cellStyle name="Note 2 3 15 5 2 2 2" xfId="15967" xr:uid="{00000000-0005-0000-0000-00004C3E0000}"/>
    <cellStyle name="Note 2 3 15 5 2 2 2 2" xfId="15968" xr:uid="{00000000-0005-0000-0000-00004D3E0000}"/>
    <cellStyle name="Note 2 3 15 5 2 2 3" xfId="15969" xr:uid="{00000000-0005-0000-0000-00004E3E0000}"/>
    <cellStyle name="Note 2 3 15 5 2 3" xfId="15970" xr:uid="{00000000-0005-0000-0000-00004F3E0000}"/>
    <cellStyle name="Note 2 3 15 5 2 3 2" xfId="15971" xr:uid="{00000000-0005-0000-0000-0000503E0000}"/>
    <cellStyle name="Note 2 3 15 5 2 4" xfId="15972" xr:uid="{00000000-0005-0000-0000-0000513E0000}"/>
    <cellStyle name="Note 2 3 15 5 3" xfId="15973" xr:uid="{00000000-0005-0000-0000-0000523E0000}"/>
    <cellStyle name="Note 2 3 15 5 3 2" xfId="15974" xr:uid="{00000000-0005-0000-0000-0000533E0000}"/>
    <cellStyle name="Note 2 3 15 5 3 2 2" xfId="15975" xr:uid="{00000000-0005-0000-0000-0000543E0000}"/>
    <cellStyle name="Note 2 3 15 5 3 3" xfId="15976" xr:uid="{00000000-0005-0000-0000-0000553E0000}"/>
    <cellStyle name="Note 2 3 15 5 4" xfId="15977" xr:uid="{00000000-0005-0000-0000-0000563E0000}"/>
    <cellStyle name="Note 2 3 15 5 4 2" xfId="15978" xr:uid="{00000000-0005-0000-0000-0000573E0000}"/>
    <cellStyle name="Note 2 3 15 5 4 2 2" xfId="15979" xr:uid="{00000000-0005-0000-0000-0000583E0000}"/>
    <cellStyle name="Note 2 3 15 5 4 3" xfId="15980" xr:uid="{00000000-0005-0000-0000-0000593E0000}"/>
    <cellStyle name="Note 2 3 15 5 5" xfId="15981" xr:uid="{00000000-0005-0000-0000-00005A3E0000}"/>
    <cellStyle name="Note 2 3 15 5 5 2" xfId="15982" xr:uid="{00000000-0005-0000-0000-00005B3E0000}"/>
    <cellStyle name="Note 2 3 15 5 6" xfId="15983" xr:uid="{00000000-0005-0000-0000-00005C3E0000}"/>
    <cellStyle name="Note 2 3 15 5 6 2" xfId="15984" xr:uid="{00000000-0005-0000-0000-00005D3E0000}"/>
    <cellStyle name="Note 2 3 15 5 7" xfId="15985" xr:uid="{00000000-0005-0000-0000-00005E3E0000}"/>
    <cellStyle name="Note 2 3 15 6" xfId="15986" xr:uid="{00000000-0005-0000-0000-00005F3E0000}"/>
    <cellStyle name="Note 2 3 15 6 2" xfId="15987" xr:uid="{00000000-0005-0000-0000-0000603E0000}"/>
    <cellStyle name="Note 2 3 15 6 2 2" xfId="15988" xr:uid="{00000000-0005-0000-0000-0000613E0000}"/>
    <cellStyle name="Note 2 3 15 6 2 2 2" xfId="15989" xr:uid="{00000000-0005-0000-0000-0000623E0000}"/>
    <cellStyle name="Note 2 3 15 6 2 2 2 2" xfId="15990" xr:uid="{00000000-0005-0000-0000-0000633E0000}"/>
    <cellStyle name="Note 2 3 15 6 2 2 3" xfId="15991" xr:uid="{00000000-0005-0000-0000-0000643E0000}"/>
    <cellStyle name="Note 2 3 15 6 2 3" xfId="15992" xr:uid="{00000000-0005-0000-0000-0000653E0000}"/>
    <cellStyle name="Note 2 3 15 6 2 3 2" xfId="15993" xr:uid="{00000000-0005-0000-0000-0000663E0000}"/>
    <cellStyle name="Note 2 3 15 6 2 4" xfId="15994" xr:uid="{00000000-0005-0000-0000-0000673E0000}"/>
    <cellStyle name="Note 2 3 15 6 3" xfId="15995" xr:uid="{00000000-0005-0000-0000-0000683E0000}"/>
    <cellStyle name="Note 2 3 15 6 3 2" xfId="15996" xr:uid="{00000000-0005-0000-0000-0000693E0000}"/>
    <cellStyle name="Note 2 3 15 6 3 2 2" xfId="15997" xr:uid="{00000000-0005-0000-0000-00006A3E0000}"/>
    <cellStyle name="Note 2 3 15 6 3 3" xfId="15998" xr:uid="{00000000-0005-0000-0000-00006B3E0000}"/>
    <cellStyle name="Note 2 3 15 6 4" xfId="15999" xr:uid="{00000000-0005-0000-0000-00006C3E0000}"/>
    <cellStyle name="Note 2 3 15 6 4 2" xfId="16000" xr:uid="{00000000-0005-0000-0000-00006D3E0000}"/>
    <cellStyle name="Note 2 3 15 6 4 2 2" xfId="16001" xr:uid="{00000000-0005-0000-0000-00006E3E0000}"/>
    <cellStyle name="Note 2 3 15 6 4 3" xfId="16002" xr:uid="{00000000-0005-0000-0000-00006F3E0000}"/>
    <cellStyle name="Note 2 3 15 6 5" xfId="16003" xr:uid="{00000000-0005-0000-0000-0000703E0000}"/>
    <cellStyle name="Note 2 3 15 6 5 2" xfId="16004" xr:uid="{00000000-0005-0000-0000-0000713E0000}"/>
    <cellStyle name="Note 2 3 15 6 6" xfId="16005" xr:uid="{00000000-0005-0000-0000-0000723E0000}"/>
    <cellStyle name="Note 2 3 15 6 6 2" xfId="16006" xr:uid="{00000000-0005-0000-0000-0000733E0000}"/>
    <cellStyle name="Note 2 3 15 6 7" xfId="16007" xr:uid="{00000000-0005-0000-0000-0000743E0000}"/>
    <cellStyle name="Note 2 3 15 7" xfId="16008" xr:uid="{00000000-0005-0000-0000-0000753E0000}"/>
    <cellStyle name="Note 2 3 15 7 2" xfId="16009" xr:uid="{00000000-0005-0000-0000-0000763E0000}"/>
    <cellStyle name="Note 2 3 15 7 2 2" xfId="16010" xr:uid="{00000000-0005-0000-0000-0000773E0000}"/>
    <cellStyle name="Note 2 3 15 7 2 2 2" xfId="16011" xr:uid="{00000000-0005-0000-0000-0000783E0000}"/>
    <cellStyle name="Note 2 3 15 7 2 3" xfId="16012" xr:uid="{00000000-0005-0000-0000-0000793E0000}"/>
    <cellStyle name="Note 2 3 15 7 3" xfId="16013" xr:uid="{00000000-0005-0000-0000-00007A3E0000}"/>
    <cellStyle name="Note 2 3 15 7 3 2" xfId="16014" xr:uid="{00000000-0005-0000-0000-00007B3E0000}"/>
    <cellStyle name="Note 2 3 15 7 4" xfId="16015" xr:uid="{00000000-0005-0000-0000-00007C3E0000}"/>
    <cellStyle name="Note 2 3 15 8" xfId="16016" xr:uid="{00000000-0005-0000-0000-00007D3E0000}"/>
    <cellStyle name="Note 2 3 15 8 2" xfId="16017" xr:uid="{00000000-0005-0000-0000-00007E3E0000}"/>
    <cellStyle name="Note 2 3 15 8 2 2" xfId="16018" xr:uid="{00000000-0005-0000-0000-00007F3E0000}"/>
    <cellStyle name="Note 2 3 15 8 3" xfId="16019" xr:uid="{00000000-0005-0000-0000-0000803E0000}"/>
    <cellStyle name="Note 2 3 15 9" xfId="16020" xr:uid="{00000000-0005-0000-0000-0000813E0000}"/>
    <cellStyle name="Note 2 3 15 9 2" xfId="16021" xr:uid="{00000000-0005-0000-0000-0000823E0000}"/>
    <cellStyle name="Note 2 3 15 9 2 2" xfId="16022" xr:uid="{00000000-0005-0000-0000-0000833E0000}"/>
    <cellStyle name="Note 2 3 15 9 3" xfId="16023" xr:uid="{00000000-0005-0000-0000-0000843E0000}"/>
    <cellStyle name="Note 2 3 16" xfId="16024" xr:uid="{00000000-0005-0000-0000-0000853E0000}"/>
    <cellStyle name="Note 2 3 16 10" xfId="16025" xr:uid="{00000000-0005-0000-0000-0000863E0000}"/>
    <cellStyle name="Note 2 3 16 10 2" xfId="16026" xr:uid="{00000000-0005-0000-0000-0000873E0000}"/>
    <cellStyle name="Note 2 3 16 11" xfId="16027" xr:uid="{00000000-0005-0000-0000-0000883E0000}"/>
    <cellStyle name="Note 2 3 16 11 2" xfId="16028" xr:uid="{00000000-0005-0000-0000-0000893E0000}"/>
    <cellStyle name="Note 2 3 16 12" xfId="16029" xr:uid="{00000000-0005-0000-0000-00008A3E0000}"/>
    <cellStyle name="Note 2 3 16 2" xfId="16030" xr:uid="{00000000-0005-0000-0000-00008B3E0000}"/>
    <cellStyle name="Note 2 3 16 2 2" xfId="16031" xr:uid="{00000000-0005-0000-0000-00008C3E0000}"/>
    <cellStyle name="Note 2 3 16 2 2 2" xfId="16032" xr:uid="{00000000-0005-0000-0000-00008D3E0000}"/>
    <cellStyle name="Note 2 3 16 2 2 2 2" xfId="16033" xr:uid="{00000000-0005-0000-0000-00008E3E0000}"/>
    <cellStyle name="Note 2 3 16 2 2 2 2 2" xfId="16034" xr:uid="{00000000-0005-0000-0000-00008F3E0000}"/>
    <cellStyle name="Note 2 3 16 2 2 2 3" xfId="16035" xr:uid="{00000000-0005-0000-0000-0000903E0000}"/>
    <cellStyle name="Note 2 3 16 2 2 3" xfId="16036" xr:uid="{00000000-0005-0000-0000-0000913E0000}"/>
    <cellStyle name="Note 2 3 16 2 2 3 2" xfId="16037" xr:uid="{00000000-0005-0000-0000-0000923E0000}"/>
    <cellStyle name="Note 2 3 16 2 2 4" xfId="16038" xr:uid="{00000000-0005-0000-0000-0000933E0000}"/>
    <cellStyle name="Note 2 3 16 2 3" xfId="16039" xr:uid="{00000000-0005-0000-0000-0000943E0000}"/>
    <cellStyle name="Note 2 3 16 2 3 2" xfId="16040" xr:uid="{00000000-0005-0000-0000-0000953E0000}"/>
    <cellStyle name="Note 2 3 16 2 3 2 2" xfId="16041" xr:uid="{00000000-0005-0000-0000-0000963E0000}"/>
    <cellStyle name="Note 2 3 16 2 3 3" xfId="16042" xr:uid="{00000000-0005-0000-0000-0000973E0000}"/>
    <cellStyle name="Note 2 3 16 2 4" xfId="16043" xr:uid="{00000000-0005-0000-0000-0000983E0000}"/>
    <cellStyle name="Note 2 3 16 2 4 2" xfId="16044" xr:uid="{00000000-0005-0000-0000-0000993E0000}"/>
    <cellStyle name="Note 2 3 16 2 4 2 2" xfId="16045" xr:uid="{00000000-0005-0000-0000-00009A3E0000}"/>
    <cellStyle name="Note 2 3 16 2 4 3" xfId="16046" xr:uid="{00000000-0005-0000-0000-00009B3E0000}"/>
    <cellStyle name="Note 2 3 16 2 5" xfId="16047" xr:uid="{00000000-0005-0000-0000-00009C3E0000}"/>
    <cellStyle name="Note 2 3 16 2 5 2" xfId="16048" xr:uid="{00000000-0005-0000-0000-00009D3E0000}"/>
    <cellStyle name="Note 2 3 16 2 6" xfId="16049" xr:uid="{00000000-0005-0000-0000-00009E3E0000}"/>
    <cellStyle name="Note 2 3 16 2 6 2" xfId="16050" xr:uid="{00000000-0005-0000-0000-00009F3E0000}"/>
    <cellStyle name="Note 2 3 16 2 7" xfId="16051" xr:uid="{00000000-0005-0000-0000-0000A03E0000}"/>
    <cellStyle name="Note 2 3 16 3" xfId="16052" xr:uid="{00000000-0005-0000-0000-0000A13E0000}"/>
    <cellStyle name="Note 2 3 16 3 2" xfId="16053" xr:uid="{00000000-0005-0000-0000-0000A23E0000}"/>
    <cellStyle name="Note 2 3 16 3 2 2" xfId="16054" xr:uid="{00000000-0005-0000-0000-0000A33E0000}"/>
    <cellStyle name="Note 2 3 16 3 2 2 2" xfId="16055" xr:uid="{00000000-0005-0000-0000-0000A43E0000}"/>
    <cellStyle name="Note 2 3 16 3 2 2 2 2" xfId="16056" xr:uid="{00000000-0005-0000-0000-0000A53E0000}"/>
    <cellStyle name="Note 2 3 16 3 2 2 3" xfId="16057" xr:uid="{00000000-0005-0000-0000-0000A63E0000}"/>
    <cellStyle name="Note 2 3 16 3 2 3" xfId="16058" xr:uid="{00000000-0005-0000-0000-0000A73E0000}"/>
    <cellStyle name="Note 2 3 16 3 2 3 2" xfId="16059" xr:uid="{00000000-0005-0000-0000-0000A83E0000}"/>
    <cellStyle name="Note 2 3 16 3 2 4" xfId="16060" xr:uid="{00000000-0005-0000-0000-0000A93E0000}"/>
    <cellStyle name="Note 2 3 16 3 3" xfId="16061" xr:uid="{00000000-0005-0000-0000-0000AA3E0000}"/>
    <cellStyle name="Note 2 3 16 3 3 2" xfId="16062" xr:uid="{00000000-0005-0000-0000-0000AB3E0000}"/>
    <cellStyle name="Note 2 3 16 3 3 2 2" xfId="16063" xr:uid="{00000000-0005-0000-0000-0000AC3E0000}"/>
    <cellStyle name="Note 2 3 16 3 3 3" xfId="16064" xr:uid="{00000000-0005-0000-0000-0000AD3E0000}"/>
    <cellStyle name="Note 2 3 16 3 4" xfId="16065" xr:uid="{00000000-0005-0000-0000-0000AE3E0000}"/>
    <cellStyle name="Note 2 3 16 3 4 2" xfId="16066" xr:uid="{00000000-0005-0000-0000-0000AF3E0000}"/>
    <cellStyle name="Note 2 3 16 3 4 2 2" xfId="16067" xr:uid="{00000000-0005-0000-0000-0000B03E0000}"/>
    <cellStyle name="Note 2 3 16 3 4 3" xfId="16068" xr:uid="{00000000-0005-0000-0000-0000B13E0000}"/>
    <cellStyle name="Note 2 3 16 3 5" xfId="16069" xr:uid="{00000000-0005-0000-0000-0000B23E0000}"/>
    <cellStyle name="Note 2 3 16 3 5 2" xfId="16070" xr:uid="{00000000-0005-0000-0000-0000B33E0000}"/>
    <cellStyle name="Note 2 3 16 3 6" xfId="16071" xr:uid="{00000000-0005-0000-0000-0000B43E0000}"/>
    <cellStyle name="Note 2 3 16 3 6 2" xfId="16072" xr:uid="{00000000-0005-0000-0000-0000B53E0000}"/>
    <cellStyle name="Note 2 3 16 3 7" xfId="16073" xr:uid="{00000000-0005-0000-0000-0000B63E0000}"/>
    <cellStyle name="Note 2 3 16 4" xfId="16074" xr:uid="{00000000-0005-0000-0000-0000B73E0000}"/>
    <cellStyle name="Note 2 3 16 4 2" xfId="16075" xr:uid="{00000000-0005-0000-0000-0000B83E0000}"/>
    <cellStyle name="Note 2 3 16 4 2 2" xfId="16076" xr:uid="{00000000-0005-0000-0000-0000B93E0000}"/>
    <cellStyle name="Note 2 3 16 4 2 2 2" xfId="16077" xr:uid="{00000000-0005-0000-0000-0000BA3E0000}"/>
    <cellStyle name="Note 2 3 16 4 2 2 2 2" xfId="16078" xr:uid="{00000000-0005-0000-0000-0000BB3E0000}"/>
    <cellStyle name="Note 2 3 16 4 2 2 3" xfId="16079" xr:uid="{00000000-0005-0000-0000-0000BC3E0000}"/>
    <cellStyle name="Note 2 3 16 4 2 3" xfId="16080" xr:uid="{00000000-0005-0000-0000-0000BD3E0000}"/>
    <cellStyle name="Note 2 3 16 4 2 3 2" xfId="16081" xr:uid="{00000000-0005-0000-0000-0000BE3E0000}"/>
    <cellStyle name="Note 2 3 16 4 2 4" xfId="16082" xr:uid="{00000000-0005-0000-0000-0000BF3E0000}"/>
    <cellStyle name="Note 2 3 16 4 3" xfId="16083" xr:uid="{00000000-0005-0000-0000-0000C03E0000}"/>
    <cellStyle name="Note 2 3 16 4 3 2" xfId="16084" xr:uid="{00000000-0005-0000-0000-0000C13E0000}"/>
    <cellStyle name="Note 2 3 16 4 3 2 2" xfId="16085" xr:uid="{00000000-0005-0000-0000-0000C23E0000}"/>
    <cellStyle name="Note 2 3 16 4 3 3" xfId="16086" xr:uid="{00000000-0005-0000-0000-0000C33E0000}"/>
    <cellStyle name="Note 2 3 16 4 4" xfId="16087" xr:uid="{00000000-0005-0000-0000-0000C43E0000}"/>
    <cellStyle name="Note 2 3 16 4 4 2" xfId="16088" xr:uid="{00000000-0005-0000-0000-0000C53E0000}"/>
    <cellStyle name="Note 2 3 16 4 4 2 2" xfId="16089" xr:uid="{00000000-0005-0000-0000-0000C63E0000}"/>
    <cellStyle name="Note 2 3 16 4 4 3" xfId="16090" xr:uid="{00000000-0005-0000-0000-0000C73E0000}"/>
    <cellStyle name="Note 2 3 16 4 5" xfId="16091" xr:uid="{00000000-0005-0000-0000-0000C83E0000}"/>
    <cellStyle name="Note 2 3 16 4 5 2" xfId="16092" xr:uid="{00000000-0005-0000-0000-0000C93E0000}"/>
    <cellStyle name="Note 2 3 16 4 6" xfId="16093" xr:uid="{00000000-0005-0000-0000-0000CA3E0000}"/>
    <cellStyle name="Note 2 3 16 4 6 2" xfId="16094" xr:uid="{00000000-0005-0000-0000-0000CB3E0000}"/>
    <cellStyle name="Note 2 3 16 4 7" xfId="16095" xr:uid="{00000000-0005-0000-0000-0000CC3E0000}"/>
    <cellStyle name="Note 2 3 16 5" xfId="16096" xr:uid="{00000000-0005-0000-0000-0000CD3E0000}"/>
    <cellStyle name="Note 2 3 16 5 2" xfId="16097" xr:uid="{00000000-0005-0000-0000-0000CE3E0000}"/>
    <cellStyle name="Note 2 3 16 5 2 2" xfId="16098" xr:uid="{00000000-0005-0000-0000-0000CF3E0000}"/>
    <cellStyle name="Note 2 3 16 5 2 2 2" xfId="16099" xr:uid="{00000000-0005-0000-0000-0000D03E0000}"/>
    <cellStyle name="Note 2 3 16 5 2 2 2 2" xfId="16100" xr:uid="{00000000-0005-0000-0000-0000D13E0000}"/>
    <cellStyle name="Note 2 3 16 5 2 2 3" xfId="16101" xr:uid="{00000000-0005-0000-0000-0000D23E0000}"/>
    <cellStyle name="Note 2 3 16 5 2 3" xfId="16102" xr:uid="{00000000-0005-0000-0000-0000D33E0000}"/>
    <cellStyle name="Note 2 3 16 5 2 3 2" xfId="16103" xr:uid="{00000000-0005-0000-0000-0000D43E0000}"/>
    <cellStyle name="Note 2 3 16 5 2 4" xfId="16104" xr:uid="{00000000-0005-0000-0000-0000D53E0000}"/>
    <cellStyle name="Note 2 3 16 5 3" xfId="16105" xr:uid="{00000000-0005-0000-0000-0000D63E0000}"/>
    <cellStyle name="Note 2 3 16 5 3 2" xfId="16106" xr:uid="{00000000-0005-0000-0000-0000D73E0000}"/>
    <cellStyle name="Note 2 3 16 5 3 2 2" xfId="16107" xr:uid="{00000000-0005-0000-0000-0000D83E0000}"/>
    <cellStyle name="Note 2 3 16 5 3 3" xfId="16108" xr:uid="{00000000-0005-0000-0000-0000D93E0000}"/>
    <cellStyle name="Note 2 3 16 5 4" xfId="16109" xr:uid="{00000000-0005-0000-0000-0000DA3E0000}"/>
    <cellStyle name="Note 2 3 16 5 4 2" xfId="16110" xr:uid="{00000000-0005-0000-0000-0000DB3E0000}"/>
    <cellStyle name="Note 2 3 16 5 4 2 2" xfId="16111" xr:uid="{00000000-0005-0000-0000-0000DC3E0000}"/>
    <cellStyle name="Note 2 3 16 5 4 3" xfId="16112" xr:uid="{00000000-0005-0000-0000-0000DD3E0000}"/>
    <cellStyle name="Note 2 3 16 5 5" xfId="16113" xr:uid="{00000000-0005-0000-0000-0000DE3E0000}"/>
    <cellStyle name="Note 2 3 16 5 5 2" xfId="16114" xr:uid="{00000000-0005-0000-0000-0000DF3E0000}"/>
    <cellStyle name="Note 2 3 16 5 6" xfId="16115" xr:uid="{00000000-0005-0000-0000-0000E03E0000}"/>
    <cellStyle name="Note 2 3 16 5 6 2" xfId="16116" xr:uid="{00000000-0005-0000-0000-0000E13E0000}"/>
    <cellStyle name="Note 2 3 16 5 7" xfId="16117" xr:uid="{00000000-0005-0000-0000-0000E23E0000}"/>
    <cellStyle name="Note 2 3 16 6" xfId="16118" xr:uid="{00000000-0005-0000-0000-0000E33E0000}"/>
    <cellStyle name="Note 2 3 16 6 2" xfId="16119" xr:uid="{00000000-0005-0000-0000-0000E43E0000}"/>
    <cellStyle name="Note 2 3 16 6 2 2" xfId="16120" xr:uid="{00000000-0005-0000-0000-0000E53E0000}"/>
    <cellStyle name="Note 2 3 16 6 2 2 2" xfId="16121" xr:uid="{00000000-0005-0000-0000-0000E63E0000}"/>
    <cellStyle name="Note 2 3 16 6 2 2 2 2" xfId="16122" xr:uid="{00000000-0005-0000-0000-0000E73E0000}"/>
    <cellStyle name="Note 2 3 16 6 2 2 3" xfId="16123" xr:uid="{00000000-0005-0000-0000-0000E83E0000}"/>
    <cellStyle name="Note 2 3 16 6 2 3" xfId="16124" xr:uid="{00000000-0005-0000-0000-0000E93E0000}"/>
    <cellStyle name="Note 2 3 16 6 2 3 2" xfId="16125" xr:uid="{00000000-0005-0000-0000-0000EA3E0000}"/>
    <cellStyle name="Note 2 3 16 6 2 4" xfId="16126" xr:uid="{00000000-0005-0000-0000-0000EB3E0000}"/>
    <cellStyle name="Note 2 3 16 6 3" xfId="16127" xr:uid="{00000000-0005-0000-0000-0000EC3E0000}"/>
    <cellStyle name="Note 2 3 16 6 3 2" xfId="16128" xr:uid="{00000000-0005-0000-0000-0000ED3E0000}"/>
    <cellStyle name="Note 2 3 16 6 3 2 2" xfId="16129" xr:uid="{00000000-0005-0000-0000-0000EE3E0000}"/>
    <cellStyle name="Note 2 3 16 6 3 3" xfId="16130" xr:uid="{00000000-0005-0000-0000-0000EF3E0000}"/>
    <cellStyle name="Note 2 3 16 6 4" xfId="16131" xr:uid="{00000000-0005-0000-0000-0000F03E0000}"/>
    <cellStyle name="Note 2 3 16 6 4 2" xfId="16132" xr:uid="{00000000-0005-0000-0000-0000F13E0000}"/>
    <cellStyle name="Note 2 3 16 6 4 2 2" xfId="16133" xr:uid="{00000000-0005-0000-0000-0000F23E0000}"/>
    <cellStyle name="Note 2 3 16 6 4 3" xfId="16134" xr:uid="{00000000-0005-0000-0000-0000F33E0000}"/>
    <cellStyle name="Note 2 3 16 6 5" xfId="16135" xr:uid="{00000000-0005-0000-0000-0000F43E0000}"/>
    <cellStyle name="Note 2 3 16 6 5 2" xfId="16136" xr:uid="{00000000-0005-0000-0000-0000F53E0000}"/>
    <cellStyle name="Note 2 3 16 6 6" xfId="16137" xr:uid="{00000000-0005-0000-0000-0000F63E0000}"/>
    <cellStyle name="Note 2 3 16 6 6 2" xfId="16138" xr:uid="{00000000-0005-0000-0000-0000F73E0000}"/>
    <cellStyle name="Note 2 3 16 6 7" xfId="16139" xr:uid="{00000000-0005-0000-0000-0000F83E0000}"/>
    <cellStyle name="Note 2 3 16 7" xfId="16140" xr:uid="{00000000-0005-0000-0000-0000F93E0000}"/>
    <cellStyle name="Note 2 3 16 7 2" xfId="16141" xr:uid="{00000000-0005-0000-0000-0000FA3E0000}"/>
    <cellStyle name="Note 2 3 16 7 2 2" xfId="16142" xr:uid="{00000000-0005-0000-0000-0000FB3E0000}"/>
    <cellStyle name="Note 2 3 16 7 2 2 2" xfId="16143" xr:uid="{00000000-0005-0000-0000-0000FC3E0000}"/>
    <cellStyle name="Note 2 3 16 7 2 3" xfId="16144" xr:uid="{00000000-0005-0000-0000-0000FD3E0000}"/>
    <cellStyle name="Note 2 3 16 7 3" xfId="16145" xr:uid="{00000000-0005-0000-0000-0000FE3E0000}"/>
    <cellStyle name="Note 2 3 16 7 3 2" xfId="16146" xr:uid="{00000000-0005-0000-0000-0000FF3E0000}"/>
    <cellStyle name="Note 2 3 16 7 4" xfId="16147" xr:uid="{00000000-0005-0000-0000-0000003F0000}"/>
    <cellStyle name="Note 2 3 16 8" xfId="16148" xr:uid="{00000000-0005-0000-0000-0000013F0000}"/>
    <cellStyle name="Note 2 3 16 8 2" xfId="16149" xr:uid="{00000000-0005-0000-0000-0000023F0000}"/>
    <cellStyle name="Note 2 3 16 8 2 2" xfId="16150" xr:uid="{00000000-0005-0000-0000-0000033F0000}"/>
    <cellStyle name="Note 2 3 16 8 3" xfId="16151" xr:uid="{00000000-0005-0000-0000-0000043F0000}"/>
    <cellStyle name="Note 2 3 16 9" xfId="16152" xr:uid="{00000000-0005-0000-0000-0000053F0000}"/>
    <cellStyle name="Note 2 3 16 9 2" xfId="16153" xr:uid="{00000000-0005-0000-0000-0000063F0000}"/>
    <cellStyle name="Note 2 3 16 9 2 2" xfId="16154" xr:uid="{00000000-0005-0000-0000-0000073F0000}"/>
    <cellStyle name="Note 2 3 16 9 3" xfId="16155" xr:uid="{00000000-0005-0000-0000-0000083F0000}"/>
    <cellStyle name="Note 2 3 17" xfId="16156" xr:uid="{00000000-0005-0000-0000-0000093F0000}"/>
    <cellStyle name="Note 2 3 17 10" xfId="16157" xr:uid="{00000000-0005-0000-0000-00000A3F0000}"/>
    <cellStyle name="Note 2 3 17 10 2" xfId="16158" xr:uid="{00000000-0005-0000-0000-00000B3F0000}"/>
    <cellStyle name="Note 2 3 17 11" xfId="16159" xr:uid="{00000000-0005-0000-0000-00000C3F0000}"/>
    <cellStyle name="Note 2 3 17 11 2" xfId="16160" xr:uid="{00000000-0005-0000-0000-00000D3F0000}"/>
    <cellStyle name="Note 2 3 17 12" xfId="16161" xr:uid="{00000000-0005-0000-0000-00000E3F0000}"/>
    <cellStyle name="Note 2 3 17 2" xfId="16162" xr:uid="{00000000-0005-0000-0000-00000F3F0000}"/>
    <cellStyle name="Note 2 3 17 2 2" xfId="16163" xr:uid="{00000000-0005-0000-0000-0000103F0000}"/>
    <cellStyle name="Note 2 3 17 2 2 2" xfId="16164" xr:uid="{00000000-0005-0000-0000-0000113F0000}"/>
    <cellStyle name="Note 2 3 17 2 2 2 2" xfId="16165" xr:uid="{00000000-0005-0000-0000-0000123F0000}"/>
    <cellStyle name="Note 2 3 17 2 2 2 2 2" xfId="16166" xr:uid="{00000000-0005-0000-0000-0000133F0000}"/>
    <cellStyle name="Note 2 3 17 2 2 2 3" xfId="16167" xr:uid="{00000000-0005-0000-0000-0000143F0000}"/>
    <cellStyle name="Note 2 3 17 2 2 3" xfId="16168" xr:uid="{00000000-0005-0000-0000-0000153F0000}"/>
    <cellStyle name="Note 2 3 17 2 2 3 2" xfId="16169" xr:uid="{00000000-0005-0000-0000-0000163F0000}"/>
    <cellStyle name="Note 2 3 17 2 2 4" xfId="16170" xr:uid="{00000000-0005-0000-0000-0000173F0000}"/>
    <cellStyle name="Note 2 3 17 2 3" xfId="16171" xr:uid="{00000000-0005-0000-0000-0000183F0000}"/>
    <cellStyle name="Note 2 3 17 2 3 2" xfId="16172" xr:uid="{00000000-0005-0000-0000-0000193F0000}"/>
    <cellStyle name="Note 2 3 17 2 3 2 2" xfId="16173" xr:uid="{00000000-0005-0000-0000-00001A3F0000}"/>
    <cellStyle name="Note 2 3 17 2 3 3" xfId="16174" xr:uid="{00000000-0005-0000-0000-00001B3F0000}"/>
    <cellStyle name="Note 2 3 17 2 4" xfId="16175" xr:uid="{00000000-0005-0000-0000-00001C3F0000}"/>
    <cellStyle name="Note 2 3 17 2 4 2" xfId="16176" xr:uid="{00000000-0005-0000-0000-00001D3F0000}"/>
    <cellStyle name="Note 2 3 17 2 4 2 2" xfId="16177" xr:uid="{00000000-0005-0000-0000-00001E3F0000}"/>
    <cellStyle name="Note 2 3 17 2 4 3" xfId="16178" xr:uid="{00000000-0005-0000-0000-00001F3F0000}"/>
    <cellStyle name="Note 2 3 17 2 5" xfId="16179" xr:uid="{00000000-0005-0000-0000-0000203F0000}"/>
    <cellStyle name="Note 2 3 17 2 5 2" xfId="16180" xr:uid="{00000000-0005-0000-0000-0000213F0000}"/>
    <cellStyle name="Note 2 3 17 2 6" xfId="16181" xr:uid="{00000000-0005-0000-0000-0000223F0000}"/>
    <cellStyle name="Note 2 3 17 2 6 2" xfId="16182" xr:uid="{00000000-0005-0000-0000-0000233F0000}"/>
    <cellStyle name="Note 2 3 17 2 7" xfId="16183" xr:uid="{00000000-0005-0000-0000-0000243F0000}"/>
    <cellStyle name="Note 2 3 17 3" xfId="16184" xr:uid="{00000000-0005-0000-0000-0000253F0000}"/>
    <cellStyle name="Note 2 3 17 3 2" xfId="16185" xr:uid="{00000000-0005-0000-0000-0000263F0000}"/>
    <cellStyle name="Note 2 3 17 3 2 2" xfId="16186" xr:uid="{00000000-0005-0000-0000-0000273F0000}"/>
    <cellStyle name="Note 2 3 17 3 2 2 2" xfId="16187" xr:uid="{00000000-0005-0000-0000-0000283F0000}"/>
    <cellStyle name="Note 2 3 17 3 2 2 2 2" xfId="16188" xr:uid="{00000000-0005-0000-0000-0000293F0000}"/>
    <cellStyle name="Note 2 3 17 3 2 2 3" xfId="16189" xr:uid="{00000000-0005-0000-0000-00002A3F0000}"/>
    <cellStyle name="Note 2 3 17 3 2 3" xfId="16190" xr:uid="{00000000-0005-0000-0000-00002B3F0000}"/>
    <cellStyle name="Note 2 3 17 3 2 3 2" xfId="16191" xr:uid="{00000000-0005-0000-0000-00002C3F0000}"/>
    <cellStyle name="Note 2 3 17 3 2 4" xfId="16192" xr:uid="{00000000-0005-0000-0000-00002D3F0000}"/>
    <cellStyle name="Note 2 3 17 3 3" xfId="16193" xr:uid="{00000000-0005-0000-0000-00002E3F0000}"/>
    <cellStyle name="Note 2 3 17 3 3 2" xfId="16194" xr:uid="{00000000-0005-0000-0000-00002F3F0000}"/>
    <cellStyle name="Note 2 3 17 3 3 2 2" xfId="16195" xr:uid="{00000000-0005-0000-0000-0000303F0000}"/>
    <cellStyle name="Note 2 3 17 3 3 3" xfId="16196" xr:uid="{00000000-0005-0000-0000-0000313F0000}"/>
    <cellStyle name="Note 2 3 17 3 4" xfId="16197" xr:uid="{00000000-0005-0000-0000-0000323F0000}"/>
    <cellStyle name="Note 2 3 17 3 4 2" xfId="16198" xr:uid="{00000000-0005-0000-0000-0000333F0000}"/>
    <cellStyle name="Note 2 3 17 3 4 2 2" xfId="16199" xr:uid="{00000000-0005-0000-0000-0000343F0000}"/>
    <cellStyle name="Note 2 3 17 3 4 3" xfId="16200" xr:uid="{00000000-0005-0000-0000-0000353F0000}"/>
    <cellStyle name="Note 2 3 17 3 5" xfId="16201" xr:uid="{00000000-0005-0000-0000-0000363F0000}"/>
    <cellStyle name="Note 2 3 17 3 5 2" xfId="16202" xr:uid="{00000000-0005-0000-0000-0000373F0000}"/>
    <cellStyle name="Note 2 3 17 3 6" xfId="16203" xr:uid="{00000000-0005-0000-0000-0000383F0000}"/>
    <cellStyle name="Note 2 3 17 3 6 2" xfId="16204" xr:uid="{00000000-0005-0000-0000-0000393F0000}"/>
    <cellStyle name="Note 2 3 17 3 7" xfId="16205" xr:uid="{00000000-0005-0000-0000-00003A3F0000}"/>
    <cellStyle name="Note 2 3 17 4" xfId="16206" xr:uid="{00000000-0005-0000-0000-00003B3F0000}"/>
    <cellStyle name="Note 2 3 17 4 2" xfId="16207" xr:uid="{00000000-0005-0000-0000-00003C3F0000}"/>
    <cellStyle name="Note 2 3 17 4 2 2" xfId="16208" xr:uid="{00000000-0005-0000-0000-00003D3F0000}"/>
    <cellStyle name="Note 2 3 17 4 2 2 2" xfId="16209" xr:uid="{00000000-0005-0000-0000-00003E3F0000}"/>
    <cellStyle name="Note 2 3 17 4 2 2 2 2" xfId="16210" xr:uid="{00000000-0005-0000-0000-00003F3F0000}"/>
    <cellStyle name="Note 2 3 17 4 2 2 3" xfId="16211" xr:uid="{00000000-0005-0000-0000-0000403F0000}"/>
    <cellStyle name="Note 2 3 17 4 2 3" xfId="16212" xr:uid="{00000000-0005-0000-0000-0000413F0000}"/>
    <cellStyle name="Note 2 3 17 4 2 3 2" xfId="16213" xr:uid="{00000000-0005-0000-0000-0000423F0000}"/>
    <cellStyle name="Note 2 3 17 4 2 4" xfId="16214" xr:uid="{00000000-0005-0000-0000-0000433F0000}"/>
    <cellStyle name="Note 2 3 17 4 3" xfId="16215" xr:uid="{00000000-0005-0000-0000-0000443F0000}"/>
    <cellStyle name="Note 2 3 17 4 3 2" xfId="16216" xr:uid="{00000000-0005-0000-0000-0000453F0000}"/>
    <cellStyle name="Note 2 3 17 4 3 2 2" xfId="16217" xr:uid="{00000000-0005-0000-0000-0000463F0000}"/>
    <cellStyle name="Note 2 3 17 4 3 3" xfId="16218" xr:uid="{00000000-0005-0000-0000-0000473F0000}"/>
    <cellStyle name="Note 2 3 17 4 4" xfId="16219" xr:uid="{00000000-0005-0000-0000-0000483F0000}"/>
    <cellStyle name="Note 2 3 17 4 4 2" xfId="16220" xr:uid="{00000000-0005-0000-0000-0000493F0000}"/>
    <cellStyle name="Note 2 3 17 4 4 2 2" xfId="16221" xr:uid="{00000000-0005-0000-0000-00004A3F0000}"/>
    <cellStyle name="Note 2 3 17 4 4 3" xfId="16222" xr:uid="{00000000-0005-0000-0000-00004B3F0000}"/>
    <cellStyle name="Note 2 3 17 4 5" xfId="16223" xr:uid="{00000000-0005-0000-0000-00004C3F0000}"/>
    <cellStyle name="Note 2 3 17 4 5 2" xfId="16224" xr:uid="{00000000-0005-0000-0000-00004D3F0000}"/>
    <cellStyle name="Note 2 3 17 4 6" xfId="16225" xr:uid="{00000000-0005-0000-0000-00004E3F0000}"/>
    <cellStyle name="Note 2 3 17 4 6 2" xfId="16226" xr:uid="{00000000-0005-0000-0000-00004F3F0000}"/>
    <cellStyle name="Note 2 3 17 4 7" xfId="16227" xr:uid="{00000000-0005-0000-0000-0000503F0000}"/>
    <cellStyle name="Note 2 3 17 5" xfId="16228" xr:uid="{00000000-0005-0000-0000-0000513F0000}"/>
    <cellStyle name="Note 2 3 17 5 2" xfId="16229" xr:uid="{00000000-0005-0000-0000-0000523F0000}"/>
    <cellStyle name="Note 2 3 17 5 2 2" xfId="16230" xr:uid="{00000000-0005-0000-0000-0000533F0000}"/>
    <cellStyle name="Note 2 3 17 5 2 2 2" xfId="16231" xr:uid="{00000000-0005-0000-0000-0000543F0000}"/>
    <cellStyle name="Note 2 3 17 5 2 2 2 2" xfId="16232" xr:uid="{00000000-0005-0000-0000-0000553F0000}"/>
    <cellStyle name="Note 2 3 17 5 2 2 3" xfId="16233" xr:uid="{00000000-0005-0000-0000-0000563F0000}"/>
    <cellStyle name="Note 2 3 17 5 2 3" xfId="16234" xr:uid="{00000000-0005-0000-0000-0000573F0000}"/>
    <cellStyle name="Note 2 3 17 5 2 3 2" xfId="16235" xr:uid="{00000000-0005-0000-0000-0000583F0000}"/>
    <cellStyle name="Note 2 3 17 5 2 4" xfId="16236" xr:uid="{00000000-0005-0000-0000-0000593F0000}"/>
    <cellStyle name="Note 2 3 17 5 3" xfId="16237" xr:uid="{00000000-0005-0000-0000-00005A3F0000}"/>
    <cellStyle name="Note 2 3 17 5 3 2" xfId="16238" xr:uid="{00000000-0005-0000-0000-00005B3F0000}"/>
    <cellStyle name="Note 2 3 17 5 3 2 2" xfId="16239" xr:uid="{00000000-0005-0000-0000-00005C3F0000}"/>
    <cellStyle name="Note 2 3 17 5 3 3" xfId="16240" xr:uid="{00000000-0005-0000-0000-00005D3F0000}"/>
    <cellStyle name="Note 2 3 17 5 4" xfId="16241" xr:uid="{00000000-0005-0000-0000-00005E3F0000}"/>
    <cellStyle name="Note 2 3 17 5 4 2" xfId="16242" xr:uid="{00000000-0005-0000-0000-00005F3F0000}"/>
    <cellStyle name="Note 2 3 17 5 4 2 2" xfId="16243" xr:uid="{00000000-0005-0000-0000-0000603F0000}"/>
    <cellStyle name="Note 2 3 17 5 4 3" xfId="16244" xr:uid="{00000000-0005-0000-0000-0000613F0000}"/>
    <cellStyle name="Note 2 3 17 5 5" xfId="16245" xr:uid="{00000000-0005-0000-0000-0000623F0000}"/>
    <cellStyle name="Note 2 3 17 5 5 2" xfId="16246" xr:uid="{00000000-0005-0000-0000-0000633F0000}"/>
    <cellStyle name="Note 2 3 17 5 6" xfId="16247" xr:uid="{00000000-0005-0000-0000-0000643F0000}"/>
    <cellStyle name="Note 2 3 17 5 6 2" xfId="16248" xr:uid="{00000000-0005-0000-0000-0000653F0000}"/>
    <cellStyle name="Note 2 3 17 5 7" xfId="16249" xr:uid="{00000000-0005-0000-0000-0000663F0000}"/>
    <cellStyle name="Note 2 3 17 6" xfId="16250" xr:uid="{00000000-0005-0000-0000-0000673F0000}"/>
    <cellStyle name="Note 2 3 17 6 2" xfId="16251" xr:uid="{00000000-0005-0000-0000-0000683F0000}"/>
    <cellStyle name="Note 2 3 17 6 2 2" xfId="16252" xr:uid="{00000000-0005-0000-0000-0000693F0000}"/>
    <cellStyle name="Note 2 3 17 6 2 2 2" xfId="16253" xr:uid="{00000000-0005-0000-0000-00006A3F0000}"/>
    <cellStyle name="Note 2 3 17 6 2 2 2 2" xfId="16254" xr:uid="{00000000-0005-0000-0000-00006B3F0000}"/>
    <cellStyle name="Note 2 3 17 6 2 2 3" xfId="16255" xr:uid="{00000000-0005-0000-0000-00006C3F0000}"/>
    <cellStyle name="Note 2 3 17 6 2 3" xfId="16256" xr:uid="{00000000-0005-0000-0000-00006D3F0000}"/>
    <cellStyle name="Note 2 3 17 6 2 3 2" xfId="16257" xr:uid="{00000000-0005-0000-0000-00006E3F0000}"/>
    <cellStyle name="Note 2 3 17 6 2 4" xfId="16258" xr:uid="{00000000-0005-0000-0000-00006F3F0000}"/>
    <cellStyle name="Note 2 3 17 6 3" xfId="16259" xr:uid="{00000000-0005-0000-0000-0000703F0000}"/>
    <cellStyle name="Note 2 3 17 6 3 2" xfId="16260" xr:uid="{00000000-0005-0000-0000-0000713F0000}"/>
    <cellStyle name="Note 2 3 17 6 3 2 2" xfId="16261" xr:uid="{00000000-0005-0000-0000-0000723F0000}"/>
    <cellStyle name="Note 2 3 17 6 3 3" xfId="16262" xr:uid="{00000000-0005-0000-0000-0000733F0000}"/>
    <cellStyle name="Note 2 3 17 6 4" xfId="16263" xr:uid="{00000000-0005-0000-0000-0000743F0000}"/>
    <cellStyle name="Note 2 3 17 6 4 2" xfId="16264" xr:uid="{00000000-0005-0000-0000-0000753F0000}"/>
    <cellStyle name="Note 2 3 17 6 4 2 2" xfId="16265" xr:uid="{00000000-0005-0000-0000-0000763F0000}"/>
    <cellStyle name="Note 2 3 17 6 4 3" xfId="16266" xr:uid="{00000000-0005-0000-0000-0000773F0000}"/>
    <cellStyle name="Note 2 3 17 6 5" xfId="16267" xr:uid="{00000000-0005-0000-0000-0000783F0000}"/>
    <cellStyle name="Note 2 3 17 6 5 2" xfId="16268" xr:uid="{00000000-0005-0000-0000-0000793F0000}"/>
    <cellStyle name="Note 2 3 17 6 6" xfId="16269" xr:uid="{00000000-0005-0000-0000-00007A3F0000}"/>
    <cellStyle name="Note 2 3 17 6 6 2" xfId="16270" xr:uid="{00000000-0005-0000-0000-00007B3F0000}"/>
    <cellStyle name="Note 2 3 17 6 7" xfId="16271" xr:uid="{00000000-0005-0000-0000-00007C3F0000}"/>
    <cellStyle name="Note 2 3 17 7" xfId="16272" xr:uid="{00000000-0005-0000-0000-00007D3F0000}"/>
    <cellStyle name="Note 2 3 17 7 2" xfId="16273" xr:uid="{00000000-0005-0000-0000-00007E3F0000}"/>
    <cellStyle name="Note 2 3 17 7 2 2" xfId="16274" xr:uid="{00000000-0005-0000-0000-00007F3F0000}"/>
    <cellStyle name="Note 2 3 17 7 2 2 2" xfId="16275" xr:uid="{00000000-0005-0000-0000-0000803F0000}"/>
    <cellStyle name="Note 2 3 17 7 2 3" xfId="16276" xr:uid="{00000000-0005-0000-0000-0000813F0000}"/>
    <cellStyle name="Note 2 3 17 7 3" xfId="16277" xr:uid="{00000000-0005-0000-0000-0000823F0000}"/>
    <cellStyle name="Note 2 3 17 7 3 2" xfId="16278" xr:uid="{00000000-0005-0000-0000-0000833F0000}"/>
    <cellStyle name="Note 2 3 17 7 4" xfId="16279" xr:uid="{00000000-0005-0000-0000-0000843F0000}"/>
    <cellStyle name="Note 2 3 17 8" xfId="16280" xr:uid="{00000000-0005-0000-0000-0000853F0000}"/>
    <cellStyle name="Note 2 3 17 8 2" xfId="16281" xr:uid="{00000000-0005-0000-0000-0000863F0000}"/>
    <cellStyle name="Note 2 3 17 8 2 2" xfId="16282" xr:uid="{00000000-0005-0000-0000-0000873F0000}"/>
    <cellStyle name="Note 2 3 17 8 3" xfId="16283" xr:uid="{00000000-0005-0000-0000-0000883F0000}"/>
    <cellStyle name="Note 2 3 17 9" xfId="16284" xr:uid="{00000000-0005-0000-0000-0000893F0000}"/>
    <cellStyle name="Note 2 3 17 9 2" xfId="16285" xr:uid="{00000000-0005-0000-0000-00008A3F0000}"/>
    <cellStyle name="Note 2 3 17 9 2 2" xfId="16286" xr:uid="{00000000-0005-0000-0000-00008B3F0000}"/>
    <cellStyle name="Note 2 3 17 9 3" xfId="16287" xr:uid="{00000000-0005-0000-0000-00008C3F0000}"/>
    <cellStyle name="Note 2 3 18" xfId="16288" xr:uid="{00000000-0005-0000-0000-00008D3F0000}"/>
    <cellStyle name="Note 2 3 18 10" xfId="16289" xr:uid="{00000000-0005-0000-0000-00008E3F0000}"/>
    <cellStyle name="Note 2 3 18 10 2" xfId="16290" xr:uid="{00000000-0005-0000-0000-00008F3F0000}"/>
    <cellStyle name="Note 2 3 18 11" xfId="16291" xr:uid="{00000000-0005-0000-0000-0000903F0000}"/>
    <cellStyle name="Note 2 3 18 2" xfId="16292" xr:uid="{00000000-0005-0000-0000-0000913F0000}"/>
    <cellStyle name="Note 2 3 18 2 2" xfId="16293" xr:uid="{00000000-0005-0000-0000-0000923F0000}"/>
    <cellStyle name="Note 2 3 18 2 2 2" xfId="16294" xr:uid="{00000000-0005-0000-0000-0000933F0000}"/>
    <cellStyle name="Note 2 3 18 2 2 2 2" xfId="16295" xr:uid="{00000000-0005-0000-0000-0000943F0000}"/>
    <cellStyle name="Note 2 3 18 2 2 2 2 2" xfId="16296" xr:uid="{00000000-0005-0000-0000-0000953F0000}"/>
    <cellStyle name="Note 2 3 18 2 2 2 3" xfId="16297" xr:uid="{00000000-0005-0000-0000-0000963F0000}"/>
    <cellStyle name="Note 2 3 18 2 2 3" xfId="16298" xr:uid="{00000000-0005-0000-0000-0000973F0000}"/>
    <cellStyle name="Note 2 3 18 2 2 3 2" xfId="16299" xr:uid="{00000000-0005-0000-0000-0000983F0000}"/>
    <cellStyle name="Note 2 3 18 2 2 4" xfId="16300" xr:uid="{00000000-0005-0000-0000-0000993F0000}"/>
    <cellStyle name="Note 2 3 18 2 3" xfId="16301" xr:uid="{00000000-0005-0000-0000-00009A3F0000}"/>
    <cellStyle name="Note 2 3 18 2 3 2" xfId="16302" xr:uid="{00000000-0005-0000-0000-00009B3F0000}"/>
    <cellStyle name="Note 2 3 18 2 3 2 2" xfId="16303" xr:uid="{00000000-0005-0000-0000-00009C3F0000}"/>
    <cellStyle name="Note 2 3 18 2 3 3" xfId="16304" xr:uid="{00000000-0005-0000-0000-00009D3F0000}"/>
    <cellStyle name="Note 2 3 18 2 4" xfId="16305" xr:uid="{00000000-0005-0000-0000-00009E3F0000}"/>
    <cellStyle name="Note 2 3 18 2 4 2" xfId="16306" xr:uid="{00000000-0005-0000-0000-00009F3F0000}"/>
    <cellStyle name="Note 2 3 18 2 4 2 2" xfId="16307" xr:uid="{00000000-0005-0000-0000-0000A03F0000}"/>
    <cellStyle name="Note 2 3 18 2 4 3" xfId="16308" xr:uid="{00000000-0005-0000-0000-0000A13F0000}"/>
    <cellStyle name="Note 2 3 18 2 5" xfId="16309" xr:uid="{00000000-0005-0000-0000-0000A23F0000}"/>
    <cellStyle name="Note 2 3 18 2 5 2" xfId="16310" xr:uid="{00000000-0005-0000-0000-0000A33F0000}"/>
    <cellStyle name="Note 2 3 18 2 6" xfId="16311" xr:uid="{00000000-0005-0000-0000-0000A43F0000}"/>
    <cellStyle name="Note 2 3 18 2 6 2" xfId="16312" xr:uid="{00000000-0005-0000-0000-0000A53F0000}"/>
    <cellStyle name="Note 2 3 18 2 7" xfId="16313" xr:uid="{00000000-0005-0000-0000-0000A63F0000}"/>
    <cellStyle name="Note 2 3 18 3" xfId="16314" xr:uid="{00000000-0005-0000-0000-0000A73F0000}"/>
    <cellStyle name="Note 2 3 18 3 2" xfId="16315" xr:uid="{00000000-0005-0000-0000-0000A83F0000}"/>
    <cellStyle name="Note 2 3 18 3 2 2" xfId="16316" xr:uid="{00000000-0005-0000-0000-0000A93F0000}"/>
    <cellStyle name="Note 2 3 18 3 2 2 2" xfId="16317" xr:uid="{00000000-0005-0000-0000-0000AA3F0000}"/>
    <cellStyle name="Note 2 3 18 3 2 2 2 2" xfId="16318" xr:uid="{00000000-0005-0000-0000-0000AB3F0000}"/>
    <cellStyle name="Note 2 3 18 3 2 2 3" xfId="16319" xr:uid="{00000000-0005-0000-0000-0000AC3F0000}"/>
    <cellStyle name="Note 2 3 18 3 2 3" xfId="16320" xr:uid="{00000000-0005-0000-0000-0000AD3F0000}"/>
    <cellStyle name="Note 2 3 18 3 2 3 2" xfId="16321" xr:uid="{00000000-0005-0000-0000-0000AE3F0000}"/>
    <cellStyle name="Note 2 3 18 3 2 4" xfId="16322" xr:uid="{00000000-0005-0000-0000-0000AF3F0000}"/>
    <cellStyle name="Note 2 3 18 3 3" xfId="16323" xr:uid="{00000000-0005-0000-0000-0000B03F0000}"/>
    <cellStyle name="Note 2 3 18 3 3 2" xfId="16324" xr:uid="{00000000-0005-0000-0000-0000B13F0000}"/>
    <cellStyle name="Note 2 3 18 3 3 2 2" xfId="16325" xr:uid="{00000000-0005-0000-0000-0000B23F0000}"/>
    <cellStyle name="Note 2 3 18 3 3 3" xfId="16326" xr:uid="{00000000-0005-0000-0000-0000B33F0000}"/>
    <cellStyle name="Note 2 3 18 3 4" xfId="16327" xr:uid="{00000000-0005-0000-0000-0000B43F0000}"/>
    <cellStyle name="Note 2 3 18 3 4 2" xfId="16328" xr:uid="{00000000-0005-0000-0000-0000B53F0000}"/>
    <cellStyle name="Note 2 3 18 3 4 2 2" xfId="16329" xr:uid="{00000000-0005-0000-0000-0000B63F0000}"/>
    <cellStyle name="Note 2 3 18 3 4 3" xfId="16330" xr:uid="{00000000-0005-0000-0000-0000B73F0000}"/>
    <cellStyle name="Note 2 3 18 3 5" xfId="16331" xr:uid="{00000000-0005-0000-0000-0000B83F0000}"/>
    <cellStyle name="Note 2 3 18 3 5 2" xfId="16332" xr:uid="{00000000-0005-0000-0000-0000B93F0000}"/>
    <cellStyle name="Note 2 3 18 3 6" xfId="16333" xr:uid="{00000000-0005-0000-0000-0000BA3F0000}"/>
    <cellStyle name="Note 2 3 18 3 6 2" xfId="16334" xr:uid="{00000000-0005-0000-0000-0000BB3F0000}"/>
    <cellStyle name="Note 2 3 18 3 7" xfId="16335" xr:uid="{00000000-0005-0000-0000-0000BC3F0000}"/>
    <cellStyle name="Note 2 3 18 4" xfId="16336" xr:uid="{00000000-0005-0000-0000-0000BD3F0000}"/>
    <cellStyle name="Note 2 3 18 4 2" xfId="16337" xr:uid="{00000000-0005-0000-0000-0000BE3F0000}"/>
    <cellStyle name="Note 2 3 18 4 2 2" xfId="16338" xr:uid="{00000000-0005-0000-0000-0000BF3F0000}"/>
    <cellStyle name="Note 2 3 18 4 2 2 2" xfId="16339" xr:uid="{00000000-0005-0000-0000-0000C03F0000}"/>
    <cellStyle name="Note 2 3 18 4 2 2 2 2" xfId="16340" xr:uid="{00000000-0005-0000-0000-0000C13F0000}"/>
    <cellStyle name="Note 2 3 18 4 2 2 3" xfId="16341" xr:uid="{00000000-0005-0000-0000-0000C23F0000}"/>
    <cellStyle name="Note 2 3 18 4 2 3" xfId="16342" xr:uid="{00000000-0005-0000-0000-0000C33F0000}"/>
    <cellStyle name="Note 2 3 18 4 2 3 2" xfId="16343" xr:uid="{00000000-0005-0000-0000-0000C43F0000}"/>
    <cellStyle name="Note 2 3 18 4 2 4" xfId="16344" xr:uid="{00000000-0005-0000-0000-0000C53F0000}"/>
    <cellStyle name="Note 2 3 18 4 3" xfId="16345" xr:uid="{00000000-0005-0000-0000-0000C63F0000}"/>
    <cellStyle name="Note 2 3 18 4 3 2" xfId="16346" xr:uid="{00000000-0005-0000-0000-0000C73F0000}"/>
    <cellStyle name="Note 2 3 18 4 3 2 2" xfId="16347" xr:uid="{00000000-0005-0000-0000-0000C83F0000}"/>
    <cellStyle name="Note 2 3 18 4 3 3" xfId="16348" xr:uid="{00000000-0005-0000-0000-0000C93F0000}"/>
    <cellStyle name="Note 2 3 18 4 4" xfId="16349" xr:uid="{00000000-0005-0000-0000-0000CA3F0000}"/>
    <cellStyle name="Note 2 3 18 4 4 2" xfId="16350" xr:uid="{00000000-0005-0000-0000-0000CB3F0000}"/>
    <cellStyle name="Note 2 3 18 4 4 2 2" xfId="16351" xr:uid="{00000000-0005-0000-0000-0000CC3F0000}"/>
    <cellStyle name="Note 2 3 18 4 4 3" xfId="16352" xr:uid="{00000000-0005-0000-0000-0000CD3F0000}"/>
    <cellStyle name="Note 2 3 18 4 5" xfId="16353" xr:uid="{00000000-0005-0000-0000-0000CE3F0000}"/>
    <cellStyle name="Note 2 3 18 4 5 2" xfId="16354" xr:uid="{00000000-0005-0000-0000-0000CF3F0000}"/>
    <cellStyle name="Note 2 3 18 4 6" xfId="16355" xr:uid="{00000000-0005-0000-0000-0000D03F0000}"/>
    <cellStyle name="Note 2 3 18 4 6 2" xfId="16356" xr:uid="{00000000-0005-0000-0000-0000D13F0000}"/>
    <cellStyle name="Note 2 3 18 4 7" xfId="16357" xr:uid="{00000000-0005-0000-0000-0000D23F0000}"/>
    <cellStyle name="Note 2 3 18 5" xfId="16358" xr:uid="{00000000-0005-0000-0000-0000D33F0000}"/>
    <cellStyle name="Note 2 3 18 5 2" xfId="16359" xr:uid="{00000000-0005-0000-0000-0000D43F0000}"/>
    <cellStyle name="Note 2 3 18 5 2 2" xfId="16360" xr:uid="{00000000-0005-0000-0000-0000D53F0000}"/>
    <cellStyle name="Note 2 3 18 5 2 2 2" xfId="16361" xr:uid="{00000000-0005-0000-0000-0000D63F0000}"/>
    <cellStyle name="Note 2 3 18 5 2 2 2 2" xfId="16362" xr:uid="{00000000-0005-0000-0000-0000D73F0000}"/>
    <cellStyle name="Note 2 3 18 5 2 2 3" xfId="16363" xr:uid="{00000000-0005-0000-0000-0000D83F0000}"/>
    <cellStyle name="Note 2 3 18 5 2 3" xfId="16364" xr:uid="{00000000-0005-0000-0000-0000D93F0000}"/>
    <cellStyle name="Note 2 3 18 5 2 3 2" xfId="16365" xr:uid="{00000000-0005-0000-0000-0000DA3F0000}"/>
    <cellStyle name="Note 2 3 18 5 2 4" xfId="16366" xr:uid="{00000000-0005-0000-0000-0000DB3F0000}"/>
    <cellStyle name="Note 2 3 18 5 3" xfId="16367" xr:uid="{00000000-0005-0000-0000-0000DC3F0000}"/>
    <cellStyle name="Note 2 3 18 5 3 2" xfId="16368" xr:uid="{00000000-0005-0000-0000-0000DD3F0000}"/>
    <cellStyle name="Note 2 3 18 5 3 2 2" xfId="16369" xr:uid="{00000000-0005-0000-0000-0000DE3F0000}"/>
    <cellStyle name="Note 2 3 18 5 3 3" xfId="16370" xr:uid="{00000000-0005-0000-0000-0000DF3F0000}"/>
    <cellStyle name="Note 2 3 18 5 4" xfId="16371" xr:uid="{00000000-0005-0000-0000-0000E03F0000}"/>
    <cellStyle name="Note 2 3 18 5 4 2" xfId="16372" xr:uid="{00000000-0005-0000-0000-0000E13F0000}"/>
    <cellStyle name="Note 2 3 18 5 4 2 2" xfId="16373" xr:uid="{00000000-0005-0000-0000-0000E23F0000}"/>
    <cellStyle name="Note 2 3 18 5 4 3" xfId="16374" xr:uid="{00000000-0005-0000-0000-0000E33F0000}"/>
    <cellStyle name="Note 2 3 18 5 5" xfId="16375" xr:uid="{00000000-0005-0000-0000-0000E43F0000}"/>
    <cellStyle name="Note 2 3 18 5 5 2" xfId="16376" xr:uid="{00000000-0005-0000-0000-0000E53F0000}"/>
    <cellStyle name="Note 2 3 18 5 6" xfId="16377" xr:uid="{00000000-0005-0000-0000-0000E63F0000}"/>
    <cellStyle name="Note 2 3 18 5 6 2" xfId="16378" xr:uid="{00000000-0005-0000-0000-0000E73F0000}"/>
    <cellStyle name="Note 2 3 18 5 7" xfId="16379" xr:uid="{00000000-0005-0000-0000-0000E83F0000}"/>
    <cellStyle name="Note 2 3 18 6" xfId="16380" xr:uid="{00000000-0005-0000-0000-0000E93F0000}"/>
    <cellStyle name="Note 2 3 18 6 2" xfId="16381" xr:uid="{00000000-0005-0000-0000-0000EA3F0000}"/>
    <cellStyle name="Note 2 3 18 6 2 2" xfId="16382" xr:uid="{00000000-0005-0000-0000-0000EB3F0000}"/>
    <cellStyle name="Note 2 3 18 6 2 2 2" xfId="16383" xr:uid="{00000000-0005-0000-0000-0000EC3F0000}"/>
    <cellStyle name="Note 2 3 18 6 2 3" xfId="16384" xr:uid="{00000000-0005-0000-0000-0000ED3F0000}"/>
    <cellStyle name="Note 2 3 18 6 3" xfId="16385" xr:uid="{00000000-0005-0000-0000-0000EE3F0000}"/>
    <cellStyle name="Note 2 3 18 6 3 2" xfId="16386" xr:uid="{00000000-0005-0000-0000-0000EF3F0000}"/>
    <cellStyle name="Note 2 3 18 6 4" xfId="16387" xr:uid="{00000000-0005-0000-0000-0000F03F0000}"/>
    <cellStyle name="Note 2 3 18 7" xfId="16388" xr:uid="{00000000-0005-0000-0000-0000F13F0000}"/>
    <cellStyle name="Note 2 3 18 7 2" xfId="16389" xr:uid="{00000000-0005-0000-0000-0000F23F0000}"/>
    <cellStyle name="Note 2 3 18 7 2 2" xfId="16390" xr:uid="{00000000-0005-0000-0000-0000F33F0000}"/>
    <cellStyle name="Note 2 3 18 7 3" xfId="16391" xr:uid="{00000000-0005-0000-0000-0000F43F0000}"/>
    <cellStyle name="Note 2 3 18 8" xfId="16392" xr:uid="{00000000-0005-0000-0000-0000F53F0000}"/>
    <cellStyle name="Note 2 3 18 8 2" xfId="16393" xr:uid="{00000000-0005-0000-0000-0000F63F0000}"/>
    <cellStyle name="Note 2 3 18 8 2 2" xfId="16394" xr:uid="{00000000-0005-0000-0000-0000F73F0000}"/>
    <cellStyle name="Note 2 3 18 8 3" xfId="16395" xr:uid="{00000000-0005-0000-0000-0000F83F0000}"/>
    <cellStyle name="Note 2 3 18 9" xfId="16396" xr:uid="{00000000-0005-0000-0000-0000F93F0000}"/>
    <cellStyle name="Note 2 3 18 9 2" xfId="16397" xr:uid="{00000000-0005-0000-0000-0000FA3F0000}"/>
    <cellStyle name="Note 2 3 19" xfId="16398" xr:uid="{00000000-0005-0000-0000-0000FB3F0000}"/>
    <cellStyle name="Note 2 3 2" xfId="16399" xr:uid="{00000000-0005-0000-0000-0000FC3F0000}"/>
    <cellStyle name="Note 2 3 2 2" xfId="16400" xr:uid="{00000000-0005-0000-0000-0000FD3F0000}"/>
    <cellStyle name="Note 2 3 2 2 2" xfId="16401" xr:uid="{00000000-0005-0000-0000-0000FE3F0000}"/>
    <cellStyle name="Note 2 3 2 2 3" xfId="16402" xr:uid="{00000000-0005-0000-0000-0000FF3F0000}"/>
    <cellStyle name="Note 2 3 2 3" xfId="16403" xr:uid="{00000000-0005-0000-0000-000000400000}"/>
    <cellStyle name="Note 2 3 2 3 10" xfId="16404" xr:uid="{00000000-0005-0000-0000-000001400000}"/>
    <cellStyle name="Note 2 3 2 3 10 10" xfId="16405" xr:uid="{00000000-0005-0000-0000-000002400000}"/>
    <cellStyle name="Note 2 3 2 3 10 10 2" xfId="16406" xr:uid="{00000000-0005-0000-0000-000003400000}"/>
    <cellStyle name="Note 2 3 2 3 10 11" xfId="16407" xr:uid="{00000000-0005-0000-0000-000004400000}"/>
    <cellStyle name="Note 2 3 2 3 10 11 2" xfId="16408" xr:uid="{00000000-0005-0000-0000-000005400000}"/>
    <cellStyle name="Note 2 3 2 3 10 12" xfId="16409" xr:uid="{00000000-0005-0000-0000-000006400000}"/>
    <cellStyle name="Note 2 3 2 3 10 2" xfId="16410" xr:uid="{00000000-0005-0000-0000-000007400000}"/>
    <cellStyle name="Note 2 3 2 3 10 2 2" xfId="16411" xr:uid="{00000000-0005-0000-0000-000008400000}"/>
    <cellStyle name="Note 2 3 2 3 10 2 2 2" xfId="16412" xr:uid="{00000000-0005-0000-0000-000009400000}"/>
    <cellStyle name="Note 2 3 2 3 10 2 2 2 2" xfId="16413" xr:uid="{00000000-0005-0000-0000-00000A400000}"/>
    <cellStyle name="Note 2 3 2 3 10 2 2 2 2 2" xfId="16414" xr:uid="{00000000-0005-0000-0000-00000B400000}"/>
    <cellStyle name="Note 2 3 2 3 10 2 2 2 3" xfId="16415" xr:uid="{00000000-0005-0000-0000-00000C400000}"/>
    <cellStyle name="Note 2 3 2 3 10 2 2 3" xfId="16416" xr:uid="{00000000-0005-0000-0000-00000D400000}"/>
    <cellStyle name="Note 2 3 2 3 10 2 2 3 2" xfId="16417" xr:uid="{00000000-0005-0000-0000-00000E400000}"/>
    <cellStyle name="Note 2 3 2 3 10 2 2 4" xfId="16418" xr:uid="{00000000-0005-0000-0000-00000F400000}"/>
    <cellStyle name="Note 2 3 2 3 10 2 3" xfId="16419" xr:uid="{00000000-0005-0000-0000-000010400000}"/>
    <cellStyle name="Note 2 3 2 3 10 2 3 2" xfId="16420" xr:uid="{00000000-0005-0000-0000-000011400000}"/>
    <cellStyle name="Note 2 3 2 3 10 2 3 2 2" xfId="16421" xr:uid="{00000000-0005-0000-0000-000012400000}"/>
    <cellStyle name="Note 2 3 2 3 10 2 3 3" xfId="16422" xr:uid="{00000000-0005-0000-0000-000013400000}"/>
    <cellStyle name="Note 2 3 2 3 10 2 4" xfId="16423" xr:uid="{00000000-0005-0000-0000-000014400000}"/>
    <cellStyle name="Note 2 3 2 3 10 2 4 2" xfId="16424" xr:uid="{00000000-0005-0000-0000-000015400000}"/>
    <cellStyle name="Note 2 3 2 3 10 2 4 2 2" xfId="16425" xr:uid="{00000000-0005-0000-0000-000016400000}"/>
    <cellStyle name="Note 2 3 2 3 10 2 4 3" xfId="16426" xr:uid="{00000000-0005-0000-0000-000017400000}"/>
    <cellStyle name="Note 2 3 2 3 10 2 5" xfId="16427" xr:uid="{00000000-0005-0000-0000-000018400000}"/>
    <cellStyle name="Note 2 3 2 3 10 2 5 2" xfId="16428" xr:uid="{00000000-0005-0000-0000-000019400000}"/>
    <cellStyle name="Note 2 3 2 3 10 2 6" xfId="16429" xr:uid="{00000000-0005-0000-0000-00001A400000}"/>
    <cellStyle name="Note 2 3 2 3 10 2 6 2" xfId="16430" xr:uid="{00000000-0005-0000-0000-00001B400000}"/>
    <cellStyle name="Note 2 3 2 3 10 2 7" xfId="16431" xr:uid="{00000000-0005-0000-0000-00001C400000}"/>
    <cellStyle name="Note 2 3 2 3 10 3" xfId="16432" xr:uid="{00000000-0005-0000-0000-00001D400000}"/>
    <cellStyle name="Note 2 3 2 3 10 3 2" xfId="16433" xr:uid="{00000000-0005-0000-0000-00001E400000}"/>
    <cellStyle name="Note 2 3 2 3 10 3 2 2" xfId="16434" xr:uid="{00000000-0005-0000-0000-00001F400000}"/>
    <cellStyle name="Note 2 3 2 3 10 3 2 2 2" xfId="16435" xr:uid="{00000000-0005-0000-0000-000020400000}"/>
    <cellStyle name="Note 2 3 2 3 10 3 2 2 2 2" xfId="16436" xr:uid="{00000000-0005-0000-0000-000021400000}"/>
    <cellStyle name="Note 2 3 2 3 10 3 2 2 3" xfId="16437" xr:uid="{00000000-0005-0000-0000-000022400000}"/>
    <cellStyle name="Note 2 3 2 3 10 3 2 3" xfId="16438" xr:uid="{00000000-0005-0000-0000-000023400000}"/>
    <cellStyle name="Note 2 3 2 3 10 3 2 3 2" xfId="16439" xr:uid="{00000000-0005-0000-0000-000024400000}"/>
    <cellStyle name="Note 2 3 2 3 10 3 2 4" xfId="16440" xr:uid="{00000000-0005-0000-0000-000025400000}"/>
    <cellStyle name="Note 2 3 2 3 10 3 3" xfId="16441" xr:uid="{00000000-0005-0000-0000-000026400000}"/>
    <cellStyle name="Note 2 3 2 3 10 3 3 2" xfId="16442" xr:uid="{00000000-0005-0000-0000-000027400000}"/>
    <cellStyle name="Note 2 3 2 3 10 3 3 2 2" xfId="16443" xr:uid="{00000000-0005-0000-0000-000028400000}"/>
    <cellStyle name="Note 2 3 2 3 10 3 3 3" xfId="16444" xr:uid="{00000000-0005-0000-0000-000029400000}"/>
    <cellStyle name="Note 2 3 2 3 10 3 4" xfId="16445" xr:uid="{00000000-0005-0000-0000-00002A400000}"/>
    <cellStyle name="Note 2 3 2 3 10 3 4 2" xfId="16446" xr:uid="{00000000-0005-0000-0000-00002B400000}"/>
    <cellStyle name="Note 2 3 2 3 10 3 4 2 2" xfId="16447" xr:uid="{00000000-0005-0000-0000-00002C400000}"/>
    <cellStyle name="Note 2 3 2 3 10 3 4 3" xfId="16448" xr:uid="{00000000-0005-0000-0000-00002D400000}"/>
    <cellStyle name="Note 2 3 2 3 10 3 5" xfId="16449" xr:uid="{00000000-0005-0000-0000-00002E400000}"/>
    <cellStyle name="Note 2 3 2 3 10 3 5 2" xfId="16450" xr:uid="{00000000-0005-0000-0000-00002F400000}"/>
    <cellStyle name="Note 2 3 2 3 10 3 6" xfId="16451" xr:uid="{00000000-0005-0000-0000-000030400000}"/>
    <cellStyle name="Note 2 3 2 3 10 3 6 2" xfId="16452" xr:uid="{00000000-0005-0000-0000-000031400000}"/>
    <cellStyle name="Note 2 3 2 3 10 3 7" xfId="16453" xr:uid="{00000000-0005-0000-0000-000032400000}"/>
    <cellStyle name="Note 2 3 2 3 10 4" xfId="16454" xr:uid="{00000000-0005-0000-0000-000033400000}"/>
    <cellStyle name="Note 2 3 2 3 10 4 2" xfId="16455" xr:uid="{00000000-0005-0000-0000-000034400000}"/>
    <cellStyle name="Note 2 3 2 3 10 4 2 2" xfId="16456" xr:uid="{00000000-0005-0000-0000-000035400000}"/>
    <cellStyle name="Note 2 3 2 3 10 4 2 2 2" xfId="16457" xr:uid="{00000000-0005-0000-0000-000036400000}"/>
    <cellStyle name="Note 2 3 2 3 10 4 2 2 2 2" xfId="16458" xr:uid="{00000000-0005-0000-0000-000037400000}"/>
    <cellStyle name="Note 2 3 2 3 10 4 2 2 3" xfId="16459" xr:uid="{00000000-0005-0000-0000-000038400000}"/>
    <cellStyle name="Note 2 3 2 3 10 4 2 3" xfId="16460" xr:uid="{00000000-0005-0000-0000-000039400000}"/>
    <cellStyle name="Note 2 3 2 3 10 4 2 3 2" xfId="16461" xr:uid="{00000000-0005-0000-0000-00003A400000}"/>
    <cellStyle name="Note 2 3 2 3 10 4 2 4" xfId="16462" xr:uid="{00000000-0005-0000-0000-00003B400000}"/>
    <cellStyle name="Note 2 3 2 3 10 4 3" xfId="16463" xr:uid="{00000000-0005-0000-0000-00003C400000}"/>
    <cellStyle name="Note 2 3 2 3 10 4 3 2" xfId="16464" xr:uid="{00000000-0005-0000-0000-00003D400000}"/>
    <cellStyle name="Note 2 3 2 3 10 4 3 2 2" xfId="16465" xr:uid="{00000000-0005-0000-0000-00003E400000}"/>
    <cellStyle name="Note 2 3 2 3 10 4 3 3" xfId="16466" xr:uid="{00000000-0005-0000-0000-00003F400000}"/>
    <cellStyle name="Note 2 3 2 3 10 4 4" xfId="16467" xr:uid="{00000000-0005-0000-0000-000040400000}"/>
    <cellStyle name="Note 2 3 2 3 10 4 4 2" xfId="16468" xr:uid="{00000000-0005-0000-0000-000041400000}"/>
    <cellStyle name="Note 2 3 2 3 10 4 4 2 2" xfId="16469" xr:uid="{00000000-0005-0000-0000-000042400000}"/>
    <cellStyle name="Note 2 3 2 3 10 4 4 3" xfId="16470" xr:uid="{00000000-0005-0000-0000-000043400000}"/>
    <cellStyle name="Note 2 3 2 3 10 4 5" xfId="16471" xr:uid="{00000000-0005-0000-0000-000044400000}"/>
    <cellStyle name="Note 2 3 2 3 10 4 5 2" xfId="16472" xr:uid="{00000000-0005-0000-0000-000045400000}"/>
    <cellStyle name="Note 2 3 2 3 10 4 6" xfId="16473" xr:uid="{00000000-0005-0000-0000-000046400000}"/>
    <cellStyle name="Note 2 3 2 3 10 4 6 2" xfId="16474" xr:uid="{00000000-0005-0000-0000-000047400000}"/>
    <cellStyle name="Note 2 3 2 3 10 4 7" xfId="16475" xr:uid="{00000000-0005-0000-0000-000048400000}"/>
    <cellStyle name="Note 2 3 2 3 10 5" xfId="16476" xr:uid="{00000000-0005-0000-0000-000049400000}"/>
    <cellStyle name="Note 2 3 2 3 10 5 2" xfId="16477" xr:uid="{00000000-0005-0000-0000-00004A400000}"/>
    <cellStyle name="Note 2 3 2 3 10 5 2 2" xfId="16478" xr:uid="{00000000-0005-0000-0000-00004B400000}"/>
    <cellStyle name="Note 2 3 2 3 10 5 2 2 2" xfId="16479" xr:uid="{00000000-0005-0000-0000-00004C400000}"/>
    <cellStyle name="Note 2 3 2 3 10 5 2 2 2 2" xfId="16480" xr:uid="{00000000-0005-0000-0000-00004D400000}"/>
    <cellStyle name="Note 2 3 2 3 10 5 2 2 3" xfId="16481" xr:uid="{00000000-0005-0000-0000-00004E400000}"/>
    <cellStyle name="Note 2 3 2 3 10 5 2 3" xfId="16482" xr:uid="{00000000-0005-0000-0000-00004F400000}"/>
    <cellStyle name="Note 2 3 2 3 10 5 2 3 2" xfId="16483" xr:uid="{00000000-0005-0000-0000-000050400000}"/>
    <cellStyle name="Note 2 3 2 3 10 5 2 4" xfId="16484" xr:uid="{00000000-0005-0000-0000-000051400000}"/>
    <cellStyle name="Note 2 3 2 3 10 5 3" xfId="16485" xr:uid="{00000000-0005-0000-0000-000052400000}"/>
    <cellStyle name="Note 2 3 2 3 10 5 3 2" xfId="16486" xr:uid="{00000000-0005-0000-0000-000053400000}"/>
    <cellStyle name="Note 2 3 2 3 10 5 3 2 2" xfId="16487" xr:uid="{00000000-0005-0000-0000-000054400000}"/>
    <cellStyle name="Note 2 3 2 3 10 5 3 3" xfId="16488" xr:uid="{00000000-0005-0000-0000-000055400000}"/>
    <cellStyle name="Note 2 3 2 3 10 5 4" xfId="16489" xr:uid="{00000000-0005-0000-0000-000056400000}"/>
    <cellStyle name="Note 2 3 2 3 10 5 4 2" xfId="16490" xr:uid="{00000000-0005-0000-0000-000057400000}"/>
    <cellStyle name="Note 2 3 2 3 10 5 4 2 2" xfId="16491" xr:uid="{00000000-0005-0000-0000-000058400000}"/>
    <cellStyle name="Note 2 3 2 3 10 5 4 3" xfId="16492" xr:uid="{00000000-0005-0000-0000-000059400000}"/>
    <cellStyle name="Note 2 3 2 3 10 5 5" xfId="16493" xr:uid="{00000000-0005-0000-0000-00005A400000}"/>
    <cellStyle name="Note 2 3 2 3 10 5 5 2" xfId="16494" xr:uid="{00000000-0005-0000-0000-00005B400000}"/>
    <cellStyle name="Note 2 3 2 3 10 5 6" xfId="16495" xr:uid="{00000000-0005-0000-0000-00005C400000}"/>
    <cellStyle name="Note 2 3 2 3 10 5 6 2" xfId="16496" xr:uid="{00000000-0005-0000-0000-00005D400000}"/>
    <cellStyle name="Note 2 3 2 3 10 5 7" xfId="16497" xr:uid="{00000000-0005-0000-0000-00005E400000}"/>
    <cellStyle name="Note 2 3 2 3 10 6" xfId="16498" xr:uid="{00000000-0005-0000-0000-00005F400000}"/>
    <cellStyle name="Note 2 3 2 3 10 6 2" xfId="16499" xr:uid="{00000000-0005-0000-0000-000060400000}"/>
    <cellStyle name="Note 2 3 2 3 10 6 2 2" xfId="16500" xr:uid="{00000000-0005-0000-0000-000061400000}"/>
    <cellStyle name="Note 2 3 2 3 10 6 2 2 2" xfId="16501" xr:uid="{00000000-0005-0000-0000-000062400000}"/>
    <cellStyle name="Note 2 3 2 3 10 6 2 2 2 2" xfId="16502" xr:uid="{00000000-0005-0000-0000-000063400000}"/>
    <cellStyle name="Note 2 3 2 3 10 6 2 2 3" xfId="16503" xr:uid="{00000000-0005-0000-0000-000064400000}"/>
    <cellStyle name="Note 2 3 2 3 10 6 2 3" xfId="16504" xr:uid="{00000000-0005-0000-0000-000065400000}"/>
    <cellStyle name="Note 2 3 2 3 10 6 2 3 2" xfId="16505" xr:uid="{00000000-0005-0000-0000-000066400000}"/>
    <cellStyle name="Note 2 3 2 3 10 6 2 4" xfId="16506" xr:uid="{00000000-0005-0000-0000-000067400000}"/>
    <cellStyle name="Note 2 3 2 3 10 6 3" xfId="16507" xr:uid="{00000000-0005-0000-0000-000068400000}"/>
    <cellStyle name="Note 2 3 2 3 10 6 3 2" xfId="16508" xr:uid="{00000000-0005-0000-0000-000069400000}"/>
    <cellStyle name="Note 2 3 2 3 10 6 3 2 2" xfId="16509" xr:uid="{00000000-0005-0000-0000-00006A400000}"/>
    <cellStyle name="Note 2 3 2 3 10 6 3 3" xfId="16510" xr:uid="{00000000-0005-0000-0000-00006B400000}"/>
    <cellStyle name="Note 2 3 2 3 10 6 4" xfId="16511" xr:uid="{00000000-0005-0000-0000-00006C400000}"/>
    <cellStyle name="Note 2 3 2 3 10 6 4 2" xfId="16512" xr:uid="{00000000-0005-0000-0000-00006D400000}"/>
    <cellStyle name="Note 2 3 2 3 10 6 4 2 2" xfId="16513" xr:uid="{00000000-0005-0000-0000-00006E400000}"/>
    <cellStyle name="Note 2 3 2 3 10 6 4 3" xfId="16514" xr:uid="{00000000-0005-0000-0000-00006F400000}"/>
    <cellStyle name="Note 2 3 2 3 10 6 5" xfId="16515" xr:uid="{00000000-0005-0000-0000-000070400000}"/>
    <cellStyle name="Note 2 3 2 3 10 6 5 2" xfId="16516" xr:uid="{00000000-0005-0000-0000-000071400000}"/>
    <cellStyle name="Note 2 3 2 3 10 6 6" xfId="16517" xr:uid="{00000000-0005-0000-0000-000072400000}"/>
    <cellStyle name="Note 2 3 2 3 10 6 6 2" xfId="16518" xr:uid="{00000000-0005-0000-0000-000073400000}"/>
    <cellStyle name="Note 2 3 2 3 10 6 7" xfId="16519" xr:uid="{00000000-0005-0000-0000-000074400000}"/>
    <cellStyle name="Note 2 3 2 3 10 7" xfId="16520" xr:uid="{00000000-0005-0000-0000-000075400000}"/>
    <cellStyle name="Note 2 3 2 3 10 7 2" xfId="16521" xr:uid="{00000000-0005-0000-0000-000076400000}"/>
    <cellStyle name="Note 2 3 2 3 10 7 2 2" xfId="16522" xr:uid="{00000000-0005-0000-0000-000077400000}"/>
    <cellStyle name="Note 2 3 2 3 10 7 2 2 2" xfId="16523" xr:uid="{00000000-0005-0000-0000-000078400000}"/>
    <cellStyle name="Note 2 3 2 3 10 7 2 3" xfId="16524" xr:uid="{00000000-0005-0000-0000-000079400000}"/>
    <cellStyle name="Note 2 3 2 3 10 7 3" xfId="16525" xr:uid="{00000000-0005-0000-0000-00007A400000}"/>
    <cellStyle name="Note 2 3 2 3 10 7 3 2" xfId="16526" xr:uid="{00000000-0005-0000-0000-00007B400000}"/>
    <cellStyle name="Note 2 3 2 3 10 7 4" xfId="16527" xr:uid="{00000000-0005-0000-0000-00007C400000}"/>
    <cellStyle name="Note 2 3 2 3 10 8" xfId="16528" xr:uid="{00000000-0005-0000-0000-00007D400000}"/>
    <cellStyle name="Note 2 3 2 3 10 8 2" xfId="16529" xr:uid="{00000000-0005-0000-0000-00007E400000}"/>
    <cellStyle name="Note 2 3 2 3 10 8 2 2" xfId="16530" xr:uid="{00000000-0005-0000-0000-00007F400000}"/>
    <cellStyle name="Note 2 3 2 3 10 8 3" xfId="16531" xr:uid="{00000000-0005-0000-0000-000080400000}"/>
    <cellStyle name="Note 2 3 2 3 10 9" xfId="16532" xr:uid="{00000000-0005-0000-0000-000081400000}"/>
    <cellStyle name="Note 2 3 2 3 10 9 2" xfId="16533" xr:uid="{00000000-0005-0000-0000-000082400000}"/>
    <cellStyle name="Note 2 3 2 3 10 9 2 2" xfId="16534" xr:uid="{00000000-0005-0000-0000-000083400000}"/>
    <cellStyle name="Note 2 3 2 3 10 9 3" xfId="16535" xr:uid="{00000000-0005-0000-0000-000084400000}"/>
    <cellStyle name="Note 2 3 2 3 11" xfId="16536" xr:uid="{00000000-0005-0000-0000-000085400000}"/>
    <cellStyle name="Note 2 3 2 3 11 10" xfId="16537" xr:uid="{00000000-0005-0000-0000-000086400000}"/>
    <cellStyle name="Note 2 3 2 3 11 10 2" xfId="16538" xr:uid="{00000000-0005-0000-0000-000087400000}"/>
    <cellStyle name="Note 2 3 2 3 11 11" xfId="16539" xr:uid="{00000000-0005-0000-0000-000088400000}"/>
    <cellStyle name="Note 2 3 2 3 11 11 2" xfId="16540" xr:uid="{00000000-0005-0000-0000-000089400000}"/>
    <cellStyle name="Note 2 3 2 3 11 12" xfId="16541" xr:uid="{00000000-0005-0000-0000-00008A400000}"/>
    <cellStyle name="Note 2 3 2 3 11 2" xfId="16542" xr:uid="{00000000-0005-0000-0000-00008B400000}"/>
    <cellStyle name="Note 2 3 2 3 11 2 2" xfId="16543" xr:uid="{00000000-0005-0000-0000-00008C400000}"/>
    <cellStyle name="Note 2 3 2 3 11 2 2 2" xfId="16544" xr:uid="{00000000-0005-0000-0000-00008D400000}"/>
    <cellStyle name="Note 2 3 2 3 11 2 2 2 2" xfId="16545" xr:uid="{00000000-0005-0000-0000-00008E400000}"/>
    <cellStyle name="Note 2 3 2 3 11 2 2 2 2 2" xfId="16546" xr:uid="{00000000-0005-0000-0000-00008F400000}"/>
    <cellStyle name="Note 2 3 2 3 11 2 2 2 3" xfId="16547" xr:uid="{00000000-0005-0000-0000-000090400000}"/>
    <cellStyle name="Note 2 3 2 3 11 2 2 3" xfId="16548" xr:uid="{00000000-0005-0000-0000-000091400000}"/>
    <cellStyle name="Note 2 3 2 3 11 2 2 3 2" xfId="16549" xr:uid="{00000000-0005-0000-0000-000092400000}"/>
    <cellStyle name="Note 2 3 2 3 11 2 2 4" xfId="16550" xr:uid="{00000000-0005-0000-0000-000093400000}"/>
    <cellStyle name="Note 2 3 2 3 11 2 3" xfId="16551" xr:uid="{00000000-0005-0000-0000-000094400000}"/>
    <cellStyle name="Note 2 3 2 3 11 2 3 2" xfId="16552" xr:uid="{00000000-0005-0000-0000-000095400000}"/>
    <cellStyle name="Note 2 3 2 3 11 2 3 2 2" xfId="16553" xr:uid="{00000000-0005-0000-0000-000096400000}"/>
    <cellStyle name="Note 2 3 2 3 11 2 3 3" xfId="16554" xr:uid="{00000000-0005-0000-0000-000097400000}"/>
    <cellStyle name="Note 2 3 2 3 11 2 4" xfId="16555" xr:uid="{00000000-0005-0000-0000-000098400000}"/>
    <cellStyle name="Note 2 3 2 3 11 2 4 2" xfId="16556" xr:uid="{00000000-0005-0000-0000-000099400000}"/>
    <cellStyle name="Note 2 3 2 3 11 2 4 2 2" xfId="16557" xr:uid="{00000000-0005-0000-0000-00009A400000}"/>
    <cellStyle name="Note 2 3 2 3 11 2 4 3" xfId="16558" xr:uid="{00000000-0005-0000-0000-00009B400000}"/>
    <cellStyle name="Note 2 3 2 3 11 2 5" xfId="16559" xr:uid="{00000000-0005-0000-0000-00009C400000}"/>
    <cellStyle name="Note 2 3 2 3 11 2 5 2" xfId="16560" xr:uid="{00000000-0005-0000-0000-00009D400000}"/>
    <cellStyle name="Note 2 3 2 3 11 2 6" xfId="16561" xr:uid="{00000000-0005-0000-0000-00009E400000}"/>
    <cellStyle name="Note 2 3 2 3 11 2 6 2" xfId="16562" xr:uid="{00000000-0005-0000-0000-00009F400000}"/>
    <cellStyle name="Note 2 3 2 3 11 2 7" xfId="16563" xr:uid="{00000000-0005-0000-0000-0000A0400000}"/>
    <cellStyle name="Note 2 3 2 3 11 3" xfId="16564" xr:uid="{00000000-0005-0000-0000-0000A1400000}"/>
    <cellStyle name="Note 2 3 2 3 11 3 2" xfId="16565" xr:uid="{00000000-0005-0000-0000-0000A2400000}"/>
    <cellStyle name="Note 2 3 2 3 11 3 2 2" xfId="16566" xr:uid="{00000000-0005-0000-0000-0000A3400000}"/>
    <cellStyle name="Note 2 3 2 3 11 3 2 2 2" xfId="16567" xr:uid="{00000000-0005-0000-0000-0000A4400000}"/>
    <cellStyle name="Note 2 3 2 3 11 3 2 2 2 2" xfId="16568" xr:uid="{00000000-0005-0000-0000-0000A5400000}"/>
    <cellStyle name="Note 2 3 2 3 11 3 2 2 3" xfId="16569" xr:uid="{00000000-0005-0000-0000-0000A6400000}"/>
    <cellStyle name="Note 2 3 2 3 11 3 2 3" xfId="16570" xr:uid="{00000000-0005-0000-0000-0000A7400000}"/>
    <cellStyle name="Note 2 3 2 3 11 3 2 3 2" xfId="16571" xr:uid="{00000000-0005-0000-0000-0000A8400000}"/>
    <cellStyle name="Note 2 3 2 3 11 3 2 4" xfId="16572" xr:uid="{00000000-0005-0000-0000-0000A9400000}"/>
    <cellStyle name="Note 2 3 2 3 11 3 3" xfId="16573" xr:uid="{00000000-0005-0000-0000-0000AA400000}"/>
    <cellStyle name="Note 2 3 2 3 11 3 3 2" xfId="16574" xr:uid="{00000000-0005-0000-0000-0000AB400000}"/>
    <cellStyle name="Note 2 3 2 3 11 3 3 2 2" xfId="16575" xr:uid="{00000000-0005-0000-0000-0000AC400000}"/>
    <cellStyle name="Note 2 3 2 3 11 3 3 3" xfId="16576" xr:uid="{00000000-0005-0000-0000-0000AD400000}"/>
    <cellStyle name="Note 2 3 2 3 11 3 4" xfId="16577" xr:uid="{00000000-0005-0000-0000-0000AE400000}"/>
    <cellStyle name="Note 2 3 2 3 11 3 4 2" xfId="16578" xr:uid="{00000000-0005-0000-0000-0000AF400000}"/>
    <cellStyle name="Note 2 3 2 3 11 3 4 2 2" xfId="16579" xr:uid="{00000000-0005-0000-0000-0000B0400000}"/>
    <cellStyle name="Note 2 3 2 3 11 3 4 3" xfId="16580" xr:uid="{00000000-0005-0000-0000-0000B1400000}"/>
    <cellStyle name="Note 2 3 2 3 11 3 5" xfId="16581" xr:uid="{00000000-0005-0000-0000-0000B2400000}"/>
    <cellStyle name="Note 2 3 2 3 11 3 5 2" xfId="16582" xr:uid="{00000000-0005-0000-0000-0000B3400000}"/>
    <cellStyle name="Note 2 3 2 3 11 3 6" xfId="16583" xr:uid="{00000000-0005-0000-0000-0000B4400000}"/>
    <cellStyle name="Note 2 3 2 3 11 3 6 2" xfId="16584" xr:uid="{00000000-0005-0000-0000-0000B5400000}"/>
    <cellStyle name="Note 2 3 2 3 11 3 7" xfId="16585" xr:uid="{00000000-0005-0000-0000-0000B6400000}"/>
    <cellStyle name="Note 2 3 2 3 11 4" xfId="16586" xr:uid="{00000000-0005-0000-0000-0000B7400000}"/>
    <cellStyle name="Note 2 3 2 3 11 4 2" xfId="16587" xr:uid="{00000000-0005-0000-0000-0000B8400000}"/>
    <cellStyle name="Note 2 3 2 3 11 4 2 2" xfId="16588" xr:uid="{00000000-0005-0000-0000-0000B9400000}"/>
    <cellStyle name="Note 2 3 2 3 11 4 2 2 2" xfId="16589" xr:uid="{00000000-0005-0000-0000-0000BA400000}"/>
    <cellStyle name="Note 2 3 2 3 11 4 2 2 2 2" xfId="16590" xr:uid="{00000000-0005-0000-0000-0000BB400000}"/>
    <cellStyle name="Note 2 3 2 3 11 4 2 2 3" xfId="16591" xr:uid="{00000000-0005-0000-0000-0000BC400000}"/>
    <cellStyle name="Note 2 3 2 3 11 4 2 3" xfId="16592" xr:uid="{00000000-0005-0000-0000-0000BD400000}"/>
    <cellStyle name="Note 2 3 2 3 11 4 2 3 2" xfId="16593" xr:uid="{00000000-0005-0000-0000-0000BE400000}"/>
    <cellStyle name="Note 2 3 2 3 11 4 2 4" xfId="16594" xr:uid="{00000000-0005-0000-0000-0000BF400000}"/>
    <cellStyle name="Note 2 3 2 3 11 4 3" xfId="16595" xr:uid="{00000000-0005-0000-0000-0000C0400000}"/>
    <cellStyle name="Note 2 3 2 3 11 4 3 2" xfId="16596" xr:uid="{00000000-0005-0000-0000-0000C1400000}"/>
    <cellStyle name="Note 2 3 2 3 11 4 3 2 2" xfId="16597" xr:uid="{00000000-0005-0000-0000-0000C2400000}"/>
    <cellStyle name="Note 2 3 2 3 11 4 3 3" xfId="16598" xr:uid="{00000000-0005-0000-0000-0000C3400000}"/>
    <cellStyle name="Note 2 3 2 3 11 4 4" xfId="16599" xr:uid="{00000000-0005-0000-0000-0000C4400000}"/>
    <cellStyle name="Note 2 3 2 3 11 4 4 2" xfId="16600" xr:uid="{00000000-0005-0000-0000-0000C5400000}"/>
    <cellStyle name="Note 2 3 2 3 11 4 4 2 2" xfId="16601" xr:uid="{00000000-0005-0000-0000-0000C6400000}"/>
    <cellStyle name="Note 2 3 2 3 11 4 4 3" xfId="16602" xr:uid="{00000000-0005-0000-0000-0000C7400000}"/>
    <cellStyle name="Note 2 3 2 3 11 4 5" xfId="16603" xr:uid="{00000000-0005-0000-0000-0000C8400000}"/>
    <cellStyle name="Note 2 3 2 3 11 4 5 2" xfId="16604" xr:uid="{00000000-0005-0000-0000-0000C9400000}"/>
    <cellStyle name="Note 2 3 2 3 11 4 6" xfId="16605" xr:uid="{00000000-0005-0000-0000-0000CA400000}"/>
    <cellStyle name="Note 2 3 2 3 11 4 6 2" xfId="16606" xr:uid="{00000000-0005-0000-0000-0000CB400000}"/>
    <cellStyle name="Note 2 3 2 3 11 4 7" xfId="16607" xr:uid="{00000000-0005-0000-0000-0000CC400000}"/>
    <cellStyle name="Note 2 3 2 3 11 5" xfId="16608" xr:uid="{00000000-0005-0000-0000-0000CD400000}"/>
    <cellStyle name="Note 2 3 2 3 11 5 2" xfId="16609" xr:uid="{00000000-0005-0000-0000-0000CE400000}"/>
    <cellStyle name="Note 2 3 2 3 11 5 2 2" xfId="16610" xr:uid="{00000000-0005-0000-0000-0000CF400000}"/>
    <cellStyle name="Note 2 3 2 3 11 5 2 2 2" xfId="16611" xr:uid="{00000000-0005-0000-0000-0000D0400000}"/>
    <cellStyle name="Note 2 3 2 3 11 5 2 2 2 2" xfId="16612" xr:uid="{00000000-0005-0000-0000-0000D1400000}"/>
    <cellStyle name="Note 2 3 2 3 11 5 2 2 3" xfId="16613" xr:uid="{00000000-0005-0000-0000-0000D2400000}"/>
    <cellStyle name="Note 2 3 2 3 11 5 2 3" xfId="16614" xr:uid="{00000000-0005-0000-0000-0000D3400000}"/>
    <cellStyle name="Note 2 3 2 3 11 5 2 3 2" xfId="16615" xr:uid="{00000000-0005-0000-0000-0000D4400000}"/>
    <cellStyle name="Note 2 3 2 3 11 5 2 4" xfId="16616" xr:uid="{00000000-0005-0000-0000-0000D5400000}"/>
    <cellStyle name="Note 2 3 2 3 11 5 3" xfId="16617" xr:uid="{00000000-0005-0000-0000-0000D6400000}"/>
    <cellStyle name="Note 2 3 2 3 11 5 3 2" xfId="16618" xr:uid="{00000000-0005-0000-0000-0000D7400000}"/>
    <cellStyle name="Note 2 3 2 3 11 5 3 2 2" xfId="16619" xr:uid="{00000000-0005-0000-0000-0000D8400000}"/>
    <cellStyle name="Note 2 3 2 3 11 5 3 3" xfId="16620" xr:uid="{00000000-0005-0000-0000-0000D9400000}"/>
    <cellStyle name="Note 2 3 2 3 11 5 4" xfId="16621" xr:uid="{00000000-0005-0000-0000-0000DA400000}"/>
    <cellStyle name="Note 2 3 2 3 11 5 4 2" xfId="16622" xr:uid="{00000000-0005-0000-0000-0000DB400000}"/>
    <cellStyle name="Note 2 3 2 3 11 5 4 2 2" xfId="16623" xr:uid="{00000000-0005-0000-0000-0000DC400000}"/>
    <cellStyle name="Note 2 3 2 3 11 5 4 3" xfId="16624" xr:uid="{00000000-0005-0000-0000-0000DD400000}"/>
    <cellStyle name="Note 2 3 2 3 11 5 5" xfId="16625" xr:uid="{00000000-0005-0000-0000-0000DE400000}"/>
    <cellStyle name="Note 2 3 2 3 11 5 5 2" xfId="16626" xr:uid="{00000000-0005-0000-0000-0000DF400000}"/>
    <cellStyle name="Note 2 3 2 3 11 5 6" xfId="16627" xr:uid="{00000000-0005-0000-0000-0000E0400000}"/>
    <cellStyle name="Note 2 3 2 3 11 5 6 2" xfId="16628" xr:uid="{00000000-0005-0000-0000-0000E1400000}"/>
    <cellStyle name="Note 2 3 2 3 11 5 7" xfId="16629" xr:uid="{00000000-0005-0000-0000-0000E2400000}"/>
    <cellStyle name="Note 2 3 2 3 11 6" xfId="16630" xr:uid="{00000000-0005-0000-0000-0000E3400000}"/>
    <cellStyle name="Note 2 3 2 3 11 6 2" xfId="16631" xr:uid="{00000000-0005-0000-0000-0000E4400000}"/>
    <cellStyle name="Note 2 3 2 3 11 6 2 2" xfId="16632" xr:uid="{00000000-0005-0000-0000-0000E5400000}"/>
    <cellStyle name="Note 2 3 2 3 11 6 2 2 2" xfId="16633" xr:uid="{00000000-0005-0000-0000-0000E6400000}"/>
    <cellStyle name="Note 2 3 2 3 11 6 2 2 2 2" xfId="16634" xr:uid="{00000000-0005-0000-0000-0000E7400000}"/>
    <cellStyle name="Note 2 3 2 3 11 6 2 2 3" xfId="16635" xr:uid="{00000000-0005-0000-0000-0000E8400000}"/>
    <cellStyle name="Note 2 3 2 3 11 6 2 3" xfId="16636" xr:uid="{00000000-0005-0000-0000-0000E9400000}"/>
    <cellStyle name="Note 2 3 2 3 11 6 2 3 2" xfId="16637" xr:uid="{00000000-0005-0000-0000-0000EA400000}"/>
    <cellStyle name="Note 2 3 2 3 11 6 2 4" xfId="16638" xr:uid="{00000000-0005-0000-0000-0000EB400000}"/>
    <cellStyle name="Note 2 3 2 3 11 6 3" xfId="16639" xr:uid="{00000000-0005-0000-0000-0000EC400000}"/>
    <cellStyle name="Note 2 3 2 3 11 6 3 2" xfId="16640" xr:uid="{00000000-0005-0000-0000-0000ED400000}"/>
    <cellStyle name="Note 2 3 2 3 11 6 3 2 2" xfId="16641" xr:uid="{00000000-0005-0000-0000-0000EE400000}"/>
    <cellStyle name="Note 2 3 2 3 11 6 3 3" xfId="16642" xr:uid="{00000000-0005-0000-0000-0000EF400000}"/>
    <cellStyle name="Note 2 3 2 3 11 6 4" xfId="16643" xr:uid="{00000000-0005-0000-0000-0000F0400000}"/>
    <cellStyle name="Note 2 3 2 3 11 6 4 2" xfId="16644" xr:uid="{00000000-0005-0000-0000-0000F1400000}"/>
    <cellStyle name="Note 2 3 2 3 11 6 4 2 2" xfId="16645" xr:uid="{00000000-0005-0000-0000-0000F2400000}"/>
    <cellStyle name="Note 2 3 2 3 11 6 4 3" xfId="16646" xr:uid="{00000000-0005-0000-0000-0000F3400000}"/>
    <cellStyle name="Note 2 3 2 3 11 6 5" xfId="16647" xr:uid="{00000000-0005-0000-0000-0000F4400000}"/>
    <cellStyle name="Note 2 3 2 3 11 6 5 2" xfId="16648" xr:uid="{00000000-0005-0000-0000-0000F5400000}"/>
    <cellStyle name="Note 2 3 2 3 11 6 6" xfId="16649" xr:uid="{00000000-0005-0000-0000-0000F6400000}"/>
    <cellStyle name="Note 2 3 2 3 11 6 6 2" xfId="16650" xr:uid="{00000000-0005-0000-0000-0000F7400000}"/>
    <cellStyle name="Note 2 3 2 3 11 6 7" xfId="16651" xr:uid="{00000000-0005-0000-0000-0000F8400000}"/>
    <cellStyle name="Note 2 3 2 3 11 7" xfId="16652" xr:uid="{00000000-0005-0000-0000-0000F9400000}"/>
    <cellStyle name="Note 2 3 2 3 11 7 2" xfId="16653" xr:uid="{00000000-0005-0000-0000-0000FA400000}"/>
    <cellStyle name="Note 2 3 2 3 11 7 2 2" xfId="16654" xr:uid="{00000000-0005-0000-0000-0000FB400000}"/>
    <cellStyle name="Note 2 3 2 3 11 7 2 2 2" xfId="16655" xr:uid="{00000000-0005-0000-0000-0000FC400000}"/>
    <cellStyle name="Note 2 3 2 3 11 7 2 3" xfId="16656" xr:uid="{00000000-0005-0000-0000-0000FD400000}"/>
    <cellStyle name="Note 2 3 2 3 11 7 3" xfId="16657" xr:uid="{00000000-0005-0000-0000-0000FE400000}"/>
    <cellStyle name="Note 2 3 2 3 11 7 3 2" xfId="16658" xr:uid="{00000000-0005-0000-0000-0000FF400000}"/>
    <cellStyle name="Note 2 3 2 3 11 7 4" xfId="16659" xr:uid="{00000000-0005-0000-0000-000000410000}"/>
    <cellStyle name="Note 2 3 2 3 11 8" xfId="16660" xr:uid="{00000000-0005-0000-0000-000001410000}"/>
    <cellStyle name="Note 2 3 2 3 11 8 2" xfId="16661" xr:uid="{00000000-0005-0000-0000-000002410000}"/>
    <cellStyle name="Note 2 3 2 3 11 8 2 2" xfId="16662" xr:uid="{00000000-0005-0000-0000-000003410000}"/>
    <cellStyle name="Note 2 3 2 3 11 8 3" xfId="16663" xr:uid="{00000000-0005-0000-0000-000004410000}"/>
    <cellStyle name="Note 2 3 2 3 11 9" xfId="16664" xr:uid="{00000000-0005-0000-0000-000005410000}"/>
    <cellStyle name="Note 2 3 2 3 11 9 2" xfId="16665" xr:uid="{00000000-0005-0000-0000-000006410000}"/>
    <cellStyle name="Note 2 3 2 3 11 9 2 2" xfId="16666" xr:uid="{00000000-0005-0000-0000-000007410000}"/>
    <cellStyle name="Note 2 3 2 3 11 9 3" xfId="16667" xr:uid="{00000000-0005-0000-0000-000008410000}"/>
    <cellStyle name="Note 2 3 2 3 12" xfId="16668" xr:uid="{00000000-0005-0000-0000-000009410000}"/>
    <cellStyle name="Note 2 3 2 3 12 10" xfId="16669" xr:uid="{00000000-0005-0000-0000-00000A410000}"/>
    <cellStyle name="Note 2 3 2 3 12 10 2" xfId="16670" xr:uid="{00000000-0005-0000-0000-00000B410000}"/>
    <cellStyle name="Note 2 3 2 3 12 11" xfId="16671" xr:uid="{00000000-0005-0000-0000-00000C410000}"/>
    <cellStyle name="Note 2 3 2 3 12 11 2" xfId="16672" xr:uid="{00000000-0005-0000-0000-00000D410000}"/>
    <cellStyle name="Note 2 3 2 3 12 12" xfId="16673" xr:uid="{00000000-0005-0000-0000-00000E410000}"/>
    <cellStyle name="Note 2 3 2 3 12 2" xfId="16674" xr:uid="{00000000-0005-0000-0000-00000F410000}"/>
    <cellStyle name="Note 2 3 2 3 12 2 2" xfId="16675" xr:uid="{00000000-0005-0000-0000-000010410000}"/>
    <cellStyle name="Note 2 3 2 3 12 2 2 2" xfId="16676" xr:uid="{00000000-0005-0000-0000-000011410000}"/>
    <cellStyle name="Note 2 3 2 3 12 2 2 2 2" xfId="16677" xr:uid="{00000000-0005-0000-0000-000012410000}"/>
    <cellStyle name="Note 2 3 2 3 12 2 2 2 2 2" xfId="16678" xr:uid="{00000000-0005-0000-0000-000013410000}"/>
    <cellStyle name="Note 2 3 2 3 12 2 2 2 3" xfId="16679" xr:uid="{00000000-0005-0000-0000-000014410000}"/>
    <cellStyle name="Note 2 3 2 3 12 2 2 3" xfId="16680" xr:uid="{00000000-0005-0000-0000-000015410000}"/>
    <cellStyle name="Note 2 3 2 3 12 2 2 3 2" xfId="16681" xr:uid="{00000000-0005-0000-0000-000016410000}"/>
    <cellStyle name="Note 2 3 2 3 12 2 2 4" xfId="16682" xr:uid="{00000000-0005-0000-0000-000017410000}"/>
    <cellStyle name="Note 2 3 2 3 12 2 3" xfId="16683" xr:uid="{00000000-0005-0000-0000-000018410000}"/>
    <cellStyle name="Note 2 3 2 3 12 2 3 2" xfId="16684" xr:uid="{00000000-0005-0000-0000-000019410000}"/>
    <cellStyle name="Note 2 3 2 3 12 2 3 2 2" xfId="16685" xr:uid="{00000000-0005-0000-0000-00001A410000}"/>
    <cellStyle name="Note 2 3 2 3 12 2 3 3" xfId="16686" xr:uid="{00000000-0005-0000-0000-00001B410000}"/>
    <cellStyle name="Note 2 3 2 3 12 2 4" xfId="16687" xr:uid="{00000000-0005-0000-0000-00001C410000}"/>
    <cellStyle name="Note 2 3 2 3 12 2 4 2" xfId="16688" xr:uid="{00000000-0005-0000-0000-00001D410000}"/>
    <cellStyle name="Note 2 3 2 3 12 2 4 2 2" xfId="16689" xr:uid="{00000000-0005-0000-0000-00001E410000}"/>
    <cellStyle name="Note 2 3 2 3 12 2 4 3" xfId="16690" xr:uid="{00000000-0005-0000-0000-00001F410000}"/>
    <cellStyle name="Note 2 3 2 3 12 2 5" xfId="16691" xr:uid="{00000000-0005-0000-0000-000020410000}"/>
    <cellStyle name="Note 2 3 2 3 12 2 5 2" xfId="16692" xr:uid="{00000000-0005-0000-0000-000021410000}"/>
    <cellStyle name="Note 2 3 2 3 12 2 6" xfId="16693" xr:uid="{00000000-0005-0000-0000-000022410000}"/>
    <cellStyle name="Note 2 3 2 3 12 2 6 2" xfId="16694" xr:uid="{00000000-0005-0000-0000-000023410000}"/>
    <cellStyle name="Note 2 3 2 3 12 2 7" xfId="16695" xr:uid="{00000000-0005-0000-0000-000024410000}"/>
    <cellStyle name="Note 2 3 2 3 12 3" xfId="16696" xr:uid="{00000000-0005-0000-0000-000025410000}"/>
    <cellStyle name="Note 2 3 2 3 12 3 2" xfId="16697" xr:uid="{00000000-0005-0000-0000-000026410000}"/>
    <cellStyle name="Note 2 3 2 3 12 3 2 2" xfId="16698" xr:uid="{00000000-0005-0000-0000-000027410000}"/>
    <cellStyle name="Note 2 3 2 3 12 3 2 2 2" xfId="16699" xr:uid="{00000000-0005-0000-0000-000028410000}"/>
    <cellStyle name="Note 2 3 2 3 12 3 2 2 2 2" xfId="16700" xr:uid="{00000000-0005-0000-0000-000029410000}"/>
    <cellStyle name="Note 2 3 2 3 12 3 2 2 3" xfId="16701" xr:uid="{00000000-0005-0000-0000-00002A410000}"/>
    <cellStyle name="Note 2 3 2 3 12 3 2 3" xfId="16702" xr:uid="{00000000-0005-0000-0000-00002B410000}"/>
    <cellStyle name="Note 2 3 2 3 12 3 2 3 2" xfId="16703" xr:uid="{00000000-0005-0000-0000-00002C410000}"/>
    <cellStyle name="Note 2 3 2 3 12 3 2 4" xfId="16704" xr:uid="{00000000-0005-0000-0000-00002D410000}"/>
    <cellStyle name="Note 2 3 2 3 12 3 3" xfId="16705" xr:uid="{00000000-0005-0000-0000-00002E410000}"/>
    <cellStyle name="Note 2 3 2 3 12 3 3 2" xfId="16706" xr:uid="{00000000-0005-0000-0000-00002F410000}"/>
    <cellStyle name="Note 2 3 2 3 12 3 3 2 2" xfId="16707" xr:uid="{00000000-0005-0000-0000-000030410000}"/>
    <cellStyle name="Note 2 3 2 3 12 3 3 3" xfId="16708" xr:uid="{00000000-0005-0000-0000-000031410000}"/>
    <cellStyle name="Note 2 3 2 3 12 3 4" xfId="16709" xr:uid="{00000000-0005-0000-0000-000032410000}"/>
    <cellStyle name="Note 2 3 2 3 12 3 4 2" xfId="16710" xr:uid="{00000000-0005-0000-0000-000033410000}"/>
    <cellStyle name="Note 2 3 2 3 12 3 4 2 2" xfId="16711" xr:uid="{00000000-0005-0000-0000-000034410000}"/>
    <cellStyle name="Note 2 3 2 3 12 3 4 3" xfId="16712" xr:uid="{00000000-0005-0000-0000-000035410000}"/>
    <cellStyle name="Note 2 3 2 3 12 3 5" xfId="16713" xr:uid="{00000000-0005-0000-0000-000036410000}"/>
    <cellStyle name="Note 2 3 2 3 12 3 5 2" xfId="16714" xr:uid="{00000000-0005-0000-0000-000037410000}"/>
    <cellStyle name="Note 2 3 2 3 12 3 6" xfId="16715" xr:uid="{00000000-0005-0000-0000-000038410000}"/>
    <cellStyle name="Note 2 3 2 3 12 3 6 2" xfId="16716" xr:uid="{00000000-0005-0000-0000-000039410000}"/>
    <cellStyle name="Note 2 3 2 3 12 3 7" xfId="16717" xr:uid="{00000000-0005-0000-0000-00003A410000}"/>
    <cellStyle name="Note 2 3 2 3 12 4" xfId="16718" xr:uid="{00000000-0005-0000-0000-00003B410000}"/>
    <cellStyle name="Note 2 3 2 3 12 4 2" xfId="16719" xr:uid="{00000000-0005-0000-0000-00003C410000}"/>
    <cellStyle name="Note 2 3 2 3 12 4 2 2" xfId="16720" xr:uid="{00000000-0005-0000-0000-00003D410000}"/>
    <cellStyle name="Note 2 3 2 3 12 4 2 2 2" xfId="16721" xr:uid="{00000000-0005-0000-0000-00003E410000}"/>
    <cellStyle name="Note 2 3 2 3 12 4 2 2 2 2" xfId="16722" xr:uid="{00000000-0005-0000-0000-00003F410000}"/>
    <cellStyle name="Note 2 3 2 3 12 4 2 2 3" xfId="16723" xr:uid="{00000000-0005-0000-0000-000040410000}"/>
    <cellStyle name="Note 2 3 2 3 12 4 2 3" xfId="16724" xr:uid="{00000000-0005-0000-0000-000041410000}"/>
    <cellStyle name="Note 2 3 2 3 12 4 2 3 2" xfId="16725" xr:uid="{00000000-0005-0000-0000-000042410000}"/>
    <cellStyle name="Note 2 3 2 3 12 4 2 4" xfId="16726" xr:uid="{00000000-0005-0000-0000-000043410000}"/>
    <cellStyle name="Note 2 3 2 3 12 4 3" xfId="16727" xr:uid="{00000000-0005-0000-0000-000044410000}"/>
    <cellStyle name="Note 2 3 2 3 12 4 3 2" xfId="16728" xr:uid="{00000000-0005-0000-0000-000045410000}"/>
    <cellStyle name="Note 2 3 2 3 12 4 3 2 2" xfId="16729" xr:uid="{00000000-0005-0000-0000-000046410000}"/>
    <cellStyle name="Note 2 3 2 3 12 4 3 3" xfId="16730" xr:uid="{00000000-0005-0000-0000-000047410000}"/>
    <cellStyle name="Note 2 3 2 3 12 4 4" xfId="16731" xr:uid="{00000000-0005-0000-0000-000048410000}"/>
    <cellStyle name="Note 2 3 2 3 12 4 4 2" xfId="16732" xr:uid="{00000000-0005-0000-0000-000049410000}"/>
    <cellStyle name="Note 2 3 2 3 12 4 4 2 2" xfId="16733" xr:uid="{00000000-0005-0000-0000-00004A410000}"/>
    <cellStyle name="Note 2 3 2 3 12 4 4 3" xfId="16734" xr:uid="{00000000-0005-0000-0000-00004B410000}"/>
    <cellStyle name="Note 2 3 2 3 12 4 5" xfId="16735" xr:uid="{00000000-0005-0000-0000-00004C410000}"/>
    <cellStyle name="Note 2 3 2 3 12 4 5 2" xfId="16736" xr:uid="{00000000-0005-0000-0000-00004D410000}"/>
    <cellStyle name="Note 2 3 2 3 12 4 6" xfId="16737" xr:uid="{00000000-0005-0000-0000-00004E410000}"/>
    <cellStyle name="Note 2 3 2 3 12 4 6 2" xfId="16738" xr:uid="{00000000-0005-0000-0000-00004F410000}"/>
    <cellStyle name="Note 2 3 2 3 12 4 7" xfId="16739" xr:uid="{00000000-0005-0000-0000-000050410000}"/>
    <cellStyle name="Note 2 3 2 3 12 5" xfId="16740" xr:uid="{00000000-0005-0000-0000-000051410000}"/>
    <cellStyle name="Note 2 3 2 3 12 5 2" xfId="16741" xr:uid="{00000000-0005-0000-0000-000052410000}"/>
    <cellStyle name="Note 2 3 2 3 12 5 2 2" xfId="16742" xr:uid="{00000000-0005-0000-0000-000053410000}"/>
    <cellStyle name="Note 2 3 2 3 12 5 2 2 2" xfId="16743" xr:uid="{00000000-0005-0000-0000-000054410000}"/>
    <cellStyle name="Note 2 3 2 3 12 5 2 2 2 2" xfId="16744" xr:uid="{00000000-0005-0000-0000-000055410000}"/>
    <cellStyle name="Note 2 3 2 3 12 5 2 2 3" xfId="16745" xr:uid="{00000000-0005-0000-0000-000056410000}"/>
    <cellStyle name="Note 2 3 2 3 12 5 2 3" xfId="16746" xr:uid="{00000000-0005-0000-0000-000057410000}"/>
    <cellStyle name="Note 2 3 2 3 12 5 2 3 2" xfId="16747" xr:uid="{00000000-0005-0000-0000-000058410000}"/>
    <cellStyle name="Note 2 3 2 3 12 5 2 4" xfId="16748" xr:uid="{00000000-0005-0000-0000-000059410000}"/>
    <cellStyle name="Note 2 3 2 3 12 5 3" xfId="16749" xr:uid="{00000000-0005-0000-0000-00005A410000}"/>
    <cellStyle name="Note 2 3 2 3 12 5 3 2" xfId="16750" xr:uid="{00000000-0005-0000-0000-00005B410000}"/>
    <cellStyle name="Note 2 3 2 3 12 5 3 2 2" xfId="16751" xr:uid="{00000000-0005-0000-0000-00005C410000}"/>
    <cellStyle name="Note 2 3 2 3 12 5 3 3" xfId="16752" xr:uid="{00000000-0005-0000-0000-00005D410000}"/>
    <cellStyle name="Note 2 3 2 3 12 5 4" xfId="16753" xr:uid="{00000000-0005-0000-0000-00005E410000}"/>
    <cellStyle name="Note 2 3 2 3 12 5 4 2" xfId="16754" xr:uid="{00000000-0005-0000-0000-00005F410000}"/>
    <cellStyle name="Note 2 3 2 3 12 5 4 2 2" xfId="16755" xr:uid="{00000000-0005-0000-0000-000060410000}"/>
    <cellStyle name="Note 2 3 2 3 12 5 4 3" xfId="16756" xr:uid="{00000000-0005-0000-0000-000061410000}"/>
    <cellStyle name="Note 2 3 2 3 12 5 5" xfId="16757" xr:uid="{00000000-0005-0000-0000-000062410000}"/>
    <cellStyle name="Note 2 3 2 3 12 5 5 2" xfId="16758" xr:uid="{00000000-0005-0000-0000-000063410000}"/>
    <cellStyle name="Note 2 3 2 3 12 5 6" xfId="16759" xr:uid="{00000000-0005-0000-0000-000064410000}"/>
    <cellStyle name="Note 2 3 2 3 12 5 6 2" xfId="16760" xr:uid="{00000000-0005-0000-0000-000065410000}"/>
    <cellStyle name="Note 2 3 2 3 12 5 7" xfId="16761" xr:uid="{00000000-0005-0000-0000-000066410000}"/>
    <cellStyle name="Note 2 3 2 3 12 6" xfId="16762" xr:uid="{00000000-0005-0000-0000-000067410000}"/>
    <cellStyle name="Note 2 3 2 3 12 6 2" xfId="16763" xr:uid="{00000000-0005-0000-0000-000068410000}"/>
    <cellStyle name="Note 2 3 2 3 12 6 2 2" xfId="16764" xr:uid="{00000000-0005-0000-0000-000069410000}"/>
    <cellStyle name="Note 2 3 2 3 12 6 2 2 2" xfId="16765" xr:uid="{00000000-0005-0000-0000-00006A410000}"/>
    <cellStyle name="Note 2 3 2 3 12 6 2 2 2 2" xfId="16766" xr:uid="{00000000-0005-0000-0000-00006B410000}"/>
    <cellStyle name="Note 2 3 2 3 12 6 2 2 3" xfId="16767" xr:uid="{00000000-0005-0000-0000-00006C410000}"/>
    <cellStyle name="Note 2 3 2 3 12 6 2 3" xfId="16768" xr:uid="{00000000-0005-0000-0000-00006D410000}"/>
    <cellStyle name="Note 2 3 2 3 12 6 2 3 2" xfId="16769" xr:uid="{00000000-0005-0000-0000-00006E410000}"/>
    <cellStyle name="Note 2 3 2 3 12 6 2 4" xfId="16770" xr:uid="{00000000-0005-0000-0000-00006F410000}"/>
    <cellStyle name="Note 2 3 2 3 12 6 3" xfId="16771" xr:uid="{00000000-0005-0000-0000-000070410000}"/>
    <cellStyle name="Note 2 3 2 3 12 6 3 2" xfId="16772" xr:uid="{00000000-0005-0000-0000-000071410000}"/>
    <cellStyle name="Note 2 3 2 3 12 6 3 2 2" xfId="16773" xr:uid="{00000000-0005-0000-0000-000072410000}"/>
    <cellStyle name="Note 2 3 2 3 12 6 3 3" xfId="16774" xr:uid="{00000000-0005-0000-0000-000073410000}"/>
    <cellStyle name="Note 2 3 2 3 12 6 4" xfId="16775" xr:uid="{00000000-0005-0000-0000-000074410000}"/>
    <cellStyle name="Note 2 3 2 3 12 6 4 2" xfId="16776" xr:uid="{00000000-0005-0000-0000-000075410000}"/>
    <cellStyle name="Note 2 3 2 3 12 6 4 2 2" xfId="16777" xr:uid="{00000000-0005-0000-0000-000076410000}"/>
    <cellStyle name="Note 2 3 2 3 12 6 4 3" xfId="16778" xr:uid="{00000000-0005-0000-0000-000077410000}"/>
    <cellStyle name="Note 2 3 2 3 12 6 5" xfId="16779" xr:uid="{00000000-0005-0000-0000-000078410000}"/>
    <cellStyle name="Note 2 3 2 3 12 6 5 2" xfId="16780" xr:uid="{00000000-0005-0000-0000-000079410000}"/>
    <cellStyle name="Note 2 3 2 3 12 6 6" xfId="16781" xr:uid="{00000000-0005-0000-0000-00007A410000}"/>
    <cellStyle name="Note 2 3 2 3 12 6 6 2" xfId="16782" xr:uid="{00000000-0005-0000-0000-00007B410000}"/>
    <cellStyle name="Note 2 3 2 3 12 6 7" xfId="16783" xr:uid="{00000000-0005-0000-0000-00007C410000}"/>
    <cellStyle name="Note 2 3 2 3 12 7" xfId="16784" xr:uid="{00000000-0005-0000-0000-00007D410000}"/>
    <cellStyle name="Note 2 3 2 3 12 7 2" xfId="16785" xr:uid="{00000000-0005-0000-0000-00007E410000}"/>
    <cellStyle name="Note 2 3 2 3 12 7 2 2" xfId="16786" xr:uid="{00000000-0005-0000-0000-00007F410000}"/>
    <cellStyle name="Note 2 3 2 3 12 7 2 2 2" xfId="16787" xr:uid="{00000000-0005-0000-0000-000080410000}"/>
    <cellStyle name="Note 2 3 2 3 12 7 2 3" xfId="16788" xr:uid="{00000000-0005-0000-0000-000081410000}"/>
    <cellStyle name="Note 2 3 2 3 12 7 3" xfId="16789" xr:uid="{00000000-0005-0000-0000-000082410000}"/>
    <cellStyle name="Note 2 3 2 3 12 7 3 2" xfId="16790" xr:uid="{00000000-0005-0000-0000-000083410000}"/>
    <cellStyle name="Note 2 3 2 3 12 7 4" xfId="16791" xr:uid="{00000000-0005-0000-0000-000084410000}"/>
    <cellStyle name="Note 2 3 2 3 12 8" xfId="16792" xr:uid="{00000000-0005-0000-0000-000085410000}"/>
    <cellStyle name="Note 2 3 2 3 12 8 2" xfId="16793" xr:uid="{00000000-0005-0000-0000-000086410000}"/>
    <cellStyle name="Note 2 3 2 3 12 8 2 2" xfId="16794" xr:uid="{00000000-0005-0000-0000-000087410000}"/>
    <cellStyle name="Note 2 3 2 3 12 8 3" xfId="16795" xr:uid="{00000000-0005-0000-0000-000088410000}"/>
    <cellStyle name="Note 2 3 2 3 12 9" xfId="16796" xr:uid="{00000000-0005-0000-0000-000089410000}"/>
    <cellStyle name="Note 2 3 2 3 12 9 2" xfId="16797" xr:uid="{00000000-0005-0000-0000-00008A410000}"/>
    <cellStyle name="Note 2 3 2 3 12 9 2 2" xfId="16798" xr:uid="{00000000-0005-0000-0000-00008B410000}"/>
    <cellStyle name="Note 2 3 2 3 12 9 3" xfId="16799" xr:uid="{00000000-0005-0000-0000-00008C410000}"/>
    <cellStyle name="Note 2 3 2 3 13" xfId="16800" xr:uid="{00000000-0005-0000-0000-00008D410000}"/>
    <cellStyle name="Note 2 3 2 3 13 10" xfId="16801" xr:uid="{00000000-0005-0000-0000-00008E410000}"/>
    <cellStyle name="Note 2 3 2 3 13 10 2" xfId="16802" xr:uid="{00000000-0005-0000-0000-00008F410000}"/>
    <cellStyle name="Note 2 3 2 3 13 11" xfId="16803" xr:uid="{00000000-0005-0000-0000-000090410000}"/>
    <cellStyle name="Note 2 3 2 3 13 11 2" xfId="16804" xr:uid="{00000000-0005-0000-0000-000091410000}"/>
    <cellStyle name="Note 2 3 2 3 13 12" xfId="16805" xr:uid="{00000000-0005-0000-0000-000092410000}"/>
    <cellStyle name="Note 2 3 2 3 13 2" xfId="16806" xr:uid="{00000000-0005-0000-0000-000093410000}"/>
    <cellStyle name="Note 2 3 2 3 13 2 2" xfId="16807" xr:uid="{00000000-0005-0000-0000-000094410000}"/>
    <cellStyle name="Note 2 3 2 3 13 2 2 2" xfId="16808" xr:uid="{00000000-0005-0000-0000-000095410000}"/>
    <cellStyle name="Note 2 3 2 3 13 2 2 2 2" xfId="16809" xr:uid="{00000000-0005-0000-0000-000096410000}"/>
    <cellStyle name="Note 2 3 2 3 13 2 2 2 2 2" xfId="16810" xr:uid="{00000000-0005-0000-0000-000097410000}"/>
    <cellStyle name="Note 2 3 2 3 13 2 2 2 3" xfId="16811" xr:uid="{00000000-0005-0000-0000-000098410000}"/>
    <cellStyle name="Note 2 3 2 3 13 2 2 3" xfId="16812" xr:uid="{00000000-0005-0000-0000-000099410000}"/>
    <cellStyle name="Note 2 3 2 3 13 2 2 3 2" xfId="16813" xr:uid="{00000000-0005-0000-0000-00009A410000}"/>
    <cellStyle name="Note 2 3 2 3 13 2 2 4" xfId="16814" xr:uid="{00000000-0005-0000-0000-00009B410000}"/>
    <cellStyle name="Note 2 3 2 3 13 2 3" xfId="16815" xr:uid="{00000000-0005-0000-0000-00009C410000}"/>
    <cellStyle name="Note 2 3 2 3 13 2 3 2" xfId="16816" xr:uid="{00000000-0005-0000-0000-00009D410000}"/>
    <cellStyle name="Note 2 3 2 3 13 2 3 2 2" xfId="16817" xr:uid="{00000000-0005-0000-0000-00009E410000}"/>
    <cellStyle name="Note 2 3 2 3 13 2 3 3" xfId="16818" xr:uid="{00000000-0005-0000-0000-00009F410000}"/>
    <cellStyle name="Note 2 3 2 3 13 2 4" xfId="16819" xr:uid="{00000000-0005-0000-0000-0000A0410000}"/>
    <cellStyle name="Note 2 3 2 3 13 2 4 2" xfId="16820" xr:uid="{00000000-0005-0000-0000-0000A1410000}"/>
    <cellStyle name="Note 2 3 2 3 13 2 4 2 2" xfId="16821" xr:uid="{00000000-0005-0000-0000-0000A2410000}"/>
    <cellStyle name="Note 2 3 2 3 13 2 4 3" xfId="16822" xr:uid="{00000000-0005-0000-0000-0000A3410000}"/>
    <cellStyle name="Note 2 3 2 3 13 2 5" xfId="16823" xr:uid="{00000000-0005-0000-0000-0000A4410000}"/>
    <cellStyle name="Note 2 3 2 3 13 2 5 2" xfId="16824" xr:uid="{00000000-0005-0000-0000-0000A5410000}"/>
    <cellStyle name="Note 2 3 2 3 13 2 6" xfId="16825" xr:uid="{00000000-0005-0000-0000-0000A6410000}"/>
    <cellStyle name="Note 2 3 2 3 13 2 6 2" xfId="16826" xr:uid="{00000000-0005-0000-0000-0000A7410000}"/>
    <cellStyle name="Note 2 3 2 3 13 2 7" xfId="16827" xr:uid="{00000000-0005-0000-0000-0000A8410000}"/>
    <cellStyle name="Note 2 3 2 3 13 3" xfId="16828" xr:uid="{00000000-0005-0000-0000-0000A9410000}"/>
    <cellStyle name="Note 2 3 2 3 13 3 2" xfId="16829" xr:uid="{00000000-0005-0000-0000-0000AA410000}"/>
    <cellStyle name="Note 2 3 2 3 13 3 2 2" xfId="16830" xr:uid="{00000000-0005-0000-0000-0000AB410000}"/>
    <cellStyle name="Note 2 3 2 3 13 3 2 2 2" xfId="16831" xr:uid="{00000000-0005-0000-0000-0000AC410000}"/>
    <cellStyle name="Note 2 3 2 3 13 3 2 2 2 2" xfId="16832" xr:uid="{00000000-0005-0000-0000-0000AD410000}"/>
    <cellStyle name="Note 2 3 2 3 13 3 2 2 3" xfId="16833" xr:uid="{00000000-0005-0000-0000-0000AE410000}"/>
    <cellStyle name="Note 2 3 2 3 13 3 2 3" xfId="16834" xr:uid="{00000000-0005-0000-0000-0000AF410000}"/>
    <cellStyle name="Note 2 3 2 3 13 3 2 3 2" xfId="16835" xr:uid="{00000000-0005-0000-0000-0000B0410000}"/>
    <cellStyle name="Note 2 3 2 3 13 3 2 4" xfId="16836" xr:uid="{00000000-0005-0000-0000-0000B1410000}"/>
    <cellStyle name="Note 2 3 2 3 13 3 3" xfId="16837" xr:uid="{00000000-0005-0000-0000-0000B2410000}"/>
    <cellStyle name="Note 2 3 2 3 13 3 3 2" xfId="16838" xr:uid="{00000000-0005-0000-0000-0000B3410000}"/>
    <cellStyle name="Note 2 3 2 3 13 3 3 2 2" xfId="16839" xr:uid="{00000000-0005-0000-0000-0000B4410000}"/>
    <cellStyle name="Note 2 3 2 3 13 3 3 3" xfId="16840" xr:uid="{00000000-0005-0000-0000-0000B5410000}"/>
    <cellStyle name="Note 2 3 2 3 13 3 4" xfId="16841" xr:uid="{00000000-0005-0000-0000-0000B6410000}"/>
    <cellStyle name="Note 2 3 2 3 13 3 4 2" xfId="16842" xr:uid="{00000000-0005-0000-0000-0000B7410000}"/>
    <cellStyle name="Note 2 3 2 3 13 3 4 2 2" xfId="16843" xr:uid="{00000000-0005-0000-0000-0000B8410000}"/>
    <cellStyle name="Note 2 3 2 3 13 3 4 3" xfId="16844" xr:uid="{00000000-0005-0000-0000-0000B9410000}"/>
    <cellStyle name="Note 2 3 2 3 13 3 5" xfId="16845" xr:uid="{00000000-0005-0000-0000-0000BA410000}"/>
    <cellStyle name="Note 2 3 2 3 13 3 5 2" xfId="16846" xr:uid="{00000000-0005-0000-0000-0000BB410000}"/>
    <cellStyle name="Note 2 3 2 3 13 3 6" xfId="16847" xr:uid="{00000000-0005-0000-0000-0000BC410000}"/>
    <cellStyle name="Note 2 3 2 3 13 3 6 2" xfId="16848" xr:uid="{00000000-0005-0000-0000-0000BD410000}"/>
    <cellStyle name="Note 2 3 2 3 13 3 7" xfId="16849" xr:uid="{00000000-0005-0000-0000-0000BE410000}"/>
    <cellStyle name="Note 2 3 2 3 13 4" xfId="16850" xr:uid="{00000000-0005-0000-0000-0000BF410000}"/>
    <cellStyle name="Note 2 3 2 3 13 4 2" xfId="16851" xr:uid="{00000000-0005-0000-0000-0000C0410000}"/>
    <cellStyle name="Note 2 3 2 3 13 4 2 2" xfId="16852" xr:uid="{00000000-0005-0000-0000-0000C1410000}"/>
    <cellStyle name="Note 2 3 2 3 13 4 2 2 2" xfId="16853" xr:uid="{00000000-0005-0000-0000-0000C2410000}"/>
    <cellStyle name="Note 2 3 2 3 13 4 2 2 2 2" xfId="16854" xr:uid="{00000000-0005-0000-0000-0000C3410000}"/>
    <cellStyle name="Note 2 3 2 3 13 4 2 2 3" xfId="16855" xr:uid="{00000000-0005-0000-0000-0000C4410000}"/>
    <cellStyle name="Note 2 3 2 3 13 4 2 3" xfId="16856" xr:uid="{00000000-0005-0000-0000-0000C5410000}"/>
    <cellStyle name="Note 2 3 2 3 13 4 2 3 2" xfId="16857" xr:uid="{00000000-0005-0000-0000-0000C6410000}"/>
    <cellStyle name="Note 2 3 2 3 13 4 2 4" xfId="16858" xr:uid="{00000000-0005-0000-0000-0000C7410000}"/>
    <cellStyle name="Note 2 3 2 3 13 4 3" xfId="16859" xr:uid="{00000000-0005-0000-0000-0000C8410000}"/>
    <cellStyle name="Note 2 3 2 3 13 4 3 2" xfId="16860" xr:uid="{00000000-0005-0000-0000-0000C9410000}"/>
    <cellStyle name="Note 2 3 2 3 13 4 3 2 2" xfId="16861" xr:uid="{00000000-0005-0000-0000-0000CA410000}"/>
    <cellStyle name="Note 2 3 2 3 13 4 3 3" xfId="16862" xr:uid="{00000000-0005-0000-0000-0000CB410000}"/>
    <cellStyle name="Note 2 3 2 3 13 4 4" xfId="16863" xr:uid="{00000000-0005-0000-0000-0000CC410000}"/>
    <cellStyle name="Note 2 3 2 3 13 4 4 2" xfId="16864" xr:uid="{00000000-0005-0000-0000-0000CD410000}"/>
    <cellStyle name="Note 2 3 2 3 13 4 4 2 2" xfId="16865" xr:uid="{00000000-0005-0000-0000-0000CE410000}"/>
    <cellStyle name="Note 2 3 2 3 13 4 4 3" xfId="16866" xr:uid="{00000000-0005-0000-0000-0000CF410000}"/>
    <cellStyle name="Note 2 3 2 3 13 4 5" xfId="16867" xr:uid="{00000000-0005-0000-0000-0000D0410000}"/>
    <cellStyle name="Note 2 3 2 3 13 4 5 2" xfId="16868" xr:uid="{00000000-0005-0000-0000-0000D1410000}"/>
    <cellStyle name="Note 2 3 2 3 13 4 6" xfId="16869" xr:uid="{00000000-0005-0000-0000-0000D2410000}"/>
    <cellStyle name="Note 2 3 2 3 13 4 6 2" xfId="16870" xr:uid="{00000000-0005-0000-0000-0000D3410000}"/>
    <cellStyle name="Note 2 3 2 3 13 4 7" xfId="16871" xr:uid="{00000000-0005-0000-0000-0000D4410000}"/>
    <cellStyle name="Note 2 3 2 3 13 5" xfId="16872" xr:uid="{00000000-0005-0000-0000-0000D5410000}"/>
    <cellStyle name="Note 2 3 2 3 13 5 2" xfId="16873" xr:uid="{00000000-0005-0000-0000-0000D6410000}"/>
    <cellStyle name="Note 2 3 2 3 13 5 2 2" xfId="16874" xr:uid="{00000000-0005-0000-0000-0000D7410000}"/>
    <cellStyle name="Note 2 3 2 3 13 5 2 2 2" xfId="16875" xr:uid="{00000000-0005-0000-0000-0000D8410000}"/>
    <cellStyle name="Note 2 3 2 3 13 5 2 2 2 2" xfId="16876" xr:uid="{00000000-0005-0000-0000-0000D9410000}"/>
    <cellStyle name="Note 2 3 2 3 13 5 2 2 3" xfId="16877" xr:uid="{00000000-0005-0000-0000-0000DA410000}"/>
    <cellStyle name="Note 2 3 2 3 13 5 2 3" xfId="16878" xr:uid="{00000000-0005-0000-0000-0000DB410000}"/>
    <cellStyle name="Note 2 3 2 3 13 5 2 3 2" xfId="16879" xr:uid="{00000000-0005-0000-0000-0000DC410000}"/>
    <cellStyle name="Note 2 3 2 3 13 5 2 4" xfId="16880" xr:uid="{00000000-0005-0000-0000-0000DD410000}"/>
    <cellStyle name="Note 2 3 2 3 13 5 3" xfId="16881" xr:uid="{00000000-0005-0000-0000-0000DE410000}"/>
    <cellStyle name="Note 2 3 2 3 13 5 3 2" xfId="16882" xr:uid="{00000000-0005-0000-0000-0000DF410000}"/>
    <cellStyle name="Note 2 3 2 3 13 5 3 2 2" xfId="16883" xr:uid="{00000000-0005-0000-0000-0000E0410000}"/>
    <cellStyle name="Note 2 3 2 3 13 5 3 3" xfId="16884" xr:uid="{00000000-0005-0000-0000-0000E1410000}"/>
    <cellStyle name="Note 2 3 2 3 13 5 4" xfId="16885" xr:uid="{00000000-0005-0000-0000-0000E2410000}"/>
    <cellStyle name="Note 2 3 2 3 13 5 4 2" xfId="16886" xr:uid="{00000000-0005-0000-0000-0000E3410000}"/>
    <cellStyle name="Note 2 3 2 3 13 5 4 2 2" xfId="16887" xr:uid="{00000000-0005-0000-0000-0000E4410000}"/>
    <cellStyle name="Note 2 3 2 3 13 5 4 3" xfId="16888" xr:uid="{00000000-0005-0000-0000-0000E5410000}"/>
    <cellStyle name="Note 2 3 2 3 13 5 5" xfId="16889" xr:uid="{00000000-0005-0000-0000-0000E6410000}"/>
    <cellStyle name="Note 2 3 2 3 13 5 5 2" xfId="16890" xr:uid="{00000000-0005-0000-0000-0000E7410000}"/>
    <cellStyle name="Note 2 3 2 3 13 5 6" xfId="16891" xr:uid="{00000000-0005-0000-0000-0000E8410000}"/>
    <cellStyle name="Note 2 3 2 3 13 5 6 2" xfId="16892" xr:uid="{00000000-0005-0000-0000-0000E9410000}"/>
    <cellStyle name="Note 2 3 2 3 13 5 7" xfId="16893" xr:uid="{00000000-0005-0000-0000-0000EA410000}"/>
    <cellStyle name="Note 2 3 2 3 13 6" xfId="16894" xr:uid="{00000000-0005-0000-0000-0000EB410000}"/>
    <cellStyle name="Note 2 3 2 3 13 6 2" xfId="16895" xr:uid="{00000000-0005-0000-0000-0000EC410000}"/>
    <cellStyle name="Note 2 3 2 3 13 6 2 2" xfId="16896" xr:uid="{00000000-0005-0000-0000-0000ED410000}"/>
    <cellStyle name="Note 2 3 2 3 13 6 2 2 2" xfId="16897" xr:uid="{00000000-0005-0000-0000-0000EE410000}"/>
    <cellStyle name="Note 2 3 2 3 13 6 2 2 2 2" xfId="16898" xr:uid="{00000000-0005-0000-0000-0000EF410000}"/>
    <cellStyle name="Note 2 3 2 3 13 6 2 2 3" xfId="16899" xr:uid="{00000000-0005-0000-0000-0000F0410000}"/>
    <cellStyle name="Note 2 3 2 3 13 6 2 3" xfId="16900" xr:uid="{00000000-0005-0000-0000-0000F1410000}"/>
    <cellStyle name="Note 2 3 2 3 13 6 2 3 2" xfId="16901" xr:uid="{00000000-0005-0000-0000-0000F2410000}"/>
    <cellStyle name="Note 2 3 2 3 13 6 2 4" xfId="16902" xr:uid="{00000000-0005-0000-0000-0000F3410000}"/>
    <cellStyle name="Note 2 3 2 3 13 6 3" xfId="16903" xr:uid="{00000000-0005-0000-0000-0000F4410000}"/>
    <cellStyle name="Note 2 3 2 3 13 6 3 2" xfId="16904" xr:uid="{00000000-0005-0000-0000-0000F5410000}"/>
    <cellStyle name="Note 2 3 2 3 13 6 3 2 2" xfId="16905" xr:uid="{00000000-0005-0000-0000-0000F6410000}"/>
    <cellStyle name="Note 2 3 2 3 13 6 3 3" xfId="16906" xr:uid="{00000000-0005-0000-0000-0000F7410000}"/>
    <cellStyle name="Note 2 3 2 3 13 6 4" xfId="16907" xr:uid="{00000000-0005-0000-0000-0000F8410000}"/>
    <cellStyle name="Note 2 3 2 3 13 6 4 2" xfId="16908" xr:uid="{00000000-0005-0000-0000-0000F9410000}"/>
    <cellStyle name="Note 2 3 2 3 13 6 4 2 2" xfId="16909" xr:uid="{00000000-0005-0000-0000-0000FA410000}"/>
    <cellStyle name="Note 2 3 2 3 13 6 4 3" xfId="16910" xr:uid="{00000000-0005-0000-0000-0000FB410000}"/>
    <cellStyle name="Note 2 3 2 3 13 6 5" xfId="16911" xr:uid="{00000000-0005-0000-0000-0000FC410000}"/>
    <cellStyle name="Note 2 3 2 3 13 6 5 2" xfId="16912" xr:uid="{00000000-0005-0000-0000-0000FD410000}"/>
    <cellStyle name="Note 2 3 2 3 13 6 6" xfId="16913" xr:uid="{00000000-0005-0000-0000-0000FE410000}"/>
    <cellStyle name="Note 2 3 2 3 13 6 6 2" xfId="16914" xr:uid="{00000000-0005-0000-0000-0000FF410000}"/>
    <cellStyle name="Note 2 3 2 3 13 6 7" xfId="16915" xr:uid="{00000000-0005-0000-0000-000000420000}"/>
    <cellStyle name="Note 2 3 2 3 13 7" xfId="16916" xr:uid="{00000000-0005-0000-0000-000001420000}"/>
    <cellStyle name="Note 2 3 2 3 13 7 2" xfId="16917" xr:uid="{00000000-0005-0000-0000-000002420000}"/>
    <cellStyle name="Note 2 3 2 3 13 7 2 2" xfId="16918" xr:uid="{00000000-0005-0000-0000-000003420000}"/>
    <cellStyle name="Note 2 3 2 3 13 7 2 2 2" xfId="16919" xr:uid="{00000000-0005-0000-0000-000004420000}"/>
    <cellStyle name="Note 2 3 2 3 13 7 2 3" xfId="16920" xr:uid="{00000000-0005-0000-0000-000005420000}"/>
    <cellStyle name="Note 2 3 2 3 13 7 3" xfId="16921" xr:uid="{00000000-0005-0000-0000-000006420000}"/>
    <cellStyle name="Note 2 3 2 3 13 7 3 2" xfId="16922" xr:uid="{00000000-0005-0000-0000-000007420000}"/>
    <cellStyle name="Note 2 3 2 3 13 7 4" xfId="16923" xr:uid="{00000000-0005-0000-0000-000008420000}"/>
    <cellStyle name="Note 2 3 2 3 13 8" xfId="16924" xr:uid="{00000000-0005-0000-0000-000009420000}"/>
    <cellStyle name="Note 2 3 2 3 13 8 2" xfId="16925" xr:uid="{00000000-0005-0000-0000-00000A420000}"/>
    <cellStyle name="Note 2 3 2 3 13 8 2 2" xfId="16926" xr:uid="{00000000-0005-0000-0000-00000B420000}"/>
    <cellStyle name="Note 2 3 2 3 13 8 3" xfId="16927" xr:uid="{00000000-0005-0000-0000-00000C420000}"/>
    <cellStyle name="Note 2 3 2 3 13 9" xfId="16928" xr:uid="{00000000-0005-0000-0000-00000D420000}"/>
    <cellStyle name="Note 2 3 2 3 13 9 2" xfId="16929" xr:uid="{00000000-0005-0000-0000-00000E420000}"/>
    <cellStyle name="Note 2 3 2 3 13 9 2 2" xfId="16930" xr:uid="{00000000-0005-0000-0000-00000F420000}"/>
    <cellStyle name="Note 2 3 2 3 13 9 3" xfId="16931" xr:uid="{00000000-0005-0000-0000-000010420000}"/>
    <cellStyle name="Note 2 3 2 3 14" xfId="16932" xr:uid="{00000000-0005-0000-0000-000011420000}"/>
    <cellStyle name="Note 2 3 2 3 14 10" xfId="16933" xr:uid="{00000000-0005-0000-0000-000012420000}"/>
    <cellStyle name="Note 2 3 2 3 14 10 2" xfId="16934" xr:uid="{00000000-0005-0000-0000-000013420000}"/>
    <cellStyle name="Note 2 3 2 3 14 11" xfId="16935" xr:uid="{00000000-0005-0000-0000-000014420000}"/>
    <cellStyle name="Note 2 3 2 3 14 11 2" xfId="16936" xr:uid="{00000000-0005-0000-0000-000015420000}"/>
    <cellStyle name="Note 2 3 2 3 14 12" xfId="16937" xr:uid="{00000000-0005-0000-0000-000016420000}"/>
    <cellStyle name="Note 2 3 2 3 14 2" xfId="16938" xr:uid="{00000000-0005-0000-0000-000017420000}"/>
    <cellStyle name="Note 2 3 2 3 14 2 2" xfId="16939" xr:uid="{00000000-0005-0000-0000-000018420000}"/>
    <cellStyle name="Note 2 3 2 3 14 2 2 2" xfId="16940" xr:uid="{00000000-0005-0000-0000-000019420000}"/>
    <cellStyle name="Note 2 3 2 3 14 2 2 2 2" xfId="16941" xr:uid="{00000000-0005-0000-0000-00001A420000}"/>
    <cellStyle name="Note 2 3 2 3 14 2 2 2 2 2" xfId="16942" xr:uid="{00000000-0005-0000-0000-00001B420000}"/>
    <cellStyle name="Note 2 3 2 3 14 2 2 2 3" xfId="16943" xr:uid="{00000000-0005-0000-0000-00001C420000}"/>
    <cellStyle name="Note 2 3 2 3 14 2 2 3" xfId="16944" xr:uid="{00000000-0005-0000-0000-00001D420000}"/>
    <cellStyle name="Note 2 3 2 3 14 2 2 3 2" xfId="16945" xr:uid="{00000000-0005-0000-0000-00001E420000}"/>
    <cellStyle name="Note 2 3 2 3 14 2 2 4" xfId="16946" xr:uid="{00000000-0005-0000-0000-00001F420000}"/>
    <cellStyle name="Note 2 3 2 3 14 2 3" xfId="16947" xr:uid="{00000000-0005-0000-0000-000020420000}"/>
    <cellStyle name="Note 2 3 2 3 14 2 3 2" xfId="16948" xr:uid="{00000000-0005-0000-0000-000021420000}"/>
    <cellStyle name="Note 2 3 2 3 14 2 3 2 2" xfId="16949" xr:uid="{00000000-0005-0000-0000-000022420000}"/>
    <cellStyle name="Note 2 3 2 3 14 2 3 3" xfId="16950" xr:uid="{00000000-0005-0000-0000-000023420000}"/>
    <cellStyle name="Note 2 3 2 3 14 2 4" xfId="16951" xr:uid="{00000000-0005-0000-0000-000024420000}"/>
    <cellStyle name="Note 2 3 2 3 14 2 4 2" xfId="16952" xr:uid="{00000000-0005-0000-0000-000025420000}"/>
    <cellStyle name="Note 2 3 2 3 14 2 4 2 2" xfId="16953" xr:uid="{00000000-0005-0000-0000-000026420000}"/>
    <cellStyle name="Note 2 3 2 3 14 2 4 3" xfId="16954" xr:uid="{00000000-0005-0000-0000-000027420000}"/>
    <cellStyle name="Note 2 3 2 3 14 2 5" xfId="16955" xr:uid="{00000000-0005-0000-0000-000028420000}"/>
    <cellStyle name="Note 2 3 2 3 14 2 5 2" xfId="16956" xr:uid="{00000000-0005-0000-0000-000029420000}"/>
    <cellStyle name="Note 2 3 2 3 14 2 6" xfId="16957" xr:uid="{00000000-0005-0000-0000-00002A420000}"/>
    <cellStyle name="Note 2 3 2 3 14 2 6 2" xfId="16958" xr:uid="{00000000-0005-0000-0000-00002B420000}"/>
    <cellStyle name="Note 2 3 2 3 14 2 7" xfId="16959" xr:uid="{00000000-0005-0000-0000-00002C420000}"/>
    <cellStyle name="Note 2 3 2 3 14 3" xfId="16960" xr:uid="{00000000-0005-0000-0000-00002D420000}"/>
    <cellStyle name="Note 2 3 2 3 14 3 2" xfId="16961" xr:uid="{00000000-0005-0000-0000-00002E420000}"/>
    <cellStyle name="Note 2 3 2 3 14 3 2 2" xfId="16962" xr:uid="{00000000-0005-0000-0000-00002F420000}"/>
    <cellStyle name="Note 2 3 2 3 14 3 2 2 2" xfId="16963" xr:uid="{00000000-0005-0000-0000-000030420000}"/>
    <cellStyle name="Note 2 3 2 3 14 3 2 2 2 2" xfId="16964" xr:uid="{00000000-0005-0000-0000-000031420000}"/>
    <cellStyle name="Note 2 3 2 3 14 3 2 2 3" xfId="16965" xr:uid="{00000000-0005-0000-0000-000032420000}"/>
    <cellStyle name="Note 2 3 2 3 14 3 2 3" xfId="16966" xr:uid="{00000000-0005-0000-0000-000033420000}"/>
    <cellStyle name="Note 2 3 2 3 14 3 2 3 2" xfId="16967" xr:uid="{00000000-0005-0000-0000-000034420000}"/>
    <cellStyle name="Note 2 3 2 3 14 3 2 4" xfId="16968" xr:uid="{00000000-0005-0000-0000-000035420000}"/>
    <cellStyle name="Note 2 3 2 3 14 3 3" xfId="16969" xr:uid="{00000000-0005-0000-0000-000036420000}"/>
    <cellStyle name="Note 2 3 2 3 14 3 3 2" xfId="16970" xr:uid="{00000000-0005-0000-0000-000037420000}"/>
    <cellStyle name="Note 2 3 2 3 14 3 3 2 2" xfId="16971" xr:uid="{00000000-0005-0000-0000-000038420000}"/>
    <cellStyle name="Note 2 3 2 3 14 3 3 3" xfId="16972" xr:uid="{00000000-0005-0000-0000-000039420000}"/>
    <cellStyle name="Note 2 3 2 3 14 3 4" xfId="16973" xr:uid="{00000000-0005-0000-0000-00003A420000}"/>
    <cellStyle name="Note 2 3 2 3 14 3 4 2" xfId="16974" xr:uid="{00000000-0005-0000-0000-00003B420000}"/>
    <cellStyle name="Note 2 3 2 3 14 3 4 2 2" xfId="16975" xr:uid="{00000000-0005-0000-0000-00003C420000}"/>
    <cellStyle name="Note 2 3 2 3 14 3 4 3" xfId="16976" xr:uid="{00000000-0005-0000-0000-00003D420000}"/>
    <cellStyle name="Note 2 3 2 3 14 3 5" xfId="16977" xr:uid="{00000000-0005-0000-0000-00003E420000}"/>
    <cellStyle name="Note 2 3 2 3 14 3 5 2" xfId="16978" xr:uid="{00000000-0005-0000-0000-00003F420000}"/>
    <cellStyle name="Note 2 3 2 3 14 3 6" xfId="16979" xr:uid="{00000000-0005-0000-0000-000040420000}"/>
    <cellStyle name="Note 2 3 2 3 14 3 6 2" xfId="16980" xr:uid="{00000000-0005-0000-0000-000041420000}"/>
    <cellStyle name="Note 2 3 2 3 14 3 7" xfId="16981" xr:uid="{00000000-0005-0000-0000-000042420000}"/>
    <cellStyle name="Note 2 3 2 3 14 4" xfId="16982" xr:uid="{00000000-0005-0000-0000-000043420000}"/>
    <cellStyle name="Note 2 3 2 3 14 4 2" xfId="16983" xr:uid="{00000000-0005-0000-0000-000044420000}"/>
    <cellStyle name="Note 2 3 2 3 14 4 2 2" xfId="16984" xr:uid="{00000000-0005-0000-0000-000045420000}"/>
    <cellStyle name="Note 2 3 2 3 14 4 2 2 2" xfId="16985" xr:uid="{00000000-0005-0000-0000-000046420000}"/>
    <cellStyle name="Note 2 3 2 3 14 4 2 2 2 2" xfId="16986" xr:uid="{00000000-0005-0000-0000-000047420000}"/>
    <cellStyle name="Note 2 3 2 3 14 4 2 2 3" xfId="16987" xr:uid="{00000000-0005-0000-0000-000048420000}"/>
    <cellStyle name="Note 2 3 2 3 14 4 2 3" xfId="16988" xr:uid="{00000000-0005-0000-0000-000049420000}"/>
    <cellStyle name="Note 2 3 2 3 14 4 2 3 2" xfId="16989" xr:uid="{00000000-0005-0000-0000-00004A420000}"/>
    <cellStyle name="Note 2 3 2 3 14 4 2 4" xfId="16990" xr:uid="{00000000-0005-0000-0000-00004B420000}"/>
    <cellStyle name="Note 2 3 2 3 14 4 3" xfId="16991" xr:uid="{00000000-0005-0000-0000-00004C420000}"/>
    <cellStyle name="Note 2 3 2 3 14 4 3 2" xfId="16992" xr:uid="{00000000-0005-0000-0000-00004D420000}"/>
    <cellStyle name="Note 2 3 2 3 14 4 3 2 2" xfId="16993" xr:uid="{00000000-0005-0000-0000-00004E420000}"/>
    <cellStyle name="Note 2 3 2 3 14 4 3 3" xfId="16994" xr:uid="{00000000-0005-0000-0000-00004F420000}"/>
    <cellStyle name="Note 2 3 2 3 14 4 4" xfId="16995" xr:uid="{00000000-0005-0000-0000-000050420000}"/>
    <cellStyle name="Note 2 3 2 3 14 4 4 2" xfId="16996" xr:uid="{00000000-0005-0000-0000-000051420000}"/>
    <cellStyle name="Note 2 3 2 3 14 4 4 2 2" xfId="16997" xr:uid="{00000000-0005-0000-0000-000052420000}"/>
    <cellStyle name="Note 2 3 2 3 14 4 4 3" xfId="16998" xr:uid="{00000000-0005-0000-0000-000053420000}"/>
    <cellStyle name="Note 2 3 2 3 14 4 5" xfId="16999" xr:uid="{00000000-0005-0000-0000-000054420000}"/>
    <cellStyle name="Note 2 3 2 3 14 4 5 2" xfId="17000" xr:uid="{00000000-0005-0000-0000-000055420000}"/>
    <cellStyle name="Note 2 3 2 3 14 4 6" xfId="17001" xr:uid="{00000000-0005-0000-0000-000056420000}"/>
    <cellStyle name="Note 2 3 2 3 14 4 6 2" xfId="17002" xr:uid="{00000000-0005-0000-0000-000057420000}"/>
    <cellStyle name="Note 2 3 2 3 14 4 7" xfId="17003" xr:uid="{00000000-0005-0000-0000-000058420000}"/>
    <cellStyle name="Note 2 3 2 3 14 5" xfId="17004" xr:uid="{00000000-0005-0000-0000-000059420000}"/>
    <cellStyle name="Note 2 3 2 3 14 5 2" xfId="17005" xr:uid="{00000000-0005-0000-0000-00005A420000}"/>
    <cellStyle name="Note 2 3 2 3 14 5 2 2" xfId="17006" xr:uid="{00000000-0005-0000-0000-00005B420000}"/>
    <cellStyle name="Note 2 3 2 3 14 5 2 2 2" xfId="17007" xr:uid="{00000000-0005-0000-0000-00005C420000}"/>
    <cellStyle name="Note 2 3 2 3 14 5 2 2 2 2" xfId="17008" xr:uid="{00000000-0005-0000-0000-00005D420000}"/>
    <cellStyle name="Note 2 3 2 3 14 5 2 2 3" xfId="17009" xr:uid="{00000000-0005-0000-0000-00005E420000}"/>
    <cellStyle name="Note 2 3 2 3 14 5 2 3" xfId="17010" xr:uid="{00000000-0005-0000-0000-00005F420000}"/>
    <cellStyle name="Note 2 3 2 3 14 5 2 3 2" xfId="17011" xr:uid="{00000000-0005-0000-0000-000060420000}"/>
    <cellStyle name="Note 2 3 2 3 14 5 2 4" xfId="17012" xr:uid="{00000000-0005-0000-0000-000061420000}"/>
    <cellStyle name="Note 2 3 2 3 14 5 3" xfId="17013" xr:uid="{00000000-0005-0000-0000-000062420000}"/>
    <cellStyle name="Note 2 3 2 3 14 5 3 2" xfId="17014" xr:uid="{00000000-0005-0000-0000-000063420000}"/>
    <cellStyle name="Note 2 3 2 3 14 5 3 2 2" xfId="17015" xr:uid="{00000000-0005-0000-0000-000064420000}"/>
    <cellStyle name="Note 2 3 2 3 14 5 3 3" xfId="17016" xr:uid="{00000000-0005-0000-0000-000065420000}"/>
    <cellStyle name="Note 2 3 2 3 14 5 4" xfId="17017" xr:uid="{00000000-0005-0000-0000-000066420000}"/>
    <cellStyle name="Note 2 3 2 3 14 5 4 2" xfId="17018" xr:uid="{00000000-0005-0000-0000-000067420000}"/>
    <cellStyle name="Note 2 3 2 3 14 5 4 2 2" xfId="17019" xr:uid="{00000000-0005-0000-0000-000068420000}"/>
    <cellStyle name="Note 2 3 2 3 14 5 4 3" xfId="17020" xr:uid="{00000000-0005-0000-0000-000069420000}"/>
    <cellStyle name="Note 2 3 2 3 14 5 5" xfId="17021" xr:uid="{00000000-0005-0000-0000-00006A420000}"/>
    <cellStyle name="Note 2 3 2 3 14 5 5 2" xfId="17022" xr:uid="{00000000-0005-0000-0000-00006B420000}"/>
    <cellStyle name="Note 2 3 2 3 14 5 6" xfId="17023" xr:uid="{00000000-0005-0000-0000-00006C420000}"/>
    <cellStyle name="Note 2 3 2 3 14 5 6 2" xfId="17024" xr:uid="{00000000-0005-0000-0000-00006D420000}"/>
    <cellStyle name="Note 2 3 2 3 14 5 7" xfId="17025" xr:uid="{00000000-0005-0000-0000-00006E420000}"/>
    <cellStyle name="Note 2 3 2 3 14 6" xfId="17026" xr:uid="{00000000-0005-0000-0000-00006F420000}"/>
    <cellStyle name="Note 2 3 2 3 14 6 2" xfId="17027" xr:uid="{00000000-0005-0000-0000-000070420000}"/>
    <cellStyle name="Note 2 3 2 3 14 6 2 2" xfId="17028" xr:uid="{00000000-0005-0000-0000-000071420000}"/>
    <cellStyle name="Note 2 3 2 3 14 6 2 2 2" xfId="17029" xr:uid="{00000000-0005-0000-0000-000072420000}"/>
    <cellStyle name="Note 2 3 2 3 14 6 2 2 2 2" xfId="17030" xr:uid="{00000000-0005-0000-0000-000073420000}"/>
    <cellStyle name="Note 2 3 2 3 14 6 2 2 3" xfId="17031" xr:uid="{00000000-0005-0000-0000-000074420000}"/>
    <cellStyle name="Note 2 3 2 3 14 6 2 3" xfId="17032" xr:uid="{00000000-0005-0000-0000-000075420000}"/>
    <cellStyle name="Note 2 3 2 3 14 6 2 3 2" xfId="17033" xr:uid="{00000000-0005-0000-0000-000076420000}"/>
    <cellStyle name="Note 2 3 2 3 14 6 2 4" xfId="17034" xr:uid="{00000000-0005-0000-0000-000077420000}"/>
    <cellStyle name="Note 2 3 2 3 14 6 3" xfId="17035" xr:uid="{00000000-0005-0000-0000-000078420000}"/>
    <cellStyle name="Note 2 3 2 3 14 6 3 2" xfId="17036" xr:uid="{00000000-0005-0000-0000-000079420000}"/>
    <cellStyle name="Note 2 3 2 3 14 6 3 2 2" xfId="17037" xr:uid="{00000000-0005-0000-0000-00007A420000}"/>
    <cellStyle name="Note 2 3 2 3 14 6 3 3" xfId="17038" xr:uid="{00000000-0005-0000-0000-00007B420000}"/>
    <cellStyle name="Note 2 3 2 3 14 6 4" xfId="17039" xr:uid="{00000000-0005-0000-0000-00007C420000}"/>
    <cellStyle name="Note 2 3 2 3 14 6 4 2" xfId="17040" xr:uid="{00000000-0005-0000-0000-00007D420000}"/>
    <cellStyle name="Note 2 3 2 3 14 6 4 2 2" xfId="17041" xr:uid="{00000000-0005-0000-0000-00007E420000}"/>
    <cellStyle name="Note 2 3 2 3 14 6 4 3" xfId="17042" xr:uid="{00000000-0005-0000-0000-00007F420000}"/>
    <cellStyle name="Note 2 3 2 3 14 6 5" xfId="17043" xr:uid="{00000000-0005-0000-0000-000080420000}"/>
    <cellStyle name="Note 2 3 2 3 14 6 5 2" xfId="17044" xr:uid="{00000000-0005-0000-0000-000081420000}"/>
    <cellStyle name="Note 2 3 2 3 14 6 6" xfId="17045" xr:uid="{00000000-0005-0000-0000-000082420000}"/>
    <cellStyle name="Note 2 3 2 3 14 6 6 2" xfId="17046" xr:uid="{00000000-0005-0000-0000-000083420000}"/>
    <cellStyle name="Note 2 3 2 3 14 6 7" xfId="17047" xr:uid="{00000000-0005-0000-0000-000084420000}"/>
    <cellStyle name="Note 2 3 2 3 14 7" xfId="17048" xr:uid="{00000000-0005-0000-0000-000085420000}"/>
    <cellStyle name="Note 2 3 2 3 14 7 2" xfId="17049" xr:uid="{00000000-0005-0000-0000-000086420000}"/>
    <cellStyle name="Note 2 3 2 3 14 7 2 2" xfId="17050" xr:uid="{00000000-0005-0000-0000-000087420000}"/>
    <cellStyle name="Note 2 3 2 3 14 7 2 2 2" xfId="17051" xr:uid="{00000000-0005-0000-0000-000088420000}"/>
    <cellStyle name="Note 2 3 2 3 14 7 2 3" xfId="17052" xr:uid="{00000000-0005-0000-0000-000089420000}"/>
    <cellStyle name="Note 2 3 2 3 14 7 3" xfId="17053" xr:uid="{00000000-0005-0000-0000-00008A420000}"/>
    <cellStyle name="Note 2 3 2 3 14 7 3 2" xfId="17054" xr:uid="{00000000-0005-0000-0000-00008B420000}"/>
    <cellStyle name="Note 2 3 2 3 14 7 4" xfId="17055" xr:uid="{00000000-0005-0000-0000-00008C420000}"/>
    <cellStyle name="Note 2 3 2 3 14 8" xfId="17056" xr:uid="{00000000-0005-0000-0000-00008D420000}"/>
    <cellStyle name="Note 2 3 2 3 14 8 2" xfId="17057" xr:uid="{00000000-0005-0000-0000-00008E420000}"/>
    <cellStyle name="Note 2 3 2 3 14 8 2 2" xfId="17058" xr:uid="{00000000-0005-0000-0000-00008F420000}"/>
    <cellStyle name="Note 2 3 2 3 14 8 3" xfId="17059" xr:uid="{00000000-0005-0000-0000-000090420000}"/>
    <cellStyle name="Note 2 3 2 3 14 9" xfId="17060" xr:uid="{00000000-0005-0000-0000-000091420000}"/>
    <cellStyle name="Note 2 3 2 3 14 9 2" xfId="17061" xr:uid="{00000000-0005-0000-0000-000092420000}"/>
    <cellStyle name="Note 2 3 2 3 14 9 2 2" xfId="17062" xr:uid="{00000000-0005-0000-0000-000093420000}"/>
    <cellStyle name="Note 2 3 2 3 14 9 3" xfId="17063" xr:uid="{00000000-0005-0000-0000-000094420000}"/>
    <cellStyle name="Note 2 3 2 3 15" xfId="17064" xr:uid="{00000000-0005-0000-0000-000095420000}"/>
    <cellStyle name="Note 2 3 2 3 15 10" xfId="17065" xr:uid="{00000000-0005-0000-0000-000096420000}"/>
    <cellStyle name="Note 2 3 2 3 15 10 2" xfId="17066" xr:uid="{00000000-0005-0000-0000-000097420000}"/>
    <cellStyle name="Note 2 3 2 3 15 11" xfId="17067" xr:uid="{00000000-0005-0000-0000-000098420000}"/>
    <cellStyle name="Note 2 3 2 3 15 2" xfId="17068" xr:uid="{00000000-0005-0000-0000-000099420000}"/>
    <cellStyle name="Note 2 3 2 3 15 2 2" xfId="17069" xr:uid="{00000000-0005-0000-0000-00009A420000}"/>
    <cellStyle name="Note 2 3 2 3 15 2 2 2" xfId="17070" xr:uid="{00000000-0005-0000-0000-00009B420000}"/>
    <cellStyle name="Note 2 3 2 3 15 2 2 2 2" xfId="17071" xr:uid="{00000000-0005-0000-0000-00009C420000}"/>
    <cellStyle name="Note 2 3 2 3 15 2 2 2 2 2" xfId="17072" xr:uid="{00000000-0005-0000-0000-00009D420000}"/>
    <cellStyle name="Note 2 3 2 3 15 2 2 2 3" xfId="17073" xr:uid="{00000000-0005-0000-0000-00009E420000}"/>
    <cellStyle name="Note 2 3 2 3 15 2 2 3" xfId="17074" xr:uid="{00000000-0005-0000-0000-00009F420000}"/>
    <cellStyle name="Note 2 3 2 3 15 2 2 3 2" xfId="17075" xr:uid="{00000000-0005-0000-0000-0000A0420000}"/>
    <cellStyle name="Note 2 3 2 3 15 2 2 4" xfId="17076" xr:uid="{00000000-0005-0000-0000-0000A1420000}"/>
    <cellStyle name="Note 2 3 2 3 15 2 3" xfId="17077" xr:uid="{00000000-0005-0000-0000-0000A2420000}"/>
    <cellStyle name="Note 2 3 2 3 15 2 3 2" xfId="17078" xr:uid="{00000000-0005-0000-0000-0000A3420000}"/>
    <cellStyle name="Note 2 3 2 3 15 2 3 2 2" xfId="17079" xr:uid="{00000000-0005-0000-0000-0000A4420000}"/>
    <cellStyle name="Note 2 3 2 3 15 2 3 3" xfId="17080" xr:uid="{00000000-0005-0000-0000-0000A5420000}"/>
    <cellStyle name="Note 2 3 2 3 15 2 4" xfId="17081" xr:uid="{00000000-0005-0000-0000-0000A6420000}"/>
    <cellStyle name="Note 2 3 2 3 15 2 4 2" xfId="17082" xr:uid="{00000000-0005-0000-0000-0000A7420000}"/>
    <cellStyle name="Note 2 3 2 3 15 2 4 2 2" xfId="17083" xr:uid="{00000000-0005-0000-0000-0000A8420000}"/>
    <cellStyle name="Note 2 3 2 3 15 2 4 3" xfId="17084" xr:uid="{00000000-0005-0000-0000-0000A9420000}"/>
    <cellStyle name="Note 2 3 2 3 15 2 5" xfId="17085" xr:uid="{00000000-0005-0000-0000-0000AA420000}"/>
    <cellStyle name="Note 2 3 2 3 15 2 5 2" xfId="17086" xr:uid="{00000000-0005-0000-0000-0000AB420000}"/>
    <cellStyle name="Note 2 3 2 3 15 2 6" xfId="17087" xr:uid="{00000000-0005-0000-0000-0000AC420000}"/>
    <cellStyle name="Note 2 3 2 3 15 2 6 2" xfId="17088" xr:uid="{00000000-0005-0000-0000-0000AD420000}"/>
    <cellStyle name="Note 2 3 2 3 15 2 7" xfId="17089" xr:uid="{00000000-0005-0000-0000-0000AE420000}"/>
    <cellStyle name="Note 2 3 2 3 15 3" xfId="17090" xr:uid="{00000000-0005-0000-0000-0000AF420000}"/>
    <cellStyle name="Note 2 3 2 3 15 3 2" xfId="17091" xr:uid="{00000000-0005-0000-0000-0000B0420000}"/>
    <cellStyle name="Note 2 3 2 3 15 3 2 2" xfId="17092" xr:uid="{00000000-0005-0000-0000-0000B1420000}"/>
    <cellStyle name="Note 2 3 2 3 15 3 2 2 2" xfId="17093" xr:uid="{00000000-0005-0000-0000-0000B2420000}"/>
    <cellStyle name="Note 2 3 2 3 15 3 2 2 2 2" xfId="17094" xr:uid="{00000000-0005-0000-0000-0000B3420000}"/>
    <cellStyle name="Note 2 3 2 3 15 3 2 2 3" xfId="17095" xr:uid="{00000000-0005-0000-0000-0000B4420000}"/>
    <cellStyle name="Note 2 3 2 3 15 3 2 3" xfId="17096" xr:uid="{00000000-0005-0000-0000-0000B5420000}"/>
    <cellStyle name="Note 2 3 2 3 15 3 2 3 2" xfId="17097" xr:uid="{00000000-0005-0000-0000-0000B6420000}"/>
    <cellStyle name="Note 2 3 2 3 15 3 2 4" xfId="17098" xr:uid="{00000000-0005-0000-0000-0000B7420000}"/>
    <cellStyle name="Note 2 3 2 3 15 3 3" xfId="17099" xr:uid="{00000000-0005-0000-0000-0000B8420000}"/>
    <cellStyle name="Note 2 3 2 3 15 3 3 2" xfId="17100" xr:uid="{00000000-0005-0000-0000-0000B9420000}"/>
    <cellStyle name="Note 2 3 2 3 15 3 3 2 2" xfId="17101" xr:uid="{00000000-0005-0000-0000-0000BA420000}"/>
    <cellStyle name="Note 2 3 2 3 15 3 3 3" xfId="17102" xr:uid="{00000000-0005-0000-0000-0000BB420000}"/>
    <cellStyle name="Note 2 3 2 3 15 3 4" xfId="17103" xr:uid="{00000000-0005-0000-0000-0000BC420000}"/>
    <cellStyle name="Note 2 3 2 3 15 3 4 2" xfId="17104" xr:uid="{00000000-0005-0000-0000-0000BD420000}"/>
    <cellStyle name="Note 2 3 2 3 15 3 4 2 2" xfId="17105" xr:uid="{00000000-0005-0000-0000-0000BE420000}"/>
    <cellStyle name="Note 2 3 2 3 15 3 4 3" xfId="17106" xr:uid="{00000000-0005-0000-0000-0000BF420000}"/>
    <cellStyle name="Note 2 3 2 3 15 3 5" xfId="17107" xr:uid="{00000000-0005-0000-0000-0000C0420000}"/>
    <cellStyle name="Note 2 3 2 3 15 3 5 2" xfId="17108" xr:uid="{00000000-0005-0000-0000-0000C1420000}"/>
    <cellStyle name="Note 2 3 2 3 15 3 6" xfId="17109" xr:uid="{00000000-0005-0000-0000-0000C2420000}"/>
    <cellStyle name="Note 2 3 2 3 15 3 6 2" xfId="17110" xr:uid="{00000000-0005-0000-0000-0000C3420000}"/>
    <cellStyle name="Note 2 3 2 3 15 3 7" xfId="17111" xr:uid="{00000000-0005-0000-0000-0000C4420000}"/>
    <cellStyle name="Note 2 3 2 3 15 4" xfId="17112" xr:uid="{00000000-0005-0000-0000-0000C5420000}"/>
    <cellStyle name="Note 2 3 2 3 15 4 2" xfId="17113" xr:uid="{00000000-0005-0000-0000-0000C6420000}"/>
    <cellStyle name="Note 2 3 2 3 15 4 2 2" xfId="17114" xr:uid="{00000000-0005-0000-0000-0000C7420000}"/>
    <cellStyle name="Note 2 3 2 3 15 4 2 2 2" xfId="17115" xr:uid="{00000000-0005-0000-0000-0000C8420000}"/>
    <cellStyle name="Note 2 3 2 3 15 4 2 2 2 2" xfId="17116" xr:uid="{00000000-0005-0000-0000-0000C9420000}"/>
    <cellStyle name="Note 2 3 2 3 15 4 2 2 3" xfId="17117" xr:uid="{00000000-0005-0000-0000-0000CA420000}"/>
    <cellStyle name="Note 2 3 2 3 15 4 2 3" xfId="17118" xr:uid="{00000000-0005-0000-0000-0000CB420000}"/>
    <cellStyle name="Note 2 3 2 3 15 4 2 3 2" xfId="17119" xr:uid="{00000000-0005-0000-0000-0000CC420000}"/>
    <cellStyle name="Note 2 3 2 3 15 4 2 4" xfId="17120" xr:uid="{00000000-0005-0000-0000-0000CD420000}"/>
    <cellStyle name="Note 2 3 2 3 15 4 3" xfId="17121" xr:uid="{00000000-0005-0000-0000-0000CE420000}"/>
    <cellStyle name="Note 2 3 2 3 15 4 3 2" xfId="17122" xr:uid="{00000000-0005-0000-0000-0000CF420000}"/>
    <cellStyle name="Note 2 3 2 3 15 4 3 2 2" xfId="17123" xr:uid="{00000000-0005-0000-0000-0000D0420000}"/>
    <cellStyle name="Note 2 3 2 3 15 4 3 3" xfId="17124" xr:uid="{00000000-0005-0000-0000-0000D1420000}"/>
    <cellStyle name="Note 2 3 2 3 15 4 4" xfId="17125" xr:uid="{00000000-0005-0000-0000-0000D2420000}"/>
    <cellStyle name="Note 2 3 2 3 15 4 4 2" xfId="17126" xr:uid="{00000000-0005-0000-0000-0000D3420000}"/>
    <cellStyle name="Note 2 3 2 3 15 4 4 2 2" xfId="17127" xr:uid="{00000000-0005-0000-0000-0000D4420000}"/>
    <cellStyle name="Note 2 3 2 3 15 4 4 3" xfId="17128" xr:uid="{00000000-0005-0000-0000-0000D5420000}"/>
    <cellStyle name="Note 2 3 2 3 15 4 5" xfId="17129" xr:uid="{00000000-0005-0000-0000-0000D6420000}"/>
    <cellStyle name="Note 2 3 2 3 15 4 5 2" xfId="17130" xr:uid="{00000000-0005-0000-0000-0000D7420000}"/>
    <cellStyle name="Note 2 3 2 3 15 4 6" xfId="17131" xr:uid="{00000000-0005-0000-0000-0000D8420000}"/>
    <cellStyle name="Note 2 3 2 3 15 4 6 2" xfId="17132" xr:uid="{00000000-0005-0000-0000-0000D9420000}"/>
    <cellStyle name="Note 2 3 2 3 15 4 7" xfId="17133" xr:uid="{00000000-0005-0000-0000-0000DA420000}"/>
    <cellStyle name="Note 2 3 2 3 15 5" xfId="17134" xr:uid="{00000000-0005-0000-0000-0000DB420000}"/>
    <cellStyle name="Note 2 3 2 3 15 5 2" xfId="17135" xr:uid="{00000000-0005-0000-0000-0000DC420000}"/>
    <cellStyle name="Note 2 3 2 3 15 5 2 2" xfId="17136" xr:uid="{00000000-0005-0000-0000-0000DD420000}"/>
    <cellStyle name="Note 2 3 2 3 15 5 2 2 2" xfId="17137" xr:uid="{00000000-0005-0000-0000-0000DE420000}"/>
    <cellStyle name="Note 2 3 2 3 15 5 2 2 2 2" xfId="17138" xr:uid="{00000000-0005-0000-0000-0000DF420000}"/>
    <cellStyle name="Note 2 3 2 3 15 5 2 2 3" xfId="17139" xr:uid="{00000000-0005-0000-0000-0000E0420000}"/>
    <cellStyle name="Note 2 3 2 3 15 5 2 3" xfId="17140" xr:uid="{00000000-0005-0000-0000-0000E1420000}"/>
    <cellStyle name="Note 2 3 2 3 15 5 2 3 2" xfId="17141" xr:uid="{00000000-0005-0000-0000-0000E2420000}"/>
    <cellStyle name="Note 2 3 2 3 15 5 2 4" xfId="17142" xr:uid="{00000000-0005-0000-0000-0000E3420000}"/>
    <cellStyle name="Note 2 3 2 3 15 5 3" xfId="17143" xr:uid="{00000000-0005-0000-0000-0000E4420000}"/>
    <cellStyle name="Note 2 3 2 3 15 5 3 2" xfId="17144" xr:uid="{00000000-0005-0000-0000-0000E5420000}"/>
    <cellStyle name="Note 2 3 2 3 15 5 3 2 2" xfId="17145" xr:uid="{00000000-0005-0000-0000-0000E6420000}"/>
    <cellStyle name="Note 2 3 2 3 15 5 3 3" xfId="17146" xr:uid="{00000000-0005-0000-0000-0000E7420000}"/>
    <cellStyle name="Note 2 3 2 3 15 5 4" xfId="17147" xr:uid="{00000000-0005-0000-0000-0000E8420000}"/>
    <cellStyle name="Note 2 3 2 3 15 5 4 2" xfId="17148" xr:uid="{00000000-0005-0000-0000-0000E9420000}"/>
    <cellStyle name="Note 2 3 2 3 15 5 4 2 2" xfId="17149" xr:uid="{00000000-0005-0000-0000-0000EA420000}"/>
    <cellStyle name="Note 2 3 2 3 15 5 4 3" xfId="17150" xr:uid="{00000000-0005-0000-0000-0000EB420000}"/>
    <cellStyle name="Note 2 3 2 3 15 5 5" xfId="17151" xr:uid="{00000000-0005-0000-0000-0000EC420000}"/>
    <cellStyle name="Note 2 3 2 3 15 5 5 2" xfId="17152" xr:uid="{00000000-0005-0000-0000-0000ED420000}"/>
    <cellStyle name="Note 2 3 2 3 15 5 6" xfId="17153" xr:uid="{00000000-0005-0000-0000-0000EE420000}"/>
    <cellStyle name="Note 2 3 2 3 15 5 6 2" xfId="17154" xr:uid="{00000000-0005-0000-0000-0000EF420000}"/>
    <cellStyle name="Note 2 3 2 3 15 5 7" xfId="17155" xr:uid="{00000000-0005-0000-0000-0000F0420000}"/>
    <cellStyle name="Note 2 3 2 3 15 6" xfId="17156" xr:uid="{00000000-0005-0000-0000-0000F1420000}"/>
    <cellStyle name="Note 2 3 2 3 15 6 2" xfId="17157" xr:uid="{00000000-0005-0000-0000-0000F2420000}"/>
    <cellStyle name="Note 2 3 2 3 15 6 2 2" xfId="17158" xr:uid="{00000000-0005-0000-0000-0000F3420000}"/>
    <cellStyle name="Note 2 3 2 3 15 6 2 2 2" xfId="17159" xr:uid="{00000000-0005-0000-0000-0000F4420000}"/>
    <cellStyle name="Note 2 3 2 3 15 6 2 3" xfId="17160" xr:uid="{00000000-0005-0000-0000-0000F5420000}"/>
    <cellStyle name="Note 2 3 2 3 15 6 3" xfId="17161" xr:uid="{00000000-0005-0000-0000-0000F6420000}"/>
    <cellStyle name="Note 2 3 2 3 15 6 3 2" xfId="17162" xr:uid="{00000000-0005-0000-0000-0000F7420000}"/>
    <cellStyle name="Note 2 3 2 3 15 6 4" xfId="17163" xr:uid="{00000000-0005-0000-0000-0000F8420000}"/>
    <cellStyle name="Note 2 3 2 3 15 7" xfId="17164" xr:uid="{00000000-0005-0000-0000-0000F9420000}"/>
    <cellStyle name="Note 2 3 2 3 15 7 2" xfId="17165" xr:uid="{00000000-0005-0000-0000-0000FA420000}"/>
    <cellStyle name="Note 2 3 2 3 15 7 2 2" xfId="17166" xr:uid="{00000000-0005-0000-0000-0000FB420000}"/>
    <cellStyle name="Note 2 3 2 3 15 7 3" xfId="17167" xr:uid="{00000000-0005-0000-0000-0000FC420000}"/>
    <cellStyle name="Note 2 3 2 3 15 8" xfId="17168" xr:uid="{00000000-0005-0000-0000-0000FD420000}"/>
    <cellStyle name="Note 2 3 2 3 15 8 2" xfId="17169" xr:uid="{00000000-0005-0000-0000-0000FE420000}"/>
    <cellStyle name="Note 2 3 2 3 15 8 2 2" xfId="17170" xr:uid="{00000000-0005-0000-0000-0000FF420000}"/>
    <cellStyle name="Note 2 3 2 3 15 8 3" xfId="17171" xr:uid="{00000000-0005-0000-0000-000000430000}"/>
    <cellStyle name="Note 2 3 2 3 15 9" xfId="17172" xr:uid="{00000000-0005-0000-0000-000001430000}"/>
    <cellStyle name="Note 2 3 2 3 15 9 2" xfId="17173" xr:uid="{00000000-0005-0000-0000-000002430000}"/>
    <cellStyle name="Note 2 3 2 3 16" xfId="17174" xr:uid="{00000000-0005-0000-0000-000003430000}"/>
    <cellStyle name="Note 2 3 2 3 17" xfId="17175" xr:uid="{00000000-0005-0000-0000-000004430000}"/>
    <cellStyle name="Note 2 3 2 3 2" xfId="17176" xr:uid="{00000000-0005-0000-0000-000005430000}"/>
    <cellStyle name="Note 2 3 2 3 2 10" xfId="17177" xr:uid="{00000000-0005-0000-0000-000006430000}"/>
    <cellStyle name="Note 2 3 2 3 2 10 2" xfId="17178" xr:uid="{00000000-0005-0000-0000-000007430000}"/>
    <cellStyle name="Note 2 3 2 3 2 11" xfId="17179" xr:uid="{00000000-0005-0000-0000-000008430000}"/>
    <cellStyle name="Note 2 3 2 3 2 11 2" xfId="17180" xr:uid="{00000000-0005-0000-0000-000009430000}"/>
    <cellStyle name="Note 2 3 2 3 2 12" xfId="17181" xr:uid="{00000000-0005-0000-0000-00000A430000}"/>
    <cellStyle name="Note 2 3 2 3 2 2" xfId="17182" xr:uid="{00000000-0005-0000-0000-00000B430000}"/>
    <cellStyle name="Note 2 3 2 3 2 2 2" xfId="17183" xr:uid="{00000000-0005-0000-0000-00000C430000}"/>
    <cellStyle name="Note 2 3 2 3 2 2 2 2" xfId="17184" xr:uid="{00000000-0005-0000-0000-00000D430000}"/>
    <cellStyle name="Note 2 3 2 3 2 2 2 2 2" xfId="17185" xr:uid="{00000000-0005-0000-0000-00000E430000}"/>
    <cellStyle name="Note 2 3 2 3 2 2 2 2 2 2" xfId="17186" xr:uid="{00000000-0005-0000-0000-00000F430000}"/>
    <cellStyle name="Note 2 3 2 3 2 2 2 2 3" xfId="17187" xr:uid="{00000000-0005-0000-0000-000010430000}"/>
    <cellStyle name="Note 2 3 2 3 2 2 2 3" xfId="17188" xr:uid="{00000000-0005-0000-0000-000011430000}"/>
    <cellStyle name="Note 2 3 2 3 2 2 2 3 2" xfId="17189" xr:uid="{00000000-0005-0000-0000-000012430000}"/>
    <cellStyle name="Note 2 3 2 3 2 2 2 4" xfId="17190" xr:uid="{00000000-0005-0000-0000-000013430000}"/>
    <cellStyle name="Note 2 3 2 3 2 2 3" xfId="17191" xr:uid="{00000000-0005-0000-0000-000014430000}"/>
    <cellStyle name="Note 2 3 2 3 2 2 3 2" xfId="17192" xr:uid="{00000000-0005-0000-0000-000015430000}"/>
    <cellStyle name="Note 2 3 2 3 2 2 3 2 2" xfId="17193" xr:uid="{00000000-0005-0000-0000-000016430000}"/>
    <cellStyle name="Note 2 3 2 3 2 2 3 3" xfId="17194" xr:uid="{00000000-0005-0000-0000-000017430000}"/>
    <cellStyle name="Note 2 3 2 3 2 2 4" xfId="17195" xr:uid="{00000000-0005-0000-0000-000018430000}"/>
    <cellStyle name="Note 2 3 2 3 2 2 4 2" xfId="17196" xr:uid="{00000000-0005-0000-0000-000019430000}"/>
    <cellStyle name="Note 2 3 2 3 2 2 4 2 2" xfId="17197" xr:uid="{00000000-0005-0000-0000-00001A430000}"/>
    <cellStyle name="Note 2 3 2 3 2 2 4 3" xfId="17198" xr:uid="{00000000-0005-0000-0000-00001B430000}"/>
    <cellStyle name="Note 2 3 2 3 2 2 5" xfId="17199" xr:uid="{00000000-0005-0000-0000-00001C430000}"/>
    <cellStyle name="Note 2 3 2 3 2 2 5 2" xfId="17200" xr:uid="{00000000-0005-0000-0000-00001D430000}"/>
    <cellStyle name="Note 2 3 2 3 2 2 6" xfId="17201" xr:uid="{00000000-0005-0000-0000-00001E430000}"/>
    <cellStyle name="Note 2 3 2 3 2 2 6 2" xfId="17202" xr:uid="{00000000-0005-0000-0000-00001F430000}"/>
    <cellStyle name="Note 2 3 2 3 2 2 7" xfId="17203" xr:uid="{00000000-0005-0000-0000-000020430000}"/>
    <cellStyle name="Note 2 3 2 3 2 3" xfId="17204" xr:uid="{00000000-0005-0000-0000-000021430000}"/>
    <cellStyle name="Note 2 3 2 3 2 3 2" xfId="17205" xr:uid="{00000000-0005-0000-0000-000022430000}"/>
    <cellStyle name="Note 2 3 2 3 2 3 2 2" xfId="17206" xr:uid="{00000000-0005-0000-0000-000023430000}"/>
    <cellStyle name="Note 2 3 2 3 2 3 2 2 2" xfId="17207" xr:uid="{00000000-0005-0000-0000-000024430000}"/>
    <cellStyle name="Note 2 3 2 3 2 3 2 2 2 2" xfId="17208" xr:uid="{00000000-0005-0000-0000-000025430000}"/>
    <cellStyle name="Note 2 3 2 3 2 3 2 2 3" xfId="17209" xr:uid="{00000000-0005-0000-0000-000026430000}"/>
    <cellStyle name="Note 2 3 2 3 2 3 2 3" xfId="17210" xr:uid="{00000000-0005-0000-0000-000027430000}"/>
    <cellStyle name="Note 2 3 2 3 2 3 2 3 2" xfId="17211" xr:uid="{00000000-0005-0000-0000-000028430000}"/>
    <cellStyle name="Note 2 3 2 3 2 3 2 4" xfId="17212" xr:uid="{00000000-0005-0000-0000-000029430000}"/>
    <cellStyle name="Note 2 3 2 3 2 3 3" xfId="17213" xr:uid="{00000000-0005-0000-0000-00002A430000}"/>
    <cellStyle name="Note 2 3 2 3 2 3 3 2" xfId="17214" xr:uid="{00000000-0005-0000-0000-00002B430000}"/>
    <cellStyle name="Note 2 3 2 3 2 3 3 2 2" xfId="17215" xr:uid="{00000000-0005-0000-0000-00002C430000}"/>
    <cellStyle name="Note 2 3 2 3 2 3 3 3" xfId="17216" xr:uid="{00000000-0005-0000-0000-00002D430000}"/>
    <cellStyle name="Note 2 3 2 3 2 3 4" xfId="17217" xr:uid="{00000000-0005-0000-0000-00002E430000}"/>
    <cellStyle name="Note 2 3 2 3 2 3 4 2" xfId="17218" xr:uid="{00000000-0005-0000-0000-00002F430000}"/>
    <cellStyle name="Note 2 3 2 3 2 3 4 2 2" xfId="17219" xr:uid="{00000000-0005-0000-0000-000030430000}"/>
    <cellStyle name="Note 2 3 2 3 2 3 4 3" xfId="17220" xr:uid="{00000000-0005-0000-0000-000031430000}"/>
    <cellStyle name="Note 2 3 2 3 2 3 5" xfId="17221" xr:uid="{00000000-0005-0000-0000-000032430000}"/>
    <cellStyle name="Note 2 3 2 3 2 3 5 2" xfId="17222" xr:uid="{00000000-0005-0000-0000-000033430000}"/>
    <cellStyle name="Note 2 3 2 3 2 3 6" xfId="17223" xr:uid="{00000000-0005-0000-0000-000034430000}"/>
    <cellStyle name="Note 2 3 2 3 2 3 6 2" xfId="17224" xr:uid="{00000000-0005-0000-0000-000035430000}"/>
    <cellStyle name="Note 2 3 2 3 2 3 7" xfId="17225" xr:uid="{00000000-0005-0000-0000-000036430000}"/>
    <cellStyle name="Note 2 3 2 3 2 4" xfId="17226" xr:uid="{00000000-0005-0000-0000-000037430000}"/>
    <cellStyle name="Note 2 3 2 3 2 4 2" xfId="17227" xr:uid="{00000000-0005-0000-0000-000038430000}"/>
    <cellStyle name="Note 2 3 2 3 2 4 2 2" xfId="17228" xr:uid="{00000000-0005-0000-0000-000039430000}"/>
    <cellStyle name="Note 2 3 2 3 2 4 2 2 2" xfId="17229" xr:uid="{00000000-0005-0000-0000-00003A430000}"/>
    <cellStyle name="Note 2 3 2 3 2 4 2 2 2 2" xfId="17230" xr:uid="{00000000-0005-0000-0000-00003B430000}"/>
    <cellStyle name="Note 2 3 2 3 2 4 2 2 3" xfId="17231" xr:uid="{00000000-0005-0000-0000-00003C430000}"/>
    <cellStyle name="Note 2 3 2 3 2 4 2 3" xfId="17232" xr:uid="{00000000-0005-0000-0000-00003D430000}"/>
    <cellStyle name="Note 2 3 2 3 2 4 2 3 2" xfId="17233" xr:uid="{00000000-0005-0000-0000-00003E430000}"/>
    <cellStyle name="Note 2 3 2 3 2 4 2 4" xfId="17234" xr:uid="{00000000-0005-0000-0000-00003F430000}"/>
    <cellStyle name="Note 2 3 2 3 2 4 3" xfId="17235" xr:uid="{00000000-0005-0000-0000-000040430000}"/>
    <cellStyle name="Note 2 3 2 3 2 4 3 2" xfId="17236" xr:uid="{00000000-0005-0000-0000-000041430000}"/>
    <cellStyle name="Note 2 3 2 3 2 4 3 2 2" xfId="17237" xr:uid="{00000000-0005-0000-0000-000042430000}"/>
    <cellStyle name="Note 2 3 2 3 2 4 3 3" xfId="17238" xr:uid="{00000000-0005-0000-0000-000043430000}"/>
    <cellStyle name="Note 2 3 2 3 2 4 4" xfId="17239" xr:uid="{00000000-0005-0000-0000-000044430000}"/>
    <cellStyle name="Note 2 3 2 3 2 4 4 2" xfId="17240" xr:uid="{00000000-0005-0000-0000-000045430000}"/>
    <cellStyle name="Note 2 3 2 3 2 4 4 2 2" xfId="17241" xr:uid="{00000000-0005-0000-0000-000046430000}"/>
    <cellStyle name="Note 2 3 2 3 2 4 4 3" xfId="17242" xr:uid="{00000000-0005-0000-0000-000047430000}"/>
    <cellStyle name="Note 2 3 2 3 2 4 5" xfId="17243" xr:uid="{00000000-0005-0000-0000-000048430000}"/>
    <cellStyle name="Note 2 3 2 3 2 4 5 2" xfId="17244" xr:uid="{00000000-0005-0000-0000-000049430000}"/>
    <cellStyle name="Note 2 3 2 3 2 4 6" xfId="17245" xr:uid="{00000000-0005-0000-0000-00004A430000}"/>
    <cellStyle name="Note 2 3 2 3 2 4 6 2" xfId="17246" xr:uid="{00000000-0005-0000-0000-00004B430000}"/>
    <cellStyle name="Note 2 3 2 3 2 4 7" xfId="17247" xr:uid="{00000000-0005-0000-0000-00004C430000}"/>
    <cellStyle name="Note 2 3 2 3 2 5" xfId="17248" xr:uid="{00000000-0005-0000-0000-00004D430000}"/>
    <cellStyle name="Note 2 3 2 3 2 5 2" xfId="17249" xr:uid="{00000000-0005-0000-0000-00004E430000}"/>
    <cellStyle name="Note 2 3 2 3 2 5 2 2" xfId="17250" xr:uid="{00000000-0005-0000-0000-00004F430000}"/>
    <cellStyle name="Note 2 3 2 3 2 5 2 2 2" xfId="17251" xr:uid="{00000000-0005-0000-0000-000050430000}"/>
    <cellStyle name="Note 2 3 2 3 2 5 2 2 2 2" xfId="17252" xr:uid="{00000000-0005-0000-0000-000051430000}"/>
    <cellStyle name="Note 2 3 2 3 2 5 2 2 3" xfId="17253" xr:uid="{00000000-0005-0000-0000-000052430000}"/>
    <cellStyle name="Note 2 3 2 3 2 5 2 3" xfId="17254" xr:uid="{00000000-0005-0000-0000-000053430000}"/>
    <cellStyle name="Note 2 3 2 3 2 5 2 3 2" xfId="17255" xr:uid="{00000000-0005-0000-0000-000054430000}"/>
    <cellStyle name="Note 2 3 2 3 2 5 2 4" xfId="17256" xr:uid="{00000000-0005-0000-0000-000055430000}"/>
    <cellStyle name="Note 2 3 2 3 2 5 3" xfId="17257" xr:uid="{00000000-0005-0000-0000-000056430000}"/>
    <cellStyle name="Note 2 3 2 3 2 5 3 2" xfId="17258" xr:uid="{00000000-0005-0000-0000-000057430000}"/>
    <cellStyle name="Note 2 3 2 3 2 5 3 2 2" xfId="17259" xr:uid="{00000000-0005-0000-0000-000058430000}"/>
    <cellStyle name="Note 2 3 2 3 2 5 3 3" xfId="17260" xr:uid="{00000000-0005-0000-0000-000059430000}"/>
    <cellStyle name="Note 2 3 2 3 2 5 4" xfId="17261" xr:uid="{00000000-0005-0000-0000-00005A430000}"/>
    <cellStyle name="Note 2 3 2 3 2 5 4 2" xfId="17262" xr:uid="{00000000-0005-0000-0000-00005B430000}"/>
    <cellStyle name="Note 2 3 2 3 2 5 4 2 2" xfId="17263" xr:uid="{00000000-0005-0000-0000-00005C430000}"/>
    <cellStyle name="Note 2 3 2 3 2 5 4 3" xfId="17264" xr:uid="{00000000-0005-0000-0000-00005D430000}"/>
    <cellStyle name="Note 2 3 2 3 2 5 5" xfId="17265" xr:uid="{00000000-0005-0000-0000-00005E430000}"/>
    <cellStyle name="Note 2 3 2 3 2 5 5 2" xfId="17266" xr:uid="{00000000-0005-0000-0000-00005F430000}"/>
    <cellStyle name="Note 2 3 2 3 2 5 6" xfId="17267" xr:uid="{00000000-0005-0000-0000-000060430000}"/>
    <cellStyle name="Note 2 3 2 3 2 5 6 2" xfId="17268" xr:uid="{00000000-0005-0000-0000-000061430000}"/>
    <cellStyle name="Note 2 3 2 3 2 5 7" xfId="17269" xr:uid="{00000000-0005-0000-0000-000062430000}"/>
    <cellStyle name="Note 2 3 2 3 2 6" xfId="17270" xr:uid="{00000000-0005-0000-0000-000063430000}"/>
    <cellStyle name="Note 2 3 2 3 2 6 2" xfId="17271" xr:uid="{00000000-0005-0000-0000-000064430000}"/>
    <cellStyle name="Note 2 3 2 3 2 6 2 2" xfId="17272" xr:uid="{00000000-0005-0000-0000-000065430000}"/>
    <cellStyle name="Note 2 3 2 3 2 6 2 2 2" xfId="17273" xr:uid="{00000000-0005-0000-0000-000066430000}"/>
    <cellStyle name="Note 2 3 2 3 2 6 2 2 2 2" xfId="17274" xr:uid="{00000000-0005-0000-0000-000067430000}"/>
    <cellStyle name="Note 2 3 2 3 2 6 2 2 3" xfId="17275" xr:uid="{00000000-0005-0000-0000-000068430000}"/>
    <cellStyle name="Note 2 3 2 3 2 6 2 3" xfId="17276" xr:uid="{00000000-0005-0000-0000-000069430000}"/>
    <cellStyle name="Note 2 3 2 3 2 6 2 3 2" xfId="17277" xr:uid="{00000000-0005-0000-0000-00006A430000}"/>
    <cellStyle name="Note 2 3 2 3 2 6 2 4" xfId="17278" xr:uid="{00000000-0005-0000-0000-00006B430000}"/>
    <cellStyle name="Note 2 3 2 3 2 6 3" xfId="17279" xr:uid="{00000000-0005-0000-0000-00006C430000}"/>
    <cellStyle name="Note 2 3 2 3 2 6 3 2" xfId="17280" xr:uid="{00000000-0005-0000-0000-00006D430000}"/>
    <cellStyle name="Note 2 3 2 3 2 6 3 2 2" xfId="17281" xr:uid="{00000000-0005-0000-0000-00006E430000}"/>
    <cellStyle name="Note 2 3 2 3 2 6 3 3" xfId="17282" xr:uid="{00000000-0005-0000-0000-00006F430000}"/>
    <cellStyle name="Note 2 3 2 3 2 6 4" xfId="17283" xr:uid="{00000000-0005-0000-0000-000070430000}"/>
    <cellStyle name="Note 2 3 2 3 2 6 4 2" xfId="17284" xr:uid="{00000000-0005-0000-0000-000071430000}"/>
    <cellStyle name="Note 2 3 2 3 2 6 4 2 2" xfId="17285" xr:uid="{00000000-0005-0000-0000-000072430000}"/>
    <cellStyle name="Note 2 3 2 3 2 6 4 3" xfId="17286" xr:uid="{00000000-0005-0000-0000-000073430000}"/>
    <cellStyle name="Note 2 3 2 3 2 6 5" xfId="17287" xr:uid="{00000000-0005-0000-0000-000074430000}"/>
    <cellStyle name="Note 2 3 2 3 2 6 5 2" xfId="17288" xr:uid="{00000000-0005-0000-0000-000075430000}"/>
    <cellStyle name="Note 2 3 2 3 2 6 6" xfId="17289" xr:uid="{00000000-0005-0000-0000-000076430000}"/>
    <cellStyle name="Note 2 3 2 3 2 6 6 2" xfId="17290" xr:uid="{00000000-0005-0000-0000-000077430000}"/>
    <cellStyle name="Note 2 3 2 3 2 6 7" xfId="17291" xr:uid="{00000000-0005-0000-0000-000078430000}"/>
    <cellStyle name="Note 2 3 2 3 2 7" xfId="17292" xr:uid="{00000000-0005-0000-0000-000079430000}"/>
    <cellStyle name="Note 2 3 2 3 2 7 2" xfId="17293" xr:uid="{00000000-0005-0000-0000-00007A430000}"/>
    <cellStyle name="Note 2 3 2 3 2 7 2 2" xfId="17294" xr:uid="{00000000-0005-0000-0000-00007B430000}"/>
    <cellStyle name="Note 2 3 2 3 2 7 2 2 2" xfId="17295" xr:uid="{00000000-0005-0000-0000-00007C430000}"/>
    <cellStyle name="Note 2 3 2 3 2 7 2 3" xfId="17296" xr:uid="{00000000-0005-0000-0000-00007D430000}"/>
    <cellStyle name="Note 2 3 2 3 2 7 3" xfId="17297" xr:uid="{00000000-0005-0000-0000-00007E430000}"/>
    <cellStyle name="Note 2 3 2 3 2 7 3 2" xfId="17298" xr:uid="{00000000-0005-0000-0000-00007F430000}"/>
    <cellStyle name="Note 2 3 2 3 2 7 4" xfId="17299" xr:uid="{00000000-0005-0000-0000-000080430000}"/>
    <cellStyle name="Note 2 3 2 3 2 8" xfId="17300" xr:uid="{00000000-0005-0000-0000-000081430000}"/>
    <cellStyle name="Note 2 3 2 3 2 8 2" xfId="17301" xr:uid="{00000000-0005-0000-0000-000082430000}"/>
    <cellStyle name="Note 2 3 2 3 2 8 2 2" xfId="17302" xr:uid="{00000000-0005-0000-0000-000083430000}"/>
    <cellStyle name="Note 2 3 2 3 2 8 3" xfId="17303" xr:uid="{00000000-0005-0000-0000-000084430000}"/>
    <cellStyle name="Note 2 3 2 3 2 9" xfId="17304" xr:uid="{00000000-0005-0000-0000-000085430000}"/>
    <cellStyle name="Note 2 3 2 3 2 9 2" xfId="17305" xr:uid="{00000000-0005-0000-0000-000086430000}"/>
    <cellStyle name="Note 2 3 2 3 2 9 2 2" xfId="17306" xr:uid="{00000000-0005-0000-0000-000087430000}"/>
    <cellStyle name="Note 2 3 2 3 2 9 3" xfId="17307" xr:uid="{00000000-0005-0000-0000-000088430000}"/>
    <cellStyle name="Note 2 3 2 3 3" xfId="17308" xr:uid="{00000000-0005-0000-0000-000089430000}"/>
    <cellStyle name="Note 2 3 2 3 3 10" xfId="17309" xr:uid="{00000000-0005-0000-0000-00008A430000}"/>
    <cellStyle name="Note 2 3 2 3 3 10 2" xfId="17310" xr:uid="{00000000-0005-0000-0000-00008B430000}"/>
    <cellStyle name="Note 2 3 2 3 3 11" xfId="17311" xr:uid="{00000000-0005-0000-0000-00008C430000}"/>
    <cellStyle name="Note 2 3 2 3 3 11 2" xfId="17312" xr:uid="{00000000-0005-0000-0000-00008D430000}"/>
    <cellStyle name="Note 2 3 2 3 3 12" xfId="17313" xr:uid="{00000000-0005-0000-0000-00008E430000}"/>
    <cellStyle name="Note 2 3 2 3 3 2" xfId="17314" xr:uid="{00000000-0005-0000-0000-00008F430000}"/>
    <cellStyle name="Note 2 3 2 3 3 2 2" xfId="17315" xr:uid="{00000000-0005-0000-0000-000090430000}"/>
    <cellStyle name="Note 2 3 2 3 3 2 2 2" xfId="17316" xr:uid="{00000000-0005-0000-0000-000091430000}"/>
    <cellStyle name="Note 2 3 2 3 3 2 2 2 2" xfId="17317" xr:uid="{00000000-0005-0000-0000-000092430000}"/>
    <cellStyle name="Note 2 3 2 3 3 2 2 2 2 2" xfId="17318" xr:uid="{00000000-0005-0000-0000-000093430000}"/>
    <cellStyle name="Note 2 3 2 3 3 2 2 2 3" xfId="17319" xr:uid="{00000000-0005-0000-0000-000094430000}"/>
    <cellStyle name="Note 2 3 2 3 3 2 2 3" xfId="17320" xr:uid="{00000000-0005-0000-0000-000095430000}"/>
    <cellStyle name="Note 2 3 2 3 3 2 2 3 2" xfId="17321" xr:uid="{00000000-0005-0000-0000-000096430000}"/>
    <cellStyle name="Note 2 3 2 3 3 2 2 4" xfId="17322" xr:uid="{00000000-0005-0000-0000-000097430000}"/>
    <cellStyle name="Note 2 3 2 3 3 2 3" xfId="17323" xr:uid="{00000000-0005-0000-0000-000098430000}"/>
    <cellStyle name="Note 2 3 2 3 3 2 3 2" xfId="17324" xr:uid="{00000000-0005-0000-0000-000099430000}"/>
    <cellStyle name="Note 2 3 2 3 3 2 3 2 2" xfId="17325" xr:uid="{00000000-0005-0000-0000-00009A430000}"/>
    <cellStyle name="Note 2 3 2 3 3 2 3 3" xfId="17326" xr:uid="{00000000-0005-0000-0000-00009B430000}"/>
    <cellStyle name="Note 2 3 2 3 3 2 4" xfId="17327" xr:uid="{00000000-0005-0000-0000-00009C430000}"/>
    <cellStyle name="Note 2 3 2 3 3 2 4 2" xfId="17328" xr:uid="{00000000-0005-0000-0000-00009D430000}"/>
    <cellStyle name="Note 2 3 2 3 3 2 4 2 2" xfId="17329" xr:uid="{00000000-0005-0000-0000-00009E430000}"/>
    <cellStyle name="Note 2 3 2 3 3 2 4 3" xfId="17330" xr:uid="{00000000-0005-0000-0000-00009F430000}"/>
    <cellStyle name="Note 2 3 2 3 3 2 5" xfId="17331" xr:uid="{00000000-0005-0000-0000-0000A0430000}"/>
    <cellStyle name="Note 2 3 2 3 3 2 5 2" xfId="17332" xr:uid="{00000000-0005-0000-0000-0000A1430000}"/>
    <cellStyle name="Note 2 3 2 3 3 2 6" xfId="17333" xr:uid="{00000000-0005-0000-0000-0000A2430000}"/>
    <cellStyle name="Note 2 3 2 3 3 2 6 2" xfId="17334" xr:uid="{00000000-0005-0000-0000-0000A3430000}"/>
    <cellStyle name="Note 2 3 2 3 3 2 7" xfId="17335" xr:uid="{00000000-0005-0000-0000-0000A4430000}"/>
    <cellStyle name="Note 2 3 2 3 3 3" xfId="17336" xr:uid="{00000000-0005-0000-0000-0000A5430000}"/>
    <cellStyle name="Note 2 3 2 3 3 3 2" xfId="17337" xr:uid="{00000000-0005-0000-0000-0000A6430000}"/>
    <cellStyle name="Note 2 3 2 3 3 3 2 2" xfId="17338" xr:uid="{00000000-0005-0000-0000-0000A7430000}"/>
    <cellStyle name="Note 2 3 2 3 3 3 2 2 2" xfId="17339" xr:uid="{00000000-0005-0000-0000-0000A8430000}"/>
    <cellStyle name="Note 2 3 2 3 3 3 2 2 2 2" xfId="17340" xr:uid="{00000000-0005-0000-0000-0000A9430000}"/>
    <cellStyle name="Note 2 3 2 3 3 3 2 2 3" xfId="17341" xr:uid="{00000000-0005-0000-0000-0000AA430000}"/>
    <cellStyle name="Note 2 3 2 3 3 3 2 3" xfId="17342" xr:uid="{00000000-0005-0000-0000-0000AB430000}"/>
    <cellStyle name="Note 2 3 2 3 3 3 2 3 2" xfId="17343" xr:uid="{00000000-0005-0000-0000-0000AC430000}"/>
    <cellStyle name="Note 2 3 2 3 3 3 2 4" xfId="17344" xr:uid="{00000000-0005-0000-0000-0000AD430000}"/>
    <cellStyle name="Note 2 3 2 3 3 3 3" xfId="17345" xr:uid="{00000000-0005-0000-0000-0000AE430000}"/>
    <cellStyle name="Note 2 3 2 3 3 3 3 2" xfId="17346" xr:uid="{00000000-0005-0000-0000-0000AF430000}"/>
    <cellStyle name="Note 2 3 2 3 3 3 3 2 2" xfId="17347" xr:uid="{00000000-0005-0000-0000-0000B0430000}"/>
    <cellStyle name="Note 2 3 2 3 3 3 3 3" xfId="17348" xr:uid="{00000000-0005-0000-0000-0000B1430000}"/>
    <cellStyle name="Note 2 3 2 3 3 3 4" xfId="17349" xr:uid="{00000000-0005-0000-0000-0000B2430000}"/>
    <cellStyle name="Note 2 3 2 3 3 3 4 2" xfId="17350" xr:uid="{00000000-0005-0000-0000-0000B3430000}"/>
    <cellStyle name="Note 2 3 2 3 3 3 4 2 2" xfId="17351" xr:uid="{00000000-0005-0000-0000-0000B4430000}"/>
    <cellStyle name="Note 2 3 2 3 3 3 4 3" xfId="17352" xr:uid="{00000000-0005-0000-0000-0000B5430000}"/>
    <cellStyle name="Note 2 3 2 3 3 3 5" xfId="17353" xr:uid="{00000000-0005-0000-0000-0000B6430000}"/>
    <cellStyle name="Note 2 3 2 3 3 3 5 2" xfId="17354" xr:uid="{00000000-0005-0000-0000-0000B7430000}"/>
    <cellStyle name="Note 2 3 2 3 3 3 6" xfId="17355" xr:uid="{00000000-0005-0000-0000-0000B8430000}"/>
    <cellStyle name="Note 2 3 2 3 3 3 6 2" xfId="17356" xr:uid="{00000000-0005-0000-0000-0000B9430000}"/>
    <cellStyle name="Note 2 3 2 3 3 3 7" xfId="17357" xr:uid="{00000000-0005-0000-0000-0000BA430000}"/>
    <cellStyle name="Note 2 3 2 3 3 4" xfId="17358" xr:uid="{00000000-0005-0000-0000-0000BB430000}"/>
    <cellStyle name="Note 2 3 2 3 3 4 2" xfId="17359" xr:uid="{00000000-0005-0000-0000-0000BC430000}"/>
    <cellStyle name="Note 2 3 2 3 3 4 2 2" xfId="17360" xr:uid="{00000000-0005-0000-0000-0000BD430000}"/>
    <cellStyle name="Note 2 3 2 3 3 4 2 2 2" xfId="17361" xr:uid="{00000000-0005-0000-0000-0000BE430000}"/>
    <cellStyle name="Note 2 3 2 3 3 4 2 2 2 2" xfId="17362" xr:uid="{00000000-0005-0000-0000-0000BF430000}"/>
    <cellStyle name="Note 2 3 2 3 3 4 2 2 3" xfId="17363" xr:uid="{00000000-0005-0000-0000-0000C0430000}"/>
    <cellStyle name="Note 2 3 2 3 3 4 2 3" xfId="17364" xr:uid="{00000000-0005-0000-0000-0000C1430000}"/>
    <cellStyle name="Note 2 3 2 3 3 4 2 3 2" xfId="17365" xr:uid="{00000000-0005-0000-0000-0000C2430000}"/>
    <cellStyle name="Note 2 3 2 3 3 4 2 4" xfId="17366" xr:uid="{00000000-0005-0000-0000-0000C3430000}"/>
    <cellStyle name="Note 2 3 2 3 3 4 3" xfId="17367" xr:uid="{00000000-0005-0000-0000-0000C4430000}"/>
    <cellStyle name="Note 2 3 2 3 3 4 3 2" xfId="17368" xr:uid="{00000000-0005-0000-0000-0000C5430000}"/>
    <cellStyle name="Note 2 3 2 3 3 4 3 2 2" xfId="17369" xr:uid="{00000000-0005-0000-0000-0000C6430000}"/>
    <cellStyle name="Note 2 3 2 3 3 4 3 3" xfId="17370" xr:uid="{00000000-0005-0000-0000-0000C7430000}"/>
    <cellStyle name="Note 2 3 2 3 3 4 4" xfId="17371" xr:uid="{00000000-0005-0000-0000-0000C8430000}"/>
    <cellStyle name="Note 2 3 2 3 3 4 4 2" xfId="17372" xr:uid="{00000000-0005-0000-0000-0000C9430000}"/>
    <cellStyle name="Note 2 3 2 3 3 4 4 2 2" xfId="17373" xr:uid="{00000000-0005-0000-0000-0000CA430000}"/>
    <cellStyle name="Note 2 3 2 3 3 4 4 3" xfId="17374" xr:uid="{00000000-0005-0000-0000-0000CB430000}"/>
    <cellStyle name="Note 2 3 2 3 3 4 5" xfId="17375" xr:uid="{00000000-0005-0000-0000-0000CC430000}"/>
    <cellStyle name="Note 2 3 2 3 3 4 5 2" xfId="17376" xr:uid="{00000000-0005-0000-0000-0000CD430000}"/>
    <cellStyle name="Note 2 3 2 3 3 4 6" xfId="17377" xr:uid="{00000000-0005-0000-0000-0000CE430000}"/>
    <cellStyle name="Note 2 3 2 3 3 4 6 2" xfId="17378" xr:uid="{00000000-0005-0000-0000-0000CF430000}"/>
    <cellStyle name="Note 2 3 2 3 3 4 7" xfId="17379" xr:uid="{00000000-0005-0000-0000-0000D0430000}"/>
    <cellStyle name="Note 2 3 2 3 3 5" xfId="17380" xr:uid="{00000000-0005-0000-0000-0000D1430000}"/>
    <cellStyle name="Note 2 3 2 3 3 5 2" xfId="17381" xr:uid="{00000000-0005-0000-0000-0000D2430000}"/>
    <cellStyle name="Note 2 3 2 3 3 5 2 2" xfId="17382" xr:uid="{00000000-0005-0000-0000-0000D3430000}"/>
    <cellStyle name="Note 2 3 2 3 3 5 2 2 2" xfId="17383" xr:uid="{00000000-0005-0000-0000-0000D4430000}"/>
    <cellStyle name="Note 2 3 2 3 3 5 2 2 2 2" xfId="17384" xr:uid="{00000000-0005-0000-0000-0000D5430000}"/>
    <cellStyle name="Note 2 3 2 3 3 5 2 2 3" xfId="17385" xr:uid="{00000000-0005-0000-0000-0000D6430000}"/>
    <cellStyle name="Note 2 3 2 3 3 5 2 3" xfId="17386" xr:uid="{00000000-0005-0000-0000-0000D7430000}"/>
    <cellStyle name="Note 2 3 2 3 3 5 2 3 2" xfId="17387" xr:uid="{00000000-0005-0000-0000-0000D8430000}"/>
    <cellStyle name="Note 2 3 2 3 3 5 2 4" xfId="17388" xr:uid="{00000000-0005-0000-0000-0000D9430000}"/>
    <cellStyle name="Note 2 3 2 3 3 5 3" xfId="17389" xr:uid="{00000000-0005-0000-0000-0000DA430000}"/>
    <cellStyle name="Note 2 3 2 3 3 5 3 2" xfId="17390" xr:uid="{00000000-0005-0000-0000-0000DB430000}"/>
    <cellStyle name="Note 2 3 2 3 3 5 3 2 2" xfId="17391" xr:uid="{00000000-0005-0000-0000-0000DC430000}"/>
    <cellStyle name="Note 2 3 2 3 3 5 3 3" xfId="17392" xr:uid="{00000000-0005-0000-0000-0000DD430000}"/>
    <cellStyle name="Note 2 3 2 3 3 5 4" xfId="17393" xr:uid="{00000000-0005-0000-0000-0000DE430000}"/>
    <cellStyle name="Note 2 3 2 3 3 5 4 2" xfId="17394" xr:uid="{00000000-0005-0000-0000-0000DF430000}"/>
    <cellStyle name="Note 2 3 2 3 3 5 4 2 2" xfId="17395" xr:uid="{00000000-0005-0000-0000-0000E0430000}"/>
    <cellStyle name="Note 2 3 2 3 3 5 4 3" xfId="17396" xr:uid="{00000000-0005-0000-0000-0000E1430000}"/>
    <cellStyle name="Note 2 3 2 3 3 5 5" xfId="17397" xr:uid="{00000000-0005-0000-0000-0000E2430000}"/>
    <cellStyle name="Note 2 3 2 3 3 5 5 2" xfId="17398" xr:uid="{00000000-0005-0000-0000-0000E3430000}"/>
    <cellStyle name="Note 2 3 2 3 3 5 6" xfId="17399" xr:uid="{00000000-0005-0000-0000-0000E4430000}"/>
    <cellStyle name="Note 2 3 2 3 3 5 6 2" xfId="17400" xr:uid="{00000000-0005-0000-0000-0000E5430000}"/>
    <cellStyle name="Note 2 3 2 3 3 5 7" xfId="17401" xr:uid="{00000000-0005-0000-0000-0000E6430000}"/>
    <cellStyle name="Note 2 3 2 3 3 6" xfId="17402" xr:uid="{00000000-0005-0000-0000-0000E7430000}"/>
    <cellStyle name="Note 2 3 2 3 3 6 2" xfId="17403" xr:uid="{00000000-0005-0000-0000-0000E8430000}"/>
    <cellStyle name="Note 2 3 2 3 3 6 2 2" xfId="17404" xr:uid="{00000000-0005-0000-0000-0000E9430000}"/>
    <cellStyle name="Note 2 3 2 3 3 6 2 2 2" xfId="17405" xr:uid="{00000000-0005-0000-0000-0000EA430000}"/>
    <cellStyle name="Note 2 3 2 3 3 6 2 2 2 2" xfId="17406" xr:uid="{00000000-0005-0000-0000-0000EB430000}"/>
    <cellStyle name="Note 2 3 2 3 3 6 2 2 3" xfId="17407" xr:uid="{00000000-0005-0000-0000-0000EC430000}"/>
    <cellStyle name="Note 2 3 2 3 3 6 2 3" xfId="17408" xr:uid="{00000000-0005-0000-0000-0000ED430000}"/>
    <cellStyle name="Note 2 3 2 3 3 6 2 3 2" xfId="17409" xr:uid="{00000000-0005-0000-0000-0000EE430000}"/>
    <cellStyle name="Note 2 3 2 3 3 6 2 4" xfId="17410" xr:uid="{00000000-0005-0000-0000-0000EF430000}"/>
    <cellStyle name="Note 2 3 2 3 3 6 3" xfId="17411" xr:uid="{00000000-0005-0000-0000-0000F0430000}"/>
    <cellStyle name="Note 2 3 2 3 3 6 3 2" xfId="17412" xr:uid="{00000000-0005-0000-0000-0000F1430000}"/>
    <cellStyle name="Note 2 3 2 3 3 6 3 2 2" xfId="17413" xr:uid="{00000000-0005-0000-0000-0000F2430000}"/>
    <cellStyle name="Note 2 3 2 3 3 6 3 3" xfId="17414" xr:uid="{00000000-0005-0000-0000-0000F3430000}"/>
    <cellStyle name="Note 2 3 2 3 3 6 4" xfId="17415" xr:uid="{00000000-0005-0000-0000-0000F4430000}"/>
    <cellStyle name="Note 2 3 2 3 3 6 4 2" xfId="17416" xr:uid="{00000000-0005-0000-0000-0000F5430000}"/>
    <cellStyle name="Note 2 3 2 3 3 6 4 2 2" xfId="17417" xr:uid="{00000000-0005-0000-0000-0000F6430000}"/>
    <cellStyle name="Note 2 3 2 3 3 6 4 3" xfId="17418" xr:uid="{00000000-0005-0000-0000-0000F7430000}"/>
    <cellStyle name="Note 2 3 2 3 3 6 5" xfId="17419" xr:uid="{00000000-0005-0000-0000-0000F8430000}"/>
    <cellStyle name="Note 2 3 2 3 3 6 5 2" xfId="17420" xr:uid="{00000000-0005-0000-0000-0000F9430000}"/>
    <cellStyle name="Note 2 3 2 3 3 6 6" xfId="17421" xr:uid="{00000000-0005-0000-0000-0000FA430000}"/>
    <cellStyle name="Note 2 3 2 3 3 6 6 2" xfId="17422" xr:uid="{00000000-0005-0000-0000-0000FB430000}"/>
    <cellStyle name="Note 2 3 2 3 3 6 7" xfId="17423" xr:uid="{00000000-0005-0000-0000-0000FC430000}"/>
    <cellStyle name="Note 2 3 2 3 3 7" xfId="17424" xr:uid="{00000000-0005-0000-0000-0000FD430000}"/>
    <cellStyle name="Note 2 3 2 3 3 7 2" xfId="17425" xr:uid="{00000000-0005-0000-0000-0000FE430000}"/>
    <cellStyle name="Note 2 3 2 3 3 7 2 2" xfId="17426" xr:uid="{00000000-0005-0000-0000-0000FF430000}"/>
    <cellStyle name="Note 2 3 2 3 3 7 2 2 2" xfId="17427" xr:uid="{00000000-0005-0000-0000-000000440000}"/>
    <cellStyle name="Note 2 3 2 3 3 7 2 3" xfId="17428" xr:uid="{00000000-0005-0000-0000-000001440000}"/>
    <cellStyle name="Note 2 3 2 3 3 7 3" xfId="17429" xr:uid="{00000000-0005-0000-0000-000002440000}"/>
    <cellStyle name="Note 2 3 2 3 3 7 3 2" xfId="17430" xr:uid="{00000000-0005-0000-0000-000003440000}"/>
    <cellStyle name="Note 2 3 2 3 3 7 4" xfId="17431" xr:uid="{00000000-0005-0000-0000-000004440000}"/>
    <cellStyle name="Note 2 3 2 3 3 8" xfId="17432" xr:uid="{00000000-0005-0000-0000-000005440000}"/>
    <cellStyle name="Note 2 3 2 3 3 8 2" xfId="17433" xr:uid="{00000000-0005-0000-0000-000006440000}"/>
    <cellStyle name="Note 2 3 2 3 3 8 2 2" xfId="17434" xr:uid="{00000000-0005-0000-0000-000007440000}"/>
    <cellStyle name="Note 2 3 2 3 3 8 3" xfId="17435" xr:uid="{00000000-0005-0000-0000-000008440000}"/>
    <cellStyle name="Note 2 3 2 3 3 9" xfId="17436" xr:uid="{00000000-0005-0000-0000-000009440000}"/>
    <cellStyle name="Note 2 3 2 3 3 9 2" xfId="17437" xr:uid="{00000000-0005-0000-0000-00000A440000}"/>
    <cellStyle name="Note 2 3 2 3 3 9 2 2" xfId="17438" xr:uid="{00000000-0005-0000-0000-00000B440000}"/>
    <cellStyle name="Note 2 3 2 3 3 9 3" xfId="17439" xr:uid="{00000000-0005-0000-0000-00000C440000}"/>
    <cellStyle name="Note 2 3 2 3 4" xfId="17440" xr:uid="{00000000-0005-0000-0000-00000D440000}"/>
    <cellStyle name="Note 2 3 2 3 4 10" xfId="17441" xr:uid="{00000000-0005-0000-0000-00000E440000}"/>
    <cellStyle name="Note 2 3 2 3 4 10 2" xfId="17442" xr:uid="{00000000-0005-0000-0000-00000F440000}"/>
    <cellStyle name="Note 2 3 2 3 4 11" xfId="17443" xr:uid="{00000000-0005-0000-0000-000010440000}"/>
    <cellStyle name="Note 2 3 2 3 4 11 2" xfId="17444" xr:uid="{00000000-0005-0000-0000-000011440000}"/>
    <cellStyle name="Note 2 3 2 3 4 12" xfId="17445" xr:uid="{00000000-0005-0000-0000-000012440000}"/>
    <cellStyle name="Note 2 3 2 3 4 2" xfId="17446" xr:uid="{00000000-0005-0000-0000-000013440000}"/>
    <cellStyle name="Note 2 3 2 3 4 2 2" xfId="17447" xr:uid="{00000000-0005-0000-0000-000014440000}"/>
    <cellStyle name="Note 2 3 2 3 4 2 2 2" xfId="17448" xr:uid="{00000000-0005-0000-0000-000015440000}"/>
    <cellStyle name="Note 2 3 2 3 4 2 2 2 2" xfId="17449" xr:uid="{00000000-0005-0000-0000-000016440000}"/>
    <cellStyle name="Note 2 3 2 3 4 2 2 2 2 2" xfId="17450" xr:uid="{00000000-0005-0000-0000-000017440000}"/>
    <cellStyle name="Note 2 3 2 3 4 2 2 2 3" xfId="17451" xr:uid="{00000000-0005-0000-0000-000018440000}"/>
    <cellStyle name="Note 2 3 2 3 4 2 2 3" xfId="17452" xr:uid="{00000000-0005-0000-0000-000019440000}"/>
    <cellStyle name="Note 2 3 2 3 4 2 2 3 2" xfId="17453" xr:uid="{00000000-0005-0000-0000-00001A440000}"/>
    <cellStyle name="Note 2 3 2 3 4 2 2 4" xfId="17454" xr:uid="{00000000-0005-0000-0000-00001B440000}"/>
    <cellStyle name="Note 2 3 2 3 4 2 3" xfId="17455" xr:uid="{00000000-0005-0000-0000-00001C440000}"/>
    <cellStyle name="Note 2 3 2 3 4 2 3 2" xfId="17456" xr:uid="{00000000-0005-0000-0000-00001D440000}"/>
    <cellStyle name="Note 2 3 2 3 4 2 3 2 2" xfId="17457" xr:uid="{00000000-0005-0000-0000-00001E440000}"/>
    <cellStyle name="Note 2 3 2 3 4 2 3 3" xfId="17458" xr:uid="{00000000-0005-0000-0000-00001F440000}"/>
    <cellStyle name="Note 2 3 2 3 4 2 4" xfId="17459" xr:uid="{00000000-0005-0000-0000-000020440000}"/>
    <cellStyle name="Note 2 3 2 3 4 2 4 2" xfId="17460" xr:uid="{00000000-0005-0000-0000-000021440000}"/>
    <cellStyle name="Note 2 3 2 3 4 2 4 2 2" xfId="17461" xr:uid="{00000000-0005-0000-0000-000022440000}"/>
    <cellStyle name="Note 2 3 2 3 4 2 4 3" xfId="17462" xr:uid="{00000000-0005-0000-0000-000023440000}"/>
    <cellStyle name="Note 2 3 2 3 4 2 5" xfId="17463" xr:uid="{00000000-0005-0000-0000-000024440000}"/>
    <cellStyle name="Note 2 3 2 3 4 2 5 2" xfId="17464" xr:uid="{00000000-0005-0000-0000-000025440000}"/>
    <cellStyle name="Note 2 3 2 3 4 2 6" xfId="17465" xr:uid="{00000000-0005-0000-0000-000026440000}"/>
    <cellStyle name="Note 2 3 2 3 4 2 6 2" xfId="17466" xr:uid="{00000000-0005-0000-0000-000027440000}"/>
    <cellStyle name="Note 2 3 2 3 4 2 7" xfId="17467" xr:uid="{00000000-0005-0000-0000-000028440000}"/>
    <cellStyle name="Note 2 3 2 3 4 3" xfId="17468" xr:uid="{00000000-0005-0000-0000-000029440000}"/>
    <cellStyle name="Note 2 3 2 3 4 3 2" xfId="17469" xr:uid="{00000000-0005-0000-0000-00002A440000}"/>
    <cellStyle name="Note 2 3 2 3 4 3 2 2" xfId="17470" xr:uid="{00000000-0005-0000-0000-00002B440000}"/>
    <cellStyle name="Note 2 3 2 3 4 3 2 2 2" xfId="17471" xr:uid="{00000000-0005-0000-0000-00002C440000}"/>
    <cellStyle name="Note 2 3 2 3 4 3 2 2 2 2" xfId="17472" xr:uid="{00000000-0005-0000-0000-00002D440000}"/>
    <cellStyle name="Note 2 3 2 3 4 3 2 2 3" xfId="17473" xr:uid="{00000000-0005-0000-0000-00002E440000}"/>
    <cellStyle name="Note 2 3 2 3 4 3 2 3" xfId="17474" xr:uid="{00000000-0005-0000-0000-00002F440000}"/>
    <cellStyle name="Note 2 3 2 3 4 3 2 3 2" xfId="17475" xr:uid="{00000000-0005-0000-0000-000030440000}"/>
    <cellStyle name="Note 2 3 2 3 4 3 2 4" xfId="17476" xr:uid="{00000000-0005-0000-0000-000031440000}"/>
    <cellStyle name="Note 2 3 2 3 4 3 3" xfId="17477" xr:uid="{00000000-0005-0000-0000-000032440000}"/>
    <cellStyle name="Note 2 3 2 3 4 3 3 2" xfId="17478" xr:uid="{00000000-0005-0000-0000-000033440000}"/>
    <cellStyle name="Note 2 3 2 3 4 3 3 2 2" xfId="17479" xr:uid="{00000000-0005-0000-0000-000034440000}"/>
    <cellStyle name="Note 2 3 2 3 4 3 3 3" xfId="17480" xr:uid="{00000000-0005-0000-0000-000035440000}"/>
    <cellStyle name="Note 2 3 2 3 4 3 4" xfId="17481" xr:uid="{00000000-0005-0000-0000-000036440000}"/>
    <cellStyle name="Note 2 3 2 3 4 3 4 2" xfId="17482" xr:uid="{00000000-0005-0000-0000-000037440000}"/>
    <cellStyle name="Note 2 3 2 3 4 3 4 2 2" xfId="17483" xr:uid="{00000000-0005-0000-0000-000038440000}"/>
    <cellStyle name="Note 2 3 2 3 4 3 4 3" xfId="17484" xr:uid="{00000000-0005-0000-0000-000039440000}"/>
    <cellStyle name="Note 2 3 2 3 4 3 5" xfId="17485" xr:uid="{00000000-0005-0000-0000-00003A440000}"/>
    <cellStyle name="Note 2 3 2 3 4 3 5 2" xfId="17486" xr:uid="{00000000-0005-0000-0000-00003B440000}"/>
    <cellStyle name="Note 2 3 2 3 4 3 6" xfId="17487" xr:uid="{00000000-0005-0000-0000-00003C440000}"/>
    <cellStyle name="Note 2 3 2 3 4 3 6 2" xfId="17488" xr:uid="{00000000-0005-0000-0000-00003D440000}"/>
    <cellStyle name="Note 2 3 2 3 4 3 7" xfId="17489" xr:uid="{00000000-0005-0000-0000-00003E440000}"/>
    <cellStyle name="Note 2 3 2 3 4 4" xfId="17490" xr:uid="{00000000-0005-0000-0000-00003F440000}"/>
    <cellStyle name="Note 2 3 2 3 4 4 2" xfId="17491" xr:uid="{00000000-0005-0000-0000-000040440000}"/>
    <cellStyle name="Note 2 3 2 3 4 4 2 2" xfId="17492" xr:uid="{00000000-0005-0000-0000-000041440000}"/>
    <cellStyle name="Note 2 3 2 3 4 4 2 2 2" xfId="17493" xr:uid="{00000000-0005-0000-0000-000042440000}"/>
    <cellStyle name="Note 2 3 2 3 4 4 2 2 2 2" xfId="17494" xr:uid="{00000000-0005-0000-0000-000043440000}"/>
    <cellStyle name="Note 2 3 2 3 4 4 2 2 3" xfId="17495" xr:uid="{00000000-0005-0000-0000-000044440000}"/>
    <cellStyle name="Note 2 3 2 3 4 4 2 3" xfId="17496" xr:uid="{00000000-0005-0000-0000-000045440000}"/>
    <cellStyle name="Note 2 3 2 3 4 4 2 3 2" xfId="17497" xr:uid="{00000000-0005-0000-0000-000046440000}"/>
    <cellStyle name="Note 2 3 2 3 4 4 2 4" xfId="17498" xr:uid="{00000000-0005-0000-0000-000047440000}"/>
    <cellStyle name="Note 2 3 2 3 4 4 3" xfId="17499" xr:uid="{00000000-0005-0000-0000-000048440000}"/>
    <cellStyle name="Note 2 3 2 3 4 4 3 2" xfId="17500" xr:uid="{00000000-0005-0000-0000-000049440000}"/>
    <cellStyle name="Note 2 3 2 3 4 4 3 2 2" xfId="17501" xr:uid="{00000000-0005-0000-0000-00004A440000}"/>
    <cellStyle name="Note 2 3 2 3 4 4 3 3" xfId="17502" xr:uid="{00000000-0005-0000-0000-00004B440000}"/>
    <cellStyle name="Note 2 3 2 3 4 4 4" xfId="17503" xr:uid="{00000000-0005-0000-0000-00004C440000}"/>
    <cellStyle name="Note 2 3 2 3 4 4 4 2" xfId="17504" xr:uid="{00000000-0005-0000-0000-00004D440000}"/>
    <cellStyle name="Note 2 3 2 3 4 4 4 2 2" xfId="17505" xr:uid="{00000000-0005-0000-0000-00004E440000}"/>
    <cellStyle name="Note 2 3 2 3 4 4 4 3" xfId="17506" xr:uid="{00000000-0005-0000-0000-00004F440000}"/>
    <cellStyle name="Note 2 3 2 3 4 4 5" xfId="17507" xr:uid="{00000000-0005-0000-0000-000050440000}"/>
    <cellStyle name="Note 2 3 2 3 4 4 5 2" xfId="17508" xr:uid="{00000000-0005-0000-0000-000051440000}"/>
    <cellStyle name="Note 2 3 2 3 4 4 6" xfId="17509" xr:uid="{00000000-0005-0000-0000-000052440000}"/>
    <cellStyle name="Note 2 3 2 3 4 4 6 2" xfId="17510" xr:uid="{00000000-0005-0000-0000-000053440000}"/>
    <cellStyle name="Note 2 3 2 3 4 4 7" xfId="17511" xr:uid="{00000000-0005-0000-0000-000054440000}"/>
    <cellStyle name="Note 2 3 2 3 4 5" xfId="17512" xr:uid="{00000000-0005-0000-0000-000055440000}"/>
    <cellStyle name="Note 2 3 2 3 4 5 2" xfId="17513" xr:uid="{00000000-0005-0000-0000-000056440000}"/>
    <cellStyle name="Note 2 3 2 3 4 5 2 2" xfId="17514" xr:uid="{00000000-0005-0000-0000-000057440000}"/>
    <cellStyle name="Note 2 3 2 3 4 5 2 2 2" xfId="17515" xr:uid="{00000000-0005-0000-0000-000058440000}"/>
    <cellStyle name="Note 2 3 2 3 4 5 2 2 2 2" xfId="17516" xr:uid="{00000000-0005-0000-0000-000059440000}"/>
    <cellStyle name="Note 2 3 2 3 4 5 2 2 3" xfId="17517" xr:uid="{00000000-0005-0000-0000-00005A440000}"/>
    <cellStyle name="Note 2 3 2 3 4 5 2 3" xfId="17518" xr:uid="{00000000-0005-0000-0000-00005B440000}"/>
    <cellStyle name="Note 2 3 2 3 4 5 2 3 2" xfId="17519" xr:uid="{00000000-0005-0000-0000-00005C440000}"/>
    <cellStyle name="Note 2 3 2 3 4 5 2 4" xfId="17520" xr:uid="{00000000-0005-0000-0000-00005D440000}"/>
    <cellStyle name="Note 2 3 2 3 4 5 3" xfId="17521" xr:uid="{00000000-0005-0000-0000-00005E440000}"/>
    <cellStyle name="Note 2 3 2 3 4 5 3 2" xfId="17522" xr:uid="{00000000-0005-0000-0000-00005F440000}"/>
    <cellStyle name="Note 2 3 2 3 4 5 3 2 2" xfId="17523" xr:uid="{00000000-0005-0000-0000-000060440000}"/>
    <cellStyle name="Note 2 3 2 3 4 5 3 3" xfId="17524" xr:uid="{00000000-0005-0000-0000-000061440000}"/>
    <cellStyle name="Note 2 3 2 3 4 5 4" xfId="17525" xr:uid="{00000000-0005-0000-0000-000062440000}"/>
    <cellStyle name="Note 2 3 2 3 4 5 4 2" xfId="17526" xr:uid="{00000000-0005-0000-0000-000063440000}"/>
    <cellStyle name="Note 2 3 2 3 4 5 4 2 2" xfId="17527" xr:uid="{00000000-0005-0000-0000-000064440000}"/>
    <cellStyle name="Note 2 3 2 3 4 5 4 3" xfId="17528" xr:uid="{00000000-0005-0000-0000-000065440000}"/>
    <cellStyle name="Note 2 3 2 3 4 5 5" xfId="17529" xr:uid="{00000000-0005-0000-0000-000066440000}"/>
    <cellStyle name="Note 2 3 2 3 4 5 5 2" xfId="17530" xr:uid="{00000000-0005-0000-0000-000067440000}"/>
    <cellStyle name="Note 2 3 2 3 4 5 6" xfId="17531" xr:uid="{00000000-0005-0000-0000-000068440000}"/>
    <cellStyle name="Note 2 3 2 3 4 5 6 2" xfId="17532" xr:uid="{00000000-0005-0000-0000-000069440000}"/>
    <cellStyle name="Note 2 3 2 3 4 5 7" xfId="17533" xr:uid="{00000000-0005-0000-0000-00006A440000}"/>
    <cellStyle name="Note 2 3 2 3 4 6" xfId="17534" xr:uid="{00000000-0005-0000-0000-00006B440000}"/>
    <cellStyle name="Note 2 3 2 3 4 6 2" xfId="17535" xr:uid="{00000000-0005-0000-0000-00006C440000}"/>
    <cellStyle name="Note 2 3 2 3 4 6 2 2" xfId="17536" xr:uid="{00000000-0005-0000-0000-00006D440000}"/>
    <cellStyle name="Note 2 3 2 3 4 6 2 2 2" xfId="17537" xr:uid="{00000000-0005-0000-0000-00006E440000}"/>
    <cellStyle name="Note 2 3 2 3 4 6 2 2 2 2" xfId="17538" xr:uid="{00000000-0005-0000-0000-00006F440000}"/>
    <cellStyle name="Note 2 3 2 3 4 6 2 2 3" xfId="17539" xr:uid="{00000000-0005-0000-0000-000070440000}"/>
    <cellStyle name="Note 2 3 2 3 4 6 2 3" xfId="17540" xr:uid="{00000000-0005-0000-0000-000071440000}"/>
    <cellStyle name="Note 2 3 2 3 4 6 2 3 2" xfId="17541" xr:uid="{00000000-0005-0000-0000-000072440000}"/>
    <cellStyle name="Note 2 3 2 3 4 6 2 4" xfId="17542" xr:uid="{00000000-0005-0000-0000-000073440000}"/>
    <cellStyle name="Note 2 3 2 3 4 6 3" xfId="17543" xr:uid="{00000000-0005-0000-0000-000074440000}"/>
    <cellStyle name="Note 2 3 2 3 4 6 3 2" xfId="17544" xr:uid="{00000000-0005-0000-0000-000075440000}"/>
    <cellStyle name="Note 2 3 2 3 4 6 3 2 2" xfId="17545" xr:uid="{00000000-0005-0000-0000-000076440000}"/>
    <cellStyle name="Note 2 3 2 3 4 6 3 3" xfId="17546" xr:uid="{00000000-0005-0000-0000-000077440000}"/>
    <cellStyle name="Note 2 3 2 3 4 6 4" xfId="17547" xr:uid="{00000000-0005-0000-0000-000078440000}"/>
    <cellStyle name="Note 2 3 2 3 4 6 4 2" xfId="17548" xr:uid="{00000000-0005-0000-0000-000079440000}"/>
    <cellStyle name="Note 2 3 2 3 4 6 4 2 2" xfId="17549" xr:uid="{00000000-0005-0000-0000-00007A440000}"/>
    <cellStyle name="Note 2 3 2 3 4 6 4 3" xfId="17550" xr:uid="{00000000-0005-0000-0000-00007B440000}"/>
    <cellStyle name="Note 2 3 2 3 4 6 5" xfId="17551" xr:uid="{00000000-0005-0000-0000-00007C440000}"/>
    <cellStyle name="Note 2 3 2 3 4 6 5 2" xfId="17552" xr:uid="{00000000-0005-0000-0000-00007D440000}"/>
    <cellStyle name="Note 2 3 2 3 4 6 6" xfId="17553" xr:uid="{00000000-0005-0000-0000-00007E440000}"/>
    <cellStyle name="Note 2 3 2 3 4 6 6 2" xfId="17554" xr:uid="{00000000-0005-0000-0000-00007F440000}"/>
    <cellStyle name="Note 2 3 2 3 4 6 7" xfId="17555" xr:uid="{00000000-0005-0000-0000-000080440000}"/>
    <cellStyle name="Note 2 3 2 3 4 7" xfId="17556" xr:uid="{00000000-0005-0000-0000-000081440000}"/>
    <cellStyle name="Note 2 3 2 3 4 7 2" xfId="17557" xr:uid="{00000000-0005-0000-0000-000082440000}"/>
    <cellStyle name="Note 2 3 2 3 4 7 2 2" xfId="17558" xr:uid="{00000000-0005-0000-0000-000083440000}"/>
    <cellStyle name="Note 2 3 2 3 4 7 2 2 2" xfId="17559" xr:uid="{00000000-0005-0000-0000-000084440000}"/>
    <cellStyle name="Note 2 3 2 3 4 7 2 3" xfId="17560" xr:uid="{00000000-0005-0000-0000-000085440000}"/>
    <cellStyle name="Note 2 3 2 3 4 7 3" xfId="17561" xr:uid="{00000000-0005-0000-0000-000086440000}"/>
    <cellStyle name="Note 2 3 2 3 4 7 3 2" xfId="17562" xr:uid="{00000000-0005-0000-0000-000087440000}"/>
    <cellStyle name="Note 2 3 2 3 4 7 4" xfId="17563" xr:uid="{00000000-0005-0000-0000-000088440000}"/>
    <cellStyle name="Note 2 3 2 3 4 8" xfId="17564" xr:uid="{00000000-0005-0000-0000-000089440000}"/>
    <cellStyle name="Note 2 3 2 3 4 8 2" xfId="17565" xr:uid="{00000000-0005-0000-0000-00008A440000}"/>
    <cellStyle name="Note 2 3 2 3 4 8 2 2" xfId="17566" xr:uid="{00000000-0005-0000-0000-00008B440000}"/>
    <cellStyle name="Note 2 3 2 3 4 8 3" xfId="17567" xr:uid="{00000000-0005-0000-0000-00008C440000}"/>
    <cellStyle name="Note 2 3 2 3 4 9" xfId="17568" xr:uid="{00000000-0005-0000-0000-00008D440000}"/>
    <cellStyle name="Note 2 3 2 3 4 9 2" xfId="17569" xr:uid="{00000000-0005-0000-0000-00008E440000}"/>
    <cellStyle name="Note 2 3 2 3 4 9 2 2" xfId="17570" xr:uid="{00000000-0005-0000-0000-00008F440000}"/>
    <cellStyle name="Note 2 3 2 3 4 9 3" xfId="17571" xr:uid="{00000000-0005-0000-0000-000090440000}"/>
    <cellStyle name="Note 2 3 2 3 5" xfId="17572" xr:uid="{00000000-0005-0000-0000-000091440000}"/>
    <cellStyle name="Note 2 3 2 3 5 10" xfId="17573" xr:uid="{00000000-0005-0000-0000-000092440000}"/>
    <cellStyle name="Note 2 3 2 3 5 10 2" xfId="17574" xr:uid="{00000000-0005-0000-0000-000093440000}"/>
    <cellStyle name="Note 2 3 2 3 5 11" xfId="17575" xr:uid="{00000000-0005-0000-0000-000094440000}"/>
    <cellStyle name="Note 2 3 2 3 5 11 2" xfId="17576" xr:uid="{00000000-0005-0000-0000-000095440000}"/>
    <cellStyle name="Note 2 3 2 3 5 12" xfId="17577" xr:uid="{00000000-0005-0000-0000-000096440000}"/>
    <cellStyle name="Note 2 3 2 3 5 2" xfId="17578" xr:uid="{00000000-0005-0000-0000-000097440000}"/>
    <cellStyle name="Note 2 3 2 3 5 2 2" xfId="17579" xr:uid="{00000000-0005-0000-0000-000098440000}"/>
    <cellStyle name="Note 2 3 2 3 5 2 2 2" xfId="17580" xr:uid="{00000000-0005-0000-0000-000099440000}"/>
    <cellStyle name="Note 2 3 2 3 5 2 2 2 2" xfId="17581" xr:uid="{00000000-0005-0000-0000-00009A440000}"/>
    <cellStyle name="Note 2 3 2 3 5 2 2 2 2 2" xfId="17582" xr:uid="{00000000-0005-0000-0000-00009B440000}"/>
    <cellStyle name="Note 2 3 2 3 5 2 2 2 3" xfId="17583" xr:uid="{00000000-0005-0000-0000-00009C440000}"/>
    <cellStyle name="Note 2 3 2 3 5 2 2 3" xfId="17584" xr:uid="{00000000-0005-0000-0000-00009D440000}"/>
    <cellStyle name="Note 2 3 2 3 5 2 2 3 2" xfId="17585" xr:uid="{00000000-0005-0000-0000-00009E440000}"/>
    <cellStyle name="Note 2 3 2 3 5 2 2 4" xfId="17586" xr:uid="{00000000-0005-0000-0000-00009F440000}"/>
    <cellStyle name="Note 2 3 2 3 5 2 3" xfId="17587" xr:uid="{00000000-0005-0000-0000-0000A0440000}"/>
    <cellStyle name="Note 2 3 2 3 5 2 3 2" xfId="17588" xr:uid="{00000000-0005-0000-0000-0000A1440000}"/>
    <cellStyle name="Note 2 3 2 3 5 2 3 2 2" xfId="17589" xr:uid="{00000000-0005-0000-0000-0000A2440000}"/>
    <cellStyle name="Note 2 3 2 3 5 2 3 3" xfId="17590" xr:uid="{00000000-0005-0000-0000-0000A3440000}"/>
    <cellStyle name="Note 2 3 2 3 5 2 4" xfId="17591" xr:uid="{00000000-0005-0000-0000-0000A4440000}"/>
    <cellStyle name="Note 2 3 2 3 5 2 4 2" xfId="17592" xr:uid="{00000000-0005-0000-0000-0000A5440000}"/>
    <cellStyle name="Note 2 3 2 3 5 2 4 2 2" xfId="17593" xr:uid="{00000000-0005-0000-0000-0000A6440000}"/>
    <cellStyle name="Note 2 3 2 3 5 2 4 3" xfId="17594" xr:uid="{00000000-0005-0000-0000-0000A7440000}"/>
    <cellStyle name="Note 2 3 2 3 5 2 5" xfId="17595" xr:uid="{00000000-0005-0000-0000-0000A8440000}"/>
    <cellStyle name="Note 2 3 2 3 5 2 5 2" xfId="17596" xr:uid="{00000000-0005-0000-0000-0000A9440000}"/>
    <cellStyle name="Note 2 3 2 3 5 2 6" xfId="17597" xr:uid="{00000000-0005-0000-0000-0000AA440000}"/>
    <cellStyle name="Note 2 3 2 3 5 2 6 2" xfId="17598" xr:uid="{00000000-0005-0000-0000-0000AB440000}"/>
    <cellStyle name="Note 2 3 2 3 5 2 7" xfId="17599" xr:uid="{00000000-0005-0000-0000-0000AC440000}"/>
    <cellStyle name="Note 2 3 2 3 5 3" xfId="17600" xr:uid="{00000000-0005-0000-0000-0000AD440000}"/>
    <cellStyle name="Note 2 3 2 3 5 3 2" xfId="17601" xr:uid="{00000000-0005-0000-0000-0000AE440000}"/>
    <cellStyle name="Note 2 3 2 3 5 3 2 2" xfId="17602" xr:uid="{00000000-0005-0000-0000-0000AF440000}"/>
    <cellStyle name="Note 2 3 2 3 5 3 2 2 2" xfId="17603" xr:uid="{00000000-0005-0000-0000-0000B0440000}"/>
    <cellStyle name="Note 2 3 2 3 5 3 2 2 2 2" xfId="17604" xr:uid="{00000000-0005-0000-0000-0000B1440000}"/>
    <cellStyle name="Note 2 3 2 3 5 3 2 2 3" xfId="17605" xr:uid="{00000000-0005-0000-0000-0000B2440000}"/>
    <cellStyle name="Note 2 3 2 3 5 3 2 3" xfId="17606" xr:uid="{00000000-0005-0000-0000-0000B3440000}"/>
    <cellStyle name="Note 2 3 2 3 5 3 2 3 2" xfId="17607" xr:uid="{00000000-0005-0000-0000-0000B4440000}"/>
    <cellStyle name="Note 2 3 2 3 5 3 2 4" xfId="17608" xr:uid="{00000000-0005-0000-0000-0000B5440000}"/>
    <cellStyle name="Note 2 3 2 3 5 3 3" xfId="17609" xr:uid="{00000000-0005-0000-0000-0000B6440000}"/>
    <cellStyle name="Note 2 3 2 3 5 3 3 2" xfId="17610" xr:uid="{00000000-0005-0000-0000-0000B7440000}"/>
    <cellStyle name="Note 2 3 2 3 5 3 3 2 2" xfId="17611" xr:uid="{00000000-0005-0000-0000-0000B8440000}"/>
    <cellStyle name="Note 2 3 2 3 5 3 3 3" xfId="17612" xr:uid="{00000000-0005-0000-0000-0000B9440000}"/>
    <cellStyle name="Note 2 3 2 3 5 3 4" xfId="17613" xr:uid="{00000000-0005-0000-0000-0000BA440000}"/>
    <cellStyle name="Note 2 3 2 3 5 3 4 2" xfId="17614" xr:uid="{00000000-0005-0000-0000-0000BB440000}"/>
    <cellStyle name="Note 2 3 2 3 5 3 4 2 2" xfId="17615" xr:uid="{00000000-0005-0000-0000-0000BC440000}"/>
    <cellStyle name="Note 2 3 2 3 5 3 4 3" xfId="17616" xr:uid="{00000000-0005-0000-0000-0000BD440000}"/>
    <cellStyle name="Note 2 3 2 3 5 3 5" xfId="17617" xr:uid="{00000000-0005-0000-0000-0000BE440000}"/>
    <cellStyle name="Note 2 3 2 3 5 3 5 2" xfId="17618" xr:uid="{00000000-0005-0000-0000-0000BF440000}"/>
    <cellStyle name="Note 2 3 2 3 5 3 6" xfId="17619" xr:uid="{00000000-0005-0000-0000-0000C0440000}"/>
    <cellStyle name="Note 2 3 2 3 5 3 6 2" xfId="17620" xr:uid="{00000000-0005-0000-0000-0000C1440000}"/>
    <cellStyle name="Note 2 3 2 3 5 3 7" xfId="17621" xr:uid="{00000000-0005-0000-0000-0000C2440000}"/>
    <cellStyle name="Note 2 3 2 3 5 4" xfId="17622" xr:uid="{00000000-0005-0000-0000-0000C3440000}"/>
    <cellStyle name="Note 2 3 2 3 5 4 2" xfId="17623" xr:uid="{00000000-0005-0000-0000-0000C4440000}"/>
    <cellStyle name="Note 2 3 2 3 5 4 2 2" xfId="17624" xr:uid="{00000000-0005-0000-0000-0000C5440000}"/>
    <cellStyle name="Note 2 3 2 3 5 4 2 2 2" xfId="17625" xr:uid="{00000000-0005-0000-0000-0000C6440000}"/>
    <cellStyle name="Note 2 3 2 3 5 4 2 2 2 2" xfId="17626" xr:uid="{00000000-0005-0000-0000-0000C7440000}"/>
    <cellStyle name="Note 2 3 2 3 5 4 2 2 3" xfId="17627" xr:uid="{00000000-0005-0000-0000-0000C8440000}"/>
    <cellStyle name="Note 2 3 2 3 5 4 2 3" xfId="17628" xr:uid="{00000000-0005-0000-0000-0000C9440000}"/>
    <cellStyle name="Note 2 3 2 3 5 4 2 3 2" xfId="17629" xr:uid="{00000000-0005-0000-0000-0000CA440000}"/>
    <cellStyle name="Note 2 3 2 3 5 4 2 4" xfId="17630" xr:uid="{00000000-0005-0000-0000-0000CB440000}"/>
    <cellStyle name="Note 2 3 2 3 5 4 3" xfId="17631" xr:uid="{00000000-0005-0000-0000-0000CC440000}"/>
    <cellStyle name="Note 2 3 2 3 5 4 3 2" xfId="17632" xr:uid="{00000000-0005-0000-0000-0000CD440000}"/>
    <cellStyle name="Note 2 3 2 3 5 4 3 2 2" xfId="17633" xr:uid="{00000000-0005-0000-0000-0000CE440000}"/>
    <cellStyle name="Note 2 3 2 3 5 4 3 3" xfId="17634" xr:uid="{00000000-0005-0000-0000-0000CF440000}"/>
    <cellStyle name="Note 2 3 2 3 5 4 4" xfId="17635" xr:uid="{00000000-0005-0000-0000-0000D0440000}"/>
    <cellStyle name="Note 2 3 2 3 5 4 4 2" xfId="17636" xr:uid="{00000000-0005-0000-0000-0000D1440000}"/>
    <cellStyle name="Note 2 3 2 3 5 4 4 2 2" xfId="17637" xr:uid="{00000000-0005-0000-0000-0000D2440000}"/>
    <cellStyle name="Note 2 3 2 3 5 4 4 3" xfId="17638" xr:uid="{00000000-0005-0000-0000-0000D3440000}"/>
    <cellStyle name="Note 2 3 2 3 5 4 5" xfId="17639" xr:uid="{00000000-0005-0000-0000-0000D4440000}"/>
    <cellStyle name="Note 2 3 2 3 5 4 5 2" xfId="17640" xr:uid="{00000000-0005-0000-0000-0000D5440000}"/>
    <cellStyle name="Note 2 3 2 3 5 4 6" xfId="17641" xr:uid="{00000000-0005-0000-0000-0000D6440000}"/>
    <cellStyle name="Note 2 3 2 3 5 4 6 2" xfId="17642" xr:uid="{00000000-0005-0000-0000-0000D7440000}"/>
    <cellStyle name="Note 2 3 2 3 5 4 7" xfId="17643" xr:uid="{00000000-0005-0000-0000-0000D8440000}"/>
    <cellStyle name="Note 2 3 2 3 5 5" xfId="17644" xr:uid="{00000000-0005-0000-0000-0000D9440000}"/>
    <cellStyle name="Note 2 3 2 3 5 5 2" xfId="17645" xr:uid="{00000000-0005-0000-0000-0000DA440000}"/>
    <cellStyle name="Note 2 3 2 3 5 5 2 2" xfId="17646" xr:uid="{00000000-0005-0000-0000-0000DB440000}"/>
    <cellStyle name="Note 2 3 2 3 5 5 2 2 2" xfId="17647" xr:uid="{00000000-0005-0000-0000-0000DC440000}"/>
    <cellStyle name="Note 2 3 2 3 5 5 2 2 2 2" xfId="17648" xr:uid="{00000000-0005-0000-0000-0000DD440000}"/>
    <cellStyle name="Note 2 3 2 3 5 5 2 2 3" xfId="17649" xr:uid="{00000000-0005-0000-0000-0000DE440000}"/>
    <cellStyle name="Note 2 3 2 3 5 5 2 3" xfId="17650" xr:uid="{00000000-0005-0000-0000-0000DF440000}"/>
    <cellStyle name="Note 2 3 2 3 5 5 2 3 2" xfId="17651" xr:uid="{00000000-0005-0000-0000-0000E0440000}"/>
    <cellStyle name="Note 2 3 2 3 5 5 2 4" xfId="17652" xr:uid="{00000000-0005-0000-0000-0000E1440000}"/>
    <cellStyle name="Note 2 3 2 3 5 5 3" xfId="17653" xr:uid="{00000000-0005-0000-0000-0000E2440000}"/>
    <cellStyle name="Note 2 3 2 3 5 5 3 2" xfId="17654" xr:uid="{00000000-0005-0000-0000-0000E3440000}"/>
    <cellStyle name="Note 2 3 2 3 5 5 3 2 2" xfId="17655" xr:uid="{00000000-0005-0000-0000-0000E4440000}"/>
    <cellStyle name="Note 2 3 2 3 5 5 3 3" xfId="17656" xr:uid="{00000000-0005-0000-0000-0000E5440000}"/>
    <cellStyle name="Note 2 3 2 3 5 5 4" xfId="17657" xr:uid="{00000000-0005-0000-0000-0000E6440000}"/>
    <cellStyle name="Note 2 3 2 3 5 5 4 2" xfId="17658" xr:uid="{00000000-0005-0000-0000-0000E7440000}"/>
    <cellStyle name="Note 2 3 2 3 5 5 4 2 2" xfId="17659" xr:uid="{00000000-0005-0000-0000-0000E8440000}"/>
    <cellStyle name="Note 2 3 2 3 5 5 4 3" xfId="17660" xr:uid="{00000000-0005-0000-0000-0000E9440000}"/>
    <cellStyle name="Note 2 3 2 3 5 5 5" xfId="17661" xr:uid="{00000000-0005-0000-0000-0000EA440000}"/>
    <cellStyle name="Note 2 3 2 3 5 5 5 2" xfId="17662" xr:uid="{00000000-0005-0000-0000-0000EB440000}"/>
    <cellStyle name="Note 2 3 2 3 5 5 6" xfId="17663" xr:uid="{00000000-0005-0000-0000-0000EC440000}"/>
    <cellStyle name="Note 2 3 2 3 5 5 6 2" xfId="17664" xr:uid="{00000000-0005-0000-0000-0000ED440000}"/>
    <cellStyle name="Note 2 3 2 3 5 5 7" xfId="17665" xr:uid="{00000000-0005-0000-0000-0000EE440000}"/>
    <cellStyle name="Note 2 3 2 3 5 6" xfId="17666" xr:uid="{00000000-0005-0000-0000-0000EF440000}"/>
    <cellStyle name="Note 2 3 2 3 5 6 2" xfId="17667" xr:uid="{00000000-0005-0000-0000-0000F0440000}"/>
    <cellStyle name="Note 2 3 2 3 5 6 2 2" xfId="17668" xr:uid="{00000000-0005-0000-0000-0000F1440000}"/>
    <cellStyle name="Note 2 3 2 3 5 6 2 2 2" xfId="17669" xr:uid="{00000000-0005-0000-0000-0000F2440000}"/>
    <cellStyle name="Note 2 3 2 3 5 6 2 2 2 2" xfId="17670" xr:uid="{00000000-0005-0000-0000-0000F3440000}"/>
    <cellStyle name="Note 2 3 2 3 5 6 2 2 3" xfId="17671" xr:uid="{00000000-0005-0000-0000-0000F4440000}"/>
    <cellStyle name="Note 2 3 2 3 5 6 2 3" xfId="17672" xr:uid="{00000000-0005-0000-0000-0000F5440000}"/>
    <cellStyle name="Note 2 3 2 3 5 6 2 3 2" xfId="17673" xr:uid="{00000000-0005-0000-0000-0000F6440000}"/>
    <cellStyle name="Note 2 3 2 3 5 6 2 4" xfId="17674" xr:uid="{00000000-0005-0000-0000-0000F7440000}"/>
    <cellStyle name="Note 2 3 2 3 5 6 3" xfId="17675" xr:uid="{00000000-0005-0000-0000-0000F8440000}"/>
    <cellStyle name="Note 2 3 2 3 5 6 3 2" xfId="17676" xr:uid="{00000000-0005-0000-0000-0000F9440000}"/>
    <cellStyle name="Note 2 3 2 3 5 6 3 2 2" xfId="17677" xr:uid="{00000000-0005-0000-0000-0000FA440000}"/>
    <cellStyle name="Note 2 3 2 3 5 6 3 3" xfId="17678" xr:uid="{00000000-0005-0000-0000-0000FB440000}"/>
    <cellStyle name="Note 2 3 2 3 5 6 4" xfId="17679" xr:uid="{00000000-0005-0000-0000-0000FC440000}"/>
    <cellStyle name="Note 2 3 2 3 5 6 4 2" xfId="17680" xr:uid="{00000000-0005-0000-0000-0000FD440000}"/>
    <cellStyle name="Note 2 3 2 3 5 6 4 2 2" xfId="17681" xr:uid="{00000000-0005-0000-0000-0000FE440000}"/>
    <cellStyle name="Note 2 3 2 3 5 6 4 3" xfId="17682" xr:uid="{00000000-0005-0000-0000-0000FF440000}"/>
    <cellStyle name="Note 2 3 2 3 5 6 5" xfId="17683" xr:uid="{00000000-0005-0000-0000-000000450000}"/>
    <cellStyle name="Note 2 3 2 3 5 6 5 2" xfId="17684" xr:uid="{00000000-0005-0000-0000-000001450000}"/>
    <cellStyle name="Note 2 3 2 3 5 6 6" xfId="17685" xr:uid="{00000000-0005-0000-0000-000002450000}"/>
    <cellStyle name="Note 2 3 2 3 5 6 6 2" xfId="17686" xr:uid="{00000000-0005-0000-0000-000003450000}"/>
    <cellStyle name="Note 2 3 2 3 5 6 7" xfId="17687" xr:uid="{00000000-0005-0000-0000-000004450000}"/>
    <cellStyle name="Note 2 3 2 3 5 7" xfId="17688" xr:uid="{00000000-0005-0000-0000-000005450000}"/>
    <cellStyle name="Note 2 3 2 3 5 7 2" xfId="17689" xr:uid="{00000000-0005-0000-0000-000006450000}"/>
    <cellStyle name="Note 2 3 2 3 5 7 2 2" xfId="17690" xr:uid="{00000000-0005-0000-0000-000007450000}"/>
    <cellStyle name="Note 2 3 2 3 5 7 2 2 2" xfId="17691" xr:uid="{00000000-0005-0000-0000-000008450000}"/>
    <cellStyle name="Note 2 3 2 3 5 7 2 3" xfId="17692" xr:uid="{00000000-0005-0000-0000-000009450000}"/>
    <cellStyle name="Note 2 3 2 3 5 7 3" xfId="17693" xr:uid="{00000000-0005-0000-0000-00000A450000}"/>
    <cellStyle name="Note 2 3 2 3 5 7 3 2" xfId="17694" xr:uid="{00000000-0005-0000-0000-00000B450000}"/>
    <cellStyle name="Note 2 3 2 3 5 7 4" xfId="17695" xr:uid="{00000000-0005-0000-0000-00000C450000}"/>
    <cellStyle name="Note 2 3 2 3 5 8" xfId="17696" xr:uid="{00000000-0005-0000-0000-00000D450000}"/>
    <cellStyle name="Note 2 3 2 3 5 8 2" xfId="17697" xr:uid="{00000000-0005-0000-0000-00000E450000}"/>
    <cellStyle name="Note 2 3 2 3 5 8 2 2" xfId="17698" xr:uid="{00000000-0005-0000-0000-00000F450000}"/>
    <cellStyle name="Note 2 3 2 3 5 8 3" xfId="17699" xr:uid="{00000000-0005-0000-0000-000010450000}"/>
    <cellStyle name="Note 2 3 2 3 5 9" xfId="17700" xr:uid="{00000000-0005-0000-0000-000011450000}"/>
    <cellStyle name="Note 2 3 2 3 5 9 2" xfId="17701" xr:uid="{00000000-0005-0000-0000-000012450000}"/>
    <cellStyle name="Note 2 3 2 3 5 9 2 2" xfId="17702" xr:uid="{00000000-0005-0000-0000-000013450000}"/>
    <cellStyle name="Note 2 3 2 3 5 9 3" xfId="17703" xr:uid="{00000000-0005-0000-0000-000014450000}"/>
    <cellStyle name="Note 2 3 2 3 6" xfId="17704" xr:uid="{00000000-0005-0000-0000-000015450000}"/>
    <cellStyle name="Note 2 3 2 3 6 10" xfId="17705" xr:uid="{00000000-0005-0000-0000-000016450000}"/>
    <cellStyle name="Note 2 3 2 3 6 10 2" xfId="17706" xr:uid="{00000000-0005-0000-0000-000017450000}"/>
    <cellStyle name="Note 2 3 2 3 6 11" xfId="17707" xr:uid="{00000000-0005-0000-0000-000018450000}"/>
    <cellStyle name="Note 2 3 2 3 6 11 2" xfId="17708" xr:uid="{00000000-0005-0000-0000-000019450000}"/>
    <cellStyle name="Note 2 3 2 3 6 12" xfId="17709" xr:uid="{00000000-0005-0000-0000-00001A450000}"/>
    <cellStyle name="Note 2 3 2 3 6 2" xfId="17710" xr:uid="{00000000-0005-0000-0000-00001B450000}"/>
    <cellStyle name="Note 2 3 2 3 6 2 2" xfId="17711" xr:uid="{00000000-0005-0000-0000-00001C450000}"/>
    <cellStyle name="Note 2 3 2 3 6 2 2 2" xfId="17712" xr:uid="{00000000-0005-0000-0000-00001D450000}"/>
    <cellStyle name="Note 2 3 2 3 6 2 2 2 2" xfId="17713" xr:uid="{00000000-0005-0000-0000-00001E450000}"/>
    <cellStyle name="Note 2 3 2 3 6 2 2 2 2 2" xfId="17714" xr:uid="{00000000-0005-0000-0000-00001F450000}"/>
    <cellStyle name="Note 2 3 2 3 6 2 2 2 3" xfId="17715" xr:uid="{00000000-0005-0000-0000-000020450000}"/>
    <cellStyle name="Note 2 3 2 3 6 2 2 3" xfId="17716" xr:uid="{00000000-0005-0000-0000-000021450000}"/>
    <cellStyle name="Note 2 3 2 3 6 2 2 3 2" xfId="17717" xr:uid="{00000000-0005-0000-0000-000022450000}"/>
    <cellStyle name="Note 2 3 2 3 6 2 2 4" xfId="17718" xr:uid="{00000000-0005-0000-0000-000023450000}"/>
    <cellStyle name="Note 2 3 2 3 6 2 3" xfId="17719" xr:uid="{00000000-0005-0000-0000-000024450000}"/>
    <cellStyle name="Note 2 3 2 3 6 2 3 2" xfId="17720" xr:uid="{00000000-0005-0000-0000-000025450000}"/>
    <cellStyle name="Note 2 3 2 3 6 2 3 2 2" xfId="17721" xr:uid="{00000000-0005-0000-0000-000026450000}"/>
    <cellStyle name="Note 2 3 2 3 6 2 3 3" xfId="17722" xr:uid="{00000000-0005-0000-0000-000027450000}"/>
    <cellStyle name="Note 2 3 2 3 6 2 4" xfId="17723" xr:uid="{00000000-0005-0000-0000-000028450000}"/>
    <cellStyle name="Note 2 3 2 3 6 2 4 2" xfId="17724" xr:uid="{00000000-0005-0000-0000-000029450000}"/>
    <cellStyle name="Note 2 3 2 3 6 2 4 2 2" xfId="17725" xr:uid="{00000000-0005-0000-0000-00002A450000}"/>
    <cellStyle name="Note 2 3 2 3 6 2 4 3" xfId="17726" xr:uid="{00000000-0005-0000-0000-00002B450000}"/>
    <cellStyle name="Note 2 3 2 3 6 2 5" xfId="17727" xr:uid="{00000000-0005-0000-0000-00002C450000}"/>
    <cellStyle name="Note 2 3 2 3 6 2 5 2" xfId="17728" xr:uid="{00000000-0005-0000-0000-00002D450000}"/>
    <cellStyle name="Note 2 3 2 3 6 2 6" xfId="17729" xr:uid="{00000000-0005-0000-0000-00002E450000}"/>
    <cellStyle name="Note 2 3 2 3 6 2 6 2" xfId="17730" xr:uid="{00000000-0005-0000-0000-00002F450000}"/>
    <cellStyle name="Note 2 3 2 3 6 2 7" xfId="17731" xr:uid="{00000000-0005-0000-0000-000030450000}"/>
    <cellStyle name="Note 2 3 2 3 6 3" xfId="17732" xr:uid="{00000000-0005-0000-0000-000031450000}"/>
    <cellStyle name="Note 2 3 2 3 6 3 2" xfId="17733" xr:uid="{00000000-0005-0000-0000-000032450000}"/>
    <cellStyle name="Note 2 3 2 3 6 3 2 2" xfId="17734" xr:uid="{00000000-0005-0000-0000-000033450000}"/>
    <cellStyle name="Note 2 3 2 3 6 3 2 2 2" xfId="17735" xr:uid="{00000000-0005-0000-0000-000034450000}"/>
    <cellStyle name="Note 2 3 2 3 6 3 2 2 2 2" xfId="17736" xr:uid="{00000000-0005-0000-0000-000035450000}"/>
    <cellStyle name="Note 2 3 2 3 6 3 2 2 3" xfId="17737" xr:uid="{00000000-0005-0000-0000-000036450000}"/>
    <cellStyle name="Note 2 3 2 3 6 3 2 3" xfId="17738" xr:uid="{00000000-0005-0000-0000-000037450000}"/>
    <cellStyle name="Note 2 3 2 3 6 3 2 3 2" xfId="17739" xr:uid="{00000000-0005-0000-0000-000038450000}"/>
    <cellStyle name="Note 2 3 2 3 6 3 2 4" xfId="17740" xr:uid="{00000000-0005-0000-0000-000039450000}"/>
    <cellStyle name="Note 2 3 2 3 6 3 3" xfId="17741" xr:uid="{00000000-0005-0000-0000-00003A450000}"/>
    <cellStyle name="Note 2 3 2 3 6 3 3 2" xfId="17742" xr:uid="{00000000-0005-0000-0000-00003B450000}"/>
    <cellStyle name="Note 2 3 2 3 6 3 3 2 2" xfId="17743" xr:uid="{00000000-0005-0000-0000-00003C450000}"/>
    <cellStyle name="Note 2 3 2 3 6 3 3 3" xfId="17744" xr:uid="{00000000-0005-0000-0000-00003D450000}"/>
    <cellStyle name="Note 2 3 2 3 6 3 4" xfId="17745" xr:uid="{00000000-0005-0000-0000-00003E450000}"/>
    <cellStyle name="Note 2 3 2 3 6 3 4 2" xfId="17746" xr:uid="{00000000-0005-0000-0000-00003F450000}"/>
    <cellStyle name="Note 2 3 2 3 6 3 4 2 2" xfId="17747" xr:uid="{00000000-0005-0000-0000-000040450000}"/>
    <cellStyle name="Note 2 3 2 3 6 3 4 3" xfId="17748" xr:uid="{00000000-0005-0000-0000-000041450000}"/>
    <cellStyle name="Note 2 3 2 3 6 3 5" xfId="17749" xr:uid="{00000000-0005-0000-0000-000042450000}"/>
    <cellStyle name="Note 2 3 2 3 6 3 5 2" xfId="17750" xr:uid="{00000000-0005-0000-0000-000043450000}"/>
    <cellStyle name="Note 2 3 2 3 6 3 6" xfId="17751" xr:uid="{00000000-0005-0000-0000-000044450000}"/>
    <cellStyle name="Note 2 3 2 3 6 3 6 2" xfId="17752" xr:uid="{00000000-0005-0000-0000-000045450000}"/>
    <cellStyle name="Note 2 3 2 3 6 3 7" xfId="17753" xr:uid="{00000000-0005-0000-0000-000046450000}"/>
    <cellStyle name="Note 2 3 2 3 6 4" xfId="17754" xr:uid="{00000000-0005-0000-0000-000047450000}"/>
    <cellStyle name="Note 2 3 2 3 6 4 2" xfId="17755" xr:uid="{00000000-0005-0000-0000-000048450000}"/>
    <cellStyle name="Note 2 3 2 3 6 4 2 2" xfId="17756" xr:uid="{00000000-0005-0000-0000-000049450000}"/>
    <cellStyle name="Note 2 3 2 3 6 4 2 2 2" xfId="17757" xr:uid="{00000000-0005-0000-0000-00004A450000}"/>
    <cellStyle name="Note 2 3 2 3 6 4 2 2 2 2" xfId="17758" xr:uid="{00000000-0005-0000-0000-00004B450000}"/>
    <cellStyle name="Note 2 3 2 3 6 4 2 2 3" xfId="17759" xr:uid="{00000000-0005-0000-0000-00004C450000}"/>
    <cellStyle name="Note 2 3 2 3 6 4 2 3" xfId="17760" xr:uid="{00000000-0005-0000-0000-00004D450000}"/>
    <cellStyle name="Note 2 3 2 3 6 4 2 3 2" xfId="17761" xr:uid="{00000000-0005-0000-0000-00004E450000}"/>
    <cellStyle name="Note 2 3 2 3 6 4 2 4" xfId="17762" xr:uid="{00000000-0005-0000-0000-00004F450000}"/>
    <cellStyle name="Note 2 3 2 3 6 4 3" xfId="17763" xr:uid="{00000000-0005-0000-0000-000050450000}"/>
    <cellStyle name="Note 2 3 2 3 6 4 3 2" xfId="17764" xr:uid="{00000000-0005-0000-0000-000051450000}"/>
    <cellStyle name="Note 2 3 2 3 6 4 3 2 2" xfId="17765" xr:uid="{00000000-0005-0000-0000-000052450000}"/>
    <cellStyle name="Note 2 3 2 3 6 4 3 3" xfId="17766" xr:uid="{00000000-0005-0000-0000-000053450000}"/>
    <cellStyle name="Note 2 3 2 3 6 4 4" xfId="17767" xr:uid="{00000000-0005-0000-0000-000054450000}"/>
    <cellStyle name="Note 2 3 2 3 6 4 4 2" xfId="17768" xr:uid="{00000000-0005-0000-0000-000055450000}"/>
    <cellStyle name="Note 2 3 2 3 6 4 4 2 2" xfId="17769" xr:uid="{00000000-0005-0000-0000-000056450000}"/>
    <cellStyle name="Note 2 3 2 3 6 4 4 3" xfId="17770" xr:uid="{00000000-0005-0000-0000-000057450000}"/>
    <cellStyle name="Note 2 3 2 3 6 4 5" xfId="17771" xr:uid="{00000000-0005-0000-0000-000058450000}"/>
    <cellStyle name="Note 2 3 2 3 6 4 5 2" xfId="17772" xr:uid="{00000000-0005-0000-0000-000059450000}"/>
    <cellStyle name="Note 2 3 2 3 6 4 6" xfId="17773" xr:uid="{00000000-0005-0000-0000-00005A450000}"/>
    <cellStyle name="Note 2 3 2 3 6 4 6 2" xfId="17774" xr:uid="{00000000-0005-0000-0000-00005B450000}"/>
    <cellStyle name="Note 2 3 2 3 6 4 7" xfId="17775" xr:uid="{00000000-0005-0000-0000-00005C450000}"/>
    <cellStyle name="Note 2 3 2 3 6 5" xfId="17776" xr:uid="{00000000-0005-0000-0000-00005D450000}"/>
    <cellStyle name="Note 2 3 2 3 6 5 2" xfId="17777" xr:uid="{00000000-0005-0000-0000-00005E450000}"/>
    <cellStyle name="Note 2 3 2 3 6 5 2 2" xfId="17778" xr:uid="{00000000-0005-0000-0000-00005F450000}"/>
    <cellStyle name="Note 2 3 2 3 6 5 2 2 2" xfId="17779" xr:uid="{00000000-0005-0000-0000-000060450000}"/>
    <cellStyle name="Note 2 3 2 3 6 5 2 2 2 2" xfId="17780" xr:uid="{00000000-0005-0000-0000-000061450000}"/>
    <cellStyle name="Note 2 3 2 3 6 5 2 2 3" xfId="17781" xr:uid="{00000000-0005-0000-0000-000062450000}"/>
    <cellStyle name="Note 2 3 2 3 6 5 2 3" xfId="17782" xr:uid="{00000000-0005-0000-0000-000063450000}"/>
    <cellStyle name="Note 2 3 2 3 6 5 2 3 2" xfId="17783" xr:uid="{00000000-0005-0000-0000-000064450000}"/>
    <cellStyle name="Note 2 3 2 3 6 5 2 4" xfId="17784" xr:uid="{00000000-0005-0000-0000-000065450000}"/>
    <cellStyle name="Note 2 3 2 3 6 5 3" xfId="17785" xr:uid="{00000000-0005-0000-0000-000066450000}"/>
    <cellStyle name="Note 2 3 2 3 6 5 3 2" xfId="17786" xr:uid="{00000000-0005-0000-0000-000067450000}"/>
    <cellStyle name="Note 2 3 2 3 6 5 3 2 2" xfId="17787" xr:uid="{00000000-0005-0000-0000-000068450000}"/>
    <cellStyle name="Note 2 3 2 3 6 5 3 3" xfId="17788" xr:uid="{00000000-0005-0000-0000-000069450000}"/>
    <cellStyle name="Note 2 3 2 3 6 5 4" xfId="17789" xr:uid="{00000000-0005-0000-0000-00006A450000}"/>
    <cellStyle name="Note 2 3 2 3 6 5 4 2" xfId="17790" xr:uid="{00000000-0005-0000-0000-00006B450000}"/>
    <cellStyle name="Note 2 3 2 3 6 5 4 2 2" xfId="17791" xr:uid="{00000000-0005-0000-0000-00006C450000}"/>
    <cellStyle name="Note 2 3 2 3 6 5 4 3" xfId="17792" xr:uid="{00000000-0005-0000-0000-00006D450000}"/>
    <cellStyle name="Note 2 3 2 3 6 5 5" xfId="17793" xr:uid="{00000000-0005-0000-0000-00006E450000}"/>
    <cellStyle name="Note 2 3 2 3 6 5 5 2" xfId="17794" xr:uid="{00000000-0005-0000-0000-00006F450000}"/>
    <cellStyle name="Note 2 3 2 3 6 5 6" xfId="17795" xr:uid="{00000000-0005-0000-0000-000070450000}"/>
    <cellStyle name="Note 2 3 2 3 6 5 6 2" xfId="17796" xr:uid="{00000000-0005-0000-0000-000071450000}"/>
    <cellStyle name="Note 2 3 2 3 6 5 7" xfId="17797" xr:uid="{00000000-0005-0000-0000-000072450000}"/>
    <cellStyle name="Note 2 3 2 3 6 6" xfId="17798" xr:uid="{00000000-0005-0000-0000-000073450000}"/>
    <cellStyle name="Note 2 3 2 3 6 6 2" xfId="17799" xr:uid="{00000000-0005-0000-0000-000074450000}"/>
    <cellStyle name="Note 2 3 2 3 6 6 2 2" xfId="17800" xr:uid="{00000000-0005-0000-0000-000075450000}"/>
    <cellStyle name="Note 2 3 2 3 6 6 2 2 2" xfId="17801" xr:uid="{00000000-0005-0000-0000-000076450000}"/>
    <cellStyle name="Note 2 3 2 3 6 6 2 2 2 2" xfId="17802" xr:uid="{00000000-0005-0000-0000-000077450000}"/>
    <cellStyle name="Note 2 3 2 3 6 6 2 2 3" xfId="17803" xr:uid="{00000000-0005-0000-0000-000078450000}"/>
    <cellStyle name="Note 2 3 2 3 6 6 2 3" xfId="17804" xr:uid="{00000000-0005-0000-0000-000079450000}"/>
    <cellStyle name="Note 2 3 2 3 6 6 2 3 2" xfId="17805" xr:uid="{00000000-0005-0000-0000-00007A450000}"/>
    <cellStyle name="Note 2 3 2 3 6 6 2 4" xfId="17806" xr:uid="{00000000-0005-0000-0000-00007B450000}"/>
    <cellStyle name="Note 2 3 2 3 6 6 3" xfId="17807" xr:uid="{00000000-0005-0000-0000-00007C450000}"/>
    <cellStyle name="Note 2 3 2 3 6 6 3 2" xfId="17808" xr:uid="{00000000-0005-0000-0000-00007D450000}"/>
    <cellStyle name="Note 2 3 2 3 6 6 3 2 2" xfId="17809" xr:uid="{00000000-0005-0000-0000-00007E450000}"/>
    <cellStyle name="Note 2 3 2 3 6 6 3 3" xfId="17810" xr:uid="{00000000-0005-0000-0000-00007F450000}"/>
    <cellStyle name="Note 2 3 2 3 6 6 4" xfId="17811" xr:uid="{00000000-0005-0000-0000-000080450000}"/>
    <cellStyle name="Note 2 3 2 3 6 6 4 2" xfId="17812" xr:uid="{00000000-0005-0000-0000-000081450000}"/>
    <cellStyle name="Note 2 3 2 3 6 6 4 2 2" xfId="17813" xr:uid="{00000000-0005-0000-0000-000082450000}"/>
    <cellStyle name="Note 2 3 2 3 6 6 4 3" xfId="17814" xr:uid="{00000000-0005-0000-0000-000083450000}"/>
    <cellStyle name="Note 2 3 2 3 6 6 5" xfId="17815" xr:uid="{00000000-0005-0000-0000-000084450000}"/>
    <cellStyle name="Note 2 3 2 3 6 6 5 2" xfId="17816" xr:uid="{00000000-0005-0000-0000-000085450000}"/>
    <cellStyle name="Note 2 3 2 3 6 6 6" xfId="17817" xr:uid="{00000000-0005-0000-0000-000086450000}"/>
    <cellStyle name="Note 2 3 2 3 6 6 6 2" xfId="17818" xr:uid="{00000000-0005-0000-0000-000087450000}"/>
    <cellStyle name="Note 2 3 2 3 6 6 7" xfId="17819" xr:uid="{00000000-0005-0000-0000-000088450000}"/>
    <cellStyle name="Note 2 3 2 3 6 7" xfId="17820" xr:uid="{00000000-0005-0000-0000-000089450000}"/>
    <cellStyle name="Note 2 3 2 3 6 7 2" xfId="17821" xr:uid="{00000000-0005-0000-0000-00008A450000}"/>
    <cellStyle name="Note 2 3 2 3 6 7 2 2" xfId="17822" xr:uid="{00000000-0005-0000-0000-00008B450000}"/>
    <cellStyle name="Note 2 3 2 3 6 7 2 2 2" xfId="17823" xr:uid="{00000000-0005-0000-0000-00008C450000}"/>
    <cellStyle name="Note 2 3 2 3 6 7 2 3" xfId="17824" xr:uid="{00000000-0005-0000-0000-00008D450000}"/>
    <cellStyle name="Note 2 3 2 3 6 7 3" xfId="17825" xr:uid="{00000000-0005-0000-0000-00008E450000}"/>
    <cellStyle name="Note 2 3 2 3 6 7 3 2" xfId="17826" xr:uid="{00000000-0005-0000-0000-00008F450000}"/>
    <cellStyle name="Note 2 3 2 3 6 7 4" xfId="17827" xr:uid="{00000000-0005-0000-0000-000090450000}"/>
    <cellStyle name="Note 2 3 2 3 6 8" xfId="17828" xr:uid="{00000000-0005-0000-0000-000091450000}"/>
    <cellStyle name="Note 2 3 2 3 6 8 2" xfId="17829" xr:uid="{00000000-0005-0000-0000-000092450000}"/>
    <cellStyle name="Note 2 3 2 3 6 8 2 2" xfId="17830" xr:uid="{00000000-0005-0000-0000-000093450000}"/>
    <cellStyle name="Note 2 3 2 3 6 8 3" xfId="17831" xr:uid="{00000000-0005-0000-0000-000094450000}"/>
    <cellStyle name="Note 2 3 2 3 6 9" xfId="17832" xr:uid="{00000000-0005-0000-0000-000095450000}"/>
    <cellStyle name="Note 2 3 2 3 6 9 2" xfId="17833" xr:uid="{00000000-0005-0000-0000-000096450000}"/>
    <cellStyle name="Note 2 3 2 3 6 9 2 2" xfId="17834" xr:uid="{00000000-0005-0000-0000-000097450000}"/>
    <cellStyle name="Note 2 3 2 3 6 9 3" xfId="17835" xr:uid="{00000000-0005-0000-0000-000098450000}"/>
    <cellStyle name="Note 2 3 2 3 7" xfId="17836" xr:uid="{00000000-0005-0000-0000-000099450000}"/>
    <cellStyle name="Note 2 3 2 3 7 10" xfId="17837" xr:uid="{00000000-0005-0000-0000-00009A450000}"/>
    <cellStyle name="Note 2 3 2 3 7 10 2" xfId="17838" xr:uid="{00000000-0005-0000-0000-00009B450000}"/>
    <cellStyle name="Note 2 3 2 3 7 11" xfId="17839" xr:uid="{00000000-0005-0000-0000-00009C450000}"/>
    <cellStyle name="Note 2 3 2 3 7 11 2" xfId="17840" xr:uid="{00000000-0005-0000-0000-00009D450000}"/>
    <cellStyle name="Note 2 3 2 3 7 12" xfId="17841" xr:uid="{00000000-0005-0000-0000-00009E450000}"/>
    <cellStyle name="Note 2 3 2 3 7 2" xfId="17842" xr:uid="{00000000-0005-0000-0000-00009F450000}"/>
    <cellStyle name="Note 2 3 2 3 7 2 2" xfId="17843" xr:uid="{00000000-0005-0000-0000-0000A0450000}"/>
    <cellStyle name="Note 2 3 2 3 7 2 2 2" xfId="17844" xr:uid="{00000000-0005-0000-0000-0000A1450000}"/>
    <cellStyle name="Note 2 3 2 3 7 2 2 2 2" xfId="17845" xr:uid="{00000000-0005-0000-0000-0000A2450000}"/>
    <cellStyle name="Note 2 3 2 3 7 2 2 2 2 2" xfId="17846" xr:uid="{00000000-0005-0000-0000-0000A3450000}"/>
    <cellStyle name="Note 2 3 2 3 7 2 2 2 3" xfId="17847" xr:uid="{00000000-0005-0000-0000-0000A4450000}"/>
    <cellStyle name="Note 2 3 2 3 7 2 2 3" xfId="17848" xr:uid="{00000000-0005-0000-0000-0000A5450000}"/>
    <cellStyle name="Note 2 3 2 3 7 2 2 3 2" xfId="17849" xr:uid="{00000000-0005-0000-0000-0000A6450000}"/>
    <cellStyle name="Note 2 3 2 3 7 2 2 4" xfId="17850" xr:uid="{00000000-0005-0000-0000-0000A7450000}"/>
    <cellStyle name="Note 2 3 2 3 7 2 3" xfId="17851" xr:uid="{00000000-0005-0000-0000-0000A8450000}"/>
    <cellStyle name="Note 2 3 2 3 7 2 3 2" xfId="17852" xr:uid="{00000000-0005-0000-0000-0000A9450000}"/>
    <cellStyle name="Note 2 3 2 3 7 2 3 2 2" xfId="17853" xr:uid="{00000000-0005-0000-0000-0000AA450000}"/>
    <cellStyle name="Note 2 3 2 3 7 2 3 3" xfId="17854" xr:uid="{00000000-0005-0000-0000-0000AB450000}"/>
    <cellStyle name="Note 2 3 2 3 7 2 4" xfId="17855" xr:uid="{00000000-0005-0000-0000-0000AC450000}"/>
    <cellStyle name="Note 2 3 2 3 7 2 4 2" xfId="17856" xr:uid="{00000000-0005-0000-0000-0000AD450000}"/>
    <cellStyle name="Note 2 3 2 3 7 2 4 2 2" xfId="17857" xr:uid="{00000000-0005-0000-0000-0000AE450000}"/>
    <cellStyle name="Note 2 3 2 3 7 2 4 3" xfId="17858" xr:uid="{00000000-0005-0000-0000-0000AF450000}"/>
    <cellStyle name="Note 2 3 2 3 7 2 5" xfId="17859" xr:uid="{00000000-0005-0000-0000-0000B0450000}"/>
    <cellStyle name="Note 2 3 2 3 7 2 5 2" xfId="17860" xr:uid="{00000000-0005-0000-0000-0000B1450000}"/>
    <cellStyle name="Note 2 3 2 3 7 2 6" xfId="17861" xr:uid="{00000000-0005-0000-0000-0000B2450000}"/>
    <cellStyle name="Note 2 3 2 3 7 2 6 2" xfId="17862" xr:uid="{00000000-0005-0000-0000-0000B3450000}"/>
    <cellStyle name="Note 2 3 2 3 7 2 7" xfId="17863" xr:uid="{00000000-0005-0000-0000-0000B4450000}"/>
    <cellStyle name="Note 2 3 2 3 7 3" xfId="17864" xr:uid="{00000000-0005-0000-0000-0000B5450000}"/>
    <cellStyle name="Note 2 3 2 3 7 3 2" xfId="17865" xr:uid="{00000000-0005-0000-0000-0000B6450000}"/>
    <cellStyle name="Note 2 3 2 3 7 3 2 2" xfId="17866" xr:uid="{00000000-0005-0000-0000-0000B7450000}"/>
    <cellStyle name="Note 2 3 2 3 7 3 2 2 2" xfId="17867" xr:uid="{00000000-0005-0000-0000-0000B8450000}"/>
    <cellStyle name="Note 2 3 2 3 7 3 2 2 2 2" xfId="17868" xr:uid="{00000000-0005-0000-0000-0000B9450000}"/>
    <cellStyle name="Note 2 3 2 3 7 3 2 2 3" xfId="17869" xr:uid="{00000000-0005-0000-0000-0000BA450000}"/>
    <cellStyle name="Note 2 3 2 3 7 3 2 3" xfId="17870" xr:uid="{00000000-0005-0000-0000-0000BB450000}"/>
    <cellStyle name="Note 2 3 2 3 7 3 2 3 2" xfId="17871" xr:uid="{00000000-0005-0000-0000-0000BC450000}"/>
    <cellStyle name="Note 2 3 2 3 7 3 2 4" xfId="17872" xr:uid="{00000000-0005-0000-0000-0000BD450000}"/>
    <cellStyle name="Note 2 3 2 3 7 3 3" xfId="17873" xr:uid="{00000000-0005-0000-0000-0000BE450000}"/>
    <cellStyle name="Note 2 3 2 3 7 3 3 2" xfId="17874" xr:uid="{00000000-0005-0000-0000-0000BF450000}"/>
    <cellStyle name="Note 2 3 2 3 7 3 3 2 2" xfId="17875" xr:uid="{00000000-0005-0000-0000-0000C0450000}"/>
    <cellStyle name="Note 2 3 2 3 7 3 3 3" xfId="17876" xr:uid="{00000000-0005-0000-0000-0000C1450000}"/>
    <cellStyle name="Note 2 3 2 3 7 3 4" xfId="17877" xr:uid="{00000000-0005-0000-0000-0000C2450000}"/>
    <cellStyle name="Note 2 3 2 3 7 3 4 2" xfId="17878" xr:uid="{00000000-0005-0000-0000-0000C3450000}"/>
    <cellStyle name="Note 2 3 2 3 7 3 4 2 2" xfId="17879" xr:uid="{00000000-0005-0000-0000-0000C4450000}"/>
    <cellStyle name="Note 2 3 2 3 7 3 4 3" xfId="17880" xr:uid="{00000000-0005-0000-0000-0000C5450000}"/>
    <cellStyle name="Note 2 3 2 3 7 3 5" xfId="17881" xr:uid="{00000000-0005-0000-0000-0000C6450000}"/>
    <cellStyle name="Note 2 3 2 3 7 3 5 2" xfId="17882" xr:uid="{00000000-0005-0000-0000-0000C7450000}"/>
    <cellStyle name="Note 2 3 2 3 7 3 6" xfId="17883" xr:uid="{00000000-0005-0000-0000-0000C8450000}"/>
    <cellStyle name="Note 2 3 2 3 7 3 6 2" xfId="17884" xr:uid="{00000000-0005-0000-0000-0000C9450000}"/>
    <cellStyle name="Note 2 3 2 3 7 3 7" xfId="17885" xr:uid="{00000000-0005-0000-0000-0000CA450000}"/>
    <cellStyle name="Note 2 3 2 3 7 4" xfId="17886" xr:uid="{00000000-0005-0000-0000-0000CB450000}"/>
    <cellStyle name="Note 2 3 2 3 7 4 2" xfId="17887" xr:uid="{00000000-0005-0000-0000-0000CC450000}"/>
    <cellStyle name="Note 2 3 2 3 7 4 2 2" xfId="17888" xr:uid="{00000000-0005-0000-0000-0000CD450000}"/>
    <cellStyle name="Note 2 3 2 3 7 4 2 2 2" xfId="17889" xr:uid="{00000000-0005-0000-0000-0000CE450000}"/>
    <cellStyle name="Note 2 3 2 3 7 4 2 2 2 2" xfId="17890" xr:uid="{00000000-0005-0000-0000-0000CF450000}"/>
    <cellStyle name="Note 2 3 2 3 7 4 2 2 3" xfId="17891" xr:uid="{00000000-0005-0000-0000-0000D0450000}"/>
    <cellStyle name="Note 2 3 2 3 7 4 2 3" xfId="17892" xr:uid="{00000000-0005-0000-0000-0000D1450000}"/>
    <cellStyle name="Note 2 3 2 3 7 4 2 3 2" xfId="17893" xr:uid="{00000000-0005-0000-0000-0000D2450000}"/>
    <cellStyle name="Note 2 3 2 3 7 4 2 4" xfId="17894" xr:uid="{00000000-0005-0000-0000-0000D3450000}"/>
    <cellStyle name="Note 2 3 2 3 7 4 3" xfId="17895" xr:uid="{00000000-0005-0000-0000-0000D4450000}"/>
    <cellStyle name="Note 2 3 2 3 7 4 3 2" xfId="17896" xr:uid="{00000000-0005-0000-0000-0000D5450000}"/>
    <cellStyle name="Note 2 3 2 3 7 4 3 2 2" xfId="17897" xr:uid="{00000000-0005-0000-0000-0000D6450000}"/>
    <cellStyle name="Note 2 3 2 3 7 4 3 3" xfId="17898" xr:uid="{00000000-0005-0000-0000-0000D7450000}"/>
    <cellStyle name="Note 2 3 2 3 7 4 4" xfId="17899" xr:uid="{00000000-0005-0000-0000-0000D8450000}"/>
    <cellStyle name="Note 2 3 2 3 7 4 4 2" xfId="17900" xr:uid="{00000000-0005-0000-0000-0000D9450000}"/>
    <cellStyle name="Note 2 3 2 3 7 4 4 2 2" xfId="17901" xr:uid="{00000000-0005-0000-0000-0000DA450000}"/>
    <cellStyle name="Note 2 3 2 3 7 4 4 3" xfId="17902" xr:uid="{00000000-0005-0000-0000-0000DB450000}"/>
    <cellStyle name="Note 2 3 2 3 7 4 5" xfId="17903" xr:uid="{00000000-0005-0000-0000-0000DC450000}"/>
    <cellStyle name="Note 2 3 2 3 7 4 5 2" xfId="17904" xr:uid="{00000000-0005-0000-0000-0000DD450000}"/>
    <cellStyle name="Note 2 3 2 3 7 4 6" xfId="17905" xr:uid="{00000000-0005-0000-0000-0000DE450000}"/>
    <cellStyle name="Note 2 3 2 3 7 4 6 2" xfId="17906" xr:uid="{00000000-0005-0000-0000-0000DF450000}"/>
    <cellStyle name="Note 2 3 2 3 7 4 7" xfId="17907" xr:uid="{00000000-0005-0000-0000-0000E0450000}"/>
    <cellStyle name="Note 2 3 2 3 7 5" xfId="17908" xr:uid="{00000000-0005-0000-0000-0000E1450000}"/>
    <cellStyle name="Note 2 3 2 3 7 5 2" xfId="17909" xr:uid="{00000000-0005-0000-0000-0000E2450000}"/>
    <cellStyle name="Note 2 3 2 3 7 5 2 2" xfId="17910" xr:uid="{00000000-0005-0000-0000-0000E3450000}"/>
    <cellStyle name="Note 2 3 2 3 7 5 2 2 2" xfId="17911" xr:uid="{00000000-0005-0000-0000-0000E4450000}"/>
    <cellStyle name="Note 2 3 2 3 7 5 2 2 2 2" xfId="17912" xr:uid="{00000000-0005-0000-0000-0000E5450000}"/>
    <cellStyle name="Note 2 3 2 3 7 5 2 2 3" xfId="17913" xr:uid="{00000000-0005-0000-0000-0000E6450000}"/>
    <cellStyle name="Note 2 3 2 3 7 5 2 3" xfId="17914" xr:uid="{00000000-0005-0000-0000-0000E7450000}"/>
    <cellStyle name="Note 2 3 2 3 7 5 2 3 2" xfId="17915" xr:uid="{00000000-0005-0000-0000-0000E8450000}"/>
    <cellStyle name="Note 2 3 2 3 7 5 2 4" xfId="17916" xr:uid="{00000000-0005-0000-0000-0000E9450000}"/>
    <cellStyle name="Note 2 3 2 3 7 5 3" xfId="17917" xr:uid="{00000000-0005-0000-0000-0000EA450000}"/>
    <cellStyle name="Note 2 3 2 3 7 5 3 2" xfId="17918" xr:uid="{00000000-0005-0000-0000-0000EB450000}"/>
    <cellStyle name="Note 2 3 2 3 7 5 3 2 2" xfId="17919" xr:uid="{00000000-0005-0000-0000-0000EC450000}"/>
    <cellStyle name="Note 2 3 2 3 7 5 3 3" xfId="17920" xr:uid="{00000000-0005-0000-0000-0000ED450000}"/>
    <cellStyle name="Note 2 3 2 3 7 5 4" xfId="17921" xr:uid="{00000000-0005-0000-0000-0000EE450000}"/>
    <cellStyle name="Note 2 3 2 3 7 5 4 2" xfId="17922" xr:uid="{00000000-0005-0000-0000-0000EF450000}"/>
    <cellStyle name="Note 2 3 2 3 7 5 4 2 2" xfId="17923" xr:uid="{00000000-0005-0000-0000-0000F0450000}"/>
    <cellStyle name="Note 2 3 2 3 7 5 4 3" xfId="17924" xr:uid="{00000000-0005-0000-0000-0000F1450000}"/>
    <cellStyle name="Note 2 3 2 3 7 5 5" xfId="17925" xr:uid="{00000000-0005-0000-0000-0000F2450000}"/>
    <cellStyle name="Note 2 3 2 3 7 5 5 2" xfId="17926" xr:uid="{00000000-0005-0000-0000-0000F3450000}"/>
    <cellStyle name="Note 2 3 2 3 7 5 6" xfId="17927" xr:uid="{00000000-0005-0000-0000-0000F4450000}"/>
    <cellStyle name="Note 2 3 2 3 7 5 6 2" xfId="17928" xr:uid="{00000000-0005-0000-0000-0000F5450000}"/>
    <cellStyle name="Note 2 3 2 3 7 5 7" xfId="17929" xr:uid="{00000000-0005-0000-0000-0000F6450000}"/>
    <cellStyle name="Note 2 3 2 3 7 6" xfId="17930" xr:uid="{00000000-0005-0000-0000-0000F7450000}"/>
    <cellStyle name="Note 2 3 2 3 7 6 2" xfId="17931" xr:uid="{00000000-0005-0000-0000-0000F8450000}"/>
    <cellStyle name="Note 2 3 2 3 7 6 2 2" xfId="17932" xr:uid="{00000000-0005-0000-0000-0000F9450000}"/>
    <cellStyle name="Note 2 3 2 3 7 6 2 2 2" xfId="17933" xr:uid="{00000000-0005-0000-0000-0000FA450000}"/>
    <cellStyle name="Note 2 3 2 3 7 6 2 2 2 2" xfId="17934" xr:uid="{00000000-0005-0000-0000-0000FB450000}"/>
    <cellStyle name="Note 2 3 2 3 7 6 2 2 3" xfId="17935" xr:uid="{00000000-0005-0000-0000-0000FC450000}"/>
    <cellStyle name="Note 2 3 2 3 7 6 2 3" xfId="17936" xr:uid="{00000000-0005-0000-0000-0000FD450000}"/>
    <cellStyle name="Note 2 3 2 3 7 6 2 3 2" xfId="17937" xr:uid="{00000000-0005-0000-0000-0000FE450000}"/>
    <cellStyle name="Note 2 3 2 3 7 6 2 4" xfId="17938" xr:uid="{00000000-0005-0000-0000-0000FF450000}"/>
    <cellStyle name="Note 2 3 2 3 7 6 3" xfId="17939" xr:uid="{00000000-0005-0000-0000-000000460000}"/>
    <cellStyle name="Note 2 3 2 3 7 6 3 2" xfId="17940" xr:uid="{00000000-0005-0000-0000-000001460000}"/>
    <cellStyle name="Note 2 3 2 3 7 6 3 2 2" xfId="17941" xr:uid="{00000000-0005-0000-0000-000002460000}"/>
    <cellStyle name="Note 2 3 2 3 7 6 3 3" xfId="17942" xr:uid="{00000000-0005-0000-0000-000003460000}"/>
    <cellStyle name="Note 2 3 2 3 7 6 4" xfId="17943" xr:uid="{00000000-0005-0000-0000-000004460000}"/>
    <cellStyle name="Note 2 3 2 3 7 6 4 2" xfId="17944" xr:uid="{00000000-0005-0000-0000-000005460000}"/>
    <cellStyle name="Note 2 3 2 3 7 6 4 2 2" xfId="17945" xr:uid="{00000000-0005-0000-0000-000006460000}"/>
    <cellStyle name="Note 2 3 2 3 7 6 4 3" xfId="17946" xr:uid="{00000000-0005-0000-0000-000007460000}"/>
    <cellStyle name="Note 2 3 2 3 7 6 5" xfId="17947" xr:uid="{00000000-0005-0000-0000-000008460000}"/>
    <cellStyle name="Note 2 3 2 3 7 6 5 2" xfId="17948" xr:uid="{00000000-0005-0000-0000-000009460000}"/>
    <cellStyle name="Note 2 3 2 3 7 6 6" xfId="17949" xr:uid="{00000000-0005-0000-0000-00000A460000}"/>
    <cellStyle name="Note 2 3 2 3 7 6 6 2" xfId="17950" xr:uid="{00000000-0005-0000-0000-00000B460000}"/>
    <cellStyle name="Note 2 3 2 3 7 6 7" xfId="17951" xr:uid="{00000000-0005-0000-0000-00000C460000}"/>
    <cellStyle name="Note 2 3 2 3 7 7" xfId="17952" xr:uid="{00000000-0005-0000-0000-00000D460000}"/>
    <cellStyle name="Note 2 3 2 3 7 7 2" xfId="17953" xr:uid="{00000000-0005-0000-0000-00000E460000}"/>
    <cellStyle name="Note 2 3 2 3 7 7 2 2" xfId="17954" xr:uid="{00000000-0005-0000-0000-00000F460000}"/>
    <cellStyle name="Note 2 3 2 3 7 7 2 2 2" xfId="17955" xr:uid="{00000000-0005-0000-0000-000010460000}"/>
    <cellStyle name="Note 2 3 2 3 7 7 2 3" xfId="17956" xr:uid="{00000000-0005-0000-0000-000011460000}"/>
    <cellStyle name="Note 2 3 2 3 7 7 3" xfId="17957" xr:uid="{00000000-0005-0000-0000-000012460000}"/>
    <cellStyle name="Note 2 3 2 3 7 7 3 2" xfId="17958" xr:uid="{00000000-0005-0000-0000-000013460000}"/>
    <cellStyle name="Note 2 3 2 3 7 7 4" xfId="17959" xr:uid="{00000000-0005-0000-0000-000014460000}"/>
    <cellStyle name="Note 2 3 2 3 7 8" xfId="17960" xr:uid="{00000000-0005-0000-0000-000015460000}"/>
    <cellStyle name="Note 2 3 2 3 7 8 2" xfId="17961" xr:uid="{00000000-0005-0000-0000-000016460000}"/>
    <cellStyle name="Note 2 3 2 3 7 8 2 2" xfId="17962" xr:uid="{00000000-0005-0000-0000-000017460000}"/>
    <cellStyle name="Note 2 3 2 3 7 8 3" xfId="17963" xr:uid="{00000000-0005-0000-0000-000018460000}"/>
    <cellStyle name="Note 2 3 2 3 7 9" xfId="17964" xr:uid="{00000000-0005-0000-0000-000019460000}"/>
    <cellStyle name="Note 2 3 2 3 7 9 2" xfId="17965" xr:uid="{00000000-0005-0000-0000-00001A460000}"/>
    <cellStyle name="Note 2 3 2 3 7 9 2 2" xfId="17966" xr:uid="{00000000-0005-0000-0000-00001B460000}"/>
    <cellStyle name="Note 2 3 2 3 7 9 3" xfId="17967" xr:uid="{00000000-0005-0000-0000-00001C460000}"/>
    <cellStyle name="Note 2 3 2 3 8" xfId="17968" xr:uid="{00000000-0005-0000-0000-00001D460000}"/>
    <cellStyle name="Note 2 3 2 3 8 10" xfId="17969" xr:uid="{00000000-0005-0000-0000-00001E460000}"/>
    <cellStyle name="Note 2 3 2 3 8 10 2" xfId="17970" xr:uid="{00000000-0005-0000-0000-00001F460000}"/>
    <cellStyle name="Note 2 3 2 3 8 11" xfId="17971" xr:uid="{00000000-0005-0000-0000-000020460000}"/>
    <cellStyle name="Note 2 3 2 3 8 11 2" xfId="17972" xr:uid="{00000000-0005-0000-0000-000021460000}"/>
    <cellStyle name="Note 2 3 2 3 8 12" xfId="17973" xr:uid="{00000000-0005-0000-0000-000022460000}"/>
    <cellStyle name="Note 2 3 2 3 8 2" xfId="17974" xr:uid="{00000000-0005-0000-0000-000023460000}"/>
    <cellStyle name="Note 2 3 2 3 8 2 2" xfId="17975" xr:uid="{00000000-0005-0000-0000-000024460000}"/>
    <cellStyle name="Note 2 3 2 3 8 2 2 2" xfId="17976" xr:uid="{00000000-0005-0000-0000-000025460000}"/>
    <cellStyle name="Note 2 3 2 3 8 2 2 2 2" xfId="17977" xr:uid="{00000000-0005-0000-0000-000026460000}"/>
    <cellStyle name="Note 2 3 2 3 8 2 2 2 2 2" xfId="17978" xr:uid="{00000000-0005-0000-0000-000027460000}"/>
    <cellStyle name="Note 2 3 2 3 8 2 2 2 3" xfId="17979" xr:uid="{00000000-0005-0000-0000-000028460000}"/>
    <cellStyle name="Note 2 3 2 3 8 2 2 3" xfId="17980" xr:uid="{00000000-0005-0000-0000-000029460000}"/>
    <cellStyle name="Note 2 3 2 3 8 2 2 3 2" xfId="17981" xr:uid="{00000000-0005-0000-0000-00002A460000}"/>
    <cellStyle name="Note 2 3 2 3 8 2 2 4" xfId="17982" xr:uid="{00000000-0005-0000-0000-00002B460000}"/>
    <cellStyle name="Note 2 3 2 3 8 2 3" xfId="17983" xr:uid="{00000000-0005-0000-0000-00002C460000}"/>
    <cellStyle name="Note 2 3 2 3 8 2 3 2" xfId="17984" xr:uid="{00000000-0005-0000-0000-00002D460000}"/>
    <cellStyle name="Note 2 3 2 3 8 2 3 2 2" xfId="17985" xr:uid="{00000000-0005-0000-0000-00002E460000}"/>
    <cellStyle name="Note 2 3 2 3 8 2 3 3" xfId="17986" xr:uid="{00000000-0005-0000-0000-00002F460000}"/>
    <cellStyle name="Note 2 3 2 3 8 2 4" xfId="17987" xr:uid="{00000000-0005-0000-0000-000030460000}"/>
    <cellStyle name="Note 2 3 2 3 8 2 4 2" xfId="17988" xr:uid="{00000000-0005-0000-0000-000031460000}"/>
    <cellStyle name="Note 2 3 2 3 8 2 4 2 2" xfId="17989" xr:uid="{00000000-0005-0000-0000-000032460000}"/>
    <cellStyle name="Note 2 3 2 3 8 2 4 3" xfId="17990" xr:uid="{00000000-0005-0000-0000-000033460000}"/>
    <cellStyle name="Note 2 3 2 3 8 2 5" xfId="17991" xr:uid="{00000000-0005-0000-0000-000034460000}"/>
    <cellStyle name="Note 2 3 2 3 8 2 5 2" xfId="17992" xr:uid="{00000000-0005-0000-0000-000035460000}"/>
    <cellStyle name="Note 2 3 2 3 8 2 6" xfId="17993" xr:uid="{00000000-0005-0000-0000-000036460000}"/>
    <cellStyle name="Note 2 3 2 3 8 2 6 2" xfId="17994" xr:uid="{00000000-0005-0000-0000-000037460000}"/>
    <cellStyle name="Note 2 3 2 3 8 2 7" xfId="17995" xr:uid="{00000000-0005-0000-0000-000038460000}"/>
    <cellStyle name="Note 2 3 2 3 8 3" xfId="17996" xr:uid="{00000000-0005-0000-0000-000039460000}"/>
    <cellStyle name="Note 2 3 2 3 8 3 2" xfId="17997" xr:uid="{00000000-0005-0000-0000-00003A460000}"/>
    <cellStyle name="Note 2 3 2 3 8 3 2 2" xfId="17998" xr:uid="{00000000-0005-0000-0000-00003B460000}"/>
    <cellStyle name="Note 2 3 2 3 8 3 2 2 2" xfId="17999" xr:uid="{00000000-0005-0000-0000-00003C460000}"/>
    <cellStyle name="Note 2 3 2 3 8 3 2 2 2 2" xfId="18000" xr:uid="{00000000-0005-0000-0000-00003D460000}"/>
    <cellStyle name="Note 2 3 2 3 8 3 2 2 3" xfId="18001" xr:uid="{00000000-0005-0000-0000-00003E460000}"/>
    <cellStyle name="Note 2 3 2 3 8 3 2 3" xfId="18002" xr:uid="{00000000-0005-0000-0000-00003F460000}"/>
    <cellStyle name="Note 2 3 2 3 8 3 2 3 2" xfId="18003" xr:uid="{00000000-0005-0000-0000-000040460000}"/>
    <cellStyle name="Note 2 3 2 3 8 3 2 4" xfId="18004" xr:uid="{00000000-0005-0000-0000-000041460000}"/>
    <cellStyle name="Note 2 3 2 3 8 3 3" xfId="18005" xr:uid="{00000000-0005-0000-0000-000042460000}"/>
    <cellStyle name="Note 2 3 2 3 8 3 3 2" xfId="18006" xr:uid="{00000000-0005-0000-0000-000043460000}"/>
    <cellStyle name="Note 2 3 2 3 8 3 3 2 2" xfId="18007" xr:uid="{00000000-0005-0000-0000-000044460000}"/>
    <cellStyle name="Note 2 3 2 3 8 3 3 3" xfId="18008" xr:uid="{00000000-0005-0000-0000-000045460000}"/>
    <cellStyle name="Note 2 3 2 3 8 3 4" xfId="18009" xr:uid="{00000000-0005-0000-0000-000046460000}"/>
    <cellStyle name="Note 2 3 2 3 8 3 4 2" xfId="18010" xr:uid="{00000000-0005-0000-0000-000047460000}"/>
    <cellStyle name="Note 2 3 2 3 8 3 4 2 2" xfId="18011" xr:uid="{00000000-0005-0000-0000-000048460000}"/>
    <cellStyle name="Note 2 3 2 3 8 3 4 3" xfId="18012" xr:uid="{00000000-0005-0000-0000-000049460000}"/>
    <cellStyle name="Note 2 3 2 3 8 3 5" xfId="18013" xr:uid="{00000000-0005-0000-0000-00004A460000}"/>
    <cellStyle name="Note 2 3 2 3 8 3 5 2" xfId="18014" xr:uid="{00000000-0005-0000-0000-00004B460000}"/>
    <cellStyle name="Note 2 3 2 3 8 3 6" xfId="18015" xr:uid="{00000000-0005-0000-0000-00004C460000}"/>
    <cellStyle name="Note 2 3 2 3 8 3 6 2" xfId="18016" xr:uid="{00000000-0005-0000-0000-00004D460000}"/>
    <cellStyle name="Note 2 3 2 3 8 3 7" xfId="18017" xr:uid="{00000000-0005-0000-0000-00004E460000}"/>
    <cellStyle name="Note 2 3 2 3 8 4" xfId="18018" xr:uid="{00000000-0005-0000-0000-00004F460000}"/>
    <cellStyle name="Note 2 3 2 3 8 4 2" xfId="18019" xr:uid="{00000000-0005-0000-0000-000050460000}"/>
    <cellStyle name="Note 2 3 2 3 8 4 2 2" xfId="18020" xr:uid="{00000000-0005-0000-0000-000051460000}"/>
    <cellStyle name="Note 2 3 2 3 8 4 2 2 2" xfId="18021" xr:uid="{00000000-0005-0000-0000-000052460000}"/>
    <cellStyle name="Note 2 3 2 3 8 4 2 2 2 2" xfId="18022" xr:uid="{00000000-0005-0000-0000-000053460000}"/>
    <cellStyle name="Note 2 3 2 3 8 4 2 2 3" xfId="18023" xr:uid="{00000000-0005-0000-0000-000054460000}"/>
    <cellStyle name="Note 2 3 2 3 8 4 2 3" xfId="18024" xr:uid="{00000000-0005-0000-0000-000055460000}"/>
    <cellStyle name="Note 2 3 2 3 8 4 2 3 2" xfId="18025" xr:uid="{00000000-0005-0000-0000-000056460000}"/>
    <cellStyle name="Note 2 3 2 3 8 4 2 4" xfId="18026" xr:uid="{00000000-0005-0000-0000-000057460000}"/>
    <cellStyle name="Note 2 3 2 3 8 4 3" xfId="18027" xr:uid="{00000000-0005-0000-0000-000058460000}"/>
    <cellStyle name="Note 2 3 2 3 8 4 3 2" xfId="18028" xr:uid="{00000000-0005-0000-0000-000059460000}"/>
    <cellStyle name="Note 2 3 2 3 8 4 3 2 2" xfId="18029" xr:uid="{00000000-0005-0000-0000-00005A460000}"/>
    <cellStyle name="Note 2 3 2 3 8 4 3 3" xfId="18030" xr:uid="{00000000-0005-0000-0000-00005B460000}"/>
    <cellStyle name="Note 2 3 2 3 8 4 4" xfId="18031" xr:uid="{00000000-0005-0000-0000-00005C460000}"/>
    <cellStyle name="Note 2 3 2 3 8 4 4 2" xfId="18032" xr:uid="{00000000-0005-0000-0000-00005D460000}"/>
    <cellStyle name="Note 2 3 2 3 8 4 4 2 2" xfId="18033" xr:uid="{00000000-0005-0000-0000-00005E460000}"/>
    <cellStyle name="Note 2 3 2 3 8 4 4 3" xfId="18034" xr:uid="{00000000-0005-0000-0000-00005F460000}"/>
    <cellStyle name="Note 2 3 2 3 8 4 5" xfId="18035" xr:uid="{00000000-0005-0000-0000-000060460000}"/>
    <cellStyle name="Note 2 3 2 3 8 4 5 2" xfId="18036" xr:uid="{00000000-0005-0000-0000-000061460000}"/>
    <cellStyle name="Note 2 3 2 3 8 4 6" xfId="18037" xr:uid="{00000000-0005-0000-0000-000062460000}"/>
    <cellStyle name="Note 2 3 2 3 8 4 6 2" xfId="18038" xr:uid="{00000000-0005-0000-0000-000063460000}"/>
    <cellStyle name="Note 2 3 2 3 8 4 7" xfId="18039" xr:uid="{00000000-0005-0000-0000-000064460000}"/>
    <cellStyle name="Note 2 3 2 3 8 5" xfId="18040" xr:uid="{00000000-0005-0000-0000-000065460000}"/>
    <cellStyle name="Note 2 3 2 3 8 5 2" xfId="18041" xr:uid="{00000000-0005-0000-0000-000066460000}"/>
    <cellStyle name="Note 2 3 2 3 8 5 2 2" xfId="18042" xr:uid="{00000000-0005-0000-0000-000067460000}"/>
    <cellStyle name="Note 2 3 2 3 8 5 2 2 2" xfId="18043" xr:uid="{00000000-0005-0000-0000-000068460000}"/>
    <cellStyle name="Note 2 3 2 3 8 5 2 2 2 2" xfId="18044" xr:uid="{00000000-0005-0000-0000-000069460000}"/>
    <cellStyle name="Note 2 3 2 3 8 5 2 2 3" xfId="18045" xr:uid="{00000000-0005-0000-0000-00006A460000}"/>
    <cellStyle name="Note 2 3 2 3 8 5 2 3" xfId="18046" xr:uid="{00000000-0005-0000-0000-00006B460000}"/>
    <cellStyle name="Note 2 3 2 3 8 5 2 3 2" xfId="18047" xr:uid="{00000000-0005-0000-0000-00006C460000}"/>
    <cellStyle name="Note 2 3 2 3 8 5 2 4" xfId="18048" xr:uid="{00000000-0005-0000-0000-00006D460000}"/>
    <cellStyle name="Note 2 3 2 3 8 5 3" xfId="18049" xr:uid="{00000000-0005-0000-0000-00006E460000}"/>
    <cellStyle name="Note 2 3 2 3 8 5 3 2" xfId="18050" xr:uid="{00000000-0005-0000-0000-00006F460000}"/>
    <cellStyle name="Note 2 3 2 3 8 5 3 2 2" xfId="18051" xr:uid="{00000000-0005-0000-0000-000070460000}"/>
    <cellStyle name="Note 2 3 2 3 8 5 3 3" xfId="18052" xr:uid="{00000000-0005-0000-0000-000071460000}"/>
    <cellStyle name="Note 2 3 2 3 8 5 4" xfId="18053" xr:uid="{00000000-0005-0000-0000-000072460000}"/>
    <cellStyle name="Note 2 3 2 3 8 5 4 2" xfId="18054" xr:uid="{00000000-0005-0000-0000-000073460000}"/>
    <cellStyle name="Note 2 3 2 3 8 5 4 2 2" xfId="18055" xr:uid="{00000000-0005-0000-0000-000074460000}"/>
    <cellStyle name="Note 2 3 2 3 8 5 4 3" xfId="18056" xr:uid="{00000000-0005-0000-0000-000075460000}"/>
    <cellStyle name="Note 2 3 2 3 8 5 5" xfId="18057" xr:uid="{00000000-0005-0000-0000-000076460000}"/>
    <cellStyle name="Note 2 3 2 3 8 5 5 2" xfId="18058" xr:uid="{00000000-0005-0000-0000-000077460000}"/>
    <cellStyle name="Note 2 3 2 3 8 5 6" xfId="18059" xr:uid="{00000000-0005-0000-0000-000078460000}"/>
    <cellStyle name="Note 2 3 2 3 8 5 6 2" xfId="18060" xr:uid="{00000000-0005-0000-0000-000079460000}"/>
    <cellStyle name="Note 2 3 2 3 8 5 7" xfId="18061" xr:uid="{00000000-0005-0000-0000-00007A460000}"/>
    <cellStyle name="Note 2 3 2 3 8 6" xfId="18062" xr:uid="{00000000-0005-0000-0000-00007B460000}"/>
    <cellStyle name="Note 2 3 2 3 8 6 2" xfId="18063" xr:uid="{00000000-0005-0000-0000-00007C460000}"/>
    <cellStyle name="Note 2 3 2 3 8 6 2 2" xfId="18064" xr:uid="{00000000-0005-0000-0000-00007D460000}"/>
    <cellStyle name="Note 2 3 2 3 8 6 2 2 2" xfId="18065" xr:uid="{00000000-0005-0000-0000-00007E460000}"/>
    <cellStyle name="Note 2 3 2 3 8 6 2 2 2 2" xfId="18066" xr:uid="{00000000-0005-0000-0000-00007F460000}"/>
    <cellStyle name="Note 2 3 2 3 8 6 2 2 3" xfId="18067" xr:uid="{00000000-0005-0000-0000-000080460000}"/>
    <cellStyle name="Note 2 3 2 3 8 6 2 3" xfId="18068" xr:uid="{00000000-0005-0000-0000-000081460000}"/>
    <cellStyle name="Note 2 3 2 3 8 6 2 3 2" xfId="18069" xr:uid="{00000000-0005-0000-0000-000082460000}"/>
    <cellStyle name="Note 2 3 2 3 8 6 2 4" xfId="18070" xr:uid="{00000000-0005-0000-0000-000083460000}"/>
    <cellStyle name="Note 2 3 2 3 8 6 3" xfId="18071" xr:uid="{00000000-0005-0000-0000-000084460000}"/>
    <cellStyle name="Note 2 3 2 3 8 6 3 2" xfId="18072" xr:uid="{00000000-0005-0000-0000-000085460000}"/>
    <cellStyle name="Note 2 3 2 3 8 6 3 2 2" xfId="18073" xr:uid="{00000000-0005-0000-0000-000086460000}"/>
    <cellStyle name="Note 2 3 2 3 8 6 3 3" xfId="18074" xr:uid="{00000000-0005-0000-0000-000087460000}"/>
    <cellStyle name="Note 2 3 2 3 8 6 4" xfId="18075" xr:uid="{00000000-0005-0000-0000-000088460000}"/>
    <cellStyle name="Note 2 3 2 3 8 6 4 2" xfId="18076" xr:uid="{00000000-0005-0000-0000-000089460000}"/>
    <cellStyle name="Note 2 3 2 3 8 6 4 2 2" xfId="18077" xr:uid="{00000000-0005-0000-0000-00008A460000}"/>
    <cellStyle name="Note 2 3 2 3 8 6 4 3" xfId="18078" xr:uid="{00000000-0005-0000-0000-00008B460000}"/>
    <cellStyle name="Note 2 3 2 3 8 6 5" xfId="18079" xr:uid="{00000000-0005-0000-0000-00008C460000}"/>
    <cellStyle name="Note 2 3 2 3 8 6 5 2" xfId="18080" xr:uid="{00000000-0005-0000-0000-00008D460000}"/>
    <cellStyle name="Note 2 3 2 3 8 6 6" xfId="18081" xr:uid="{00000000-0005-0000-0000-00008E460000}"/>
    <cellStyle name="Note 2 3 2 3 8 6 6 2" xfId="18082" xr:uid="{00000000-0005-0000-0000-00008F460000}"/>
    <cellStyle name="Note 2 3 2 3 8 6 7" xfId="18083" xr:uid="{00000000-0005-0000-0000-000090460000}"/>
    <cellStyle name="Note 2 3 2 3 8 7" xfId="18084" xr:uid="{00000000-0005-0000-0000-000091460000}"/>
    <cellStyle name="Note 2 3 2 3 8 7 2" xfId="18085" xr:uid="{00000000-0005-0000-0000-000092460000}"/>
    <cellStyle name="Note 2 3 2 3 8 7 2 2" xfId="18086" xr:uid="{00000000-0005-0000-0000-000093460000}"/>
    <cellStyle name="Note 2 3 2 3 8 7 2 2 2" xfId="18087" xr:uid="{00000000-0005-0000-0000-000094460000}"/>
    <cellStyle name="Note 2 3 2 3 8 7 2 3" xfId="18088" xr:uid="{00000000-0005-0000-0000-000095460000}"/>
    <cellStyle name="Note 2 3 2 3 8 7 3" xfId="18089" xr:uid="{00000000-0005-0000-0000-000096460000}"/>
    <cellStyle name="Note 2 3 2 3 8 7 3 2" xfId="18090" xr:uid="{00000000-0005-0000-0000-000097460000}"/>
    <cellStyle name="Note 2 3 2 3 8 7 4" xfId="18091" xr:uid="{00000000-0005-0000-0000-000098460000}"/>
    <cellStyle name="Note 2 3 2 3 8 8" xfId="18092" xr:uid="{00000000-0005-0000-0000-000099460000}"/>
    <cellStyle name="Note 2 3 2 3 8 8 2" xfId="18093" xr:uid="{00000000-0005-0000-0000-00009A460000}"/>
    <cellStyle name="Note 2 3 2 3 8 8 2 2" xfId="18094" xr:uid="{00000000-0005-0000-0000-00009B460000}"/>
    <cellStyle name="Note 2 3 2 3 8 8 3" xfId="18095" xr:uid="{00000000-0005-0000-0000-00009C460000}"/>
    <cellStyle name="Note 2 3 2 3 8 9" xfId="18096" xr:uid="{00000000-0005-0000-0000-00009D460000}"/>
    <cellStyle name="Note 2 3 2 3 8 9 2" xfId="18097" xr:uid="{00000000-0005-0000-0000-00009E460000}"/>
    <cellStyle name="Note 2 3 2 3 8 9 2 2" xfId="18098" xr:uid="{00000000-0005-0000-0000-00009F460000}"/>
    <cellStyle name="Note 2 3 2 3 8 9 3" xfId="18099" xr:uid="{00000000-0005-0000-0000-0000A0460000}"/>
    <cellStyle name="Note 2 3 2 3 9" xfId="18100" xr:uid="{00000000-0005-0000-0000-0000A1460000}"/>
    <cellStyle name="Note 2 3 2 3 9 10" xfId="18101" xr:uid="{00000000-0005-0000-0000-0000A2460000}"/>
    <cellStyle name="Note 2 3 2 3 9 10 2" xfId="18102" xr:uid="{00000000-0005-0000-0000-0000A3460000}"/>
    <cellStyle name="Note 2 3 2 3 9 11" xfId="18103" xr:uid="{00000000-0005-0000-0000-0000A4460000}"/>
    <cellStyle name="Note 2 3 2 3 9 11 2" xfId="18104" xr:uid="{00000000-0005-0000-0000-0000A5460000}"/>
    <cellStyle name="Note 2 3 2 3 9 12" xfId="18105" xr:uid="{00000000-0005-0000-0000-0000A6460000}"/>
    <cellStyle name="Note 2 3 2 3 9 2" xfId="18106" xr:uid="{00000000-0005-0000-0000-0000A7460000}"/>
    <cellStyle name="Note 2 3 2 3 9 2 2" xfId="18107" xr:uid="{00000000-0005-0000-0000-0000A8460000}"/>
    <cellStyle name="Note 2 3 2 3 9 2 2 2" xfId="18108" xr:uid="{00000000-0005-0000-0000-0000A9460000}"/>
    <cellStyle name="Note 2 3 2 3 9 2 2 2 2" xfId="18109" xr:uid="{00000000-0005-0000-0000-0000AA460000}"/>
    <cellStyle name="Note 2 3 2 3 9 2 2 2 2 2" xfId="18110" xr:uid="{00000000-0005-0000-0000-0000AB460000}"/>
    <cellStyle name="Note 2 3 2 3 9 2 2 2 3" xfId="18111" xr:uid="{00000000-0005-0000-0000-0000AC460000}"/>
    <cellStyle name="Note 2 3 2 3 9 2 2 3" xfId="18112" xr:uid="{00000000-0005-0000-0000-0000AD460000}"/>
    <cellStyle name="Note 2 3 2 3 9 2 2 3 2" xfId="18113" xr:uid="{00000000-0005-0000-0000-0000AE460000}"/>
    <cellStyle name="Note 2 3 2 3 9 2 2 4" xfId="18114" xr:uid="{00000000-0005-0000-0000-0000AF460000}"/>
    <cellStyle name="Note 2 3 2 3 9 2 3" xfId="18115" xr:uid="{00000000-0005-0000-0000-0000B0460000}"/>
    <cellStyle name="Note 2 3 2 3 9 2 3 2" xfId="18116" xr:uid="{00000000-0005-0000-0000-0000B1460000}"/>
    <cellStyle name="Note 2 3 2 3 9 2 3 2 2" xfId="18117" xr:uid="{00000000-0005-0000-0000-0000B2460000}"/>
    <cellStyle name="Note 2 3 2 3 9 2 3 3" xfId="18118" xr:uid="{00000000-0005-0000-0000-0000B3460000}"/>
    <cellStyle name="Note 2 3 2 3 9 2 4" xfId="18119" xr:uid="{00000000-0005-0000-0000-0000B4460000}"/>
    <cellStyle name="Note 2 3 2 3 9 2 4 2" xfId="18120" xr:uid="{00000000-0005-0000-0000-0000B5460000}"/>
    <cellStyle name="Note 2 3 2 3 9 2 4 2 2" xfId="18121" xr:uid="{00000000-0005-0000-0000-0000B6460000}"/>
    <cellStyle name="Note 2 3 2 3 9 2 4 3" xfId="18122" xr:uid="{00000000-0005-0000-0000-0000B7460000}"/>
    <cellStyle name="Note 2 3 2 3 9 2 5" xfId="18123" xr:uid="{00000000-0005-0000-0000-0000B8460000}"/>
    <cellStyle name="Note 2 3 2 3 9 2 5 2" xfId="18124" xr:uid="{00000000-0005-0000-0000-0000B9460000}"/>
    <cellStyle name="Note 2 3 2 3 9 2 6" xfId="18125" xr:uid="{00000000-0005-0000-0000-0000BA460000}"/>
    <cellStyle name="Note 2 3 2 3 9 2 6 2" xfId="18126" xr:uid="{00000000-0005-0000-0000-0000BB460000}"/>
    <cellStyle name="Note 2 3 2 3 9 2 7" xfId="18127" xr:uid="{00000000-0005-0000-0000-0000BC460000}"/>
    <cellStyle name="Note 2 3 2 3 9 3" xfId="18128" xr:uid="{00000000-0005-0000-0000-0000BD460000}"/>
    <cellStyle name="Note 2 3 2 3 9 3 2" xfId="18129" xr:uid="{00000000-0005-0000-0000-0000BE460000}"/>
    <cellStyle name="Note 2 3 2 3 9 3 2 2" xfId="18130" xr:uid="{00000000-0005-0000-0000-0000BF460000}"/>
    <cellStyle name="Note 2 3 2 3 9 3 2 2 2" xfId="18131" xr:uid="{00000000-0005-0000-0000-0000C0460000}"/>
    <cellStyle name="Note 2 3 2 3 9 3 2 2 2 2" xfId="18132" xr:uid="{00000000-0005-0000-0000-0000C1460000}"/>
    <cellStyle name="Note 2 3 2 3 9 3 2 2 3" xfId="18133" xr:uid="{00000000-0005-0000-0000-0000C2460000}"/>
    <cellStyle name="Note 2 3 2 3 9 3 2 3" xfId="18134" xr:uid="{00000000-0005-0000-0000-0000C3460000}"/>
    <cellStyle name="Note 2 3 2 3 9 3 2 3 2" xfId="18135" xr:uid="{00000000-0005-0000-0000-0000C4460000}"/>
    <cellStyle name="Note 2 3 2 3 9 3 2 4" xfId="18136" xr:uid="{00000000-0005-0000-0000-0000C5460000}"/>
    <cellStyle name="Note 2 3 2 3 9 3 3" xfId="18137" xr:uid="{00000000-0005-0000-0000-0000C6460000}"/>
    <cellStyle name="Note 2 3 2 3 9 3 3 2" xfId="18138" xr:uid="{00000000-0005-0000-0000-0000C7460000}"/>
    <cellStyle name="Note 2 3 2 3 9 3 3 2 2" xfId="18139" xr:uid="{00000000-0005-0000-0000-0000C8460000}"/>
    <cellStyle name="Note 2 3 2 3 9 3 3 3" xfId="18140" xr:uid="{00000000-0005-0000-0000-0000C9460000}"/>
    <cellStyle name="Note 2 3 2 3 9 3 4" xfId="18141" xr:uid="{00000000-0005-0000-0000-0000CA460000}"/>
    <cellStyle name="Note 2 3 2 3 9 3 4 2" xfId="18142" xr:uid="{00000000-0005-0000-0000-0000CB460000}"/>
    <cellStyle name="Note 2 3 2 3 9 3 4 2 2" xfId="18143" xr:uid="{00000000-0005-0000-0000-0000CC460000}"/>
    <cellStyle name="Note 2 3 2 3 9 3 4 3" xfId="18144" xr:uid="{00000000-0005-0000-0000-0000CD460000}"/>
    <cellStyle name="Note 2 3 2 3 9 3 5" xfId="18145" xr:uid="{00000000-0005-0000-0000-0000CE460000}"/>
    <cellStyle name="Note 2 3 2 3 9 3 5 2" xfId="18146" xr:uid="{00000000-0005-0000-0000-0000CF460000}"/>
    <cellStyle name="Note 2 3 2 3 9 3 6" xfId="18147" xr:uid="{00000000-0005-0000-0000-0000D0460000}"/>
    <cellStyle name="Note 2 3 2 3 9 3 6 2" xfId="18148" xr:uid="{00000000-0005-0000-0000-0000D1460000}"/>
    <cellStyle name="Note 2 3 2 3 9 3 7" xfId="18149" xr:uid="{00000000-0005-0000-0000-0000D2460000}"/>
    <cellStyle name="Note 2 3 2 3 9 4" xfId="18150" xr:uid="{00000000-0005-0000-0000-0000D3460000}"/>
    <cellStyle name="Note 2 3 2 3 9 4 2" xfId="18151" xr:uid="{00000000-0005-0000-0000-0000D4460000}"/>
    <cellStyle name="Note 2 3 2 3 9 4 2 2" xfId="18152" xr:uid="{00000000-0005-0000-0000-0000D5460000}"/>
    <cellStyle name="Note 2 3 2 3 9 4 2 2 2" xfId="18153" xr:uid="{00000000-0005-0000-0000-0000D6460000}"/>
    <cellStyle name="Note 2 3 2 3 9 4 2 2 2 2" xfId="18154" xr:uid="{00000000-0005-0000-0000-0000D7460000}"/>
    <cellStyle name="Note 2 3 2 3 9 4 2 2 3" xfId="18155" xr:uid="{00000000-0005-0000-0000-0000D8460000}"/>
    <cellStyle name="Note 2 3 2 3 9 4 2 3" xfId="18156" xr:uid="{00000000-0005-0000-0000-0000D9460000}"/>
    <cellStyle name="Note 2 3 2 3 9 4 2 3 2" xfId="18157" xr:uid="{00000000-0005-0000-0000-0000DA460000}"/>
    <cellStyle name="Note 2 3 2 3 9 4 2 4" xfId="18158" xr:uid="{00000000-0005-0000-0000-0000DB460000}"/>
    <cellStyle name="Note 2 3 2 3 9 4 3" xfId="18159" xr:uid="{00000000-0005-0000-0000-0000DC460000}"/>
    <cellStyle name="Note 2 3 2 3 9 4 3 2" xfId="18160" xr:uid="{00000000-0005-0000-0000-0000DD460000}"/>
    <cellStyle name="Note 2 3 2 3 9 4 3 2 2" xfId="18161" xr:uid="{00000000-0005-0000-0000-0000DE460000}"/>
    <cellStyle name="Note 2 3 2 3 9 4 3 3" xfId="18162" xr:uid="{00000000-0005-0000-0000-0000DF460000}"/>
    <cellStyle name="Note 2 3 2 3 9 4 4" xfId="18163" xr:uid="{00000000-0005-0000-0000-0000E0460000}"/>
    <cellStyle name="Note 2 3 2 3 9 4 4 2" xfId="18164" xr:uid="{00000000-0005-0000-0000-0000E1460000}"/>
    <cellStyle name="Note 2 3 2 3 9 4 4 2 2" xfId="18165" xr:uid="{00000000-0005-0000-0000-0000E2460000}"/>
    <cellStyle name="Note 2 3 2 3 9 4 4 3" xfId="18166" xr:uid="{00000000-0005-0000-0000-0000E3460000}"/>
    <cellStyle name="Note 2 3 2 3 9 4 5" xfId="18167" xr:uid="{00000000-0005-0000-0000-0000E4460000}"/>
    <cellStyle name="Note 2 3 2 3 9 4 5 2" xfId="18168" xr:uid="{00000000-0005-0000-0000-0000E5460000}"/>
    <cellStyle name="Note 2 3 2 3 9 4 6" xfId="18169" xr:uid="{00000000-0005-0000-0000-0000E6460000}"/>
    <cellStyle name="Note 2 3 2 3 9 4 6 2" xfId="18170" xr:uid="{00000000-0005-0000-0000-0000E7460000}"/>
    <cellStyle name="Note 2 3 2 3 9 4 7" xfId="18171" xr:uid="{00000000-0005-0000-0000-0000E8460000}"/>
    <cellStyle name="Note 2 3 2 3 9 5" xfId="18172" xr:uid="{00000000-0005-0000-0000-0000E9460000}"/>
    <cellStyle name="Note 2 3 2 3 9 5 2" xfId="18173" xr:uid="{00000000-0005-0000-0000-0000EA460000}"/>
    <cellStyle name="Note 2 3 2 3 9 5 2 2" xfId="18174" xr:uid="{00000000-0005-0000-0000-0000EB460000}"/>
    <cellStyle name="Note 2 3 2 3 9 5 2 2 2" xfId="18175" xr:uid="{00000000-0005-0000-0000-0000EC460000}"/>
    <cellStyle name="Note 2 3 2 3 9 5 2 2 2 2" xfId="18176" xr:uid="{00000000-0005-0000-0000-0000ED460000}"/>
    <cellStyle name="Note 2 3 2 3 9 5 2 2 3" xfId="18177" xr:uid="{00000000-0005-0000-0000-0000EE460000}"/>
    <cellStyle name="Note 2 3 2 3 9 5 2 3" xfId="18178" xr:uid="{00000000-0005-0000-0000-0000EF460000}"/>
    <cellStyle name="Note 2 3 2 3 9 5 2 3 2" xfId="18179" xr:uid="{00000000-0005-0000-0000-0000F0460000}"/>
    <cellStyle name="Note 2 3 2 3 9 5 2 4" xfId="18180" xr:uid="{00000000-0005-0000-0000-0000F1460000}"/>
    <cellStyle name="Note 2 3 2 3 9 5 3" xfId="18181" xr:uid="{00000000-0005-0000-0000-0000F2460000}"/>
    <cellStyle name="Note 2 3 2 3 9 5 3 2" xfId="18182" xr:uid="{00000000-0005-0000-0000-0000F3460000}"/>
    <cellStyle name="Note 2 3 2 3 9 5 3 2 2" xfId="18183" xr:uid="{00000000-0005-0000-0000-0000F4460000}"/>
    <cellStyle name="Note 2 3 2 3 9 5 3 3" xfId="18184" xr:uid="{00000000-0005-0000-0000-0000F5460000}"/>
    <cellStyle name="Note 2 3 2 3 9 5 4" xfId="18185" xr:uid="{00000000-0005-0000-0000-0000F6460000}"/>
    <cellStyle name="Note 2 3 2 3 9 5 4 2" xfId="18186" xr:uid="{00000000-0005-0000-0000-0000F7460000}"/>
    <cellStyle name="Note 2 3 2 3 9 5 4 2 2" xfId="18187" xr:uid="{00000000-0005-0000-0000-0000F8460000}"/>
    <cellStyle name="Note 2 3 2 3 9 5 4 3" xfId="18188" xr:uid="{00000000-0005-0000-0000-0000F9460000}"/>
    <cellStyle name="Note 2 3 2 3 9 5 5" xfId="18189" xr:uid="{00000000-0005-0000-0000-0000FA460000}"/>
    <cellStyle name="Note 2 3 2 3 9 5 5 2" xfId="18190" xr:uid="{00000000-0005-0000-0000-0000FB460000}"/>
    <cellStyle name="Note 2 3 2 3 9 5 6" xfId="18191" xr:uid="{00000000-0005-0000-0000-0000FC460000}"/>
    <cellStyle name="Note 2 3 2 3 9 5 6 2" xfId="18192" xr:uid="{00000000-0005-0000-0000-0000FD460000}"/>
    <cellStyle name="Note 2 3 2 3 9 5 7" xfId="18193" xr:uid="{00000000-0005-0000-0000-0000FE460000}"/>
    <cellStyle name="Note 2 3 2 3 9 6" xfId="18194" xr:uid="{00000000-0005-0000-0000-0000FF460000}"/>
    <cellStyle name="Note 2 3 2 3 9 6 2" xfId="18195" xr:uid="{00000000-0005-0000-0000-000000470000}"/>
    <cellStyle name="Note 2 3 2 3 9 6 2 2" xfId="18196" xr:uid="{00000000-0005-0000-0000-000001470000}"/>
    <cellStyle name="Note 2 3 2 3 9 6 2 2 2" xfId="18197" xr:uid="{00000000-0005-0000-0000-000002470000}"/>
    <cellStyle name="Note 2 3 2 3 9 6 2 2 2 2" xfId="18198" xr:uid="{00000000-0005-0000-0000-000003470000}"/>
    <cellStyle name="Note 2 3 2 3 9 6 2 2 3" xfId="18199" xr:uid="{00000000-0005-0000-0000-000004470000}"/>
    <cellStyle name="Note 2 3 2 3 9 6 2 3" xfId="18200" xr:uid="{00000000-0005-0000-0000-000005470000}"/>
    <cellStyle name="Note 2 3 2 3 9 6 2 3 2" xfId="18201" xr:uid="{00000000-0005-0000-0000-000006470000}"/>
    <cellStyle name="Note 2 3 2 3 9 6 2 4" xfId="18202" xr:uid="{00000000-0005-0000-0000-000007470000}"/>
    <cellStyle name="Note 2 3 2 3 9 6 3" xfId="18203" xr:uid="{00000000-0005-0000-0000-000008470000}"/>
    <cellStyle name="Note 2 3 2 3 9 6 3 2" xfId="18204" xr:uid="{00000000-0005-0000-0000-000009470000}"/>
    <cellStyle name="Note 2 3 2 3 9 6 3 2 2" xfId="18205" xr:uid="{00000000-0005-0000-0000-00000A470000}"/>
    <cellStyle name="Note 2 3 2 3 9 6 3 3" xfId="18206" xr:uid="{00000000-0005-0000-0000-00000B470000}"/>
    <cellStyle name="Note 2 3 2 3 9 6 4" xfId="18207" xr:uid="{00000000-0005-0000-0000-00000C470000}"/>
    <cellStyle name="Note 2 3 2 3 9 6 4 2" xfId="18208" xr:uid="{00000000-0005-0000-0000-00000D470000}"/>
    <cellStyle name="Note 2 3 2 3 9 6 4 2 2" xfId="18209" xr:uid="{00000000-0005-0000-0000-00000E470000}"/>
    <cellStyle name="Note 2 3 2 3 9 6 4 3" xfId="18210" xr:uid="{00000000-0005-0000-0000-00000F470000}"/>
    <cellStyle name="Note 2 3 2 3 9 6 5" xfId="18211" xr:uid="{00000000-0005-0000-0000-000010470000}"/>
    <cellStyle name="Note 2 3 2 3 9 6 5 2" xfId="18212" xr:uid="{00000000-0005-0000-0000-000011470000}"/>
    <cellStyle name="Note 2 3 2 3 9 6 6" xfId="18213" xr:uid="{00000000-0005-0000-0000-000012470000}"/>
    <cellStyle name="Note 2 3 2 3 9 6 6 2" xfId="18214" xr:uid="{00000000-0005-0000-0000-000013470000}"/>
    <cellStyle name="Note 2 3 2 3 9 6 7" xfId="18215" xr:uid="{00000000-0005-0000-0000-000014470000}"/>
    <cellStyle name="Note 2 3 2 3 9 7" xfId="18216" xr:uid="{00000000-0005-0000-0000-000015470000}"/>
    <cellStyle name="Note 2 3 2 3 9 7 2" xfId="18217" xr:uid="{00000000-0005-0000-0000-000016470000}"/>
    <cellStyle name="Note 2 3 2 3 9 7 2 2" xfId="18218" xr:uid="{00000000-0005-0000-0000-000017470000}"/>
    <cellStyle name="Note 2 3 2 3 9 7 2 2 2" xfId="18219" xr:uid="{00000000-0005-0000-0000-000018470000}"/>
    <cellStyle name="Note 2 3 2 3 9 7 2 3" xfId="18220" xr:uid="{00000000-0005-0000-0000-000019470000}"/>
    <cellStyle name="Note 2 3 2 3 9 7 3" xfId="18221" xr:uid="{00000000-0005-0000-0000-00001A470000}"/>
    <cellStyle name="Note 2 3 2 3 9 7 3 2" xfId="18222" xr:uid="{00000000-0005-0000-0000-00001B470000}"/>
    <cellStyle name="Note 2 3 2 3 9 7 4" xfId="18223" xr:uid="{00000000-0005-0000-0000-00001C470000}"/>
    <cellStyle name="Note 2 3 2 3 9 8" xfId="18224" xr:uid="{00000000-0005-0000-0000-00001D470000}"/>
    <cellStyle name="Note 2 3 2 3 9 8 2" xfId="18225" xr:uid="{00000000-0005-0000-0000-00001E470000}"/>
    <cellStyle name="Note 2 3 2 3 9 8 2 2" xfId="18226" xr:uid="{00000000-0005-0000-0000-00001F470000}"/>
    <cellStyle name="Note 2 3 2 3 9 8 3" xfId="18227" xr:uid="{00000000-0005-0000-0000-000020470000}"/>
    <cellStyle name="Note 2 3 2 3 9 9" xfId="18228" xr:uid="{00000000-0005-0000-0000-000021470000}"/>
    <cellStyle name="Note 2 3 2 3 9 9 2" xfId="18229" xr:uid="{00000000-0005-0000-0000-000022470000}"/>
    <cellStyle name="Note 2 3 2 3 9 9 2 2" xfId="18230" xr:uid="{00000000-0005-0000-0000-000023470000}"/>
    <cellStyle name="Note 2 3 2 3 9 9 3" xfId="18231" xr:uid="{00000000-0005-0000-0000-000024470000}"/>
    <cellStyle name="Note 2 3 2 4" xfId="18232" xr:uid="{00000000-0005-0000-0000-000025470000}"/>
    <cellStyle name="Note 2 3 2 5" xfId="18233" xr:uid="{00000000-0005-0000-0000-000026470000}"/>
    <cellStyle name="Note 2 3 2 6" xfId="18234" xr:uid="{00000000-0005-0000-0000-000027470000}"/>
    <cellStyle name="Note 2 3 2 7" xfId="18235" xr:uid="{00000000-0005-0000-0000-000028470000}"/>
    <cellStyle name="Note 2 3 20" xfId="18236" xr:uid="{00000000-0005-0000-0000-000029470000}"/>
    <cellStyle name="Note 2 3 21" xfId="18237" xr:uid="{00000000-0005-0000-0000-00002A470000}"/>
    <cellStyle name="Note 2 3 22" xfId="18238" xr:uid="{00000000-0005-0000-0000-00002B470000}"/>
    <cellStyle name="Note 2 3 3" xfId="18239" xr:uid="{00000000-0005-0000-0000-00002C470000}"/>
    <cellStyle name="Note 2 3 3 10" xfId="18240" xr:uid="{00000000-0005-0000-0000-00002D470000}"/>
    <cellStyle name="Note 2 3 3 10 10" xfId="18241" xr:uid="{00000000-0005-0000-0000-00002E470000}"/>
    <cellStyle name="Note 2 3 3 10 10 2" xfId="18242" xr:uid="{00000000-0005-0000-0000-00002F470000}"/>
    <cellStyle name="Note 2 3 3 10 11" xfId="18243" xr:uid="{00000000-0005-0000-0000-000030470000}"/>
    <cellStyle name="Note 2 3 3 10 11 2" xfId="18244" xr:uid="{00000000-0005-0000-0000-000031470000}"/>
    <cellStyle name="Note 2 3 3 10 12" xfId="18245" xr:uid="{00000000-0005-0000-0000-000032470000}"/>
    <cellStyle name="Note 2 3 3 10 2" xfId="18246" xr:uid="{00000000-0005-0000-0000-000033470000}"/>
    <cellStyle name="Note 2 3 3 10 2 2" xfId="18247" xr:uid="{00000000-0005-0000-0000-000034470000}"/>
    <cellStyle name="Note 2 3 3 10 2 2 2" xfId="18248" xr:uid="{00000000-0005-0000-0000-000035470000}"/>
    <cellStyle name="Note 2 3 3 10 2 2 2 2" xfId="18249" xr:uid="{00000000-0005-0000-0000-000036470000}"/>
    <cellStyle name="Note 2 3 3 10 2 2 2 2 2" xfId="18250" xr:uid="{00000000-0005-0000-0000-000037470000}"/>
    <cellStyle name="Note 2 3 3 10 2 2 2 3" xfId="18251" xr:uid="{00000000-0005-0000-0000-000038470000}"/>
    <cellStyle name="Note 2 3 3 10 2 2 3" xfId="18252" xr:uid="{00000000-0005-0000-0000-000039470000}"/>
    <cellStyle name="Note 2 3 3 10 2 2 3 2" xfId="18253" xr:uid="{00000000-0005-0000-0000-00003A470000}"/>
    <cellStyle name="Note 2 3 3 10 2 2 4" xfId="18254" xr:uid="{00000000-0005-0000-0000-00003B470000}"/>
    <cellStyle name="Note 2 3 3 10 2 3" xfId="18255" xr:uid="{00000000-0005-0000-0000-00003C470000}"/>
    <cellStyle name="Note 2 3 3 10 2 3 2" xfId="18256" xr:uid="{00000000-0005-0000-0000-00003D470000}"/>
    <cellStyle name="Note 2 3 3 10 2 3 2 2" xfId="18257" xr:uid="{00000000-0005-0000-0000-00003E470000}"/>
    <cellStyle name="Note 2 3 3 10 2 3 3" xfId="18258" xr:uid="{00000000-0005-0000-0000-00003F470000}"/>
    <cellStyle name="Note 2 3 3 10 2 4" xfId="18259" xr:uid="{00000000-0005-0000-0000-000040470000}"/>
    <cellStyle name="Note 2 3 3 10 2 4 2" xfId="18260" xr:uid="{00000000-0005-0000-0000-000041470000}"/>
    <cellStyle name="Note 2 3 3 10 2 4 2 2" xfId="18261" xr:uid="{00000000-0005-0000-0000-000042470000}"/>
    <cellStyle name="Note 2 3 3 10 2 4 3" xfId="18262" xr:uid="{00000000-0005-0000-0000-000043470000}"/>
    <cellStyle name="Note 2 3 3 10 2 5" xfId="18263" xr:uid="{00000000-0005-0000-0000-000044470000}"/>
    <cellStyle name="Note 2 3 3 10 2 5 2" xfId="18264" xr:uid="{00000000-0005-0000-0000-000045470000}"/>
    <cellStyle name="Note 2 3 3 10 2 6" xfId="18265" xr:uid="{00000000-0005-0000-0000-000046470000}"/>
    <cellStyle name="Note 2 3 3 10 2 6 2" xfId="18266" xr:uid="{00000000-0005-0000-0000-000047470000}"/>
    <cellStyle name="Note 2 3 3 10 2 7" xfId="18267" xr:uid="{00000000-0005-0000-0000-000048470000}"/>
    <cellStyle name="Note 2 3 3 10 3" xfId="18268" xr:uid="{00000000-0005-0000-0000-000049470000}"/>
    <cellStyle name="Note 2 3 3 10 3 2" xfId="18269" xr:uid="{00000000-0005-0000-0000-00004A470000}"/>
    <cellStyle name="Note 2 3 3 10 3 2 2" xfId="18270" xr:uid="{00000000-0005-0000-0000-00004B470000}"/>
    <cellStyle name="Note 2 3 3 10 3 2 2 2" xfId="18271" xr:uid="{00000000-0005-0000-0000-00004C470000}"/>
    <cellStyle name="Note 2 3 3 10 3 2 2 2 2" xfId="18272" xr:uid="{00000000-0005-0000-0000-00004D470000}"/>
    <cellStyle name="Note 2 3 3 10 3 2 2 3" xfId="18273" xr:uid="{00000000-0005-0000-0000-00004E470000}"/>
    <cellStyle name="Note 2 3 3 10 3 2 3" xfId="18274" xr:uid="{00000000-0005-0000-0000-00004F470000}"/>
    <cellStyle name="Note 2 3 3 10 3 2 3 2" xfId="18275" xr:uid="{00000000-0005-0000-0000-000050470000}"/>
    <cellStyle name="Note 2 3 3 10 3 2 4" xfId="18276" xr:uid="{00000000-0005-0000-0000-000051470000}"/>
    <cellStyle name="Note 2 3 3 10 3 3" xfId="18277" xr:uid="{00000000-0005-0000-0000-000052470000}"/>
    <cellStyle name="Note 2 3 3 10 3 3 2" xfId="18278" xr:uid="{00000000-0005-0000-0000-000053470000}"/>
    <cellStyle name="Note 2 3 3 10 3 3 2 2" xfId="18279" xr:uid="{00000000-0005-0000-0000-000054470000}"/>
    <cellStyle name="Note 2 3 3 10 3 3 3" xfId="18280" xr:uid="{00000000-0005-0000-0000-000055470000}"/>
    <cellStyle name="Note 2 3 3 10 3 4" xfId="18281" xr:uid="{00000000-0005-0000-0000-000056470000}"/>
    <cellStyle name="Note 2 3 3 10 3 4 2" xfId="18282" xr:uid="{00000000-0005-0000-0000-000057470000}"/>
    <cellStyle name="Note 2 3 3 10 3 4 2 2" xfId="18283" xr:uid="{00000000-0005-0000-0000-000058470000}"/>
    <cellStyle name="Note 2 3 3 10 3 4 3" xfId="18284" xr:uid="{00000000-0005-0000-0000-000059470000}"/>
    <cellStyle name="Note 2 3 3 10 3 5" xfId="18285" xr:uid="{00000000-0005-0000-0000-00005A470000}"/>
    <cellStyle name="Note 2 3 3 10 3 5 2" xfId="18286" xr:uid="{00000000-0005-0000-0000-00005B470000}"/>
    <cellStyle name="Note 2 3 3 10 3 6" xfId="18287" xr:uid="{00000000-0005-0000-0000-00005C470000}"/>
    <cellStyle name="Note 2 3 3 10 3 6 2" xfId="18288" xr:uid="{00000000-0005-0000-0000-00005D470000}"/>
    <cellStyle name="Note 2 3 3 10 3 7" xfId="18289" xr:uid="{00000000-0005-0000-0000-00005E470000}"/>
    <cellStyle name="Note 2 3 3 10 4" xfId="18290" xr:uid="{00000000-0005-0000-0000-00005F470000}"/>
    <cellStyle name="Note 2 3 3 10 4 2" xfId="18291" xr:uid="{00000000-0005-0000-0000-000060470000}"/>
    <cellStyle name="Note 2 3 3 10 4 2 2" xfId="18292" xr:uid="{00000000-0005-0000-0000-000061470000}"/>
    <cellStyle name="Note 2 3 3 10 4 2 2 2" xfId="18293" xr:uid="{00000000-0005-0000-0000-000062470000}"/>
    <cellStyle name="Note 2 3 3 10 4 2 2 2 2" xfId="18294" xr:uid="{00000000-0005-0000-0000-000063470000}"/>
    <cellStyle name="Note 2 3 3 10 4 2 2 3" xfId="18295" xr:uid="{00000000-0005-0000-0000-000064470000}"/>
    <cellStyle name="Note 2 3 3 10 4 2 3" xfId="18296" xr:uid="{00000000-0005-0000-0000-000065470000}"/>
    <cellStyle name="Note 2 3 3 10 4 2 3 2" xfId="18297" xr:uid="{00000000-0005-0000-0000-000066470000}"/>
    <cellStyle name="Note 2 3 3 10 4 2 4" xfId="18298" xr:uid="{00000000-0005-0000-0000-000067470000}"/>
    <cellStyle name="Note 2 3 3 10 4 3" xfId="18299" xr:uid="{00000000-0005-0000-0000-000068470000}"/>
    <cellStyle name="Note 2 3 3 10 4 3 2" xfId="18300" xr:uid="{00000000-0005-0000-0000-000069470000}"/>
    <cellStyle name="Note 2 3 3 10 4 3 2 2" xfId="18301" xr:uid="{00000000-0005-0000-0000-00006A470000}"/>
    <cellStyle name="Note 2 3 3 10 4 3 3" xfId="18302" xr:uid="{00000000-0005-0000-0000-00006B470000}"/>
    <cellStyle name="Note 2 3 3 10 4 4" xfId="18303" xr:uid="{00000000-0005-0000-0000-00006C470000}"/>
    <cellStyle name="Note 2 3 3 10 4 4 2" xfId="18304" xr:uid="{00000000-0005-0000-0000-00006D470000}"/>
    <cellStyle name="Note 2 3 3 10 4 4 2 2" xfId="18305" xr:uid="{00000000-0005-0000-0000-00006E470000}"/>
    <cellStyle name="Note 2 3 3 10 4 4 3" xfId="18306" xr:uid="{00000000-0005-0000-0000-00006F470000}"/>
    <cellStyle name="Note 2 3 3 10 4 5" xfId="18307" xr:uid="{00000000-0005-0000-0000-000070470000}"/>
    <cellStyle name="Note 2 3 3 10 4 5 2" xfId="18308" xr:uid="{00000000-0005-0000-0000-000071470000}"/>
    <cellStyle name="Note 2 3 3 10 4 6" xfId="18309" xr:uid="{00000000-0005-0000-0000-000072470000}"/>
    <cellStyle name="Note 2 3 3 10 4 6 2" xfId="18310" xr:uid="{00000000-0005-0000-0000-000073470000}"/>
    <cellStyle name="Note 2 3 3 10 4 7" xfId="18311" xr:uid="{00000000-0005-0000-0000-000074470000}"/>
    <cellStyle name="Note 2 3 3 10 5" xfId="18312" xr:uid="{00000000-0005-0000-0000-000075470000}"/>
    <cellStyle name="Note 2 3 3 10 5 2" xfId="18313" xr:uid="{00000000-0005-0000-0000-000076470000}"/>
    <cellStyle name="Note 2 3 3 10 5 2 2" xfId="18314" xr:uid="{00000000-0005-0000-0000-000077470000}"/>
    <cellStyle name="Note 2 3 3 10 5 2 2 2" xfId="18315" xr:uid="{00000000-0005-0000-0000-000078470000}"/>
    <cellStyle name="Note 2 3 3 10 5 2 2 2 2" xfId="18316" xr:uid="{00000000-0005-0000-0000-000079470000}"/>
    <cellStyle name="Note 2 3 3 10 5 2 2 3" xfId="18317" xr:uid="{00000000-0005-0000-0000-00007A470000}"/>
    <cellStyle name="Note 2 3 3 10 5 2 3" xfId="18318" xr:uid="{00000000-0005-0000-0000-00007B470000}"/>
    <cellStyle name="Note 2 3 3 10 5 2 3 2" xfId="18319" xr:uid="{00000000-0005-0000-0000-00007C470000}"/>
    <cellStyle name="Note 2 3 3 10 5 2 4" xfId="18320" xr:uid="{00000000-0005-0000-0000-00007D470000}"/>
    <cellStyle name="Note 2 3 3 10 5 3" xfId="18321" xr:uid="{00000000-0005-0000-0000-00007E470000}"/>
    <cellStyle name="Note 2 3 3 10 5 3 2" xfId="18322" xr:uid="{00000000-0005-0000-0000-00007F470000}"/>
    <cellStyle name="Note 2 3 3 10 5 3 2 2" xfId="18323" xr:uid="{00000000-0005-0000-0000-000080470000}"/>
    <cellStyle name="Note 2 3 3 10 5 3 3" xfId="18324" xr:uid="{00000000-0005-0000-0000-000081470000}"/>
    <cellStyle name="Note 2 3 3 10 5 4" xfId="18325" xr:uid="{00000000-0005-0000-0000-000082470000}"/>
    <cellStyle name="Note 2 3 3 10 5 4 2" xfId="18326" xr:uid="{00000000-0005-0000-0000-000083470000}"/>
    <cellStyle name="Note 2 3 3 10 5 4 2 2" xfId="18327" xr:uid="{00000000-0005-0000-0000-000084470000}"/>
    <cellStyle name="Note 2 3 3 10 5 4 3" xfId="18328" xr:uid="{00000000-0005-0000-0000-000085470000}"/>
    <cellStyle name="Note 2 3 3 10 5 5" xfId="18329" xr:uid="{00000000-0005-0000-0000-000086470000}"/>
    <cellStyle name="Note 2 3 3 10 5 5 2" xfId="18330" xr:uid="{00000000-0005-0000-0000-000087470000}"/>
    <cellStyle name="Note 2 3 3 10 5 6" xfId="18331" xr:uid="{00000000-0005-0000-0000-000088470000}"/>
    <cellStyle name="Note 2 3 3 10 5 6 2" xfId="18332" xr:uid="{00000000-0005-0000-0000-000089470000}"/>
    <cellStyle name="Note 2 3 3 10 5 7" xfId="18333" xr:uid="{00000000-0005-0000-0000-00008A470000}"/>
    <cellStyle name="Note 2 3 3 10 6" xfId="18334" xr:uid="{00000000-0005-0000-0000-00008B470000}"/>
    <cellStyle name="Note 2 3 3 10 6 2" xfId="18335" xr:uid="{00000000-0005-0000-0000-00008C470000}"/>
    <cellStyle name="Note 2 3 3 10 6 2 2" xfId="18336" xr:uid="{00000000-0005-0000-0000-00008D470000}"/>
    <cellStyle name="Note 2 3 3 10 6 2 2 2" xfId="18337" xr:uid="{00000000-0005-0000-0000-00008E470000}"/>
    <cellStyle name="Note 2 3 3 10 6 2 2 2 2" xfId="18338" xr:uid="{00000000-0005-0000-0000-00008F470000}"/>
    <cellStyle name="Note 2 3 3 10 6 2 2 3" xfId="18339" xr:uid="{00000000-0005-0000-0000-000090470000}"/>
    <cellStyle name="Note 2 3 3 10 6 2 3" xfId="18340" xr:uid="{00000000-0005-0000-0000-000091470000}"/>
    <cellStyle name="Note 2 3 3 10 6 2 3 2" xfId="18341" xr:uid="{00000000-0005-0000-0000-000092470000}"/>
    <cellStyle name="Note 2 3 3 10 6 2 4" xfId="18342" xr:uid="{00000000-0005-0000-0000-000093470000}"/>
    <cellStyle name="Note 2 3 3 10 6 3" xfId="18343" xr:uid="{00000000-0005-0000-0000-000094470000}"/>
    <cellStyle name="Note 2 3 3 10 6 3 2" xfId="18344" xr:uid="{00000000-0005-0000-0000-000095470000}"/>
    <cellStyle name="Note 2 3 3 10 6 3 2 2" xfId="18345" xr:uid="{00000000-0005-0000-0000-000096470000}"/>
    <cellStyle name="Note 2 3 3 10 6 3 3" xfId="18346" xr:uid="{00000000-0005-0000-0000-000097470000}"/>
    <cellStyle name="Note 2 3 3 10 6 4" xfId="18347" xr:uid="{00000000-0005-0000-0000-000098470000}"/>
    <cellStyle name="Note 2 3 3 10 6 4 2" xfId="18348" xr:uid="{00000000-0005-0000-0000-000099470000}"/>
    <cellStyle name="Note 2 3 3 10 6 4 2 2" xfId="18349" xr:uid="{00000000-0005-0000-0000-00009A470000}"/>
    <cellStyle name="Note 2 3 3 10 6 4 3" xfId="18350" xr:uid="{00000000-0005-0000-0000-00009B470000}"/>
    <cellStyle name="Note 2 3 3 10 6 5" xfId="18351" xr:uid="{00000000-0005-0000-0000-00009C470000}"/>
    <cellStyle name="Note 2 3 3 10 6 5 2" xfId="18352" xr:uid="{00000000-0005-0000-0000-00009D470000}"/>
    <cellStyle name="Note 2 3 3 10 6 6" xfId="18353" xr:uid="{00000000-0005-0000-0000-00009E470000}"/>
    <cellStyle name="Note 2 3 3 10 6 6 2" xfId="18354" xr:uid="{00000000-0005-0000-0000-00009F470000}"/>
    <cellStyle name="Note 2 3 3 10 6 7" xfId="18355" xr:uid="{00000000-0005-0000-0000-0000A0470000}"/>
    <cellStyle name="Note 2 3 3 10 7" xfId="18356" xr:uid="{00000000-0005-0000-0000-0000A1470000}"/>
    <cellStyle name="Note 2 3 3 10 7 2" xfId="18357" xr:uid="{00000000-0005-0000-0000-0000A2470000}"/>
    <cellStyle name="Note 2 3 3 10 7 2 2" xfId="18358" xr:uid="{00000000-0005-0000-0000-0000A3470000}"/>
    <cellStyle name="Note 2 3 3 10 7 2 2 2" xfId="18359" xr:uid="{00000000-0005-0000-0000-0000A4470000}"/>
    <cellStyle name="Note 2 3 3 10 7 2 3" xfId="18360" xr:uid="{00000000-0005-0000-0000-0000A5470000}"/>
    <cellStyle name="Note 2 3 3 10 7 3" xfId="18361" xr:uid="{00000000-0005-0000-0000-0000A6470000}"/>
    <cellStyle name="Note 2 3 3 10 7 3 2" xfId="18362" xr:uid="{00000000-0005-0000-0000-0000A7470000}"/>
    <cellStyle name="Note 2 3 3 10 7 4" xfId="18363" xr:uid="{00000000-0005-0000-0000-0000A8470000}"/>
    <cellStyle name="Note 2 3 3 10 8" xfId="18364" xr:uid="{00000000-0005-0000-0000-0000A9470000}"/>
    <cellStyle name="Note 2 3 3 10 8 2" xfId="18365" xr:uid="{00000000-0005-0000-0000-0000AA470000}"/>
    <cellStyle name="Note 2 3 3 10 8 2 2" xfId="18366" xr:uid="{00000000-0005-0000-0000-0000AB470000}"/>
    <cellStyle name="Note 2 3 3 10 8 3" xfId="18367" xr:uid="{00000000-0005-0000-0000-0000AC470000}"/>
    <cellStyle name="Note 2 3 3 10 9" xfId="18368" xr:uid="{00000000-0005-0000-0000-0000AD470000}"/>
    <cellStyle name="Note 2 3 3 10 9 2" xfId="18369" xr:uid="{00000000-0005-0000-0000-0000AE470000}"/>
    <cellStyle name="Note 2 3 3 10 9 2 2" xfId="18370" xr:uid="{00000000-0005-0000-0000-0000AF470000}"/>
    <cellStyle name="Note 2 3 3 10 9 3" xfId="18371" xr:uid="{00000000-0005-0000-0000-0000B0470000}"/>
    <cellStyle name="Note 2 3 3 11" xfId="18372" xr:uid="{00000000-0005-0000-0000-0000B1470000}"/>
    <cellStyle name="Note 2 3 3 11 10" xfId="18373" xr:uid="{00000000-0005-0000-0000-0000B2470000}"/>
    <cellStyle name="Note 2 3 3 11 10 2" xfId="18374" xr:uid="{00000000-0005-0000-0000-0000B3470000}"/>
    <cellStyle name="Note 2 3 3 11 11" xfId="18375" xr:uid="{00000000-0005-0000-0000-0000B4470000}"/>
    <cellStyle name="Note 2 3 3 11 11 2" xfId="18376" xr:uid="{00000000-0005-0000-0000-0000B5470000}"/>
    <cellStyle name="Note 2 3 3 11 12" xfId="18377" xr:uid="{00000000-0005-0000-0000-0000B6470000}"/>
    <cellStyle name="Note 2 3 3 11 2" xfId="18378" xr:uid="{00000000-0005-0000-0000-0000B7470000}"/>
    <cellStyle name="Note 2 3 3 11 2 2" xfId="18379" xr:uid="{00000000-0005-0000-0000-0000B8470000}"/>
    <cellStyle name="Note 2 3 3 11 2 2 2" xfId="18380" xr:uid="{00000000-0005-0000-0000-0000B9470000}"/>
    <cellStyle name="Note 2 3 3 11 2 2 2 2" xfId="18381" xr:uid="{00000000-0005-0000-0000-0000BA470000}"/>
    <cellStyle name="Note 2 3 3 11 2 2 2 2 2" xfId="18382" xr:uid="{00000000-0005-0000-0000-0000BB470000}"/>
    <cellStyle name="Note 2 3 3 11 2 2 2 3" xfId="18383" xr:uid="{00000000-0005-0000-0000-0000BC470000}"/>
    <cellStyle name="Note 2 3 3 11 2 2 3" xfId="18384" xr:uid="{00000000-0005-0000-0000-0000BD470000}"/>
    <cellStyle name="Note 2 3 3 11 2 2 3 2" xfId="18385" xr:uid="{00000000-0005-0000-0000-0000BE470000}"/>
    <cellStyle name="Note 2 3 3 11 2 2 4" xfId="18386" xr:uid="{00000000-0005-0000-0000-0000BF470000}"/>
    <cellStyle name="Note 2 3 3 11 2 3" xfId="18387" xr:uid="{00000000-0005-0000-0000-0000C0470000}"/>
    <cellStyle name="Note 2 3 3 11 2 3 2" xfId="18388" xr:uid="{00000000-0005-0000-0000-0000C1470000}"/>
    <cellStyle name="Note 2 3 3 11 2 3 2 2" xfId="18389" xr:uid="{00000000-0005-0000-0000-0000C2470000}"/>
    <cellStyle name="Note 2 3 3 11 2 3 3" xfId="18390" xr:uid="{00000000-0005-0000-0000-0000C3470000}"/>
    <cellStyle name="Note 2 3 3 11 2 4" xfId="18391" xr:uid="{00000000-0005-0000-0000-0000C4470000}"/>
    <cellStyle name="Note 2 3 3 11 2 4 2" xfId="18392" xr:uid="{00000000-0005-0000-0000-0000C5470000}"/>
    <cellStyle name="Note 2 3 3 11 2 4 2 2" xfId="18393" xr:uid="{00000000-0005-0000-0000-0000C6470000}"/>
    <cellStyle name="Note 2 3 3 11 2 4 3" xfId="18394" xr:uid="{00000000-0005-0000-0000-0000C7470000}"/>
    <cellStyle name="Note 2 3 3 11 2 5" xfId="18395" xr:uid="{00000000-0005-0000-0000-0000C8470000}"/>
    <cellStyle name="Note 2 3 3 11 2 5 2" xfId="18396" xr:uid="{00000000-0005-0000-0000-0000C9470000}"/>
    <cellStyle name="Note 2 3 3 11 2 6" xfId="18397" xr:uid="{00000000-0005-0000-0000-0000CA470000}"/>
    <cellStyle name="Note 2 3 3 11 2 6 2" xfId="18398" xr:uid="{00000000-0005-0000-0000-0000CB470000}"/>
    <cellStyle name="Note 2 3 3 11 2 7" xfId="18399" xr:uid="{00000000-0005-0000-0000-0000CC470000}"/>
    <cellStyle name="Note 2 3 3 11 3" xfId="18400" xr:uid="{00000000-0005-0000-0000-0000CD470000}"/>
    <cellStyle name="Note 2 3 3 11 3 2" xfId="18401" xr:uid="{00000000-0005-0000-0000-0000CE470000}"/>
    <cellStyle name="Note 2 3 3 11 3 2 2" xfId="18402" xr:uid="{00000000-0005-0000-0000-0000CF470000}"/>
    <cellStyle name="Note 2 3 3 11 3 2 2 2" xfId="18403" xr:uid="{00000000-0005-0000-0000-0000D0470000}"/>
    <cellStyle name="Note 2 3 3 11 3 2 2 2 2" xfId="18404" xr:uid="{00000000-0005-0000-0000-0000D1470000}"/>
    <cellStyle name="Note 2 3 3 11 3 2 2 3" xfId="18405" xr:uid="{00000000-0005-0000-0000-0000D2470000}"/>
    <cellStyle name="Note 2 3 3 11 3 2 3" xfId="18406" xr:uid="{00000000-0005-0000-0000-0000D3470000}"/>
    <cellStyle name="Note 2 3 3 11 3 2 3 2" xfId="18407" xr:uid="{00000000-0005-0000-0000-0000D4470000}"/>
    <cellStyle name="Note 2 3 3 11 3 2 4" xfId="18408" xr:uid="{00000000-0005-0000-0000-0000D5470000}"/>
    <cellStyle name="Note 2 3 3 11 3 3" xfId="18409" xr:uid="{00000000-0005-0000-0000-0000D6470000}"/>
    <cellStyle name="Note 2 3 3 11 3 3 2" xfId="18410" xr:uid="{00000000-0005-0000-0000-0000D7470000}"/>
    <cellStyle name="Note 2 3 3 11 3 3 2 2" xfId="18411" xr:uid="{00000000-0005-0000-0000-0000D8470000}"/>
    <cellStyle name="Note 2 3 3 11 3 3 3" xfId="18412" xr:uid="{00000000-0005-0000-0000-0000D9470000}"/>
    <cellStyle name="Note 2 3 3 11 3 4" xfId="18413" xr:uid="{00000000-0005-0000-0000-0000DA470000}"/>
    <cellStyle name="Note 2 3 3 11 3 4 2" xfId="18414" xr:uid="{00000000-0005-0000-0000-0000DB470000}"/>
    <cellStyle name="Note 2 3 3 11 3 4 2 2" xfId="18415" xr:uid="{00000000-0005-0000-0000-0000DC470000}"/>
    <cellStyle name="Note 2 3 3 11 3 4 3" xfId="18416" xr:uid="{00000000-0005-0000-0000-0000DD470000}"/>
    <cellStyle name="Note 2 3 3 11 3 5" xfId="18417" xr:uid="{00000000-0005-0000-0000-0000DE470000}"/>
    <cellStyle name="Note 2 3 3 11 3 5 2" xfId="18418" xr:uid="{00000000-0005-0000-0000-0000DF470000}"/>
    <cellStyle name="Note 2 3 3 11 3 6" xfId="18419" xr:uid="{00000000-0005-0000-0000-0000E0470000}"/>
    <cellStyle name="Note 2 3 3 11 3 6 2" xfId="18420" xr:uid="{00000000-0005-0000-0000-0000E1470000}"/>
    <cellStyle name="Note 2 3 3 11 3 7" xfId="18421" xr:uid="{00000000-0005-0000-0000-0000E2470000}"/>
    <cellStyle name="Note 2 3 3 11 4" xfId="18422" xr:uid="{00000000-0005-0000-0000-0000E3470000}"/>
    <cellStyle name="Note 2 3 3 11 4 2" xfId="18423" xr:uid="{00000000-0005-0000-0000-0000E4470000}"/>
    <cellStyle name="Note 2 3 3 11 4 2 2" xfId="18424" xr:uid="{00000000-0005-0000-0000-0000E5470000}"/>
    <cellStyle name="Note 2 3 3 11 4 2 2 2" xfId="18425" xr:uid="{00000000-0005-0000-0000-0000E6470000}"/>
    <cellStyle name="Note 2 3 3 11 4 2 2 2 2" xfId="18426" xr:uid="{00000000-0005-0000-0000-0000E7470000}"/>
    <cellStyle name="Note 2 3 3 11 4 2 2 3" xfId="18427" xr:uid="{00000000-0005-0000-0000-0000E8470000}"/>
    <cellStyle name="Note 2 3 3 11 4 2 3" xfId="18428" xr:uid="{00000000-0005-0000-0000-0000E9470000}"/>
    <cellStyle name="Note 2 3 3 11 4 2 3 2" xfId="18429" xr:uid="{00000000-0005-0000-0000-0000EA470000}"/>
    <cellStyle name="Note 2 3 3 11 4 2 4" xfId="18430" xr:uid="{00000000-0005-0000-0000-0000EB470000}"/>
    <cellStyle name="Note 2 3 3 11 4 3" xfId="18431" xr:uid="{00000000-0005-0000-0000-0000EC470000}"/>
    <cellStyle name="Note 2 3 3 11 4 3 2" xfId="18432" xr:uid="{00000000-0005-0000-0000-0000ED470000}"/>
    <cellStyle name="Note 2 3 3 11 4 3 2 2" xfId="18433" xr:uid="{00000000-0005-0000-0000-0000EE470000}"/>
    <cellStyle name="Note 2 3 3 11 4 3 3" xfId="18434" xr:uid="{00000000-0005-0000-0000-0000EF470000}"/>
    <cellStyle name="Note 2 3 3 11 4 4" xfId="18435" xr:uid="{00000000-0005-0000-0000-0000F0470000}"/>
    <cellStyle name="Note 2 3 3 11 4 4 2" xfId="18436" xr:uid="{00000000-0005-0000-0000-0000F1470000}"/>
    <cellStyle name="Note 2 3 3 11 4 4 2 2" xfId="18437" xr:uid="{00000000-0005-0000-0000-0000F2470000}"/>
    <cellStyle name="Note 2 3 3 11 4 4 3" xfId="18438" xr:uid="{00000000-0005-0000-0000-0000F3470000}"/>
    <cellStyle name="Note 2 3 3 11 4 5" xfId="18439" xr:uid="{00000000-0005-0000-0000-0000F4470000}"/>
    <cellStyle name="Note 2 3 3 11 4 5 2" xfId="18440" xr:uid="{00000000-0005-0000-0000-0000F5470000}"/>
    <cellStyle name="Note 2 3 3 11 4 6" xfId="18441" xr:uid="{00000000-0005-0000-0000-0000F6470000}"/>
    <cellStyle name="Note 2 3 3 11 4 6 2" xfId="18442" xr:uid="{00000000-0005-0000-0000-0000F7470000}"/>
    <cellStyle name="Note 2 3 3 11 4 7" xfId="18443" xr:uid="{00000000-0005-0000-0000-0000F8470000}"/>
    <cellStyle name="Note 2 3 3 11 5" xfId="18444" xr:uid="{00000000-0005-0000-0000-0000F9470000}"/>
    <cellStyle name="Note 2 3 3 11 5 2" xfId="18445" xr:uid="{00000000-0005-0000-0000-0000FA470000}"/>
    <cellStyle name="Note 2 3 3 11 5 2 2" xfId="18446" xr:uid="{00000000-0005-0000-0000-0000FB470000}"/>
    <cellStyle name="Note 2 3 3 11 5 2 2 2" xfId="18447" xr:uid="{00000000-0005-0000-0000-0000FC470000}"/>
    <cellStyle name="Note 2 3 3 11 5 2 2 2 2" xfId="18448" xr:uid="{00000000-0005-0000-0000-0000FD470000}"/>
    <cellStyle name="Note 2 3 3 11 5 2 2 3" xfId="18449" xr:uid="{00000000-0005-0000-0000-0000FE470000}"/>
    <cellStyle name="Note 2 3 3 11 5 2 3" xfId="18450" xr:uid="{00000000-0005-0000-0000-0000FF470000}"/>
    <cellStyle name="Note 2 3 3 11 5 2 3 2" xfId="18451" xr:uid="{00000000-0005-0000-0000-000000480000}"/>
    <cellStyle name="Note 2 3 3 11 5 2 4" xfId="18452" xr:uid="{00000000-0005-0000-0000-000001480000}"/>
    <cellStyle name="Note 2 3 3 11 5 3" xfId="18453" xr:uid="{00000000-0005-0000-0000-000002480000}"/>
    <cellStyle name="Note 2 3 3 11 5 3 2" xfId="18454" xr:uid="{00000000-0005-0000-0000-000003480000}"/>
    <cellStyle name="Note 2 3 3 11 5 3 2 2" xfId="18455" xr:uid="{00000000-0005-0000-0000-000004480000}"/>
    <cellStyle name="Note 2 3 3 11 5 3 3" xfId="18456" xr:uid="{00000000-0005-0000-0000-000005480000}"/>
    <cellStyle name="Note 2 3 3 11 5 4" xfId="18457" xr:uid="{00000000-0005-0000-0000-000006480000}"/>
    <cellStyle name="Note 2 3 3 11 5 4 2" xfId="18458" xr:uid="{00000000-0005-0000-0000-000007480000}"/>
    <cellStyle name="Note 2 3 3 11 5 4 2 2" xfId="18459" xr:uid="{00000000-0005-0000-0000-000008480000}"/>
    <cellStyle name="Note 2 3 3 11 5 4 3" xfId="18460" xr:uid="{00000000-0005-0000-0000-000009480000}"/>
    <cellStyle name="Note 2 3 3 11 5 5" xfId="18461" xr:uid="{00000000-0005-0000-0000-00000A480000}"/>
    <cellStyle name="Note 2 3 3 11 5 5 2" xfId="18462" xr:uid="{00000000-0005-0000-0000-00000B480000}"/>
    <cellStyle name="Note 2 3 3 11 5 6" xfId="18463" xr:uid="{00000000-0005-0000-0000-00000C480000}"/>
    <cellStyle name="Note 2 3 3 11 5 6 2" xfId="18464" xr:uid="{00000000-0005-0000-0000-00000D480000}"/>
    <cellStyle name="Note 2 3 3 11 5 7" xfId="18465" xr:uid="{00000000-0005-0000-0000-00000E480000}"/>
    <cellStyle name="Note 2 3 3 11 6" xfId="18466" xr:uid="{00000000-0005-0000-0000-00000F480000}"/>
    <cellStyle name="Note 2 3 3 11 6 2" xfId="18467" xr:uid="{00000000-0005-0000-0000-000010480000}"/>
    <cellStyle name="Note 2 3 3 11 6 2 2" xfId="18468" xr:uid="{00000000-0005-0000-0000-000011480000}"/>
    <cellStyle name="Note 2 3 3 11 6 2 2 2" xfId="18469" xr:uid="{00000000-0005-0000-0000-000012480000}"/>
    <cellStyle name="Note 2 3 3 11 6 2 2 2 2" xfId="18470" xr:uid="{00000000-0005-0000-0000-000013480000}"/>
    <cellStyle name="Note 2 3 3 11 6 2 2 3" xfId="18471" xr:uid="{00000000-0005-0000-0000-000014480000}"/>
    <cellStyle name="Note 2 3 3 11 6 2 3" xfId="18472" xr:uid="{00000000-0005-0000-0000-000015480000}"/>
    <cellStyle name="Note 2 3 3 11 6 2 3 2" xfId="18473" xr:uid="{00000000-0005-0000-0000-000016480000}"/>
    <cellStyle name="Note 2 3 3 11 6 2 4" xfId="18474" xr:uid="{00000000-0005-0000-0000-000017480000}"/>
    <cellStyle name="Note 2 3 3 11 6 3" xfId="18475" xr:uid="{00000000-0005-0000-0000-000018480000}"/>
    <cellStyle name="Note 2 3 3 11 6 3 2" xfId="18476" xr:uid="{00000000-0005-0000-0000-000019480000}"/>
    <cellStyle name="Note 2 3 3 11 6 3 2 2" xfId="18477" xr:uid="{00000000-0005-0000-0000-00001A480000}"/>
    <cellStyle name="Note 2 3 3 11 6 3 3" xfId="18478" xr:uid="{00000000-0005-0000-0000-00001B480000}"/>
    <cellStyle name="Note 2 3 3 11 6 4" xfId="18479" xr:uid="{00000000-0005-0000-0000-00001C480000}"/>
    <cellStyle name="Note 2 3 3 11 6 4 2" xfId="18480" xr:uid="{00000000-0005-0000-0000-00001D480000}"/>
    <cellStyle name="Note 2 3 3 11 6 4 2 2" xfId="18481" xr:uid="{00000000-0005-0000-0000-00001E480000}"/>
    <cellStyle name="Note 2 3 3 11 6 4 3" xfId="18482" xr:uid="{00000000-0005-0000-0000-00001F480000}"/>
    <cellStyle name="Note 2 3 3 11 6 5" xfId="18483" xr:uid="{00000000-0005-0000-0000-000020480000}"/>
    <cellStyle name="Note 2 3 3 11 6 5 2" xfId="18484" xr:uid="{00000000-0005-0000-0000-000021480000}"/>
    <cellStyle name="Note 2 3 3 11 6 6" xfId="18485" xr:uid="{00000000-0005-0000-0000-000022480000}"/>
    <cellStyle name="Note 2 3 3 11 6 6 2" xfId="18486" xr:uid="{00000000-0005-0000-0000-000023480000}"/>
    <cellStyle name="Note 2 3 3 11 6 7" xfId="18487" xr:uid="{00000000-0005-0000-0000-000024480000}"/>
    <cellStyle name="Note 2 3 3 11 7" xfId="18488" xr:uid="{00000000-0005-0000-0000-000025480000}"/>
    <cellStyle name="Note 2 3 3 11 7 2" xfId="18489" xr:uid="{00000000-0005-0000-0000-000026480000}"/>
    <cellStyle name="Note 2 3 3 11 7 2 2" xfId="18490" xr:uid="{00000000-0005-0000-0000-000027480000}"/>
    <cellStyle name="Note 2 3 3 11 7 2 2 2" xfId="18491" xr:uid="{00000000-0005-0000-0000-000028480000}"/>
    <cellStyle name="Note 2 3 3 11 7 2 3" xfId="18492" xr:uid="{00000000-0005-0000-0000-000029480000}"/>
    <cellStyle name="Note 2 3 3 11 7 3" xfId="18493" xr:uid="{00000000-0005-0000-0000-00002A480000}"/>
    <cellStyle name="Note 2 3 3 11 7 3 2" xfId="18494" xr:uid="{00000000-0005-0000-0000-00002B480000}"/>
    <cellStyle name="Note 2 3 3 11 7 4" xfId="18495" xr:uid="{00000000-0005-0000-0000-00002C480000}"/>
    <cellStyle name="Note 2 3 3 11 8" xfId="18496" xr:uid="{00000000-0005-0000-0000-00002D480000}"/>
    <cellStyle name="Note 2 3 3 11 8 2" xfId="18497" xr:uid="{00000000-0005-0000-0000-00002E480000}"/>
    <cellStyle name="Note 2 3 3 11 8 2 2" xfId="18498" xr:uid="{00000000-0005-0000-0000-00002F480000}"/>
    <cellStyle name="Note 2 3 3 11 8 3" xfId="18499" xr:uid="{00000000-0005-0000-0000-000030480000}"/>
    <cellStyle name="Note 2 3 3 11 9" xfId="18500" xr:uid="{00000000-0005-0000-0000-000031480000}"/>
    <cellStyle name="Note 2 3 3 11 9 2" xfId="18501" xr:uid="{00000000-0005-0000-0000-000032480000}"/>
    <cellStyle name="Note 2 3 3 11 9 2 2" xfId="18502" xr:uid="{00000000-0005-0000-0000-000033480000}"/>
    <cellStyle name="Note 2 3 3 11 9 3" xfId="18503" xr:uid="{00000000-0005-0000-0000-000034480000}"/>
    <cellStyle name="Note 2 3 3 12" xfId="18504" xr:uid="{00000000-0005-0000-0000-000035480000}"/>
    <cellStyle name="Note 2 3 3 12 10" xfId="18505" xr:uid="{00000000-0005-0000-0000-000036480000}"/>
    <cellStyle name="Note 2 3 3 12 10 2" xfId="18506" xr:uid="{00000000-0005-0000-0000-000037480000}"/>
    <cellStyle name="Note 2 3 3 12 11" xfId="18507" xr:uid="{00000000-0005-0000-0000-000038480000}"/>
    <cellStyle name="Note 2 3 3 12 11 2" xfId="18508" xr:uid="{00000000-0005-0000-0000-000039480000}"/>
    <cellStyle name="Note 2 3 3 12 12" xfId="18509" xr:uid="{00000000-0005-0000-0000-00003A480000}"/>
    <cellStyle name="Note 2 3 3 12 2" xfId="18510" xr:uid="{00000000-0005-0000-0000-00003B480000}"/>
    <cellStyle name="Note 2 3 3 12 2 2" xfId="18511" xr:uid="{00000000-0005-0000-0000-00003C480000}"/>
    <cellStyle name="Note 2 3 3 12 2 2 2" xfId="18512" xr:uid="{00000000-0005-0000-0000-00003D480000}"/>
    <cellStyle name="Note 2 3 3 12 2 2 2 2" xfId="18513" xr:uid="{00000000-0005-0000-0000-00003E480000}"/>
    <cellStyle name="Note 2 3 3 12 2 2 2 2 2" xfId="18514" xr:uid="{00000000-0005-0000-0000-00003F480000}"/>
    <cellStyle name="Note 2 3 3 12 2 2 2 3" xfId="18515" xr:uid="{00000000-0005-0000-0000-000040480000}"/>
    <cellStyle name="Note 2 3 3 12 2 2 3" xfId="18516" xr:uid="{00000000-0005-0000-0000-000041480000}"/>
    <cellStyle name="Note 2 3 3 12 2 2 3 2" xfId="18517" xr:uid="{00000000-0005-0000-0000-000042480000}"/>
    <cellStyle name="Note 2 3 3 12 2 2 4" xfId="18518" xr:uid="{00000000-0005-0000-0000-000043480000}"/>
    <cellStyle name="Note 2 3 3 12 2 3" xfId="18519" xr:uid="{00000000-0005-0000-0000-000044480000}"/>
    <cellStyle name="Note 2 3 3 12 2 3 2" xfId="18520" xr:uid="{00000000-0005-0000-0000-000045480000}"/>
    <cellStyle name="Note 2 3 3 12 2 3 2 2" xfId="18521" xr:uid="{00000000-0005-0000-0000-000046480000}"/>
    <cellStyle name="Note 2 3 3 12 2 3 3" xfId="18522" xr:uid="{00000000-0005-0000-0000-000047480000}"/>
    <cellStyle name="Note 2 3 3 12 2 4" xfId="18523" xr:uid="{00000000-0005-0000-0000-000048480000}"/>
    <cellStyle name="Note 2 3 3 12 2 4 2" xfId="18524" xr:uid="{00000000-0005-0000-0000-000049480000}"/>
    <cellStyle name="Note 2 3 3 12 2 4 2 2" xfId="18525" xr:uid="{00000000-0005-0000-0000-00004A480000}"/>
    <cellStyle name="Note 2 3 3 12 2 4 3" xfId="18526" xr:uid="{00000000-0005-0000-0000-00004B480000}"/>
    <cellStyle name="Note 2 3 3 12 2 5" xfId="18527" xr:uid="{00000000-0005-0000-0000-00004C480000}"/>
    <cellStyle name="Note 2 3 3 12 2 5 2" xfId="18528" xr:uid="{00000000-0005-0000-0000-00004D480000}"/>
    <cellStyle name="Note 2 3 3 12 2 6" xfId="18529" xr:uid="{00000000-0005-0000-0000-00004E480000}"/>
    <cellStyle name="Note 2 3 3 12 2 6 2" xfId="18530" xr:uid="{00000000-0005-0000-0000-00004F480000}"/>
    <cellStyle name="Note 2 3 3 12 2 7" xfId="18531" xr:uid="{00000000-0005-0000-0000-000050480000}"/>
    <cellStyle name="Note 2 3 3 12 3" xfId="18532" xr:uid="{00000000-0005-0000-0000-000051480000}"/>
    <cellStyle name="Note 2 3 3 12 3 2" xfId="18533" xr:uid="{00000000-0005-0000-0000-000052480000}"/>
    <cellStyle name="Note 2 3 3 12 3 2 2" xfId="18534" xr:uid="{00000000-0005-0000-0000-000053480000}"/>
    <cellStyle name="Note 2 3 3 12 3 2 2 2" xfId="18535" xr:uid="{00000000-0005-0000-0000-000054480000}"/>
    <cellStyle name="Note 2 3 3 12 3 2 2 2 2" xfId="18536" xr:uid="{00000000-0005-0000-0000-000055480000}"/>
    <cellStyle name="Note 2 3 3 12 3 2 2 3" xfId="18537" xr:uid="{00000000-0005-0000-0000-000056480000}"/>
    <cellStyle name="Note 2 3 3 12 3 2 3" xfId="18538" xr:uid="{00000000-0005-0000-0000-000057480000}"/>
    <cellStyle name="Note 2 3 3 12 3 2 3 2" xfId="18539" xr:uid="{00000000-0005-0000-0000-000058480000}"/>
    <cellStyle name="Note 2 3 3 12 3 2 4" xfId="18540" xr:uid="{00000000-0005-0000-0000-000059480000}"/>
    <cellStyle name="Note 2 3 3 12 3 3" xfId="18541" xr:uid="{00000000-0005-0000-0000-00005A480000}"/>
    <cellStyle name="Note 2 3 3 12 3 3 2" xfId="18542" xr:uid="{00000000-0005-0000-0000-00005B480000}"/>
    <cellStyle name="Note 2 3 3 12 3 3 2 2" xfId="18543" xr:uid="{00000000-0005-0000-0000-00005C480000}"/>
    <cellStyle name="Note 2 3 3 12 3 3 3" xfId="18544" xr:uid="{00000000-0005-0000-0000-00005D480000}"/>
    <cellStyle name="Note 2 3 3 12 3 4" xfId="18545" xr:uid="{00000000-0005-0000-0000-00005E480000}"/>
    <cellStyle name="Note 2 3 3 12 3 4 2" xfId="18546" xr:uid="{00000000-0005-0000-0000-00005F480000}"/>
    <cellStyle name="Note 2 3 3 12 3 4 2 2" xfId="18547" xr:uid="{00000000-0005-0000-0000-000060480000}"/>
    <cellStyle name="Note 2 3 3 12 3 4 3" xfId="18548" xr:uid="{00000000-0005-0000-0000-000061480000}"/>
    <cellStyle name="Note 2 3 3 12 3 5" xfId="18549" xr:uid="{00000000-0005-0000-0000-000062480000}"/>
    <cellStyle name="Note 2 3 3 12 3 5 2" xfId="18550" xr:uid="{00000000-0005-0000-0000-000063480000}"/>
    <cellStyle name="Note 2 3 3 12 3 6" xfId="18551" xr:uid="{00000000-0005-0000-0000-000064480000}"/>
    <cellStyle name="Note 2 3 3 12 3 6 2" xfId="18552" xr:uid="{00000000-0005-0000-0000-000065480000}"/>
    <cellStyle name="Note 2 3 3 12 3 7" xfId="18553" xr:uid="{00000000-0005-0000-0000-000066480000}"/>
    <cellStyle name="Note 2 3 3 12 4" xfId="18554" xr:uid="{00000000-0005-0000-0000-000067480000}"/>
    <cellStyle name="Note 2 3 3 12 4 2" xfId="18555" xr:uid="{00000000-0005-0000-0000-000068480000}"/>
    <cellStyle name="Note 2 3 3 12 4 2 2" xfId="18556" xr:uid="{00000000-0005-0000-0000-000069480000}"/>
    <cellStyle name="Note 2 3 3 12 4 2 2 2" xfId="18557" xr:uid="{00000000-0005-0000-0000-00006A480000}"/>
    <cellStyle name="Note 2 3 3 12 4 2 2 2 2" xfId="18558" xr:uid="{00000000-0005-0000-0000-00006B480000}"/>
    <cellStyle name="Note 2 3 3 12 4 2 2 3" xfId="18559" xr:uid="{00000000-0005-0000-0000-00006C480000}"/>
    <cellStyle name="Note 2 3 3 12 4 2 3" xfId="18560" xr:uid="{00000000-0005-0000-0000-00006D480000}"/>
    <cellStyle name="Note 2 3 3 12 4 2 3 2" xfId="18561" xr:uid="{00000000-0005-0000-0000-00006E480000}"/>
    <cellStyle name="Note 2 3 3 12 4 2 4" xfId="18562" xr:uid="{00000000-0005-0000-0000-00006F480000}"/>
    <cellStyle name="Note 2 3 3 12 4 3" xfId="18563" xr:uid="{00000000-0005-0000-0000-000070480000}"/>
    <cellStyle name="Note 2 3 3 12 4 3 2" xfId="18564" xr:uid="{00000000-0005-0000-0000-000071480000}"/>
    <cellStyle name="Note 2 3 3 12 4 3 2 2" xfId="18565" xr:uid="{00000000-0005-0000-0000-000072480000}"/>
    <cellStyle name="Note 2 3 3 12 4 3 3" xfId="18566" xr:uid="{00000000-0005-0000-0000-000073480000}"/>
    <cellStyle name="Note 2 3 3 12 4 4" xfId="18567" xr:uid="{00000000-0005-0000-0000-000074480000}"/>
    <cellStyle name="Note 2 3 3 12 4 4 2" xfId="18568" xr:uid="{00000000-0005-0000-0000-000075480000}"/>
    <cellStyle name="Note 2 3 3 12 4 4 2 2" xfId="18569" xr:uid="{00000000-0005-0000-0000-000076480000}"/>
    <cellStyle name="Note 2 3 3 12 4 4 3" xfId="18570" xr:uid="{00000000-0005-0000-0000-000077480000}"/>
    <cellStyle name="Note 2 3 3 12 4 5" xfId="18571" xr:uid="{00000000-0005-0000-0000-000078480000}"/>
    <cellStyle name="Note 2 3 3 12 4 5 2" xfId="18572" xr:uid="{00000000-0005-0000-0000-000079480000}"/>
    <cellStyle name="Note 2 3 3 12 4 6" xfId="18573" xr:uid="{00000000-0005-0000-0000-00007A480000}"/>
    <cellStyle name="Note 2 3 3 12 4 6 2" xfId="18574" xr:uid="{00000000-0005-0000-0000-00007B480000}"/>
    <cellStyle name="Note 2 3 3 12 4 7" xfId="18575" xr:uid="{00000000-0005-0000-0000-00007C480000}"/>
    <cellStyle name="Note 2 3 3 12 5" xfId="18576" xr:uid="{00000000-0005-0000-0000-00007D480000}"/>
    <cellStyle name="Note 2 3 3 12 5 2" xfId="18577" xr:uid="{00000000-0005-0000-0000-00007E480000}"/>
    <cellStyle name="Note 2 3 3 12 5 2 2" xfId="18578" xr:uid="{00000000-0005-0000-0000-00007F480000}"/>
    <cellStyle name="Note 2 3 3 12 5 2 2 2" xfId="18579" xr:uid="{00000000-0005-0000-0000-000080480000}"/>
    <cellStyle name="Note 2 3 3 12 5 2 2 2 2" xfId="18580" xr:uid="{00000000-0005-0000-0000-000081480000}"/>
    <cellStyle name="Note 2 3 3 12 5 2 2 3" xfId="18581" xr:uid="{00000000-0005-0000-0000-000082480000}"/>
    <cellStyle name="Note 2 3 3 12 5 2 3" xfId="18582" xr:uid="{00000000-0005-0000-0000-000083480000}"/>
    <cellStyle name="Note 2 3 3 12 5 2 3 2" xfId="18583" xr:uid="{00000000-0005-0000-0000-000084480000}"/>
    <cellStyle name="Note 2 3 3 12 5 2 4" xfId="18584" xr:uid="{00000000-0005-0000-0000-000085480000}"/>
    <cellStyle name="Note 2 3 3 12 5 3" xfId="18585" xr:uid="{00000000-0005-0000-0000-000086480000}"/>
    <cellStyle name="Note 2 3 3 12 5 3 2" xfId="18586" xr:uid="{00000000-0005-0000-0000-000087480000}"/>
    <cellStyle name="Note 2 3 3 12 5 3 2 2" xfId="18587" xr:uid="{00000000-0005-0000-0000-000088480000}"/>
    <cellStyle name="Note 2 3 3 12 5 3 3" xfId="18588" xr:uid="{00000000-0005-0000-0000-000089480000}"/>
    <cellStyle name="Note 2 3 3 12 5 4" xfId="18589" xr:uid="{00000000-0005-0000-0000-00008A480000}"/>
    <cellStyle name="Note 2 3 3 12 5 4 2" xfId="18590" xr:uid="{00000000-0005-0000-0000-00008B480000}"/>
    <cellStyle name="Note 2 3 3 12 5 4 2 2" xfId="18591" xr:uid="{00000000-0005-0000-0000-00008C480000}"/>
    <cellStyle name="Note 2 3 3 12 5 4 3" xfId="18592" xr:uid="{00000000-0005-0000-0000-00008D480000}"/>
    <cellStyle name="Note 2 3 3 12 5 5" xfId="18593" xr:uid="{00000000-0005-0000-0000-00008E480000}"/>
    <cellStyle name="Note 2 3 3 12 5 5 2" xfId="18594" xr:uid="{00000000-0005-0000-0000-00008F480000}"/>
    <cellStyle name="Note 2 3 3 12 5 6" xfId="18595" xr:uid="{00000000-0005-0000-0000-000090480000}"/>
    <cellStyle name="Note 2 3 3 12 5 6 2" xfId="18596" xr:uid="{00000000-0005-0000-0000-000091480000}"/>
    <cellStyle name="Note 2 3 3 12 5 7" xfId="18597" xr:uid="{00000000-0005-0000-0000-000092480000}"/>
    <cellStyle name="Note 2 3 3 12 6" xfId="18598" xr:uid="{00000000-0005-0000-0000-000093480000}"/>
    <cellStyle name="Note 2 3 3 12 6 2" xfId="18599" xr:uid="{00000000-0005-0000-0000-000094480000}"/>
    <cellStyle name="Note 2 3 3 12 6 2 2" xfId="18600" xr:uid="{00000000-0005-0000-0000-000095480000}"/>
    <cellStyle name="Note 2 3 3 12 6 2 2 2" xfId="18601" xr:uid="{00000000-0005-0000-0000-000096480000}"/>
    <cellStyle name="Note 2 3 3 12 6 2 2 2 2" xfId="18602" xr:uid="{00000000-0005-0000-0000-000097480000}"/>
    <cellStyle name="Note 2 3 3 12 6 2 2 3" xfId="18603" xr:uid="{00000000-0005-0000-0000-000098480000}"/>
    <cellStyle name="Note 2 3 3 12 6 2 3" xfId="18604" xr:uid="{00000000-0005-0000-0000-000099480000}"/>
    <cellStyle name="Note 2 3 3 12 6 2 3 2" xfId="18605" xr:uid="{00000000-0005-0000-0000-00009A480000}"/>
    <cellStyle name="Note 2 3 3 12 6 2 4" xfId="18606" xr:uid="{00000000-0005-0000-0000-00009B480000}"/>
    <cellStyle name="Note 2 3 3 12 6 3" xfId="18607" xr:uid="{00000000-0005-0000-0000-00009C480000}"/>
    <cellStyle name="Note 2 3 3 12 6 3 2" xfId="18608" xr:uid="{00000000-0005-0000-0000-00009D480000}"/>
    <cellStyle name="Note 2 3 3 12 6 3 2 2" xfId="18609" xr:uid="{00000000-0005-0000-0000-00009E480000}"/>
    <cellStyle name="Note 2 3 3 12 6 3 3" xfId="18610" xr:uid="{00000000-0005-0000-0000-00009F480000}"/>
    <cellStyle name="Note 2 3 3 12 6 4" xfId="18611" xr:uid="{00000000-0005-0000-0000-0000A0480000}"/>
    <cellStyle name="Note 2 3 3 12 6 4 2" xfId="18612" xr:uid="{00000000-0005-0000-0000-0000A1480000}"/>
    <cellStyle name="Note 2 3 3 12 6 4 2 2" xfId="18613" xr:uid="{00000000-0005-0000-0000-0000A2480000}"/>
    <cellStyle name="Note 2 3 3 12 6 4 3" xfId="18614" xr:uid="{00000000-0005-0000-0000-0000A3480000}"/>
    <cellStyle name="Note 2 3 3 12 6 5" xfId="18615" xr:uid="{00000000-0005-0000-0000-0000A4480000}"/>
    <cellStyle name="Note 2 3 3 12 6 5 2" xfId="18616" xr:uid="{00000000-0005-0000-0000-0000A5480000}"/>
    <cellStyle name="Note 2 3 3 12 6 6" xfId="18617" xr:uid="{00000000-0005-0000-0000-0000A6480000}"/>
    <cellStyle name="Note 2 3 3 12 6 6 2" xfId="18618" xr:uid="{00000000-0005-0000-0000-0000A7480000}"/>
    <cellStyle name="Note 2 3 3 12 6 7" xfId="18619" xr:uid="{00000000-0005-0000-0000-0000A8480000}"/>
    <cellStyle name="Note 2 3 3 12 7" xfId="18620" xr:uid="{00000000-0005-0000-0000-0000A9480000}"/>
    <cellStyle name="Note 2 3 3 12 7 2" xfId="18621" xr:uid="{00000000-0005-0000-0000-0000AA480000}"/>
    <cellStyle name="Note 2 3 3 12 7 2 2" xfId="18622" xr:uid="{00000000-0005-0000-0000-0000AB480000}"/>
    <cellStyle name="Note 2 3 3 12 7 2 2 2" xfId="18623" xr:uid="{00000000-0005-0000-0000-0000AC480000}"/>
    <cellStyle name="Note 2 3 3 12 7 2 3" xfId="18624" xr:uid="{00000000-0005-0000-0000-0000AD480000}"/>
    <cellStyle name="Note 2 3 3 12 7 3" xfId="18625" xr:uid="{00000000-0005-0000-0000-0000AE480000}"/>
    <cellStyle name="Note 2 3 3 12 7 3 2" xfId="18626" xr:uid="{00000000-0005-0000-0000-0000AF480000}"/>
    <cellStyle name="Note 2 3 3 12 7 4" xfId="18627" xr:uid="{00000000-0005-0000-0000-0000B0480000}"/>
    <cellStyle name="Note 2 3 3 12 8" xfId="18628" xr:uid="{00000000-0005-0000-0000-0000B1480000}"/>
    <cellStyle name="Note 2 3 3 12 8 2" xfId="18629" xr:uid="{00000000-0005-0000-0000-0000B2480000}"/>
    <cellStyle name="Note 2 3 3 12 8 2 2" xfId="18630" xr:uid="{00000000-0005-0000-0000-0000B3480000}"/>
    <cellStyle name="Note 2 3 3 12 8 3" xfId="18631" xr:uid="{00000000-0005-0000-0000-0000B4480000}"/>
    <cellStyle name="Note 2 3 3 12 9" xfId="18632" xr:uid="{00000000-0005-0000-0000-0000B5480000}"/>
    <cellStyle name="Note 2 3 3 12 9 2" xfId="18633" xr:uid="{00000000-0005-0000-0000-0000B6480000}"/>
    <cellStyle name="Note 2 3 3 12 9 2 2" xfId="18634" xr:uid="{00000000-0005-0000-0000-0000B7480000}"/>
    <cellStyle name="Note 2 3 3 12 9 3" xfId="18635" xr:uid="{00000000-0005-0000-0000-0000B8480000}"/>
    <cellStyle name="Note 2 3 3 13" xfId="18636" xr:uid="{00000000-0005-0000-0000-0000B9480000}"/>
    <cellStyle name="Note 2 3 3 13 10" xfId="18637" xr:uid="{00000000-0005-0000-0000-0000BA480000}"/>
    <cellStyle name="Note 2 3 3 13 10 2" xfId="18638" xr:uid="{00000000-0005-0000-0000-0000BB480000}"/>
    <cellStyle name="Note 2 3 3 13 11" xfId="18639" xr:uid="{00000000-0005-0000-0000-0000BC480000}"/>
    <cellStyle name="Note 2 3 3 13 11 2" xfId="18640" xr:uid="{00000000-0005-0000-0000-0000BD480000}"/>
    <cellStyle name="Note 2 3 3 13 12" xfId="18641" xr:uid="{00000000-0005-0000-0000-0000BE480000}"/>
    <cellStyle name="Note 2 3 3 13 2" xfId="18642" xr:uid="{00000000-0005-0000-0000-0000BF480000}"/>
    <cellStyle name="Note 2 3 3 13 2 2" xfId="18643" xr:uid="{00000000-0005-0000-0000-0000C0480000}"/>
    <cellStyle name="Note 2 3 3 13 2 2 2" xfId="18644" xr:uid="{00000000-0005-0000-0000-0000C1480000}"/>
    <cellStyle name="Note 2 3 3 13 2 2 2 2" xfId="18645" xr:uid="{00000000-0005-0000-0000-0000C2480000}"/>
    <cellStyle name="Note 2 3 3 13 2 2 2 2 2" xfId="18646" xr:uid="{00000000-0005-0000-0000-0000C3480000}"/>
    <cellStyle name="Note 2 3 3 13 2 2 2 3" xfId="18647" xr:uid="{00000000-0005-0000-0000-0000C4480000}"/>
    <cellStyle name="Note 2 3 3 13 2 2 3" xfId="18648" xr:uid="{00000000-0005-0000-0000-0000C5480000}"/>
    <cellStyle name="Note 2 3 3 13 2 2 3 2" xfId="18649" xr:uid="{00000000-0005-0000-0000-0000C6480000}"/>
    <cellStyle name="Note 2 3 3 13 2 2 4" xfId="18650" xr:uid="{00000000-0005-0000-0000-0000C7480000}"/>
    <cellStyle name="Note 2 3 3 13 2 3" xfId="18651" xr:uid="{00000000-0005-0000-0000-0000C8480000}"/>
    <cellStyle name="Note 2 3 3 13 2 3 2" xfId="18652" xr:uid="{00000000-0005-0000-0000-0000C9480000}"/>
    <cellStyle name="Note 2 3 3 13 2 3 2 2" xfId="18653" xr:uid="{00000000-0005-0000-0000-0000CA480000}"/>
    <cellStyle name="Note 2 3 3 13 2 3 3" xfId="18654" xr:uid="{00000000-0005-0000-0000-0000CB480000}"/>
    <cellStyle name="Note 2 3 3 13 2 4" xfId="18655" xr:uid="{00000000-0005-0000-0000-0000CC480000}"/>
    <cellStyle name="Note 2 3 3 13 2 4 2" xfId="18656" xr:uid="{00000000-0005-0000-0000-0000CD480000}"/>
    <cellStyle name="Note 2 3 3 13 2 4 2 2" xfId="18657" xr:uid="{00000000-0005-0000-0000-0000CE480000}"/>
    <cellStyle name="Note 2 3 3 13 2 4 3" xfId="18658" xr:uid="{00000000-0005-0000-0000-0000CF480000}"/>
    <cellStyle name="Note 2 3 3 13 2 5" xfId="18659" xr:uid="{00000000-0005-0000-0000-0000D0480000}"/>
    <cellStyle name="Note 2 3 3 13 2 5 2" xfId="18660" xr:uid="{00000000-0005-0000-0000-0000D1480000}"/>
    <cellStyle name="Note 2 3 3 13 2 6" xfId="18661" xr:uid="{00000000-0005-0000-0000-0000D2480000}"/>
    <cellStyle name="Note 2 3 3 13 2 6 2" xfId="18662" xr:uid="{00000000-0005-0000-0000-0000D3480000}"/>
    <cellStyle name="Note 2 3 3 13 2 7" xfId="18663" xr:uid="{00000000-0005-0000-0000-0000D4480000}"/>
    <cellStyle name="Note 2 3 3 13 3" xfId="18664" xr:uid="{00000000-0005-0000-0000-0000D5480000}"/>
    <cellStyle name="Note 2 3 3 13 3 2" xfId="18665" xr:uid="{00000000-0005-0000-0000-0000D6480000}"/>
    <cellStyle name="Note 2 3 3 13 3 2 2" xfId="18666" xr:uid="{00000000-0005-0000-0000-0000D7480000}"/>
    <cellStyle name="Note 2 3 3 13 3 2 2 2" xfId="18667" xr:uid="{00000000-0005-0000-0000-0000D8480000}"/>
    <cellStyle name="Note 2 3 3 13 3 2 2 2 2" xfId="18668" xr:uid="{00000000-0005-0000-0000-0000D9480000}"/>
    <cellStyle name="Note 2 3 3 13 3 2 2 3" xfId="18669" xr:uid="{00000000-0005-0000-0000-0000DA480000}"/>
    <cellStyle name="Note 2 3 3 13 3 2 3" xfId="18670" xr:uid="{00000000-0005-0000-0000-0000DB480000}"/>
    <cellStyle name="Note 2 3 3 13 3 2 3 2" xfId="18671" xr:uid="{00000000-0005-0000-0000-0000DC480000}"/>
    <cellStyle name="Note 2 3 3 13 3 2 4" xfId="18672" xr:uid="{00000000-0005-0000-0000-0000DD480000}"/>
    <cellStyle name="Note 2 3 3 13 3 3" xfId="18673" xr:uid="{00000000-0005-0000-0000-0000DE480000}"/>
    <cellStyle name="Note 2 3 3 13 3 3 2" xfId="18674" xr:uid="{00000000-0005-0000-0000-0000DF480000}"/>
    <cellStyle name="Note 2 3 3 13 3 3 2 2" xfId="18675" xr:uid="{00000000-0005-0000-0000-0000E0480000}"/>
    <cellStyle name="Note 2 3 3 13 3 3 3" xfId="18676" xr:uid="{00000000-0005-0000-0000-0000E1480000}"/>
    <cellStyle name="Note 2 3 3 13 3 4" xfId="18677" xr:uid="{00000000-0005-0000-0000-0000E2480000}"/>
    <cellStyle name="Note 2 3 3 13 3 4 2" xfId="18678" xr:uid="{00000000-0005-0000-0000-0000E3480000}"/>
    <cellStyle name="Note 2 3 3 13 3 4 2 2" xfId="18679" xr:uid="{00000000-0005-0000-0000-0000E4480000}"/>
    <cellStyle name="Note 2 3 3 13 3 4 3" xfId="18680" xr:uid="{00000000-0005-0000-0000-0000E5480000}"/>
    <cellStyle name="Note 2 3 3 13 3 5" xfId="18681" xr:uid="{00000000-0005-0000-0000-0000E6480000}"/>
    <cellStyle name="Note 2 3 3 13 3 5 2" xfId="18682" xr:uid="{00000000-0005-0000-0000-0000E7480000}"/>
    <cellStyle name="Note 2 3 3 13 3 6" xfId="18683" xr:uid="{00000000-0005-0000-0000-0000E8480000}"/>
    <cellStyle name="Note 2 3 3 13 3 6 2" xfId="18684" xr:uid="{00000000-0005-0000-0000-0000E9480000}"/>
    <cellStyle name="Note 2 3 3 13 3 7" xfId="18685" xr:uid="{00000000-0005-0000-0000-0000EA480000}"/>
    <cellStyle name="Note 2 3 3 13 4" xfId="18686" xr:uid="{00000000-0005-0000-0000-0000EB480000}"/>
    <cellStyle name="Note 2 3 3 13 4 2" xfId="18687" xr:uid="{00000000-0005-0000-0000-0000EC480000}"/>
    <cellStyle name="Note 2 3 3 13 4 2 2" xfId="18688" xr:uid="{00000000-0005-0000-0000-0000ED480000}"/>
    <cellStyle name="Note 2 3 3 13 4 2 2 2" xfId="18689" xr:uid="{00000000-0005-0000-0000-0000EE480000}"/>
    <cellStyle name="Note 2 3 3 13 4 2 2 2 2" xfId="18690" xr:uid="{00000000-0005-0000-0000-0000EF480000}"/>
    <cellStyle name="Note 2 3 3 13 4 2 2 3" xfId="18691" xr:uid="{00000000-0005-0000-0000-0000F0480000}"/>
    <cellStyle name="Note 2 3 3 13 4 2 3" xfId="18692" xr:uid="{00000000-0005-0000-0000-0000F1480000}"/>
    <cellStyle name="Note 2 3 3 13 4 2 3 2" xfId="18693" xr:uid="{00000000-0005-0000-0000-0000F2480000}"/>
    <cellStyle name="Note 2 3 3 13 4 2 4" xfId="18694" xr:uid="{00000000-0005-0000-0000-0000F3480000}"/>
    <cellStyle name="Note 2 3 3 13 4 3" xfId="18695" xr:uid="{00000000-0005-0000-0000-0000F4480000}"/>
    <cellStyle name="Note 2 3 3 13 4 3 2" xfId="18696" xr:uid="{00000000-0005-0000-0000-0000F5480000}"/>
    <cellStyle name="Note 2 3 3 13 4 3 2 2" xfId="18697" xr:uid="{00000000-0005-0000-0000-0000F6480000}"/>
    <cellStyle name="Note 2 3 3 13 4 3 3" xfId="18698" xr:uid="{00000000-0005-0000-0000-0000F7480000}"/>
    <cellStyle name="Note 2 3 3 13 4 4" xfId="18699" xr:uid="{00000000-0005-0000-0000-0000F8480000}"/>
    <cellStyle name="Note 2 3 3 13 4 4 2" xfId="18700" xr:uid="{00000000-0005-0000-0000-0000F9480000}"/>
    <cellStyle name="Note 2 3 3 13 4 4 2 2" xfId="18701" xr:uid="{00000000-0005-0000-0000-0000FA480000}"/>
    <cellStyle name="Note 2 3 3 13 4 4 3" xfId="18702" xr:uid="{00000000-0005-0000-0000-0000FB480000}"/>
    <cellStyle name="Note 2 3 3 13 4 5" xfId="18703" xr:uid="{00000000-0005-0000-0000-0000FC480000}"/>
    <cellStyle name="Note 2 3 3 13 4 5 2" xfId="18704" xr:uid="{00000000-0005-0000-0000-0000FD480000}"/>
    <cellStyle name="Note 2 3 3 13 4 6" xfId="18705" xr:uid="{00000000-0005-0000-0000-0000FE480000}"/>
    <cellStyle name="Note 2 3 3 13 4 6 2" xfId="18706" xr:uid="{00000000-0005-0000-0000-0000FF480000}"/>
    <cellStyle name="Note 2 3 3 13 4 7" xfId="18707" xr:uid="{00000000-0005-0000-0000-000000490000}"/>
    <cellStyle name="Note 2 3 3 13 5" xfId="18708" xr:uid="{00000000-0005-0000-0000-000001490000}"/>
    <cellStyle name="Note 2 3 3 13 5 2" xfId="18709" xr:uid="{00000000-0005-0000-0000-000002490000}"/>
    <cellStyle name="Note 2 3 3 13 5 2 2" xfId="18710" xr:uid="{00000000-0005-0000-0000-000003490000}"/>
    <cellStyle name="Note 2 3 3 13 5 2 2 2" xfId="18711" xr:uid="{00000000-0005-0000-0000-000004490000}"/>
    <cellStyle name="Note 2 3 3 13 5 2 2 2 2" xfId="18712" xr:uid="{00000000-0005-0000-0000-000005490000}"/>
    <cellStyle name="Note 2 3 3 13 5 2 2 3" xfId="18713" xr:uid="{00000000-0005-0000-0000-000006490000}"/>
    <cellStyle name="Note 2 3 3 13 5 2 3" xfId="18714" xr:uid="{00000000-0005-0000-0000-000007490000}"/>
    <cellStyle name="Note 2 3 3 13 5 2 3 2" xfId="18715" xr:uid="{00000000-0005-0000-0000-000008490000}"/>
    <cellStyle name="Note 2 3 3 13 5 2 4" xfId="18716" xr:uid="{00000000-0005-0000-0000-000009490000}"/>
    <cellStyle name="Note 2 3 3 13 5 3" xfId="18717" xr:uid="{00000000-0005-0000-0000-00000A490000}"/>
    <cellStyle name="Note 2 3 3 13 5 3 2" xfId="18718" xr:uid="{00000000-0005-0000-0000-00000B490000}"/>
    <cellStyle name="Note 2 3 3 13 5 3 2 2" xfId="18719" xr:uid="{00000000-0005-0000-0000-00000C490000}"/>
    <cellStyle name="Note 2 3 3 13 5 3 3" xfId="18720" xr:uid="{00000000-0005-0000-0000-00000D490000}"/>
    <cellStyle name="Note 2 3 3 13 5 4" xfId="18721" xr:uid="{00000000-0005-0000-0000-00000E490000}"/>
    <cellStyle name="Note 2 3 3 13 5 4 2" xfId="18722" xr:uid="{00000000-0005-0000-0000-00000F490000}"/>
    <cellStyle name="Note 2 3 3 13 5 4 2 2" xfId="18723" xr:uid="{00000000-0005-0000-0000-000010490000}"/>
    <cellStyle name="Note 2 3 3 13 5 4 3" xfId="18724" xr:uid="{00000000-0005-0000-0000-000011490000}"/>
    <cellStyle name="Note 2 3 3 13 5 5" xfId="18725" xr:uid="{00000000-0005-0000-0000-000012490000}"/>
    <cellStyle name="Note 2 3 3 13 5 5 2" xfId="18726" xr:uid="{00000000-0005-0000-0000-000013490000}"/>
    <cellStyle name="Note 2 3 3 13 5 6" xfId="18727" xr:uid="{00000000-0005-0000-0000-000014490000}"/>
    <cellStyle name="Note 2 3 3 13 5 6 2" xfId="18728" xr:uid="{00000000-0005-0000-0000-000015490000}"/>
    <cellStyle name="Note 2 3 3 13 5 7" xfId="18729" xr:uid="{00000000-0005-0000-0000-000016490000}"/>
    <cellStyle name="Note 2 3 3 13 6" xfId="18730" xr:uid="{00000000-0005-0000-0000-000017490000}"/>
    <cellStyle name="Note 2 3 3 13 6 2" xfId="18731" xr:uid="{00000000-0005-0000-0000-000018490000}"/>
    <cellStyle name="Note 2 3 3 13 6 2 2" xfId="18732" xr:uid="{00000000-0005-0000-0000-000019490000}"/>
    <cellStyle name="Note 2 3 3 13 6 2 2 2" xfId="18733" xr:uid="{00000000-0005-0000-0000-00001A490000}"/>
    <cellStyle name="Note 2 3 3 13 6 2 2 2 2" xfId="18734" xr:uid="{00000000-0005-0000-0000-00001B490000}"/>
    <cellStyle name="Note 2 3 3 13 6 2 2 3" xfId="18735" xr:uid="{00000000-0005-0000-0000-00001C490000}"/>
    <cellStyle name="Note 2 3 3 13 6 2 3" xfId="18736" xr:uid="{00000000-0005-0000-0000-00001D490000}"/>
    <cellStyle name="Note 2 3 3 13 6 2 3 2" xfId="18737" xr:uid="{00000000-0005-0000-0000-00001E490000}"/>
    <cellStyle name="Note 2 3 3 13 6 2 4" xfId="18738" xr:uid="{00000000-0005-0000-0000-00001F490000}"/>
    <cellStyle name="Note 2 3 3 13 6 3" xfId="18739" xr:uid="{00000000-0005-0000-0000-000020490000}"/>
    <cellStyle name="Note 2 3 3 13 6 3 2" xfId="18740" xr:uid="{00000000-0005-0000-0000-000021490000}"/>
    <cellStyle name="Note 2 3 3 13 6 3 2 2" xfId="18741" xr:uid="{00000000-0005-0000-0000-000022490000}"/>
    <cellStyle name="Note 2 3 3 13 6 3 3" xfId="18742" xr:uid="{00000000-0005-0000-0000-000023490000}"/>
    <cellStyle name="Note 2 3 3 13 6 4" xfId="18743" xr:uid="{00000000-0005-0000-0000-000024490000}"/>
    <cellStyle name="Note 2 3 3 13 6 4 2" xfId="18744" xr:uid="{00000000-0005-0000-0000-000025490000}"/>
    <cellStyle name="Note 2 3 3 13 6 4 2 2" xfId="18745" xr:uid="{00000000-0005-0000-0000-000026490000}"/>
    <cellStyle name="Note 2 3 3 13 6 4 3" xfId="18746" xr:uid="{00000000-0005-0000-0000-000027490000}"/>
    <cellStyle name="Note 2 3 3 13 6 5" xfId="18747" xr:uid="{00000000-0005-0000-0000-000028490000}"/>
    <cellStyle name="Note 2 3 3 13 6 5 2" xfId="18748" xr:uid="{00000000-0005-0000-0000-000029490000}"/>
    <cellStyle name="Note 2 3 3 13 6 6" xfId="18749" xr:uid="{00000000-0005-0000-0000-00002A490000}"/>
    <cellStyle name="Note 2 3 3 13 6 6 2" xfId="18750" xr:uid="{00000000-0005-0000-0000-00002B490000}"/>
    <cellStyle name="Note 2 3 3 13 6 7" xfId="18751" xr:uid="{00000000-0005-0000-0000-00002C490000}"/>
    <cellStyle name="Note 2 3 3 13 7" xfId="18752" xr:uid="{00000000-0005-0000-0000-00002D490000}"/>
    <cellStyle name="Note 2 3 3 13 7 2" xfId="18753" xr:uid="{00000000-0005-0000-0000-00002E490000}"/>
    <cellStyle name="Note 2 3 3 13 7 2 2" xfId="18754" xr:uid="{00000000-0005-0000-0000-00002F490000}"/>
    <cellStyle name="Note 2 3 3 13 7 2 2 2" xfId="18755" xr:uid="{00000000-0005-0000-0000-000030490000}"/>
    <cellStyle name="Note 2 3 3 13 7 2 3" xfId="18756" xr:uid="{00000000-0005-0000-0000-000031490000}"/>
    <cellStyle name="Note 2 3 3 13 7 3" xfId="18757" xr:uid="{00000000-0005-0000-0000-000032490000}"/>
    <cellStyle name="Note 2 3 3 13 7 3 2" xfId="18758" xr:uid="{00000000-0005-0000-0000-000033490000}"/>
    <cellStyle name="Note 2 3 3 13 7 4" xfId="18759" xr:uid="{00000000-0005-0000-0000-000034490000}"/>
    <cellStyle name="Note 2 3 3 13 8" xfId="18760" xr:uid="{00000000-0005-0000-0000-000035490000}"/>
    <cellStyle name="Note 2 3 3 13 8 2" xfId="18761" xr:uid="{00000000-0005-0000-0000-000036490000}"/>
    <cellStyle name="Note 2 3 3 13 8 2 2" xfId="18762" xr:uid="{00000000-0005-0000-0000-000037490000}"/>
    <cellStyle name="Note 2 3 3 13 8 3" xfId="18763" xr:uid="{00000000-0005-0000-0000-000038490000}"/>
    <cellStyle name="Note 2 3 3 13 9" xfId="18764" xr:uid="{00000000-0005-0000-0000-000039490000}"/>
    <cellStyle name="Note 2 3 3 13 9 2" xfId="18765" xr:uid="{00000000-0005-0000-0000-00003A490000}"/>
    <cellStyle name="Note 2 3 3 13 9 2 2" xfId="18766" xr:uid="{00000000-0005-0000-0000-00003B490000}"/>
    <cellStyle name="Note 2 3 3 13 9 3" xfId="18767" xr:uid="{00000000-0005-0000-0000-00003C490000}"/>
    <cellStyle name="Note 2 3 3 14" xfId="18768" xr:uid="{00000000-0005-0000-0000-00003D490000}"/>
    <cellStyle name="Note 2 3 3 14 10" xfId="18769" xr:uid="{00000000-0005-0000-0000-00003E490000}"/>
    <cellStyle name="Note 2 3 3 14 10 2" xfId="18770" xr:uid="{00000000-0005-0000-0000-00003F490000}"/>
    <cellStyle name="Note 2 3 3 14 11" xfId="18771" xr:uid="{00000000-0005-0000-0000-000040490000}"/>
    <cellStyle name="Note 2 3 3 14 11 2" xfId="18772" xr:uid="{00000000-0005-0000-0000-000041490000}"/>
    <cellStyle name="Note 2 3 3 14 12" xfId="18773" xr:uid="{00000000-0005-0000-0000-000042490000}"/>
    <cellStyle name="Note 2 3 3 14 2" xfId="18774" xr:uid="{00000000-0005-0000-0000-000043490000}"/>
    <cellStyle name="Note 2 3 3 14 2 2" xfId="18775" xr:uid="{00000000-0005-0000-0000-000044490000}"/>
    <cellStyle name="Note 2 3 3 14 2 2 2" xfId="18776" xr:uid="{00000000-0005-0000-0000-000045490000}"/>
    <cellStyle name="Note 2 3 3 14 2 2 2 2" xfId="18777" xr:uid="{00000000-0005-0000-0000-000046490000}"/>
    <cellStyle name="Note 2 3 3 14 2 2 2 2 2" xfId="18778" xr:uid="{00000000-0005-0000-0000-000047490000}"/>
    <cellStyle name="Note 2 3 3 14 2 2 2 3" xfId="18779" xr:uid="{00000000-0005-0000-0000-000048490000}"/>
    <cellStyle name="Note 2 3 3 14 2 2 3" xfId="18780" xr:uid="{00000000-0005-0000-0000-000049490000}"/>
    <cellStyle name="Note 2 3 3 14 2 2 3 2" xfId="18781" xr:uid="{00000000-0005-0000-0000-00004A490000}"/>
    <cellStyle name="Note 2 3 3 14 2 2 4" xfId="18782" xr:uid="{00000000-0005-0000-0000-00004B490000}"/>
    <cellStyle name="Note 2 3 3 14 2 3" xfId="18783" xr:uid="{00000000-0005-0000-0000-00004C490000}"/>
    <cellStyle name="Note 2 3 3 14 2 3 2" xfId="18784" xr:uid="{00000000-0005-0000-0000-00004D490000}"/>
    <cellStyle name="Note 2 3 3 14 2 3 2 2" xfId="18785" xr:uid="{00000000-0005-0000-0000-00004E490000}"/>
    <cellStyle name="Note 2 3 3 14 2 3 3" xfId="18786" xr:uid="{00000000-0005-0000-0000-00004F490000}"/>
    <cellStyle name="Note 2 3 3 14 2 4" xfId="18787" xr:uid="{00000000-0005-0000-0000-000050490000}"/>
    <cellStyle name="Note 2 3 3 14 2 4 2" xfId="18788" xr:uid="{00000000-0005-0000-0000-000051490000}"/>
    <cellStyle name="Note 2 3 3 14 2 4 2 2" xfId="18789" xr:uid="{00000000-0005-0000-0000-000052490000}"/>
    <cellStyle name="Note 2 3 3 14 2 4 3" xfId="18790" xr:uid="{00000000-0005-0000-0000-000053490000}"/>
    <cellStyle name="Note 2 3 3 14 2 5" xfId="18791" xr:uid="{00000000-0005-0000-0000-000054490000}"/>
    <cellStyle name="Note 2 3 3 14 2 5 2" xfId="18792" xr:uid="{00000000-0005-0000-0000-000055490000}"/>
    <cellStyle name="Note 2 3 3 14 2 6" xfId="18793" xr:uid="{00000000-0005-0000-0000-000056490000}"/>
    <cellStyle name="Note 2 3 3 14 2 6 2" xfId="18794" xr:uid="{00000000-0005-0000-0000-000057490000}"/>
    <cellStyle name="Note 2 3 3 14 2 7" xfId="18795" xr:uid="{00000000-0005-0000-0000-000058490000}"/>
    <cellStyle name="Note 2 3 3 14 3" xfId="18796" xr:uid="{00000000-0005-0000-0000-000059490000}"/>
    <cellStyle name="Note 2 3 3 14 3 2" xfId="18797" xr:uid="{00000000-0005-0000-0000-00005A490000}"/>
    <cellStyle name="Note 2 3 3 14 3 2 2" xfId="18798" xr:uid="{00000000-0005-0000-0000-00005B490000}"/>
    <cellStyle name="Note 2 3 3 14 3 2 2 2" xfId="18799" xr:uid="{00000000-0005-0000-0000-00005C490000}"/>
    <cellStyle name="Note 2 3 3 14 3 2 2 2 2" xfId="18800" xr:uid="{00000000-0005-0000-0000-00005D490000}"/>
    <cellStyle name="Note 2 3 3 14 3 2 2 3" xfId="18801" xr:uid="{00000000-0005-0000-0000-00005E490000}"/>
    <cellStyle name="Note 2 3 3 14 3 2 3" xfId="18802" xr:uid="{00000000-0005-0000-0000-00005F490000}"/>
    <cellStyle name="Note 2 3 3 14 3 2 3 2" xfId="18803" xr:uid="{00000000-0005-0000-0000-000060490000}"/>
    <cellStyle name="Note 2 3 3 14 3 2 4" xfId="18804" xr:uid="{00000000-0005-0000-0000-000061490000}"/>
    <cellStyle name="Note 2 3 3 14 3 3" xfId="18805" xr:uid="{00000000-0005-0000-0000-000062490000}"/>
    <cellStyle name="Note 2 3 3 14 3 3 2" xfId="18806" xr:uid="{00000000-0005-0000-0000-000063490000}"/>
    <cellStyle name="Note 2 3 3 14 3 3 2 2" xfId="18807" xr:uid="{00000000-0005-0000-0000-000064490000}"/>
    <cellStyle name="Note 2 3 3 14 3 3 3" xfId="18808" xr:uid="{00000000-0005-0000-0000-000065490000}"/>
    <cellStyle name="Note 2 3 3 14 3 4" xfId="18809" xr:uid="{00000000-0005-0000-0000-000066490000}"/>
    <cellStyle name="Note 2 3 3 14 3 4 2" xfId="18810" xr:uid="{00000000-0005-0000-0000-000067490000}"/>
    <cellStyle name="Note 2 3 3 14 3 4 2 2" xfId="18811" xr:uid="{00000000-0005-0000-0000-000068490000}"/>
    <cellStyle name="Note 2 3 3 14 3 4 3" xfId="18812" xr:uid="{00000000-0005-0000-0000-000069490000}"/>
    <cellStyle name="Note 2 3 3 14 3 5" xfId="18813" xr:uid="{00000000-0005-0000-0000-00006A490000}"/>
    <cellStyle name="Note 2 3 3 14 3 5 2" xfId="18814" xr:uid="{00000000-0005-0000-0000-00006B490000}"/>
    <cellStyle name="Note 2 3 3 14 3 6" xfId="18815" xr:uid="{00000000-0005-0000-0000-00006C490000}"/>
    <cellStyle name="Note 2 3 3 14 3 6 2" xfId="18816" xr:uid="{00000000-0005-0000-0000-00006D490000}"/>
    <cellStyle name="Note 2 3 3 14 3 7" xfId="18817" xr:uid="{00000000-0005-0000-0000-00006E490000}"/>
    <cellStyle name="Note 2 3 3 14 4" xfId="18818" xr:uid="{00000000-0005-0000-0000-00006F490000}"/>
    <cellStyle name="Note 2 3 3 14 4 2" xfId="18819" xr:uid="{00000000-0005-0000-0000-000070490000}"/>
    <cellStyle name="Note 2 3 3 14 4 2 2" xfId="18820" xr:uid="{00000000-0005-0000-0000-000071490000}"/>
    <cellStyle name="Note 2 3 3 14 4 2 2 2" xfId="18821" xr:uid="{00000000-0005-0000-0000-000072490000}"/>
    <cellStyle name="Note 2 3 3 14 4 2 2 2 2" xfId="18822" xr:uid="{00000000-0005-0000-0000-000073490000}"/>
    <cellStyle name="Note 2 3 3 14 4 2 2 3" xfId="18823" xr:uid="{00000000-0005-0000-0000-000074490000}"/>
    <cellStyle name="Note 2 3 3 14 4 2 3" xfId="18824" xr:uid="{00000000-0005-0000-0000-000075490000}"/>
    <cellStyle name="Note 2 3 3 14 4 2 3 2" xfId="18825" xr:uid="{00000000-0005-0000-0000-000076490000}"/>
    <cellStyle name="Note 2 3 3 14 4 2 4" xfId="18826" xr:uid="{00000000-0005-0000-0000-000077490000}"/>
    <cellStyle name="Note 2 3 3 14 4 3" xfId="18827" xr:uid="{00000000-0005-0000-0000-000078490000}"/>
    <cellStyle name="Note 2 3 3 14 4 3 2" xfId="18828" xr:uid="{00000000-0005-0000-0000-000079490000}"/>
    <cellStyle name="Note 2 3 3 14 4 3 2 2" xfId="18829" xr:uid="{00000000-0005-0000-0000-00007A490000}"/>
    <cellStyle name="Note 2 3 3 14 4 3 3" xfId="18830" xr:uid="{00000000-0005-0000-0000-00007B490000}"/>
    <cellStyle name="Note 2 3 3 14 4 4" xfId="18831" xr:uid="{00000000-0005-0000-0000-00007C490000}"/>
    <cellStyle name="Note 2 3 3 14 4 4 2" xfId="18832" xr:uid="{00000000-0005-0000-0000-00007D490000}"/>
    <cellStyle name="Note 2 3 3 14 4 4 2 2" xfId="18833" xr:uid="{00000000-0005-0000-0000-00007E490000}"/>
    <cellStyle name="Note 2 3 3 14 4 4 3" xfId="18834" xr:uid="{00000000-0005-0000-0000-00007F490000}"/>
    <cellStyle name="Note 2 3 3 14 4 5" xfId="18835" xr:uid="{00000000-0005-0000-0000-000080490000}"/>
    <cellStyle name="Note 2 3 3 14 4 5 2" xfId="18836" xr:uid="{00000000-0005-0000-0000-000081490000}"/>
    <cellStyle name="Note 2 3 3 14 4 6" xfId="18837" xr:uid="{00000000-0005-0000-0000-000082490000}"/>
    <cellStyle name="Note 2 3 3 14 4 6 2" xfId="18838" xr:uid="{00000000-0005-0000-0000-000083490000}"/>
    <cellStyle name="Note 2 3 3 14 4 7" xfId="18839" xr:uid="{00000000-0005-0000-0000-000084490000}"/>
    <cellStyle name="Note 2 3 3 14 5" xfId="18840" xr:uid="{00000000-0005-0000-0000-000085490000}"/>
    <cellStyle name="Note 2 3 3 14 5 2" xfId="18841" xr:uid="{00000000-0005-0000-0000-000086490000}"/>
    <cellStyle name="Note 2 3 3 14 5 2 2" xfId="18842" xr:uid="{00000000-0005-0000-0000-000087490000}"/>
    <cellStyle name="Note 2 3 3 14 5 2 2 2" xfId="18843" xr:uid="{00000000-0005-0000-0000-000088490000}"/>
    <cellStyle name="Note 2 3 3 14 5 2 2 2 2" xfId="18844" xr:uid="{00000000-0005-0000-0000-000089490000}"/>
    <cellStyle name="Note 2 3 3 14 5 2 2 3" xfId="18845" xr:uid="{00000000-0005-0000-0000-00008A490000}"/>
    <cellStyle name="Note 2 3 3 14 5 2 3" xfId="18846" xr:uid="{00000000-0005-0000-0000-00008B490000}"/>
    <cellStyle name="Note 2 3 3 14 5 2 3 2" xfId="18847" xr:uid="{00000000-0005-0000-0000-00008C490000}"/>
    <cellStyle name="Note 2 3 3 14 5 2 4" xfId="18848" xr:uid="{00000000-0005-0000-0000-00008D490000}"/>
    <cellStyle name="Note 2 3 3 14 5 3" xfId="18849" xr:uid="{00000000-0005-0000-0000-00008E490000}"/>
    <cellStyle name="Note 2 3 3 14 5 3 2" xfId="18850" xr:uid="{00000000-0005-0000-0000-00008F490000}"/>
    <cellStyle name="Note 2 3 3 14 5 3 2 2" xfId="18851" xr:uid="{00000000-0005-0000-0000-000090490000}"/>
    <cellStyle name="Note 2 3 3 14 5 3 3" xfId="18852" xr:uid="{00000000-0005-0000-0000-000091490000}"/>
    <cellStyle name="Note 2 3 3 14 5 4" xfId="18853" xr:uid="{00000000-0005-0000-0000-000092490000}"/>
    <cellStyle name="Note 2 3 3 14 5 4 2" xfId="18854" xr:uid="{00000000-0005-0000-0000-000093490000}"/>
    <cellStyle name="Note 2 3 3 14 5 4 2 2" xfId="18855" xr:uid="{00000000-0005-0000-0000-000094490000}"/>
    <cellStyle name="Note 2 3 3 14 5 4 3" xfId="18856" xr:uid="{00000000-0005-0000-0000-000095490000}"/>
    <cellStyle name="Note 2 3 3 14 5 5" xfId="18857" xr:uid="{00000000-0005-0000-0000-000096490000}"/>
    <cellStyle name="Note 2 3 3 14 5 5 2" xfId="18858" xr:uid="{00000000-0005-0000-0000-000097490000}"/>
    <cellStyle name="Note 2 3 3 14 5 6" xfId="18859" xr:uid="{00000000-0005-0000-0000-000098490000}"/>
    <cellStyle name="Note 2 3 3 14 5 6 2" xfId="18860" xr:uid="{00000000-0005-0000-0000-000099490000}"/>
    <cellStyle name="Note 2 3 3 14 5 7" xfId="18861" xr:uid="{00000000-0005-0000-0000-00009A490000}"/>
    <cellStyle name="Note 2 3 3 14 6" xfId="18862" xr:uid="{00000000-0005-0000-0000-00009B490000}"/>
    <cellStyle name="Note 2 3 3 14 6 2" xfId="18863" xr:uid="{00000000-0005-0000-0000-00009C490000}"/>
    <cellStyle name="Note 2 3 3 14 6 2 2" xfId="18864" xr:uid="{00000000-0005-0000-0000-00009D490000}"/>
    <cellStyle name="Note 2 3 3 14 6 2 2 2" xfId="18865" xr:uid="{00000000-0005-0000-0000-00009E490000}"/>
    <cellStyle name="Note 2 3 3 14 6 2 2 2 2" xfId="18866" xr:uid="{00000000-0005-0000-0000-00009F490000}"/>
    <cellStyle name="Note 2 3 3 14 6 2 2 3" xfId="18867" xr:uid="{00000000-0005-0000-0000-0000A0490000}"/>
    <cellStyle name="Note 2 3 3 14 6 2 3" xfId="18868" xr:uid="{00000000-0005-0000-0000-0000A1490000}"/>
    <cellStyle name="Note 2 3 3 14 6 2 3 2" xfId="18869" xr:uid="{00000000-0005-0000-0000-0000A2490000}"/>
    <cellStyle name="Note 2 3 3 14 6 2 4" xfId="18870" xr:uid="{00000000-0005-0000-0000-0000A3490000}"/>
    <cellStyle name="Note 2 3 3 14 6 3" xfId="18871" xr:uid="{00000000-0005-0000-0000-0000A4490000}"/>
    <cellStyle name="Note 2 3 3 14 6 3 2" xfId="18872" xr:uid="{00000000-0005-0000-0000-0000A5490000}"/>
    <cellStyle name="Note 2 3 3 14 6 3 2 2" xfId="18873" xr:uid="{00000000-0005-0000-0000-0000A6490000}"/>
    <cellStyle name="Note 2 3 3 14 6 3 3" xfId="18874" xr:uid="{00000000-0005-0000-0000-0000A7490000}"/>
    <cellStyle name="Note 2 3 3 14 6 4" xfId="18875" xr:uid="{00000000-0005-0000-0000-0000A8490000}"/>
    <cellStyle name="Note 2 3 3 14 6 4 2" xfId="18876" xr:uid="{00000000-0005-0000-0000-0000A9490000}"/>
    <cellStyle name="Note 2 3 3 14 6 4 2 2" xfId="18877" xr:uid="{00000000-0005-0000-0000-0000AA490000}"/>
    <cellStyle name="Note 2 3 3 14 6 4 3" xfId="18878" xr:uid="{00000000-0005-0000-0000-0000AB490000}"/>
    <cellStyle name="Note 2 3 3 14 6 5" xfId="18879" xr:uid="{00000000-0005-0000-0000-0000AC490000}"/>
    <cellStyle name="Note 2 3 3 14 6 5 2" xfId="18880" xr:uid="{00000000-0005-0000-0000-0000AD490000}"/>
    <cellStyle name="Note 2 3 3 14 6 6" xfId="18881" xr:uid="{00000000-0005-0000-0000-0000AE490000}"/>
    <cellStyle name="Note 2 3 3 14 6 6 2" xfId="18882" xr:uid="{00000000-0005-0000-0000-0000AF490000}"/>
    <cellStyle name="Note 2 3 3 14 6 7" xfId="18883" xr:uid="{00000000-0005-0000-0000-0000B0490000}"/>
    <cellStyle name="Note 2 3 3 14 7" xfId="18884" xr:uid="{00000000-0005-0000-0000-0000B1490000}"/>
    <cellStyle name="Note 2 3 3 14 7 2" xfId="18885" xr:uid="{00000000-0005-0000-0000-0000B2490000}"/>
    <cellStyle name="Note 2 3 3 14 7 2 2" xfId="18886" xr:uid="{00000000-0005-0000-0000-0000B3490000}"/>
    <cellStyle name="Note 2 3 3 14 7 2 2 2" xfId="18887" xr:uid="{00000000-0005-0000-0000-0000B4490000}"/>
    <cellStyle name="Note 2 3 3 14 7 2 3" xfId="18888" xr:uid="{00000000-0005-0000-0000-0000B5490000}"/>
    <cellStyle name="Note 2 3 3 14 7 3" xfId="18889" xr:uid="{00000000-0005-0000-0000-0000B6490000}"/>
    <cellStyle name="Note 2 3 3 14 7 3 2" xfId="18890" xr:uid="{00000000-0005-0000-0000-0000B7490000}"/>
    <cellStyle name="Note 2 3 3 14 7 4" xfId="18891" xr:uid="{00000000-0005-0000-0000-0000B8490000}"/>
    <cellStyle name="Note 2 3 3 14 8" xfId="18892" xr:uid="{00000000-0005-0000-0000-0000B9490000}"/>
    <cellStyle name="Note 2 3 3 14 8 2" xfId="18893" xr:uid="{00000000-0005-0000-0000-0000BA490000}"/>
    <cellStyle name="Note 2 3 3 14 8 2 2" xfId="18894" xr:uid="{00000000-0005-0000-0000-0000BB490000}"/>
    <cellStyle name="Note 2 3 3 14 8 3" xfId="18895" xr:uid="{00000000-0005-0000-0000-0000BC490000}"/>
    <cellStyle name="Note 2 3 3 14 9" xfId="18896" xr:uid="{00000000-0005-0000-0000-0000BD490000}"/>
    <cellStyle name="Note 2 3 3 14 9 2" xfId="18897" xr:uid="{00000000-0005-0000-0000-0000BE490000}"/>
    <cellStyle name="Note 2 3 3 14 9 2 2" xfId="18898" xr:uid="{00000000-0005-0000-0000-0000BF490000}"/>
    <cellStyle name="Note 2 3 3 14 9 3" xfId="18899" xr:uid="{00000000-0005-0000-0000-0000C0490000}"/>
    <cellStyle name="Note 2 3 3 15" xfId="18900" xr:uid="{00000000-0005-0000-0000-0000C1490000}"/>
    <cellStyle name="Note 2 3 3 15 10" xfId="18901" xr:uid="{00000000-0005-0000-0000-0000C2490000}"/>
    <cellStyle name="Note 2 3 3 15 10 2" xfId="18902" xr:uid="{00000000-0005-0000-0000-0000C3490000}"/>
    <cellStyle name="Note 2 3 3 15 11" xfId="18903" xr:uid="{00000000-0005-0000-0000-0000C4490000}"/>
    <cellStyle name="Note 2 3 3 15 2" xfId="18904" xr:uid="{00000000-0005-0000-0000-0000C5490000}"/>
    <cellStyle name="Note 2 3 3 15 2 2" xfId="18905" xr:uid="{00000000-0005-0000-0000-0000C6490000}"/>
    <cellStyle name="Note 2 3 3 15 2 2 2" xfId="18906" xr:uid="{00000000-0005-0000-0000-0000C7490000}"/>
    <cellStyle name="Note 2 3 3 15 2 2 2 2" xfId="18907" xr:uid="{00000000-0005-0000-0000-0000C8490000}"/>
    <cellStyle name="Note 2 3 3 15 2 2 2 2 2" xfId="18908" xr:uid="{00000000-0005-0000-0000-0000C9490000}"/>
    <cellStyle name="Note 2 3 3 15 2 2 2 3" xfId="18909" xr:uid="{00000000-0005-0000-0000-0000CA490000}"/>
    <cellStyle name="Note 2 3 3 15 2 2 3" xfId="18910" xr:uid="{00000000-0005-0000-0000-0000CB490000}"/>
    <cellStyle name="Note 2 3 3 15 2 2 3 2" xfId="18911" xr:uid="{00000000-0005-0000-0000-0000CC490000}"/>
    <cellStyle name="Note 2 3 3 15 2 2 4" xfId="18912" xr:uid="{00000000-0005-0000-0000-0000CD490000}"/>
    <cellStyle name="Note 2 3 3 15 2 3" xfId="18913" xr:uid="{00000000-0005-0000-0000-0000CE490000}"/>
    <cellStyle name="Note 2 3 3 15 2 3 2" xfId="18914" xr:uid="{00000000-0005-0000-0000-0000CF490000}"/>
    <cellStyle name="Note 2 3 3 15 2 3 2 2" xfId="18915" xr:uid="{00000000-0005-0000-0000-0000D0490000}"/>
    <cellStyle name="Note 2 3 3 15 2 3 3" xfId="18916" xr:uid="{00000000-0005-0000-0000-0000D1490000}"/>
    <cellStyle name="Note 2 3 3 15 2 4" xfId="18917" xr:uid="{00000000-0005-0000-0000-0000D2490000}"/>
    <cellStyle name="Note 2 3 3 15 2 4 2" xfId="18918" xr:uid="{00000000-0005-0000-0000-0000D3490000}"/>
    <cellStyle name="Note 2 3 3 15 2 4 2 2" xfId="18919" xr:uid="{00000000-0005-0000-0000-0000D4490000}"/>
    <cellStyle name="Note 2 3 3 15 2 4 3" xfId="18920" xr:uid="{00000000-0005-0000-0000-0000D5490000}"/>
    <cellStyle name="Note 2 3 3 15 2 5" xfId="18921" xr:uid="{00000000-0005-0000-0000-0000D6490000}"/>
    <cellStyle name="Note 2 3 3 15 2 5 2" xfId="18922" xr:uid="{00000000-0005-0000-0000-0000D7490000}"/>
    <cellStyle name="Note 2 3 3 15 2 6" xfId="18923" xr:uid="{00000000-0005-0000-0000-0000D8490000}"/>
    <cellStyle name="Note 2 3 3 15 2 6 2" xfId="18924" xr:uid="{00000000-0005-0000-0000-0000D9490000}"/>
    <cellStyle name="Note 2 3 3 15 2 7" xfId="18925" xr:uid="{00000000-0005-0000-0000-0000DA490000}"/>
    <cellStyle name="Note 2 3 3 15 3" xfId="18926" xr:uid="{00000000-0005-0000-0000-0000DB490000}"/>
    <cellStyle name="Note 2 3 3 15 3 2" xfId="18927" xr:uid="{00000000-0005-0000-0000-0000DC490000}"/>
    <cellStyle name="Note 2 3 3 15 3 2 2" xfId="18928" xr:uid="{00000000-0005-0000-0000-0000DD490000}"/>
    <cellStyle name="Note 2 3 3 15 3 2 2 2" xfId="18929" xr:uid="{00000000-0005-0000-0000-0000DE490000}"/>
    <cellStyle name="Note 2 3 3 15 3 2 2 2 2" xfId="18930" xr:uid="{00000000-0005-0000-0000-0000DF490000}"/>
    <cellStyle name="Note 2 3 3 15 3 2 2 3" xfId="18931" xr:uid="{00000000-0005-0000-0000-0000E0490000}"/>
    <cellStyle name="Note 2 3 3 15 3 2 3" xfId="18932" xr:uid="{00000000-0005-0000-0000-0000E1490000}"/>
    <cellStyle name="Note 2 3 3 15 3 2 3 2" xfId="18933" xr:uid="{00000000-0005-0000-0000-0000E2490000}"/>
    <cellStyle name="Note 2 3 3 15 3 2 4" xfId="18934" xr:uid="{00000000-0005-0000-0000-0000E3490000}"/>
    <cellStyle name="Note 2 3 3 15 3 3" xfId="18935" xr:uid="{00000000-0005-0000-0000-0000E4490000}"/>
    <cellStyle name="Note 2 3 3 15 3 3 2" xfId="18936" xr:uid="{00000000-0005-0000-0000-0000E5490000}"/>
    <cellStyle name="Note 2 3 3 15 3 3 2 2" xfId="18937" xr:uid="{00000000-0005-0000-0000-0000E6490000}"/>
    <cellStyle name="Note 2 3 3 15 3 3 3" xfId="18938" xr:uid="{00000000-0005-0000-0000-0000E7490000}"/>
    <cellStyle name="Note 2 3 3 15 3 4" xfId="18939" xr:uid="{00000000-0005-0000-0000-0000E8490000}"/>
    <cellStyle name="Note 2 3 3 15 3 4 2" xfId="18940" xr:uid="{00000000-0005-0000-0000-0000E9490000}"/>
    <cellStyle name="Note 2 3 3 15 3 4 2 2" xfId="18941" xr:uid="{00000000-0005-0000-0000-0000EA490000}"/>
    <cellStyle name="Note 2 3 3 15 3 4 3" xfId="18942" xr:uid="{00000000-0005-0000-0000-0000EB490000}"/>
    <cellStyle name="Note 2 3 3 15 3 5" xfId="18943" xr:uid="{00000000-0005-0000-0000-0000EC490000}"/>
    <cellStyle name="Note 2 3 3 15 3 5 2" xfId="18944" xr:uid="{00000000-0005-0000-0000-0000ED490000}"/>
    <cellStyle name="Note 2 3 3 15 3 6" xfId="18945" xr:uid="{00000000-0005-0000-0000-0000EE490000}"/>
    <cellStyle name="Note 2 3 3 15 3 6 2" xfId="18946" xr:uid="{00000000-0005-0000-0000-0000EF490000}"/>
    <cellStyle name="Note 2 3 3 15 3 7" xfId="18947" xr:uid="{00000000-0005-0000-0000-0000F0490000}"/>
    <cellStyle name="Note 2 3 3 15 4" xfId="18948" xr:uid="{00000000-0005-0000-0000-0000F1490000}"/>
    <cellStyle name="Note 2 3 3 15 4 2" xfId="18949" xr:uid="{00000000-0005-0000-0000-0000F2490000}"/>
    <cellStyle name="Note 2 3 3 15 4 2 2" xfId="18950" xr:uid="{00000000-0005-0000-0000-0000F3490000}"/>
    <cellStyle name="Note 2 3 3 15 4 2 2 2" xfId="18951" xr:uid="{00000000-0005-0000-0000-0000F4490000}"/>
    <cellStyle name="Note 2 3 3 15 4 2 2 2 2" xfId="18952" xr:uid="{00000000-0005-0000-0000-0000F5490000}"/>
    <cellStyle name="Note 2 3 3 15 4 2 2 3" xfId="18953" xr:uid="{00000000-0005-0000-0000-0000F6490000}"/>
    <cellStyle name="Note 2 3 3 15 4 2 3" xfId="18954" xr:uid="{00000000-0005-0000-0000-0000F7490000}"/>
    <cellStyle name="Note 2 3 3 15 4 2 3 2" xfId="18955" xr:uid="{00000000-0005-0000-0000-0000F8490000}"/>
    <cellStyle name="Note 2 3 3 15 4 2 4" xfId="18956" xr:uid="{00000000-0005-0000-0000-0000F9490000}"/>
    <cellStyle name="Note 2 3 3 15 4 3" xfId="18957" xr:uid="{00000000-0005-0000-0000-0000FA490000}"/>
    <cellStyle name="Note 2 3 3 15 4 3 2" xfId="18958" xr:uid="{00000000-0005-0000-0000-0000FB490000}"/>
    <cellStyle name="Note 2 3 3 15 4 3 2 2" xfId="18959" xr:uid="{00000000-0005-0000-0000-0000FC490000}"/>
    <cellStyle name="Note 2 3 3 15 4 3 3" xfId="18960" xr:uid="{00000000-0005-0000-0000-0000FD490000}"/>
    <cellStyle name="Note 2 3 3 15 4 4" xfId="18961" xr:uid="{00000000-0005-0000-0000-0000FE490000}"/>
    <cellStyle name="Note 2 3 3 15 4 4 2" xfId="18962" xr:uid="{00000000-0005-0000-0000-0000FF490000}"/>
    <cellStyle name="Note 2 3 3 15 4 4 2 2" xfId="18963" xr:uid="{00000000-0005-0000-0000-0000004A0000}"/>
    <cellStyle name="Note 2 3 3 15 4 4 3" xfId="18964" xr:uid="{00000000-0005-0000-0000-0000014A0000}"/>
    <cellStyle name="Note 2 3 3 15 4 5" xfId="18965" xr:uid="{00000000-0005-0000-0000-0000024A0000}"/>
    <cellStyle name="Note 2 3 3 15 4 5 2" xfId="18966" xr:uid="{00000000-0005-0000-0000-0000034A0000}"/>
    <cellStyle name="Note 2 3 3 15 4 6" xfId="18967" xr:uid="{00000000-0005-0000-0000-0000044A0000}"/>
    <cellStyle name="Note 2 3 3 15 4 6 2" xfId="18968" xr:uid="{00000000-0005-0000-0000-0000054A0000}"/>
    <cellStyle name="Note 2 3 3 15 4 7" xfId="18969" xr:uid="{00000000-0005-0000-0000-0000064A0000}"/>
    <cellStyle name="Note 2 3 3 15 5" xfId="18970" xr:uid="{00000000-0005-0000-0000-0000074A0000}"/>
    <cellStyle name="Note 2 3 3 15 5 2" xfId="18971" xr:uid="{00000000-0005-0000-0000-0000084A0000}"/>
    <cellStyle name="Note 2 3 3 15 5 2 2" xfId="18972" xr:uid="{00000000-0005-0000-0000-0000094A0000}"/>
    <cellStyle name="Note 2 3 3 15 5 2 2 2" xfId="18973" xr:uid="{00000000-0005-0000-0000-00000A4A0000}"/>
    <cellStyle name="Note 2 3 3 15 5 2 2 2 2" xfId="18974" xr:uid="{00000000-0005-0000-0000-00000B4A0000}"/>
    <cellStyle name="Note 2 3 3 15 5 2 2 3" xfId="18975" xr:uid="{00000000-0005-0000-0000-00000C4A0000}"/>
    <cellStyle name="Note 2 3 3 15 5 2 3" xfId="18976" xr:uid="{00000000-0005-0000-0000-00000D4A0000}"/>
    <cellStyle name="Note 2 3 3 15 5 2 3 2" xfId="18977" xr:uid="{00000000-0005-0000-0000-00000E4A0000}"/>
    <cellStyle name="Note 2 3 3 15 5 2 4" xfId="18978" xr:uid="{00000000-0005-0000-0000-00000F4A0000}"/>
    <cellStyle name="Note 2 3 3 15 5 3" xfId="18979" xr:uid="{00000000-0005-0000-0000-0000104A0000}"/>
    <cellStyle name="Note 2 3 3 15 5 3 2" xfId="18980" xr:uid="{00000000-0005-0000-0000-0000114A0000}"/>
    <cellStyle name="Note 2 3 3 15 5 3 2 2" xfId="18981" xr:uid="{00000000-0005-0000-0000-0000124A0000}"/>
    <cellStyle name="Note 2 3 3 15 5 3 3" xfId="18982" xr:uid="{00000000-0005-0000-0000-0000134A0000}"/>
    <cellStyle name="Note 2 3 3 15 5 4" xfId="18983" xr:uid="{00000000-0005-0000-0000-0000144A0000}"/>
    <cellStyle name="Note 2 3 3 15 5 4 2" xfId="18984" xr:uid="{00000000-0005-0000-0000-0000154A0000}"/>
    <cellStyle name="Note 2 3 3 15 5 4 2 2" xfId="18985" xr:uid="{00000000-0005-0000-0000-0000164A0000}"/>
    <cellStyle name="Note 2 3 3 15 5 4 3" xfId="18986" xr:uid="{00000000-0005-0000-0000-0000174A0000}"/>
    <cellStyle name="Note 2 3 3 15 5 5" xfId="18987" xr:uid="{00000000-0005-0000-0000-0000184A0000}"/>
    <cellStyle name="Note 2 3 3 15 5 5 2" xfId="18988" xr:uid="{00000000-0005-0000-0000-0000194A0000}"/>
    <cellStyle name="Note 2 3 3 15 5 6" xfId="18989" xr:uid="{00000000-0005-0000-0000-00001A4A0000}"/>
    <cellStyle name="Note 2 3 3 15 5 6 2" xfId="18990" xr:uid="{00000000-0005-0000-0000-00001B4A0000}"/>
    <cellStyle name="Note 2 3 3 15 5 7" xfId="18991" xr:uid="{00000000-0005-0000-0000-00001C4A0000}"/>
    <cellStyle name="Note 2 3 3 15 6" xfId="18992" xr:uid="{00000000-0005-0000-0000-00001D4A0000}"/>
    <cellStyle name="Note 2 3 3 15 6 2" xfId="18993" xr:uid="{00000000-0005-0000-0000-00001E4A0000}"/>
    <cellStyle name="Note 2 3 3 15 6 2 2" xfId="18994" xr:uid="{00000000-0005-0000-0000-00001F4A0000}"/>
    <cellStyle name="Note 2 3 3 15 6 2 2 2" xfId="18995" xr:uid="{00000000-0005-0000-0000-0000204A0000}"/>
    <cellStyle name="Note 2 3 3 15 6 2 3" xfId="18996" xr:uid="{00000000-0005-0000-0000-0000214A0000}"/>
    <cellStyle name="Note 2 3 3 15 6 3" xfId="18997" xr:uid="{00000000-0005-0000-0000-0000224A0000}"/>
    <cellStyle name="Note 2 3 3 15 6 3 2" xfId="18998" xr:uid="{00000000-0005-0000-0000-0000234A0000}"/>
    <cellStyle name="Note 2 3 3 15 6 4" xfId="18999" xr:uid="{00000000-0005-0000-0000-0000244A0000}"/>
    <cellStyle name="Note 2 3 3 15 7" xfId="19000" xr:uid="{00000000-0005-0000-0000-0000254A0000}"/>
    <cellStyle name="Note 2 3 3 15 7 2" xfId="19001" xr:uid="{00000000-0005-0000-0000-0000264A0000}"/>
    <cellStyle name="Note 2 3 3 15 7 2 2" xfId="19002" xr:uid="{00000000-0005-0000-0000-0000274A0000}"/>
    <cellStyle name="Note 2 3 3 15 7 3" xfId="19003" xr:uid="{00000000-0005-0000-0000-0000284A0000}"/>
    <cellStyle name="Note 2 3 3 15 8" xfId="19004" xr:uid="{00000000-0005-0000-0000-0000294A0000}"/>
    <cellStyle name="Note 2 3 3 15 8 2" xfId="19005" xr:uid="{00000000-0005-0000-0000-00002A4A0000}"/>
    <cellStyle name="Note 2 3 3 15 8 2 2" xfId="19006" xr:uid="{00000000-0005-0000-0000-00002B4A0000}"/>
    <cellStyle name="Note 2 3 3 15 8 3" xfId="19007" xr:uid="{00000000-0005-0000-0000-00002C4A0000}"/>
    <cellStyle name="Note 2 3 3 15 9" xfId="19008" xr:uid="{00000000-0005-0000-0000-00002D4A0000}"/>
    <cellStyle name="Note 2 3 3 15 9 2" xfId="19009" xr:uid="{00000000-0005-0000-0000-00002E4A0000}"/>
    <cellStyle name="Note 2 3 3 16" xfId="19010" xr:uid="{00000000-0005-0000-0000-00002F4A0000}"/>
    <cellStyle name="Note 2 3 3 17" xfId="19011" xr:uid="{00000000-0005-0000-0000-0000304A0000}"/>
    <cellStyle name="Note 2 3 3 2" xfId="19012" xr:uid="{00000000-0005-0000-0000-0000314A0000}"/>
    <cellStyle name="Note 2 3 3 2 10" xfId="19013" xr:uid="{00000000-0005-0000-0000-0000324A0000}"/>
    <cellStyle name="Note 2 3 3 2 10 2" xfId="19014" xr:uid="{00000000-0005-0000-0000-0000334A0000}"/>
    <cellStyle name="Note 2 3 3 2 11" xfId="19015" xr:uid="{00000000-0005-0000-0000-0000344A0000}"/>
    <cellStyle name="Note 2 3 3 2 11 2" xfId="19016" xr:uid="{00000000-0005-0000-0000-0000354A0000}"/>
    <cellStyle name="Note 2 3 3 2 12" xfId="19017" xr:uid="{00000000-0005-0000-0000-0000364A0000}"/>
    <cellStyle name="Note 2 3 3 2 2" xfId="19018" xr:uid="{00000000-0005-0000-0000-0000374A0000}"/>
    <cellStyle name="Note 2 3 3 2 2 2" xfId="19019" xr:uid="{00000000-0005-0000-0000-0000384A0000}"/>
    <cellStyle name="Note 2 3 3 2 2 2 2" xfId="19020" xr:uid="{00000000-0005-0000-0000-0000394A0000}"/>
    <cellStyle name="Note 2 3 3 2 2 2 2 2" xfId="19021" xr:uid="{00000000-0005-0000-0000-00003A4A0000}"/>
    <cellStyle name="Note 2 3 3 2 2 2 2 2 2" xfId="19022" xr:uid="{00000000-0005-0000-0000-00003B4A0000}"/>
    <cellStyle name="Note 2 3 3 2 2 2 2 3" xfId="19023" xr:uid="{00000000-0005-0000-0000-00003C4A0000}"/>
    <cellStyle name="Note 2 3 3 2 2 2 3" xfId="19024" xr:uid="{00000000-0005-0000-0000-00003D4A0000}"/>
    <cellStyle name="Note 2 3 3 2 2 2 3 2" xfId="19025" xr:uid="{00000000-0005-0000-0000-00003E4A0000}"/>
    <cellStyle name="Note 2 3 3 2 2 2 4" xfId="19026" xr:uid="{00000000-0005-0000-0000-00003F4A0000}"/>
    <cellStyle name="Note 2 3 3 2 2 3" xfId="19027" xr:uid="{00000000-0005-0000-0000-0000404A0000}"/>
    <cellStyle name="Note 2 3 3 2 2 3 2" xfId="19028" xr:uid="{00000000-0005-0000-0000-0000414A0000}"/>
    <cellStyle name="Note 2 3 3 2 2 3 2 2" xfId="19029" xr:uid="{00000000-0005-0000-0000-0000424A0000}"/>
    <cellStyle name="Note 2 3 3 2 2 3 3" xfId="19030" xr:uid="{00000000-0005-0000-0000-0000434A0000}"/>
    <cellStyle name="Note 2 3 3 2 2 4" xfId="19031" xr:uid="{00000000-0005-0000-0000-0000444A0000}"/>
    <cellStyle name="Note 2 3 3 2 2 4 2" xfId="19032" xr:uid="{00000000-0005-0000-0000-0000454A0000}"/>
    <cellStyle name="Note 2 3 3 2 2 4 2 2" xfId="19033" xr:uid="{00000000-0005-0000-0000-0000464A0000}"/>
    <cellStyle name="Note 2 3 3 2 2 4 3" xfId="19034" xr:uid="{00000000-0005-0000-0000-0000474A0000}"/>
    <cellStyle name="Note 2 3 3 2 2 5" xfId="19035" xr:uid="{00000000-0005-0000-0000-0000484A0000}"/>
    <cellStyle name="Note 2 3 3 2 2 5 2" xfId="19036" xr:uid="{00000000-0005-0000-0000-0000494A0000}"/>
    <cellStyle name="Note 2 3 3 2 2 6" xfId="19037" xr:uid="{00000000-0005-0000-0000-00004A4A0000}"/>
    <cellStyle name="Note 2 3 3 2 2 6 2" xfId="19038" xr:uid="{00000000-0005-0000-0000-00004B4A0000}"/>
    <cellStyle name="Note 2 3 3 2 2 7" xfId="19039" xr:uid="{00000000-0005-0000-0000-00004C4A0000}"/>
    <cellStyle name="Note 2 3 3 2 3" xfId="19040" xr:uid="{00000000-0005-0000-0000-00004D4A0000}"/>
    <cellStyle name="Note 2 3 3 2 3 2" xfId="19041" xr:uid="{00000000-0005-0000-0000-00004E4A0000}"/>
    <cellStyle name="Note 2 3 3 2 3 2 2" xfId="19042" xr:uid="{00000000-0005-0000-0000-00004F4A0000}"/>
    <cellStyle name="Note 2 3 3 2 3 2 2 2" xfId="19043" xr:uid="{00000000-0005-0000-0000-0000504A0000}"/>
    <cellStyle name="Note 2 3 3 2 3 2 2 2 2" xfId="19044" xr:uid="{00000000-0005-0000-0000-0000514A0000}"/>
    <cellStyle name="Note 2 3 3 2 3 2 2 3" xfId="19045" xr:uid="{00000000-0005-0000-0000-0000524A0000}"/>
    <cellStyle name="Note 2 3 3 2 3 2 3" xfId="19046" xr:uid="{00000000-0005-0000-0000-0000534A0000}"/>
    <cellStyle name="Note 2 3 3 2 3 2 3 2" xfId="19047" xr:uid="{00000000-0005-0000-0000-0000544A0000}"/>
    <cellStyle name="Note 2 3 3 2 3 2 4" xfId="19048" xr:uid="{00000000-0005-0000-0000-0000554A0000}"/>
    <cellStyle name="Note 2 3 3 2 3 3" xfId="19049" xr:uid="{00000000-0005-0000-0000-0000564A0000}"/>
    <cellStyle name="Note 2 3 3 2 3 3 2" xfId="19050" xr:uid="{00000000-0005-0000-0000-0000574A0000}"/>
    <cellStyle name="Note 2 3 3 2 3 3 2 2" xfId="19051" xr:uid="{00000000-0005-0000-0000-0000584A0000}"/>
    <cellStyle name="Note 2 3 3 2 3 3 3" xfId="19052" xr:uid="{00000000-0005-0000-0000-0000594A0000}"/>
    <cellStyle name="Note 2 3 3 2 3 4" xfId="19053" xr:uid="{00000000-0005-0000-0000-00005A4A0000}"/>
    <cellStyle name="Note 2 3 3 2 3 4 2" xfId="19054" xr:uid="{00000000-0005-0000-0000-00005B4A0000}"/>
    <cellStyle name="Note 2 3 3 2 3 4 2 2" xfId="19055" xr:uid="{00000000-0005-0000-0000-00005C4A0000}"/>
    <cellStyle name="Note 2 3 3 2 3 4 3" xfId="19056" xr:uid="{00000000-0005-0000-0000-00005D4A0000}"/>
    <cellStyle name="Note 2 3 3 2 3 5" xfId="19057" xr:uid="{00000000-0005-0000-0000-00005E4A0000}"/>
    <cellStyle name="Note 2 3 3 2 3 5 2" xfId="19058" xr:uid="{00000000-0005-0000-0000-00005F4A0000}"/>
    <cellStyle name="Note 2 3 3 2 3 6" xfId="19059" xr:uid="{00000000-0005-0000-0000-0000604A0000}"/>
    <cellStyle name="Note 2 3 3 2 3 6 2" xfId="19060" xr:uid="{00000000-0005-0000-0000-0000614A0000}"/>
    <cellStyle name="Note 2 3 3 2 3 7" xfId="19061" xr:uid="{00000000-0005-0000-0000-0000624A0000}"/>
    <cellStyle name="Note 2 3 3 2 4" xfId="19062" xr:uid="{00000000-0005-0000-0000-0000634A0000}"/>
    <cellStyle name="Note 2 3 3 2 4 2" xfId="19063" xr:uid="{00000000-0005-0000-0000-0000644A0000}"/>
    <cellStyle name="Note 2 3 3 2 4 2 2" xfId="19064" xr:uid="{00000000-0005-0000-0000-0000654A0000}"/>
    <cellStyle name="Note 2 3 3 2 4 2 2 2" xfId="19065" xr:uid="{00000000-0005-0000-0000-0000664A0000}"/>
    <cellStyle name="Note 2 3 3 2 4 2 2 2 2" xfId="19066" xr:uid="{00000000-0005-0000-0000-0000674A0000}"/>
    <cellStyle name="Note 2 3 3 2 4 2 2 3" xfId="19067" xr:uid="{00000000-0005-0000-0000-0000684A0000}"/>
    <cellStyle name="Note 2 3 3 2 4 2 3" xfId="19068" xr:uid="{00000000-0005-0000-0000-0000694A0000}"/>
    <cellStyle name="Note 2 3 3 2 4 2 3 2" xfId="19069" xr:uid="{00000000-0005-0000-0000-00006A4A0000}"/>
    <cellStyle name="Note 2 3 3 2 4 2 4" xfId="19070" xr:uid="{00000000-0005-0000-0000-00006B4A0000}"/>
    <cellStyle name="Note 2 3 3 2 4 3" xfId="19071" xr:uid="{00000000-0005-0000-0000-00006C4A0000}"/>
    <cellStyle name="Note 2 3 3 2 4 3 2" xfId="19072" xr:uid="{00000000-0005-0000-0000-00006D4A0000}"/>
    <cellStyle name="Note 2 3 3 2 4 3 2 2" xfId="19073" xr:uid="{00000000-0005-0000-0000-00006E4A0000}"/>
    <cellStyle name="Note 2 3 3 2 4 3 3" xfId="19074" xr:uid="{00000000-0005-0000-0000-00006F4A0000}"/>
    <cellStyle name="Note 2 3 3 2 4 4" xfId="19075" xr:uid="{00000000-0005-0000-0000-0000704A0000}"/>
    <cellStyle name="Note 2 3 3 2 4 4 2" xfId="19076" xr:uid="{00000000-0005-0000-0000-0000714A0000}"/>
    <cellStyle name="Note 2 3 3 2 4 4 2 2" xfId="19077" xr:uid="{00000000-0005-0000-0000-0000724A0000}"/>
    <cellStyle name="Note 2 3 3 2 4 4 3" xfId="19078" xr:uid="{00000000-0005-0000-0000-0000734A0000}"/>
    <cellStyle name="Note 2 3 3 2 4 5" xfId="19079" xr:uid="{00000000-0005-0000-0000-0000744A0000}"/>
    <cellStyle name="Note 2 3 3 2 4 5 2" xfId="19080" xr:uid="{00000000-0005-0000-0000-0000754A0000}"/>
    <cellStyle name="Note 2 3 3 2 4 6" xfId="19081" xr:uid="{00000000-0005-0000-0000-0000764A0000}"/>
    <cellStyle name="Note 2 3 3 2 4 6 2" xfId="19082" xr:uid="{00000000-0005-0000-0000-0000774A0000}"/>
    <cellStyle name="Note 2 3 3 2 4 7" xfId="19083" xr:uid="{00000000-0005-0000-0000-0000784A0000}"/>
    <cellStyle name="Note 2 3 3 2 5" xfId="19084" xr:uid="{00000000-0005-0000-0000-0000794A0000}"/>
    <cellStyle name="Note 2 3 3 2 5 2" xfId="19085" xr:uid="{00000000-0005-0000-0000-00007A4A0000}"/>
    <cellStyle name="Note 2 3 3 2 5 2 2" xfId="19086" xr:uid="{00000000-0005-0000-0000-00007B4A0000}"/>
    <cellStyle name="Note 2 3 3 2 5 2 2 2" xfId="19087" xr:uid="{00000000-0005-0000-0000-00007C4A0000}"/>
    <cellStyle name="Note 2 3 3 2 5 2 2 2 2" xfId="19088" xr:uid="{00000000-0005-0000-0000-00007D4A0000}"/>
    <cellStyle name="Note 2 3 3 2 5 2 2 3" xfId="19089" xr:uid="{00000000-0005-0000-0000-00007E4A0000}"/>
    <cellStyle name="Note 2 3 3 2 5 2 3" xfId="19090" xr:uid="{00000000-0005-0000-0000-00007F4A0000}"/>
    <cellStyle name="Note 2 3 3 2 5 2 3 2" xfId="19091" xr:uid="{00000000-0005-0000-0000-0000804A0000}"/>
    <cellStyle name="Note 2 3 3 2 5 2 4" xfId="19092" xr:uid="{00000000-0005-0000-0000-0000814A0000}"/>
    <cellStyle name="Note 2 3 3 2 5 3" xfId="19093" xr:uid="{00000000-0005-0000-0000-0000824A0000}"/>
    <cellStyle name="Note 2 3 3 2 5 3 2" xfId="19094" xr:uid="{00000000-0005-0000-0000-0000834A0000}"/>
    <cellStyle name="Note 2 3 3 2 5 3 2 2" xfId="19095" xr:uid="{00000000-0005-0000-0000-0000844A0000}"/>
    <cellStyle name="Note 2 3 3 2 5 3 3" xfId="19096" xr:uid="{00000000-0005-0000-0000-0000854A0000}"/>
    <cellStyle name="Note 2 3 3 2 5 4" xfId="19097" xr:uid="{00000000-0005-0000-0000-0000864A0000}"/>
    <cellStyle name="Note 2 3 3 2 5 4 2" xfId="19098" xr:uid="{00000000-0005-0000-0000-0000874A0000}"/>
    <cellStyle name="Note 2 3 3 2 5 4 2 2" xfId="19099" xr:uid="{00000000-0005-0000-0000-0000884A0000}"/>
    <cellStyle name="Note 2 3 3 2 5 4 3" xfId="19100" xr:uid="{00000000-0005-0000-0000-0000894A0000}"/>
    <cellStyle name="Note 2 3 3 2 5 5" xfId="19101" xr:uid="{00000000-0005-0000-0000-00008A4A0000}"/>
    <cellStyle name="Note 2 3 3 2 5 5 2" xfId="19102" xr:uid="{00000000-0005-0000-0000-00008B4A0000}"/>
    <cellStyle name="Note 2 3 3 2 5 6" xfId="19103" xr:uid="{00000000-0005-0000-0000-00008C4A0000}"/>
    <cellStyle name="Note 2 3 3 2 5 6 2" xfId="19104" xr:uid="{00000000-0005-0000-0000-00008D4A0000}"/>
    <cellStyle name="Note 2 3 3 2 5 7" xfId="19105" xr:uid="{00000000-0005-0000-0000-00008E4A0000}"/>
    <cellStyle name="Note 2 3 3 2 6" xfId="19106" xr:uid="{00000000-0005-0000-0000-00008F4A0000}"/>
    <cellStyle name="Note 2 3 3 2 6 2" xfId="19107" xr:uid="{00000000-0005-0000-0000-0000904A0000}"/>
    <cellStyle name="Note 2 3 3 2 6 2 2" xfId="19108" xr:uid="{00000000-0005-0000-0000-0000914A0000}"/>
    <cellStyle name="Note 2 3 3 2 6 2 2 2" xfId="19109" xr:uid="{00000000-0005-0000-0000-0000924A0000}"/>
    <cellStyle name="Note 2 3 3 2 6 2 2 2 2" xfId="19110" xr:uid="{00000000-0005-0000-0000-0000934A0000}"/>
    <cellStyle name="Note 2 3 3 2 6 2 2 3" xfId="19111" xr:uid="{00000000-0005-0000-0000-0000944A0000}"/>
    <cellStyle name="Note 2 3 3 2 6 2 3" xfId="19112" xr:uid="{00000000-0005-0000-0000-0000954A0000}"/>
    <cellStyle name="Note 2 3 3 2 6 2 3 2" xfId="19113" xr:uid="{00000000-0005-0000-0000-0000964A0000}"/>
    <cellStyle name="Note 2 3 3 2 6 2 4" xfId="19114" xr:uid="{00000000-0005-0000-0000-0000974A0000}"/>
    <cellStyle name="Note 2 3 3 2 6 3" xfId="19115" xr:uid="{00000000-0005-0000-0000-0000984A0000}"/>
    <cellStyle name="Note 2 3 3 2 6 3 2" xfId="19116" xr:uid="{00000000-0005-0000-0000-0000994A0000}"/>
    <cellStyle name="Note 2 3 3 2 6 3 2 2" xfId="19117" xr:uid="{00000000-0005-0000-0000-00009A4A0000}"/>
    <cellStyle name="Note 2 3 3 2 6 3 3" xfId="19118" xr:uid="{00000000-0005-0000-0000-00009B4A0000}"/>
    <cellStyle name="Note 2 3 3 2 6 4" xfId="19119" xr:uid="{00000000-0005-0000-0000-00009C4A0000}"/>
    <cellStyle name="Note 2 3 3 2 6 4 2" xfId="19120" xr:uid="{00000000-0005-0000-0000-00009D4A0000}"/>
    <cellStyle name="Note 2 3 3 2 6 4 2 2" xfId="19121" xr:uid="{00000000-0005-0000-0000-00009E4A0000}"/>
    <cellStyle name="Note 2 3 3 2 6 4 3" xfId="19122" xr:uid="{00000000-0005-0000-0000-00009F4A0000}"/>
    <cellStyle name="Note 2 3 3 2 6 5" xfId="19123" xr:uid="{00000000-0005-0000-0000-0000A04A0000}"/>
    <cellStyle name="Note 2 3 3 2 6 5 2" xfId="19124" xr:uid="{00000000-0005-0000-0000-0000A14A0000}"/>
    <cellStyle name="Note 2 3 3 2 6 6" xfId="19125" xr:uid="{00000000-0005-0000-0000-0000A24A0000}"/>
    <cellStyle name="Note 2 3 3 2 6 6 2" xfId="19126" xr:uid="{00000000-0005-0000-0000-0000A34A0000}"/>
    <cellStyle name="Note 2 3 3 2 6 7" xfId="19127" xr:uid="{00000000-0005-0000-0000-0000A44A0000}"/>
    <cellStyle name="Note 2 3 3 2 7" xfId="19128" xr:uid="{00000000-0005-0000-0000-0000A54A0000}"/>
    <cellStyle name="Note 2 3 3 2 7 2" xfId="19129" xr:uid="{00000000-0005-0000-0000-0000A64A0000}"/>
    <cellStyle name="Note 2 3 3 2 7 2 2" xfId="19130" xr:uid="{00000000-0005-0000-0000-0000A74A0000}"/>
    <cellStyle name="Note 2 3 3 2 7 2 2 2" xfId="19131" xr:uid="{00000000-0005-0000-0000-0000A84A0000}"/>
    <cellStyle name="Note 2 3 3 2 7 2 3" xfId="19132" xr:uid="{00000000-0005-0000-0000-0000A94A0000}"/>
    <cellStyle name="Note 2 3 3 2 7 3" xfId="19133" xr:uid="{00000000-0005-0000-0000-0000AA4A0000}"/>
    <cellStyle name="Note 2 3 3 2 7 3 2" xfId="19134" xr:uid="{00000000-0005-0000-0000-0000AB4A0000}"/>
    <cellStyle name="Note 2 3 3 2 7 4" xfId="19135" xr:uid="{00000000-0005-0000-0000-0000AC4A0000}"/>
    <cellStyle name="Note 2 3 3 2 8" xfId="19136" xr:uid="{00000000-0005-0000-0000-0000AD4A0000}"/>
    <cellStyle name="Note 2 3 3 2 8 2" xfId="19137" xr:uid="{00000000-0005-0000-0000-0000AE4A0000}"/>
    <cellStyle name="Note 2 3 3 2 8 2 2" xfId="19138" xr:uid="{00000000-0005-0000-0000-0000AF4A0000}"/>
    <cellStyle name="Note 2 3 3 2 8 3" xfId="19139" xr:uid="{00000000-0005-0000-0000-0000B04A0000}"/>
    <cellStyle name="Note 2 3 3 2 9" xfId="19140" xr:uid="{00000000-0005-0000-0000-0000B14A0000}"/>
    <cellStyle name="Note 2 3 3 2 9 2" xfId="19141" xr:uid="{00000000-0005-0000-0000-0000B24A0000}"/>
    <cellStyle name="Note 2 3 3 2 9 2 2" xfId="19142" xr:uid="{00000000-0005-0000-0000-0000B34A0000}"/>
    <cellStyle name="Note 2 3 3 2 9 3" xfId="19143" xr:uid="{00000000-0005-0000-0000-0000B44A0000}"/>
    <cellStyle name="Note 2 3 3 3" xfId="19144" xr:uid="{00000000-0005-0000-0000-0000B54A0000}"/>
    <cellStyle name="Note 2 3 3 3 10" xfId="19145" xr:uid="{00000000-0005-0000-0000-0000B64A0000}"/>
    <cellStyle name="Note 2 3 3 3 10 2" xfId="19146" xr:uid="{00000000-0005-0000-0000-0000B74A0000}"/>
    <cellStyle name="Note 2 3 3 3 11" xfId="19147" xr:uid="{00000000-0005-0000-0000-0000B84A0000}"/>
    <cellStyle name="Note 2 3 3 3 11 2" xfId="19148" xr:uid="{00000000-0005-0000-0000-0000B94A0000}"/>
    <cellStyle name="Note 2 3 3 3 12" xfId="19149" xr:uid="{00000000-0005-0000-0000-0000BA4A0000}"/>
    <cellStyle name="Note 2 3 3 3 2" xfId="19150" xr:uid="{00000000-0005-0000-0000-0000BB4A0000}"/>
    <cellStyle name="Note 2 3 3 3 2 2" xfId="19151" xr:uid="{00000000-0005-0000-0000-0000BC4A0000}"/>
    <cellStyle name="Note 2 3 3 3 2 2 2" xfId="19152" xr:uid="{00000000-0005-0000-0000-0000BD4A0000}"/>
    <cellStyle name="Note 2 3 3 3 2 2 2 2" xfId="19153" xr:uid="{00000000-0005-0000-0000-0000BE4A0000}"/>
    <cellStyle name="Note 2 3 3 3 2 2 2 2 2" xfId="19154" xr:uid="{00000000-0005-0000-0000-0000BF4A0000}"/>
    <cellStyle name="Note 2 3 3 3 2 2 2 3" xfId="19155" xr:uid="{00000000-0005-0000-0000-0000C04A0000}"/>
    <cellStyle name="Note 2 3 3 3 2 2 3" xfId="19156" xr:uid="{00000000-0005-0000-0000-0000C14A0000}"/>
    <cellStyle name="Note 2 3 3 3 2 2 3 2" xfId="19157" xr:uid="{00000000-0005-0000-0000-0000C24A0000}"/>
    <cellStyle name="Note 2 3 3 3 2 2 4" xfId="19158" xr:uid="{00000000-0005-0000-0000-0000C34A0000}"/>
    <cellStyle name="Note 2 3 3 3 2 3" xfId="19159" xr:uid="{00000000-0005-0000-0000-0000C44A0000}"/>
    <cellStyle name="Note 2 3 3 3 2 3 2" xfId="19160" xr:uid="{00000000-0005-0000-0000-0000C54A0000}"/>
    <cellStyle name="Note 2 3 3 3 2 3 2 2" xfId="19161" xr:uid="{00000000-0005-0000-0000-0000C64A0000}"/>
    <cellStyle name="Note 2 3 3 3 2 3 3" xfId="19162" xr:uid="{00000000-0005-0000-0000-0000C74A0000}"/>
    <cellStyle name="Note 2 3 3 3 2 4" xfId="19163" xr:uid="{00000000-0005-0000-0000-0000C84A0000}"/>
    <cellStyle name="Note 2 3 3 3 2 4 2" xfId="19164" xr:uid="{00000000-0005-0000-0000-0000C94A0000}"/>
    <cellStyle name="Note 2 3 3 3 2 4 2 2" xfId="19165" xr:uid="{00000000-0005-0000-0000-0000CA4A0000}"/>
    <cellStyle name="Note 2 3 3 3 2 4 3" xfId="19166" xr:uid="{00000000-0005-0000-0000-0000CB4A0000}"/>
    <cellStyle name="Note 2 3 3 3 2 5" xfId="19167" xr:uid="{00000000-0005-0000-0000-0000CC4A0000}"/>
    <cellStyle name="Note 2 3 3 3 2 5 2" xfId="19168" xr:uid="{00000000-0005-0000-0000-0000CD4A0000}"/>
    <cellStyle name="Note 2 3 3 3 2 6" xfId="19169" xr:uid="{00000000-0005-0000-0000-0000CE4A0000}"/>
    <cellStyle name="Note 2 3 3 3 2 6 2" xfId="19170" xr:uid="{00000000-0005-0000-0000-0000CF4A0000}"/>
    <cellStyle name="Note 2 3 3 3 2 7" xfId="19171" xr:uid="{00000000-0005-0000-0000-0000D04A0000}"/>
    <cellStyle name="Note 2 3 3 3 3" xfId="19172" xr:uid="{00000000-0005-0000-0000-0000D14A0000}"/>
    <cellStyle name="Note 2 3 3 3 3 2" xfId="19173" xr:uid="{00000000-0005-0000-0000-0000D24A0000}"/>
    <cellStyle name="Note 2 3 3 3 3 2 2" xfId="19174" xr:uid="{00000000-0005-0000-0000-0000D34A0000}"/>
    <cellStyle name="Note 2 3 3 3 3 2 2 2" xfId="19175" xr:uid="{00000000-0005-0000-0000-0000D44A0000}"/>
    <cellStyle name="Note 2 3 3 3 3 2 2 2 2" xfId="19176" xr:uid="{00000000-0005-0000-0000-0000D54A0000}"/>
    <cellStyle name="Note 2 3 3 3 3 2 2 3" xfId="19177" xr:uid="{00000000-0005-0000-0000-0000D64A0000}"/>
    <cellStyle name="Note 2 3 3 3 3 2 3" xfId="19178" xr:uid="{00000000-0005-0000-0000-0000D74A0000}"/>
    <cellStyle name="Note 2 3 3 3 3 2 3 2" xfId="19179" xr:uid="{00000000-0005-0000-0000-0000D84A0000}"/>
    <cellStyle name="Note 2 3 3 3 3 2 4" xfId="19180" xr:uid="{00000000-0005-0000-0000-0000D94A0000}"/>
    <cellStyle name="Note 2 3 3 3 3 3" xfId="19181" xr:uid="{00000000-0005-0000-0000-0000DA4A0000}"/>
    <cellStyle name="Note 2 3 3 3 3 3 2" xfId="19182" xr:uid="{00000000-0005-0000-0000-0000DB4A0000}"/>
    <cellStyle name="Note 2 3 3 3 3 3 2 2" xfId="19183" xr:uid="{00000000-0005-0000-0000-0000DC4A0000}"/>
    <cellStyle name="Note 2 3 3 3 3 3 3" xfId="19184" xr:uid="{00000000-0005-0000-0000-0000DD4A0000}"/>
    <cellStyle name="Note 2 3 3 3 3 4" xfId="19185" xr:uid="{00000000-0005-0000-0000-0000DE4A0000}"/>
    <cellStyle name="Note 2 3 3 3 3 4 2" xfId="19186" xr:uid="{00000000-0005-0000-0000-0000DF4A0000}"/>
    <cellStyle name="Note 2 3 3 3 3 4 2 2" xfId="19187" xr:uid="{00000000-0005-0000-0000-0000E04A0000}"/>
    <cellStyle name="Note 2 3 3 3 3 4 3" xfId="19188" xr:uid="{00000000-0005-0000-0000-0000E14A0000}"/>
    <cellStyle name="Note 2 3 3 3 3 5" xfId="19189" xr:uid="{00000000-0005-0000-0000-0000E24A0000}"/>
    <cellStyle name="Note 2 3 3 3 3 5 2" xfId="19190" xr:uid="{00000000-0005-0000-0000-0000E34A0000}"/>
    <cellStyle name="Note 2 3 3 3 3 6" xfId="19191" xr:uid="{00000000-0005-0000-0000-0000E44A0000}"/>
    <cellStyle name="Note 2 3 3 3 3 6 2" xfId="19192" xr:uid="{00000000-0005-0000-0000-0000E54A0000}"/>
    <cellStyle name="Note 2 3 3 3 3 7" xfId="19193" xr:uid="{00000000-0005-0000-0000-0000E64A0000}"/>
    <cellStyle name="Note 2 3 3 3 4" xfId="19194" xr:uid="{00000000-0005-0000-0000-0000E74A0000}"/>
    <cellStyle name="Note 2 3 3 3 4 2" xfId="19195" xr:uid="{00000000-0005-0000-0000-0000E84A0000}"/>
    <cellStyle name="Note 2 3 3 3 4 2 2" xfId="19196" xr:uid="{00000000-0005-0000-0000-0000E94A0000}"/>
    <cellStyle name="Note 2 3 3 3 4 2 2 2" xfId="19197" xr:uid="{00000000-0005-0000-0000-0000EA4A0000}"/>
    <cellStyle name="Note 2 3 3 3 4 2 2 2 2" xfId="19198" xr:uid="{00000000-0005-0000-0000-0000EB4A0000}"/>
    <cellStyle name="Note 2 3 3 3 4 2 2 3" xfId="19199" xr:uid="{00000000-0005-0000-0000-0000EC4A0000}"/>
    <cellStyle name="Note 2 3 3 3 4 2 3" xfId="19200" xr:uid="{00000000-0005-0000-0000-0000ED4A0000}"/>
    <cellStyle name="Note 2 3 3 3 4 2 3 2" xfId="19201" xr:uid="{00000000-0005-0000-0000-0000EE4A0000}"/>
    <cellStyle name="Note 2 3 3 3 4 2 4" xfId="19202" xr:uid="{00000000-0005-0000-0000-0000EF4A0000}"/>
    <cellStyle name="Note 2 3 3 3 4 3" xfId="19203" xr:uid="{00000000-0005-0000-0000-0000F04A0000}"/>
    <cellStyle name="Note 2 3 3 3 4 3 2" xfId="19204" xr:uid="{00000000-0005-0000-0000-0000F14A0000}"/>
    <cellStyle name="Note 2 3 3 3 4 3 2 2" xfId="19205" xr:uid="{00000000-0005-0000-0000-0000F24A0000}"/>
    <cellStyle name="Note 2 3 3 3 4 3 3" xfId="19206" xr:uid="{00000000-0005-0000-0000-0000F34A0000}"/>
    <cellStyle name="Note 2 3 3 3 4 4" xfId="19207" xr:uid="{00000000-0005-0000-0000-0000F44A0000}"/>
    <cellStyle name="Note 2 3 3 3 4 4 2" xfId="19208" xr:uid="{00000000-0005-0000-0000-0000F54A0000}"/>
    <cellStyle name="Note 2 3 3 3 4 4 2 2" xfId="19209" xr:uid="{00000000-0005-0000-0000-0000F64A0000}"/>
    <cellStyle name="Note 2 3 3 3 4 4 3" xfId="19210" xr:uid="{00000000-0005-0000-0000-0000F74A0000}"/>
    <cellStyle name="Note 2 3 3 3 4 5" xfId="19211" xr:uid="{00000000-0005-0000-0000-0000F84A0000}"/>
    <cellStyle name="Note 2 3 3 3 4 5 2" xfId="19212" xr:uid="{00000000-0005-0000-0000-0000F94A0000}"/>
    <cellStyle name="Note 2 3 3 3 4 6" xfId="19213" xr:uid="{00000000-0005-0000-0000-0000FA4A0000}"/>
    <cellStyle name="Note 2 3 3 3 4 6 2" xfId="19214" xr:uid="{00000000-0005-0000-0000-0000FB4A0000}"/>
    <cellStyle name="Note 2 3 3 3 4 7" xfId="19215" xr:uid="{00000000-0005-0000-0000-0000FC4A0000}"/>
    <cellStyle name="Note 2 3 3 3 5" xfId="19216" xr:uid="{00000000-0005-0000-0000-0000FD4A0000}"/>
    <cellStyle name="Note 2 3 3 3 5 2" xfId="19217" xr:uid="{00000000-0005-0000-0000-0000FE4A0000}"/>
    <cellStyle name="Note 2 3 3 3 5 2 2" xfId="19218" xr:uid="{00000000-0005-0000-0000-0000FF4A0000}"/>
    <cellStyle name="Note 2 3 3 3 5 2 2 2" xfId="19219" xr:uid="{00000000-0005-0000-0000-0000004B0000}"/>
    <cellStyle name="Note 2 3 3 3 5 2 2 2 2" xfId="19220" xr:uid="{00000000-0005-0000-0000-0000014B0000}"/>
    <cellStyle name="Note 2 3 3 3 5 2 2 3" xfId="19221" xr:uid="{00000000-0005-0000-0000-0000024B0000}"/>
    <cellStyle name="Note 2 3 3 3 5 2 3" xfId="19222" xr:uid="{00000000-0005-0000-0000-0000034B0000}"/>
    <cellStyle name="Note 2 3 3 3 5 2 3 2" xfId="19223" xr:uid="{00000000-0005-0000-0000-0000044B0000}"/>
    <cellStyle name="Note 2 3 3 3 5 2 4" xfId="19224" xr:uid="{00000000-0005-0000-0000-0000054B0000}"/>
    <cellStyle name="Note 2 3 3 3 5 3" xfId="19225" xr:uid="{00000000-0005-0000-0000-0000064B0000}"/>
    <cellStyle name="Note 2 3 3 3 5 3 2" xfId="19226" xr:uid="{00000000-0005-0000-0000-0000074B0000}"/>
    <cellStyle name="Note 2 3 3 3 5 3 2 2" xfId="19227" xr:uid="{00000000-0005-0000-0000-0000084B0000}"/>
    <cellStyle name="Note 2 3 3 3 5 3 3" xfId="19228" xr:uid="{00000000-0005-0000-0000-0000094B0000}"/>
    <cellStyle name="Note 2 3 3 3 5 4" xfId="19229" xr:uid="{00000000-0005-0000-0000-00000A4B0000}"/>
    <cellStyle name="Note 2 3 3 3 5 4 2" xfId="19230" xr:uid="{00000000-0005-0000-0000-00000B4B0000}"/>
    <cellStyle name="Note 2 3 3 3 5 4 2 2" xfId="19231" xr:uid="{00000000-0005-0000-0000-00000C4B0000}"/>
    <cellStyle name="Note 2 3 3 3 5 4 3" xfId="19232" xr:uid="{00000000-0005-0000-0000-00000D4B0000}"/>
    <cellStyle name="Note 2 3 3 3 5 5" xfId="19233" xr:uid="{00000000-0005-0000-0000-00000E4B0000}"/>
    <cellStyle name="Note 2 3 3 3 5 5 2" xfId="19234" xr:uid="{00000000-0005-0000-0000-00000F4B0000}"/>
    <cellStyle name="Note 2 3 3 3 5 6" xfId="19235" xr:uid="{00000000-0005-0000-0000-0000104B0000}"/>
    <cellStyle name="Note 2 3 3 3 5 6 2" xfId="19236" xr:uid="{00000000-0005-0000-0000-0000114B0000}"/>
    <cellStyle name="Note 2 3 3 3 5 7" xfId="19237" xr:uid="{00000000-0005-0000-0000-0000124B0000}"/>
    <cellStyle name="Note 2 3 3 3 6" xfId="19238" xr:uid="{00000000-0005-0000-0000-0000134B0000}"/>
    <cellStyle name="Note 2 3 3 3 6 2" xfId="19239" xr:uid="{00000000-0005-0000-0000-0000144B0000}"/>
    <cellStyle name="Note 2 3 3 3 6 2 2" xfId="19240" xr:uid="{00000000-0005-0000-0000-0000154B0000}"/>
    <cellStyle name="Note 2 3 3 3 6 2 2 2" xfId="19241" xr:uid="{00000000-0005-0000-0000-0000164B0000}"/>
    <cellStyle name="Note 2 3 3 3 6 2 2 2 2" xfId="19242" xr:uid="{00000000-0005-0000-0000-0000174B0000}"/>
    <cellStyle name="Note 2 3 3 3 6 2 2 3" xfId="19243" xr:uid="{00000000-0005-0000-0000-0000184B0000}"/>
    <cellStyle name="Note 2 3 3 3 6 2 3" xfId="19244" xr:uid="{00000000-0005-0000-0000-0000194B0000}"/>
    <cellStyle name="Note 2 3 3 3 6 2 3 2" xfId="19245" xr:uid="{00000000-0005-0000-0000-00001A4B0000}"/>
    <cellStyle name="Note 2 3 3 3 6 2 4" xfId="19246" xr:uid="{00000000-0005-0000-0000-00001B4B0000}"/>
    <cellStyle name="Note 2 3 3 3 6 3" xfId="19247" xr:uid="{00000000-0005-0000-0000-00001C4B0000}"/>
    <cellStyle name="Note 2 3 3 3 6 3 2" xfId="19248" xr:uid="{00000000-0005-0000-0000-00001D4B0000}"/>
    <cellStyle name="Note 2 3 3 3 6 3 2 2" xfId="19249" xr:uid="{00000000-0005-0000-0000-00001E4B0000}"/>
    <cellStyle name="Note 2 3 3 3 6 3 3" xfId="19250" xr:uid="{00000000-0005-0000-0000-00001F4B0000}"/>
    <cellStyle name="Note 2 3 3 3 6 4" xfId="19251" xr:uid="{00000000-0005-0000-0000-0000204B0000}"/>
    <cellStyle name="Note 2 3 3 3 6 4 2" xfId="19252" xr:uid="{00000000-0005-0000-0000-0000214B0000}"/>
    <cellStyle name="Note 2 3 3 3 6 4 2 2" xfId="19253" xr:uid="{00000000-0005-0000-0000-0000224B0000}"/>
    <cellStyle name="Note 2 3 3 3 6 4 3" xfId="19254" xr:uid="{00000000-0005-0000-0000-0000234B0000}"/>
    <cellStyle name="Note 2 3 3 3 6 5" xfId="19255" xr:uid="{00000000-0005-0000-0000-0000244B0000}"/>
    <cellStyle name="Note 2 3 3 3 6 5 2" xfId="19256" xr:uid="{00000000-0005-0000-0000-0000254B0000}"/>
    <cellStyle name="Note 2 3 3 3 6 6" xfId="19257" xr:uid="{00000000-0005-0000-0000-0000264B0000}"/>
    <cellStyle name="Note 2 3 3 3 6 6 2" xfId="19258" xr:uid="{00000000-0005-0000-0000-0000274B0000}"/>
    <cellStyle name="Note 2 3 3 3 6 7" xfId="19259" xr:uid="{00000000-0005-0000-0000-0000284B0000}"/>
    <cellStyle name="Note 2 3 3 3 7" xfId="19260" xr:uid="{00000000-0005-0000-0000-0000294B0000}"/>
    <cellStyle name="Note 2 3 3 3 7 2" xfId="19261" xr:uid="{00000000-0005-0000-0000-00002A4B0000}"/>
    <cellStyle name="Note 2 3 3 3 7 2 2" xfId="19262" xr:uid="{00000000-0005-0000-0000-00002B4B0000}"/>
    <cellStyle name="Note 2 3 3 3 7 2 2 2" xfId="19263" xr:uid="{00000000-0005-0000-0000-00002C4B0000}"/>
    <cellStyle name="Note 2 3 3 3 7 2 3" xfId="19264" xr:uid="{00000000-0005-0000-0000-00002D4B0000}"/>
    <cellStyle name="Note 2 3 3 3 7 3" xfId="19265" xr:uid="{00000000-0005-0000-0000-00002E4B0000}"/>
    <cellStyle name="Note 2 3 3 3 7 3 2" xfId="19266" xr:uid="{00000000-0005-0000-0000-00002F4B0000}"/>
    <cellStyle name="Note 2 3 3 3 7 4" xfId="19267" xr:uid="{00000000-0005-0000-0000-0000304B0000}"/>
    <cellStyle name="Note 2 3 3 3 8" xfId="19268" xr:uid="{00000000-0005-0000-0000-0000314B0000}"/>
    <cellStyle name="Note 2 3 3 3 8 2" xfId="19269" xr:uid="{00000000-0005-0000-0000-0000324B0000}"/>
    <cellStyle name="Note 2 3 3 3 8 2 2" xfId="19270" xr:uid="{00000000-0005-0000-0000-0000334B0000}"/>
    <cellStyle name="Note 2 3 3 3 8 3" xfId="19271" xr:uid="{00000000-0005-0000-0000-0000344B0000}"/>
    <cellStyle name="Note 2 3 3 3 9" xfId="19272" xr:uid="{00000000-0005-0000-0000-0000354B0000}"/>
    <cellStyle name="Note 2 3 3 3 9 2" xfId="19273" xr:uid="{00000000-0005-0000-0000-0000364B0000}"/>
    <cellStyle name="Note 2 3 3 3 9 2 2" xfId="19274" xr:uid="{00000000-0005-0000-0000-0000374B0000}"/>
    <cellStyle name="Note 2 3 3 3 9 3" xfId="19275" xr:uid="{00000000-0005-0000-0000-0000384B0000}"/>
    <cellStyle name="Note 2 3 3 4" xfId="19276" xr:uid="{00000000-0005-0000-0000-0000394B0000}"/>
    <cellStyle name="Note 2 3 3 4 10" xfId="19277" xr:uid="{00000000-0005-0000-0000-00003A4B0000}"/>
    <cellStyle name="Note 2 3 3 4 10 2" xfId="19278" xr:uid="{00000000-0005-0000-0000-00003B4B0000}"/>
    <cellStyle name="Note 2 3 3 4 11" xfId="19279" xr:uid="{00000000-0005-0000-0000-00003C4B0000}"/>
    <cellStyle name="Note 2 3 3 4 11 2" xfId="19280" xr:uid="{00000000-0005-0000-0000-00003D4B0000}"/>
    <cellStyle name="Note 2 3 3 4 12" xfId="19281" xr:uid="{00000000-0005-0000-0000-00003E4B0000}"/>
    <cellStyle name="Note 2 3 3 4 2" xfId="19282" xr:uid="{00000000-0005-0000-0000-00003F4B0000}"/>
    <cellStyle name="Note 2 3 3 4 2 2" xfId="19283" xr:uid="{00000000-0005-0000-0000-0000404B0000}"/>
    <cellStyle name="Note 2 3 3 4 2 2 2" xfId="19284" xr:uid="{00000000-0005-0000-0000-0000414B0000}"/>
    <cellStyle name="Note 2 3 3 4 2 2 2 2" xfId="19285" xr:uid="{00000000-0005-0000-0000-0000424B0000}"/>
    <cellStyle name="Note 2 3 3 4 2 2 2 2 2" xfId="19286" xr:uid="{00000000-0005-0000-0000-0000434B0000}"/>
    <cellStyle name="Note 2 3 3 4 2 2 2 3" xfId="19287" xr:uid="{00000000-0005-0000-0000-0000444B0000}"/>
    <cellStyle name="Note 2 3 3 4 2 2 3" xfId="19288" xr:uid="{00000000-0005-0000-0000-0000454B0000}"/>
    <cellStyle name="Note 2 3 3 4 2 2 3 2" xfId="19289" xr:uid="{00000000-0005-0000-0000-0000464B0000}"/>
    <cellStyle name="Note 2 3 3 4 2 2 4" xfId="19290" xr:uid="{00000000-0005-0000-0000-0000474B0000}"/>
    <cellStyle name="Note 2 3 3 4 2 3" xfId="19291" xr:uid="{00000000-0005-0000-0000-0000484B0000}"/>
    <cellStyle name="Note 2 3 3 4 2 3 2" xfId="19292" xr:uid="{00000000-0005-0000-0000-0000494B0000}"/>
    <cellStyle name="Note 2 3 3 4 2 3 2 2" xfId="19293" xr:uid="{00000000-0005-0000-0000-00004A4B0000}"/>
    <cellStyle name="Note 2 3 3 4 2 3 3" xfId="19294" xr:uid="{00000000-0005-0000-0000-00004B4B0000}"/>
    <cellStyle name="Note 2 3 3 4 2 4" xfId="19295" xr:uid="{00000000-0005-0000-0000-00004C4B0000}"/>
    <cellStyle name="Note 2 3 3 4 2 4 2" xfId="19296" xr:uid="{00000000-0005-0000-0000-00004D4B0000}"/>
    <cellStyle name="Note 2 3 3 4 2 4 2 2" xfId="19297" xr:uid="{00000000-0005-0000-0000-00004E4B0000}"/>
    <cellStyle name="Note 2 3 3 4 2 4 3" xfId="19298" xr:uid="{00000000-0005-0000-0000-00004F4B0000}"/>
    <cellStyle name="Note 2 3 3 4 2 5" xfId="19299" xr:uid="{00000000-0005-0000-0000-0000504B0000}"/>
    <cellStyle name="Note 2 3 3 4 2 5 2" xfId="19300" xr:uid="{00000000-0005-0000-0000-0000514B0000}"/>
    <cellStyle name="Note 2 3 3 4 2 6" xfId="19301" xr:uid="{00000000-0005-0000-0000-0000524B0000}"/>
    <cellStyle name="Note 2 3 3 4 2 6 2" xfId="19302" xr:uid="{00000000-0005-0000-0000-0000534B0000}"/>
    <cellStyle name="Note 2 3 3 4 2 7" xfId="19303" xr:uid="{00000000-0005-0000-0000-0000544B0000}"/>
    <cellStyle name="Note 2 3 3 4 3" xfId="19304" xr:uid="{00000000-0005-0000-0000-0000554B0000}"/>
    <cellStyle name="Note 2 3 3 4 3 2" xfId="19305" xr:uid="{00000000-0005-0000-0000-0000564B0000}"/>
    <cellStyle name="Note 2 3 3 4 3 2 2" xfId="19306" xr:uid="{00000000-0005-0000-0000-0000574B0000}"/>
    <cellStyle name="Note 2 3 3 4 3 2 2 2" xfId="19307" xr:uid="{00000000-0005-0000-0000-0000584B0000}"/>
    <cellStyle name="Note 2 3 3 4 3 2 2 2 2" xfId="19308" xr:uid="{00000000-0005-0000-0000-0000594B0000}"/>
    <cellStyle name="Note 2 3 3 4 3 2 2 3" xfId="19309" xr:uid="{00000000-0005-0000-0000-00005A4B0000}"/>
    <cellStyle name="Note 2 3 3 4 3 2 3" xfId="19310" xr:uid="{00000000-0005-0000-0000-00005B4B0000}"/>
    <cellStyle name="Note 2 3 3 4 3 2 3 2" xfId="19311" xr:uid="{00000000-0005-0000-0000-00005C4B0000}"/>
    <cellStyle name="Note 2 3 3 4 3 2 4" xfId="19312" xr:uid="{00000000-0005-0000-0000-00005D4B0000}"/>
    <cellStyle name="Note 2 3 3 4 3 3" xfId="19313" xr:uid="{00000000-0005-0000-0000-00005E4B0000}"/>
    <cellStyle name="Note 2 3 3 4 3 3 2" xfId="19314" xr:uid="{00000000-0005-0000-0000-00005F4B0000}"/>
    <cellStyle name="Note 2 3 3 4 3 3 2 2" xfId="19315" xr:uid="{00000000-0005-0000-0000-0000604B0000}"/>
    <cellStyle name="Note 2 3 3 4 3 3 3" xfId="19316" xr:uid="{00000000-0005-0000-0000-0000614B0000}"/>
    <cellStyle name="Note 2 3 3 4 3 4" xfId="19317" xr:uid="{00000000-0005-0000-0000-0000624B0000}"/>
    <cellStyle name="Note 2 3 3 4 3 4 2" xfId="19318" xr:uid="{00000000-0005-0000-0000-0000634B0000}"/>
    <cellStyle name="Note 2 3 3 4 3 4 2 2" xfId="19319" xr:uid="{00000000-0005-0000-0000-0000644B0000}"/>
    <cellStyle name="Note 2 3 3 4 3 4 3" xfId="19320" xr:uid="{00000000-0005-0000-0000-0000654B0000}"/>
    <cellStyle name="Note 2 3 3 4 3 5" xfId="19321" xr:uid="{00000000-0005-0000-0000-0000664B0000}"/>
    <cellStyle name="Note 2 3 3 4 3 5 2" xfId="19322" xr:uid="{00000000-0005-0000-0000-0000674B0000}"/>
    <cellStyle name="Note 2 3 3 4 3 6" xfId="19323" xr:uid="{00000000-0005-0000-0000-0000684B0000}"/>
    <cellStyle name="Note 2 3 3 4 3 6 2" xfId="19324" xr:uid="{00000000-0005-0000-0000-0000694B0000}"/>
    <cellStyle name="Note 2 3 3 4 3 7" xfId="19325" xr:uid="{00000000-0005-0000-0000-00006A4B0000}"/>
    <cellStyle name="Note 2 3 3 4 4" xfId="19326" xr:uid="{00000000-0005-0000-0000-00006B4B0000}"/>
    <cellStyle name="Note 2 3 3 4 4 2" xfId="19327" xr:uid="{00000000-0005-0000-0000-00006C4B0000}"/>
    <cellStyle name="Note 2 3 3 4 4 2 2" xfId="19328" xr:uid="{00000000-0005-0000-0000-00006D4B0000}"/>
    <cellStyle name="Note 2 3 3 4 4 2 2 2" xfId="19329" xr:uid="{00000000-0005-0000-0000-00006E4B0000}"/>
    <cellStyle name="Note 2 3 3 4 4 2 2 2 2" xfId="19330" xr:uid="{00000000-0005-0000-0000-00006F4B0000}"/>
    <cellStyle name="Note 2 3 3 4 4 2 2 3" xfId="19331" xr:uid="{00000000-0005-0000-0000-0000704B0000}"/>
    <cellStyle name="Note 2 3 3 4 4 2 3" xfId="19332" xr:uid="{00000000-0005-0000-0000-0000714B0000}"/>
    <cellStyle name="Note 2 3 3 4 4 2 3 2" xfId="19333" xr:uid="{00000000-0005-0000-0000-0000724B0000}"/>
    <cellStyle name="Note 2 3 3 4 4 2 4" xfId="19334" xr:uid="{00000000-0005-0000-0000-0000734B0000}"/>
    <cellStyle name="Note 2 3 3 4 4 3" xfId="19335" xr:uid="{00000000-0005-0000-0000-0000744B0000}"/>
    <cellStyle name="Note 2 3 3 4 4 3 2" xfId="19336" xr:uid="{00000000-0005-0000-0000-0000754B0000}"/>
    <cellStyle name="Note 2 3 3 4 4 3 2 2" xfId="19337" xr:uid="{00000000-0005-0000-0000-0000764B0000}"/>
    <cellStyle name="Note 2 3 3 4 4 3 3" xfId="19338" xr:uid="{00000000-0005-0000-0000-0000774B0000}"/>
    <cellStyle name="Note 2 3 3 4 4 4" xfId="19339" xr:uid="{00000000-0005-0000-0000-0000784B0000}"/>
    <cellStyle name="Note 2 3 3 4 4 4 2" xfId="19340" xr:uid="{00000000-0005-0000-0000-0000794B0000}"/>
    <cellStyle name="Note 2 3 3 4 4 4 2 2" xfId="19341" xr:uid="{00000000-0005-0000-0000-00007A4B0000}"/>
    <cellStyle name="Note 2 3 3 4 4 4 3" xfId="19342" xr:uid="{00000000-0005-0000-0000-00007B4B0000}"/>
    <cellStyle name="Note 2 3 3 4 4 5" xfId="19343" xr:uid="{00000000-0005-0000-0000-00007C4B0000}"/>
    <cellStyle name="Note 2 3 3 4 4 5 2" xfId="19344" xr:uid="{00000000-0005-0000-0000-00007D4B0000}"/>
    <cellStyle name="Note 2 3 3 4 4 6" xfId="19345" xr:uid="{00000000-0005-0000-0000-00007E4B0000}"/>
    <cellStyle name="Note 2 3 3 4 4 6 2" xfId="19346" xr:uid="{00000000-0005-0000-0000-00007F4B0000}"/>
    <cellStyle name="Note 2 3 3 4 4 7" xfId="19347" xr:uid="{00000000-0005-0000-0000-0000804B0000}"/>
    <cellStyle name="Note 2 3 3 4 5" xfId="19348" xr:uid="{00000000-0005-0000-0000-0000814B0000}"/>
    <cellStyle name="Note 2 3 3 4 5 2" xfId="19349" xr:uid="{00000000-0005-0000-0000-0000824B0000}"/>
    <cellStyle name="Note 2 3 3 4 5 2 2" xfId="19350" xr:uid="{00000000-0005-0000-0000-0000834B0000}"/>
    <cellStyle name="Note 2 3 3 4 5 2 2 2" xfId="19351" xr:uid="{00000000-0005-0000-0000-0000844B0000}"/>
    <cellStyle name="Note 2 3 3 4 5 2 2 2 2" xfId="19352" xr:uid="{00000000-0005-0000-0000-0000854B0000}"/>
    <cellStyle name="Note 2 3 3 4 5 2 2 3" xfId="19353" xr:uid="{00000000-0005-0000-0000-0000864B0000}"/>
    <cellStyle name="Note 2 3 3 4 5 2 3" xfId="19354" xr:uid="{00000000-0005-0000-0000-0000874B0000}"/>
    <cellStyle name="Note 2 3 3 4 5 2 3 2" xfId="19355" xr:uid="{00000000-0005-0000-0000-0000884B0000}"/>
    <cellStyle name="Note 2 3 3 4 5 2 4" xfId="19356" xr:uid="{00000000-0005-0000-0000-0000894B0000}"/>
    <cellStyle name="Note 2 3 3 4 5 3" xfId="19357" xr:uid="{00000000-0005-0000-0000-00008A4B0000}"/>
    <cellStyle name="Note 2 3 3 4 5 3 2" xfId="19358" xr:uid="{00000000-0005-0000-0000-00008B4B0000}"/>
    <cellStyle name="Note 2 3 3 4 5 3 2 2" xfId="19359" xr:uid="{00000000-0005-0000-0000-00008C4B0000}"/>
    <cellStyle name="Note 2 3 3 4 5 3 3" xfId="19360" xr:uid="{00000000-0005-0000-0000-00008D4B0000}"/>
    <cellStyle name="Note 2 3 3 4 5 4" xfId="19361" xr:uid="{00000000-0005-0000-0000-00008E4B0000}"/>
    <cellStyle name="Note 2 3 3 4 5 4 2" xfId="19362" xr:uid="{00000000-0005-0000-0000-00008F4B0000}"/>
    <cellStyle name="Note 2 3 3 4 5 4 2 2" xfId="19363" xr:uid="{00000000-0005-0000-0000-0000904B0000}"/>
    <cellStyle name="Note 2 3 3 4 5 4 3" xfId="19364" xr:uid="{00000000-0005-0000-0000-0000914B0000}"/>
    <cellStyle name="Note 2 3 3 4 5 5" xfId="19365" xr:uid="{00000000-0005-0000-0000-0000924B0000}"/>
    <cellStyle name="Note 2 3 3 4 5 5 2" xfId="19366" xr:uid="{00000000-0005-0000-0000-0000934B0000}"/>
    <cellStyle name="Note 2 3 3 4 5 6" xfId="19367" xr:uid="{00000000-0005-0000-0000-0000944B0000}"/>
    <cellStyle name="Note 2 3 3 4 5 6 2" xfId="19368" xr:uid="{00000000-0005-0000-0000-0000954B0000}"/>
    <cellStyle name="Note 2 3 3 4 5 7" xfId="19369" xr:uid="{00000000-0005-0000-0000-0000964B0000}"/>
    <cellStyle name="Note 2 3 3 4 6" xfId="19370" xr:uid="{00000000-0005-0000-0000-0000974B0000}"/>
    <cellStyle name="Note 2 3 3 4 6 2" xfId="19371" xr:uid="{00000000-0005-0000-0000-0000984B0000}"/>
    <cellStyle name="Note 2 3 3 4 6 2 2" xfId="19372" xr:uid="{00000000-0005-0000-0000-0000994B0000}"/>
    <cellStyle name="Note 2 3 3 4 6 2 2 2" xfId="19373" xr:uid="{00000000-0005-0000-0000-00009A4B0000}"/>
    <cellStyle name="Note 2 3 3 4 6 2 2 2 2" xfId="19374" xr:uid="{00000000-0005-0000-0000-00009B4B0000}"/>
    <cellStyle name="Note 2 3 3 4 6 2 2 3" xfId="19375" xr:uid="{00000000-0005-0000-0000-00009C4B0000}"/>
    <cellStyle name="Note 2 3 3 4 6 2 3" xfId="19376" xr:uid="{00000000-0005-0000-0000-00009D4B0000}"/>
    <cellStyle name="Note 2 3 3 4 6 2 3 2" xfId="19377" xr:uid="{00000000-0005-0000-0000-00009E4B0000}"/>
    <cellStyle name="Note 2 3 3 4 6 2 4" xfId="19378" xr:uid="{00000000-0005-0000-0000-00009F4B0000}"/>
    <cellStyle name="Note 2 3 3 4 6 3" xfId="19379" xr:uid="{00000000-0005-0000-0000-0000A04B0000}"/>
    <cellStyle name="Note 2 3 3 4 6 3 2" xfId="19380" xr:uid="{00000000-0005-0000-0000-0000A14B0000}"/>
    <cellStyle name="Note 2 3 3 4 6 3 2 2" xfId="19381" xr:uid="{00000000-0005-0000-0000-0000A24B0000}"/>
    <cellStyle name="Note 2 3 3 4 6 3 3" xfId="19382" xr:uid="{00000000-0005-0000-0000-0000A34B0000}"/>
    <cellStyle name="Note 2 3 3 4 6 4" xfId="19383" xr:uid="{00000000-0005-0000-0000-0000A44B0000}"/>
    <cellStyle name="Note 2 3 3 4 6 4 2" xfId="19384" xr:uid="{00000000-0005-0000-0000-0000A54B0000}"/>
    <cellStyle name="Note 2 3 3 4 6 4 2 2" xfId="19385" xr:uid="{00000000-0005-0000-0000-0000A64B0000}"/>
    <cellStyle name="Note 2 3 3 4 6 4 3" xfId="19386" xr:uid="{00000000-0005-0000-0000-0000A74B0000}"/>
    <cellStyle name="Note 2 3 3 4 6 5" xfId="19387" xr:uid="{00000000-0005-0000-0000-0000A84B0000}"/>
    <cellStyle name="Note 2 3 3 4 6 5 2" xfId="19388" xr:uid="{00000000-0005-0000-0000-0000A94B0000}"/>
    <cellStyle name="Note 2 3 3 4 6 6" xfId="19389" xr:uid="{00000000-0005-0000-0000-0000AA4B0000}"/>
    <cellStyle name="Note 2 3 3 4 6 6 2" xfId="19390" xr:uid="{00000000-0005-0000-0000-0000AB4B0000}"/>
    <cellStyle name="Note 2 3 3 4 6 7" xfId="19391" xr:uid="{00000000-0005-0000-0000-0000AC4B0000}"/>
    <cellStyle name="Note 2 3 3 4 7" xfId="19392" xr:uid="{00000000-0005-0000-0000-0000AD4B0000}"/>
    <cellStyle name="Note 2 3 3 4 7 2" xfId="19393" xr:uid="{00000000-0005-0000-0000-0000AE4B0000}"/>
    <cellStyle name="Note 2 3 3 4 7 2 2" xfId="19394" xr:uid="{00000000-0005-0000-0000-0000AF4B0000}"/>
    <cellStyle name="Note 2 3 3 4 7 2 2 2" xfId="19395" xr:uid="{00000000-0005-0000-0000-0000B04B0000}"/>
    <cellStyle name="Note 2 3 3 4 7 2 3" xfId="19396" xr:uid="{00000000-0005-0000-0000-0000B14B0000}"/>
    <cellStyle name="Note 2 3 3 4 7 3" xfId="19397" xr:uid="{00000000-0005-0000-0000-0000B24B0000}"/>
    <cellStyle name="Note 2 3 3 4 7 3 2" xfId="19398" xr:uid="{00000000-0005-0000-0000-0000B34B0000}"/>
    <cellStyle name="Note 2 3 3 4 7 4" xfId="19399" xr:uid="{00000000-0005-0000-0000-0000B44B0000}"/>
    <cellStyle name="Note 2 3 3 4 8" xfId="19400" xr:uid="{00000000-0005-0000-0000-0000B54B0000}"/>
    <cellStyle name="Note 2 3 3 4 8 2" xfId="19401" xr:uid="{00000000-0005-0000-0000-0000B64B0000}"/>
    <cellStyle name="Note 2 3 3 4 8 2 2" xfId="19402" xr:uid="{00000000-0005-0000-0000-0000B74B0000}"/>
    <cellStyle name="Note 2 3 3 4 8 3" xfId="19403" xr:uid="{00000000-0005-0000-0000-0000B84B0000}"/>
    <cellStyle name="Note 2 3 3 4 9" xfId="19404" xr:uid="{00000000-0005-0000-0000-0000B94B0000}"/>
    <cellStyle name="Note 2 3 3 4 9 2" xfId="19405" xr:uid="{00000000-0005-0000-0000-0000BA4B0000}"/>
    <cellStyle name="Note 2 3 3 4 9 2 2" xfId="19406" xr:uid="{00000000-0005-0000-0000-0000BB4B0000}"/>
    <cellStyle name="Note 2 3 3 4 9 3" xfId="19407" xr:uid="{00000000-0005-0000-0000-0000BC4B0000}"/>
    <cellStyle name="Note 2 3 3 5" xfId="19408" xr:uid="{00000000-0005-0000-0000-0000BD4B0000}"/>
    <cellStyle name="Note 2 3 3 5 10" xfId="19409" xr:uid="{00000000-0005-0000-0000-0000BE4B0000}"/>
    <cellStyle name="Note 2 3 3 5 10 2" xfId="19410" xr:uid="{00000000-0005-0000-0000-0000BF4B0000}"/>
    <cellStyle name="Note 2 3 3 5 11" xfId="19411" xr:uid="{00000000-0005-0000-0000-0000C04B0000}"/>
    <cellStyle name="Note 2 3 3 5 11 2" xfId="19412" xr:uid="{00000000-0005-0000-0000-0000C14B0000}"/>
    <cellStyle name="Note 2 3 3 5 12" xfId="19413" xr:uid="{00000000-0005-0000-0000-0000C24B0000}"/>
    <cellStyle name="Note 2 3 3 5 2" xfId="19414" xr:uid="{00000000-0005-0000-0000-0000C34B0000}"/>
    <cellStyle name="Note 2 3 3 5 2 2" xfId="19415" xr:uid="{00000000-0005-0000-0000-0000C44B0000}"/>
    <cellStyle name="Note 2 3 3 5 2 2 2" xfId="19416" xr:uid="{00000000-0005-0000-0000-0000C54B0000}"/>
    <cellStyle name="Note 2 3 3 5 2 2 2 2" xfId="19417" xr:uid="{00000000-0005-0000-0000-0000C64B0000}"/>
    <cellStyle name="Note 2 3 3 5 2 2 2 2 2" xfId="19418" xr:uid="{00000000-0005-0000-0000-0000C74B0000}"/>
    <cellStyle name="Note 2 3 3 5 2 2 2 3" xfId="19419" xr:uid="{00000000-0005-0000-0000-0000C84B0000}"/>
    <cellStyle name="Note 2 3 3 5 2 2 3" xfId="19420" xr:uid="{00000000-0005-0000-0000-0000C94B0000}"/>
    <cellStyle name="Note 2 3 3 5 2 2 3 2" xfId="19421" xr:uid="{00000000-0005-0000-0000-0000CA4B0000}"/>
    <cellStyle name="Note 2 3 3 5 2 2 4" xfId="19422" xr:uid="{00000000-0005-0000-0000-0000CB4B0000}"/>
    <cellStyle name="Note 2 3 3 5 2 3" xfId="19423" xr:uid="{00000000-0005-0000-0000-0000CC4B0000}"/>
    <cellStyle name="Note 2 3 3 5 2 3 2" xfId="19424" xr:uid="{00000000-0005-0000-0000-0000CD4B0000}"/>
    <cellStyle name="Note 2 3 3 5 2 3 2 2" xfId="19425" xr:uid="{00000000-0005-0000-0000-0000CE4B0000}"/>
    <cellStyle name="Note 2 3 3 5 2 3 3" xfId="19426" xr:uid="{00000000-0005-0000-0000-0000CF4B0000}"/>
    <cellStyle name="Note 2 3 3 5 2 4" xfId="19427" xr:uid="{00000000-0005-0000-0000-0000D04B0000}"/>
    <cellStyle name="Note 2 3 3 5 2 4 2" xfId="19428" xr:uid="{00000000-0005-0000-0000-0000D14B0000}"/>
    <cellStyle name="Note 2 3 3 5 2 4 2 2" xfId="19429" xr:uid="{00000000-0005-0000-0000-0000D24B0000}"/>
    <cellStyle name="Note 2 3 3 5 2 4 3" xfId="19430" xr:uid="{00000000-0005-0000-0000-0000D34B0000}"/>
    <cellStyle name="Note 2 3 3 5 2 5" xfId="19431" xr:uid="{00000000-0005-0000-0000-0000D44B0000}"/>
    <cellStyle name="Note 2 3 3 5 2 5 2" xfId="19432" xr:uid="{00000000-0005-0000-0000-0000D54B0000}"/>
    <cellStyle name="Note 2 3 3 5 2 6" xfId="19433" xr:uid="{00000000-0005-0000-0000-0000D64B0000}"/>
    <cellStyle name="Note 2 3 3 5 2 6 2" xfId="19434" xr:uid="{00000000-0005-0000-0000-0000D74B0000}"/>
    <cellStyle name="Note 2 3 3 5 2 7" xfId="19435" xr:uid="{00000000-0005-0000-0000-0000D84B0000}"/>
    <cellStyle name="Note 2 3 3 5 3" xfId="19436" xr:uid="{00000000-0005-0000-0000-0000D94B0000}"/>
    <cellStyle name="Note 2 3 3 5 3 2" xfId="19437" xr:uid="{00000000-0005-0000-0000-0000DA4B0000}"/>
    <cellStyle name="Note 2 3 3 5 3 2 2" xfId="19438" xr:uid="{00000000-0005-0000-0000-0000DB4B0000}"/>
    <cellStyle name="Note 2 3 3 5 3 2 2 2" xfId="19439" xr:uid="{00000000-0005-0000-0000-0000DC4B0000}"/>
    <cellStyle name="Note 2 3 3 5 3 2 2 2 2" xfId="19440" xr:uid="{00000000-0005-0000-0000-0000DD4B0000}"/>
    <cellStyle name="Note 2 3 3 5 3 2 2 3" xfId="19441" xr:uid="{00000000-0005-0000-0000-0000DE4B0000}"/>
    <cellStyle name="Note 2 3 3 5 3 2 3" xfId="19442" xr:uid="{00000000-0005-0000-0000-0000DF4B0000}"/>
    <cellStyle name="Note 2 3 3 5 3 2 3 2" xfId="19443" xr:uid="{00000000-0005-0000-0000-0000E04B0000}"/>
    <cellStyle name="Note 2 3 3 5 3 2 4" xfId="19444" xr:uid="{00000000-0005-0000-0000-0000E14B0000}"/>
    <cellStyle name="Note 2 3 3 5 3 3" xfId="19445" xr:uid="{00000000-0005-0000-0000-0000E24B0000}"/>
    <cellStyle name="Note 2 3 3 5 3 3 2" xfId="19446" xr:uid="{00000000-0005-0000-0000-0000E34B0000}"/>
    <cellStyle name="Note 2 3 3 5 3 3 2 2" xfId="19447" xr:uid="{00000000-0005-0000-0000-0000E44B0000}"/>
    <cellStyle name="Note 2 3 3 5 3 3 3" xfId="19448" xr:uid="{00000000-0005-0000-0000-0000E54B0000}"/>
    <cellStyle name="Note 2 3 3 5 3 4" xfId="19449" xr:uid="{00000000-0005-0000-0000-0000E64B0000}"/>
    <cellStyle name="Note 2 3 3 5 3 4 2" xfId="19450" xr:uid="{00000000-0005-0000-0000-0000E74B0000}"/>
    <cellStyle name="Note 2 3 3 5 3 4 2 2" xfId="19451" xr:uid="{00000000-0005-0000-0000-0000E84B0000}"/>
    <cellStyle name="Note 2 3 3 5 3 4 3" xfId="19452" xr:uid="{00000000-0005-0000-0000-0000E94B0000}"/>
    <cellStyle name="Note 2 3 3 5 3 5" xfId="19453" xr:uid="{00000000-0005-0000-0000-0000EA4B0000}"/>
    <cellStyle name="Note 2 3 3 5 3 5 2" xfId="19454" xr:uid="{00000000-0005-0000-0000-0000EB4B0000}"/>
    <cellStyle name="Note 2 3 3 5 3 6" xfId="19455" xr:uid="{00000000-0005-0000-0000-0000EC4B0000}"/>
    <cellStyle name="Note 2 3 3 5 3 6 2" xfId="19456" xr:uid="{00000000-0005-0000-0000-0000ED4B0000}"/>
    <cellStyle name="Note 2 3 3 5 3 7" xfId="19457" xr:uid="{00000000-0005-0000-0000-0000EE4B0000}"/>
    <cellStyle name="Note 2 3 3 5 4" xfId="19458" xr:uid="{00000000-0005-0000-0000-0000EF4B0000}"/>
    <cellStyle name="Note 2 3 3 5 4 2" xfId="19459" xr:uid="{00000000-0005-0000-0000-0000F04B0000}"/>
    <cellStyle name="Note 2 3 3 5 4 2 2" xfId="19460" xr:uid="{00000000-0005-0000-0000-0000F14B0000}"/>
    <cellStyle name="Note 2 3 3 5 4 2 2 2" xfId="19461" xr:uid="{00000000-0005-0000-0000-0000F24B0000}"/>
    <cellStyle name="Note 2 3 3 5 4 2 2 2 2" xfId="19462" xr:uid="{00000000-0005-0000-0000-0000F34B0000}"/>
    <cellStyle name="Note 2 3 3 5 4 2 2 3" xfId="19463" xr:uid="{00000000-0005-0000-0000-0000F44B0000}"/>
    <cellStyle name="Note 2 3 3 5 4 2 3" xfId="19464" xr:uid="{00000000-0005-0000-0000-0000F54B0000}"/>
    <cellStyle name="Note 2 3 3 5 4 2 3 2" xfId="19465" xr:uid="{00000000-0005-0000-0000-0000F64B0000}"/>
    <cellStyle name="Note 2 3 3 5 4 2 4" xfId="19466" xr:uid="{00000000-0005-0000-0000-0000F74B0000}"/>
    <cellStyle name="Note 2 3 3 5 4 3" xfId="19467" xr:uid="{00000000-0005-0000-0000-0000F84B0000}"/>
    <cellStyle name="Note 2 3 3 5 4 3 2" xfId="19468" xr:uid="{00000000-0005-0000-0000-0000F94B0000}"/>
    <cellStyle name="Note 2 3 3 5 4 3 2 2" xfId="19469" xr:uid="{00000000-0005-0000-0000-0000FA4B0000}"/>
    <cellStyle name="Note 2 3 3 5 4 3 3" xfId="19470" xr:uid="{00000000-0005-0000-0000-0000FB4B0000}"/>
    <cellStyle name="Note 2 3 3 5 4 4" xfId="19471" xr:uid="{00000000-0005-0000-0000-0000FC4B0000}"/>
    <cellStyle name="Note 2 3 3 5 4 4 2" xfId="19472" xr:uid="{00000000-0005-0000-0000-0000FD4B0000}"/>
    <cellStyle name="Note 2 3 3 5 4 4 2 2" xfId="19473" xr:uid="{00000000-0005-0000-0000-0000FE4B0000}"/>
    <cellStyle name="Note 2 3 3 5 4 4 3" xfId="19474" xr:uid="{00000000-0005-0000-0000-0000FF4B0000}"/>
    <cellStyle name="Note 2 3 3 5 4 5" xfId="19475" xr:uid="{00000000-0005-0000-0000-0000004C0000}"/>
    <cellStyle name="Note 2 3 3 5 4 5 2" xfId="19476" xr:uid="{00000000-0005-0000-0000-0000014C0000}"/>
    <cellStyle name="Note 2 3 3 5 4 6" xfId="19477" xr:uid="{00000000-0005-0000-0000-0000024C0000}"/>
    <cellStyle name="Note 2 3 3 5 4 6 2" xfId="19478" xr:uid="{00000000-0005-0000-0000-0000034C0000}"/>
    <cellStyle name="Note 2 3 3 5 4 7" xfId="19479" xr:uid="{00000000-0005-0000-0000-0000044C0000}"/>
    <cellStyle name="Note 2 3 3 5 5" xfId="19480" xr:uid="{00000000-0005-0000-0000-0000054C0000}"/>
    <cellStyle name="Note 2 3 3 5 5 2" xfId="19481" xr:uid="{00000000-0005-0000-0000-0000064C0000}"/>
    <cellStyle name="Note 2 3 3 5 5 2 2" xfId="19482" xr:uid="{00000000-0005-0000-0000-0000074C0000}"/>
    <cellStyle name="Note 2 3 3 5 5 2 2 2" xfId="19483" xr:uid="{00000000-0005-0000-0000-0000084C0000}"/>
    <cellStyle name="Note 2 3 3 5 5 2 2 2 2" xfId="19484" xr:uid="{00000000-0005-0000-0000-0000094C0000}"/>
    <cellStyle name="Note 2 3 3 5 5 2 2 3" xfId="19485" xr:uid="{00000000-0005-0000-0000-00000A4C0000}"/>
    <cellStyle name="Note 2 3 3 5 5 2 3" xfId="19486" xr:uid="{00000000-0005-0000-0000-00000B4C0000}"/>
    <cellStyle name="Note 2 3 3 5 5 2 3 2" xfId="19487" xr:uid="{00000000-0005-0000-0000-00000C4C0000}"/>
    <cellStyle name="Note 2 3 3 5 5 2 4" xfId="19488" xr:uid="{00000000-0005-0000-0000-00000D4C0000}"/>
    <cellStyle name="Note 2 3 3 5 5 3" xfId="19489" xr:uid="{00000000-0005-0000-0000-00000E4C0000}"/>
    <cellStyle name="Note 2 3 3 5 5 3 2" xfId="19490" xr:uid="{00000000-0005-0000-0000-00000F4C0000}"/>
    <cellStyle name="Note 2 3 3 5 5 3 2 2" xfId="19491" xr:uid="{00000000-0005-0000-0000-0000104C0000}"/>
    <cellStyle name="Note 2 3 3 5 5 3 3" xfId="19492" xr:uid="{00000000-0005-0000-0000-0000114C0000}"/>
    <cellStyle name="Note 2 3 3 5 5 4" xfId="19493" xr:uid="{00000000-0005-0000-0000-0000124C0000}"/>
    <cellStyle name="Note 2 3 3 5 5 4 2" xfId="19494" xr:uid="{00000000-0005-0000-0000-0000134C0000}"/>
    <cellStyle name="Note 2 3 3 5 5 4 2 2" xfId="19495" xr:uid="{00000000-0005-0000-0000-0000144C0000}"/>
    <cellStyle name="Note 2 3 3 5 5 4 3" xfId="19496" xr:uid="{00000000-0005-0000-0000-0000154C0000}"/>
    <cellStyle name="Note 2 3 3 5 5 5" xfId="19497" xr:uid="{00000000-0005-0000-0000-0000164C0000}"/>
    <cellStyle name="Note 2 3 3 5 5 5 2" xfId="19498" xr:uid="{00000000-0005-0000-0000-0000174C0000}"/>
    <cellStyle name="Note 2 3 3 5 5 6" xfId="19499" xr:uid="{00000000-0005-0000-0000-0000184C0000}"/>
    <cellStyle name="Note 2 3 3 5 5 6 2" xfId="19500" xr:uid="{00000000-0005-0000-0000-0000194C0000}"/>
    <cellStyle name="Note 2 3 3 5 5 7" xfId="19501" xr:uid="{00000000-0005-0000-0000-00001A4C0000}"/>
    <cellStyle name="Note 2 3 3 5 6" xfId="19502" xr:uid="{00000000-0005-0000-0000-00001B4C0000}"/>
    <cellStyle name="Note 2 3 3 5 6 2" xfId="19503" xr:uid="{00000000-0005-0000-0000-00001C4C0000}"/>
    <cellStyle name="Note 2 3 3 5 6 2 2" xfId="19504" xr:uid="{00000000-0005-0000-0000-00001D4C0000}"/>
    <cellStyle name="Note 2 3 3 5 6 2 2 2" xfId="19505" xr:uid="{00000000-0005-0000-0000-00001E4C0000}"/>
    <cellStyle name="Note 2 3 3 5 6 2 2 2 2" xfId="19506" xr:uid="{00000000-0005-0000-0000-00001F4C0000}"/>
    <cellStyle name="Note 2 3 3 5 6 2 2 3" xfId="19507" xr:uid="{00000000-0005-0000-0000-0000204C0000}"/>
    <cellStyle name="Note 2 3 3 5 6 2 3" xfId="19508" xr:uid="{00000000-0005-0000-0000-0000214C0000}"/>
    <cellStyle name="Note 2 3 3 5 6 2 3 2" xfId="19509" xr:uid="{00000000-0005-0000-0000-0000224C0000}"/>
    <cellStyle name="Note 2 3 3 5 6 2 4" xfId="19510" xr:uid="{00000000-0005-0000-0000-0000234C0000}"/>
    <cellStyle name="Note 2 3 3 5 6 3" xfId="19511" xr:uid="{00000000-0005-0000-0000-0000244C0000}"/>
    <cellStyle name="Note 2 3 3 5 6 3 2" xfId="19512" xr:uid="{00000000-0005-0000-0000-0000254C0000}"/>
    <cellStyle name="Note 2 3 3 5 6 3 2 2" xfId="19513" xr:uid="{00000000-0005-0000-0000-0000264C0000}"/>
    <cellStyle name="Note 2 3 3 5 6 3 3" xfId="19514" xr:uid="{00000000-0005-0000-0000-0000274C0000}"/>
    <cellStyle name="Note 2 3 3 5 6 4" xfId="19515" xr:uid="{00000000-0005-0000-0000-0000284C0000}"/>
    <cellStyle name="Note 2 3 3 5 6 4 2" xfId="19516" xr:uid="{00000000-0005-0000-0000-0000294C0000}"/>
    <cellStyle name="Note 2 3 3 5 6 4 2 2" xfId="19517" xr:uid="{00000000-0005-0000-0000-00002A4C0000}"/>
    <cellStyle name="Note 2 3 3 5 6 4 3" xfId="19518" xr:uid="{00000000-0005-0000-0000-00002B4C0000}"/>
    <cellStyle name="Note 2 3 3 5 6 5" xfId="19519" xr:uid="{00000000-0005-0000-0000-00002C4C0000}"/>
    <cellStyle name="Note 2 3 3 5 6 5 2" xfId="19520" xr:uid="{00000000-0005-0000-0000-00002D4C0000}"/>
    <cellStyle name="Note 2 3 3 5 6 6" xfId="19521" xr:uid="{00000000-0005-0000-0000-00002E4C0000}"/>
    <cellStyle name="Note 2 3 3 5 6 6 2" xfId="19522" xr:uid="{00000000-0005-0000-0000-00002F4C0000}"/>
    <cellStyle name="Note 2 3 3 5 6 7" xfId="19523" xr:uid="{00000000-0005-0000-0000-0000304C0000}"/>
    <cellStyle name="Note 2 3 3 5 7" xfId="19524" xr:uid="{00000000-0005-0000-0000-0000314C0000}"/>
    <cellStyle name="Note 2 3 3 5 7 2" xfId="19525" xr:uid="{00000000-0005-0000-0000-0000324C0000}"/>
    <cellStyle name="Note 2 3 3 5 7 2 2" xfId="19526" xr:uid="{00000000-0005-0000-0000-0000334C0000}"/>
    <cellStyle name="Note 2 3 3 5 7 2 2 2" xfId="19527" xr:uid="{00000000-0005-0000-0000-0000344C0000}"/>
    <cellStyle name="Note 2 3 3 5 7 2 3" xfId="19528" xr:uid="{00000000-0005-0000-0000-0000354C0000}"/>
    <cellStyle name="Note 2 3 3 5 7 3" xfId="19529" xr:uid="{00000000-0005-0000-0000-0000364C0000}"/>
    <cellStyle name="Note 2 3 3 5 7 3 2" xfId="19530" xr:uid="{00000000-0005-0000-0000-0000374C0000}"/>
    <cellStyle name="Note 2 3 3 5 7 4" xfId="19531" xr:uid="{00000000-0005-0000-0000-0000384C0000}"/>
    <cellStyle name="Note 2 3 3 5 8" xfId="19532" xr:uid="{00000000-0005-0000-0000-0000394C0000}"/>
    <cellStyle name="Note 2 3 3 5 8 2" xfId="19533" xr:uid="{00000000-0005-0000-0000-00003A4C0000}"/>
    <cellStyle name="Note 2 3 3 5 8 2 2" xfId="19534" xr:uid="{00000000-0005-0000-0000-00003B4C0000}"/>
    <cellStyle name="Note 2 3 3 5 8 3" xfId="19535" xr:uid="{00000000-0005-0000-0000-00003C4C0000}"/>
    <cellStyle name="Note 2 3 3 5 9" xfId="19536" xr:uid="{00000000-0005-0000-0000-00003D4C0000}"/>
    <cellStyle name="Note 2 3 3 5 9 2" xfId="19537" xr:uid="{00000000-0005-0000-0000-00003E4C0000}"/>
    <cellStyle name="Note 2 3 3 5 9 2 2" xfId="19538" xr:uid="{00000000-0005-0000-0000-00003F4C0000}"/>
    <cellStyle name="Note 2 3 3 5 9 3" xfId="19539" xr:uid="{00000000-0005-0000-0000-0000404C0000}"/>
    <cellStyle name="Note 2 3 3 6" xfId="19540" xr:uid="{00000000-0005-0000-0000-0000414C0000}"/>
    <cellStyle name="Note 2 3 3 6 10" xfId="19541" xr:uid="{00000000-0005-0000-0000-0000424C0000}"/>
    <cellStyle name="Note 2 3 3 6 10 2" xfId="19542" xr:uid="{00000000-0005-0000-0000-0000434C0000}"/>
    <cellStyle name="Note 2 3 3 6 11" xfId="19543" xr:uid="{00000000-0005-0000-0000-0000444C0000}"/>
    <cellStyle name="Note 2 3 3 6 11 2" xfId="19544" xr:uid="{00000000-0005-0000-0000-0000454C0000}"/>
    <cellStyle name="Note 2 3 3 6 12" xfId="19545" xr:uid="{00000000-0005-0000-0000-0000464C0000}"/>
    <cellStyle name="Note 2 3 3 6 2" xfId="19546" xr:uid="{00000000-0005-0000-0000-0000474C0000}"/>
    <cellStyle name="Note 2 3 3 6 2 2" xfId="19547" xr:uid="{00000000-0005-0000-0000-0000484C0000}"/>
    <cellStyle name="Note 2 3 3 6 2 2 2" xfId="19548" xr:uid="{00000000-0005-0000-0000-0000494C0000}"/>
    <cellStyle name="Note 2 3 3 6 2 2 2 2" xfId="19549" xr:uid="{00000000-0005-0000-0000-00004A4C0000}"/>
    <cellStyle name="Note 2 3 3 6 2 2 2 2 2" xfId="19550" xr:uid="{00000000-0005-0000-0000-00004B4C0000}"/>
    <cellStyle name="Note 2 3 3 6 2 2 2 3" xfId="19551" xr:uid="{00000000-0005-0000-0000-00004C4C0000}"/>
    <cellStyle name="Note 2 3 3 6 2 2 3" xfId="19552" xr:uid="{00000000-0005-0000-0000-00004D4C0000}"/>
    <cellStyle name="Note 2 3 3 6 2 2 3 2" xfId="19553" xr:uid="{00000000-0005-0000-0000-00004E4C0000}"/>
    <cellStyle name="Note 2 3 3 6 2 2 4" xfId="19554" xr:uid="{00000000-0005-0000-0000-00004F4C0000}"/>
    <cellStyle name="Note 2 3 3 6 2 3" xfId="19555" xr:uid="{00000000-0005-0000-0000-0000504C0000}"/>
    <cellStyle name="Note 2 3 3 6 2 3 2" xfId="19556" xr:uid="{00000000-0005-0000-0000-0000514C0000}"/>
    <cellStyle name="Note 2 3 3 6 2 3 2 2" xfId="19557" xr:uid="{00000000-0005-0000-0000-0000524C0000}"/>
    <cellStyle name="Note 2 3 3 6 2 3 3" xfId="19558" xr:uid="{00000000-0005-0000-0000-0000534C0000}"/>
    <cellStyle name="Note 2 3 3 6 2 4" xfId="19559" xr:uid="{00000000-0005-0000-0000-0000544C0000}"/>
    <cellStyle name="Note 2 3 3 6 2 4 2" xfId="19560" xr:uid="{00000000-0005-0000-0000-0000554C0000}"/>
    <cellStyle name="Note 2 3 3 6 2 4 2 2" xfId="19561" xr:uid="{00000000-0005-0000-0000-0000564C0000}"/>
    <cellStyle name="Note 2 3 3 6 2 4 3" xfId="19562" xr:uid="{00000000-0005-0000-0000-0000574C0000}"/>
    <cellStyle name="Note 2 3 3 6 2 5" xfId="19563" xr:uid="{00000000-0005-0000-0000-0000584C0000}"/>
    <cellStyle name="Note 2 3 3 6 2 5 2" xfId="19564" xr:uid="{00000000-0005-0000-0000-0000594C0000}"/>
    <cellStyle name="Note 2 3 3 6 2 6" xfId="19565" xr:uid="{00000000-0005-0000-0000-00005A4C0000}"/>
    <cellStyle name="Note 2 3 3 6 2 6 2" xfId="19566" xr:uid="{00000000-0005-0000-0000-00005B4C0000}"/>
    <cellStyle name="Note 2 3 3 6 2 7" xfId="19567" xr:uid="{00000000-0005-0000-0000-00005C4C0000}"/>
    <cellStyle name="Note 2 3 3 6 3" xfId="19568" xr:uid="{00000000-0005-0000-0000-00005D4C0000}"/>
    <cellStyle name="Note 2 3 3 6 3 2" xfId="19569" xr:uid="{00000000-0005-0000-0000-00005E4C0000}"/>
    <cellStyle name="Note 2 3 3 6 3 2 2" xfId="19570" xr:uid="{00000000-0005-0000-0000-00005F4C0000}"/>
    <cellStyle name="Note 2 3 3 6 3 2 2 2" xfId="19571" xr:uid="{00000000-0005-0000-0000-0000604C0000}"/>
    <cellStyle name="Note 2 3 3 6 3 2 2 2 2" xfId="19572" xr:uid="{00000000-0005-0000-0000-0000614C0000}"/>
    <cellStyle name="Note 2 3 3 6 3 2 2 3" xfId="19573" xr:uid="{00000000-0005-0000-0000-0000624C0000}"/>
    <cellStyle name="Note 2 3 3 6 3 2 3" xfId="19574" xr:uid="{00000000-0005-0000-0000-0000634C0000}"/>
    <cellStyle name="Note 2 3 3 6 3 2 3 2" xfId="19575" xr:uid="{00000000-0005-0000-0000-0000644C0000}"/>
    <cellStyle name="Note 2 3 3 6 3 2 4" xfId="19576" xr:uid="{00000000-0005-0000-0000-0000654C0000}"/>
    <cellStyle name="Note 2 3 3 6 3 3" xfId="19577" xr:uid="{00000000-0005-0000-0000-0000664C0000}"/>
    <cellStyle name="Note 2 3 3 6 3 3 2" xfId="19578" xr:uid="{00000000-0005-0000-0000-0000674C0000}"/>
    <cellStyle name="Note 2 3 3 6 3 3 2 2" xfId="19579" xr:uid="{00000000-0005-0000-0000-0000684C0000}"/>
    <cellStyle name="Note 2 3 3 6 3 3 3" xfId="19580" xr:uid="{00000000-0005-0000-0000-0000694C0000}"/>
    <cellStyle name="Note 2 3 3 6 3 4" xfId="19581" xr:uid="{00000000-0005-0000-0000-00006A4C0000}"/>
    <cellStyle name="Note 2 3 3 6 3 4 2" xfId="19582" xr:uid="{00000000-0005-0000-0000-00006B4C0000}"/>
    <cellStyle name="Note 2 3 3 6 3 4 2 2" xfId="19583" xr:uid="{00000000-0005-0000-0000-00006C4C0000}"/>
    <cellStyle name="Note 2 3 3 6 3 4 3" xfId="19584" xr:uid="{00000000-0005-0000-0000-00006D4C0000}"/>
    <cellStyle name="Note 2 3 3 6 3 5" xfId="19585" xr:uid="{00000000-0005-0000-0000-00006E4C0000}"/>
    <cellStyle name="Note 2 3 3 6 3 5 2" xfId="19586" xr:uid="{00000000-0005-0000-0000-00006F4C0000}"/>
    <cellStyle name="Note 2 3 3 6 3 6" xfId="19587" xr:uid="{00000000-0005-0000-0000-0000704C0000}"/>
    <cellStyle name="Note 2 3 3 6 3 6 2" xfId="19588" xr:uid="{00000000-0005-0000-0000-0000714C0000}"/>
    <cellStyle name="Note 2 3 3 6 3 7" xfId="19589" xr:uid="{00000000-0005-0000-0000-0000724C0000}"/>
    <cellStyle name="Note 2 3 3 6 4" xfId="19590" xr:uid="{00000000-0005-0000-0000-0000734C0000}"/>
    <cellStyle name="Note 2 3 3 6 4 2" xfId="19591" xr:uid="{00000000-0005-0000-0000-0000744C0000}"/>
    <cellStyle name="Note 2 3 3 6 4 2 2" xfId="19592" xr:uid="{00000000-0005-0000-0000-0000754C0000}"/>
    <cellStyle name="Note 2 3 3 6 4 2 2 2" xfId="19593" xr:uid="{00000000-0005-0000-0000-0000764C0000}"/>
    <cellStyle name="Note 2 3 3 6 4 2 2 2 2" xfId="19594" xr:uid="{00000000-0005-0000-0000-0000774C0000}"/>
    <cellStyle name="Note 2 3 3 6 4 2 2 3" xfId="19595" xr:uid="{00000000-0005-0000-0000-0000784C0000}"/>
    <cellStyle name="Note 2 3 3 6 4 2 3" xfId="19596" xr:uid="{00000000-0005-0000-0000-0000794C0000}"/>
    <cellStyle name="Note 2 3 3 6 4 2 3 2" xfId="19597" xr:uid="{00000000-0005-0000-0000-00007A4C0000}"/>
    <cellStyle name="Note 2 3 3 6 4 2 4" xfId="19598" xr:uid="{00000000-0005-0000-0000-00007B4C0000}"/>
    <cellStyle name="Note 2 3 3 6 4 3" xfId="19599" xr:uid="{00000000-0005-0000-0000-00007C4C0000}"/>
    <cellStyle name="Note 2 3 3 6 4 3 2" xfId="19600" xr:uid="{00000000-0005-0000-0000-00007D4C0000}"/>
    <cellStyle name="Note 2 3 3 6 4 3 2 2" xfId="19601" xr:uid="{00000000-0005-0000-0000-00007E4C0000}"/>
    <cellStyle name="Note 2 3 3 6 4 3 3" xfId="19602" xr:uid="{00000000-0005-0000-0000-00007F4C0000}"/>
    <cellStyle name="Note 2 3 3 6 4 4" xfId="19603" xr:uid="{00000000-0005-0000-0000-0000804C0000}"/>
    <cellStyle name="Note 2 3 3 6 4 4 2" xfId="19604" xr:uid="{00000000-0005-0000-0000-0000814C0000}"/>
    <cellStyle name="Note 2 3 3 6 4 4 2 2" xfId="19605" xr:uid="{00000000-0005-0000-0000-0000824C0000}"/>
    <cellStyle name="Note 2 3 3 6 4 4 3" xfId="19606" xr:uid="{00000000-0005-0000-0000-0000834C0000}"/>
    <cellStyle name="Note 2 3 3 6 4 5" xfId="19607" xr:uid="{00000000-0005-0000-0000-0000844C0000}"/>
    <cellStyle name="Note 2 3 3 6 4 5 2" xfId="19608" xr:uid="{00000000-0005-0000-0000-0000854C0000}"/>
    <cellStyle name="Note 2 3 3 6 4 6" xfId="19609" xr:uid="{00000000-0005-0000-0000-0000864C0000}"/>
    <cellStyle name="Note 2 3 3 6 4 6 2" xfId="19610" xr:uid="{00000000-0005-0000-0000-0000874C0000}"/>
    <cellStyle name="Note 2 3 3 6 4 7" xfId="19611" xr:uid="{00000000-0005-0000-0000-0000884C0000}"/>
    <cellStyle name="Note 2 3 3 6 5" xfId="19612" xr:uid="{00000000-0005-0000-0000-0000894C0000}"/>
    <cellStyle name="Note 2 3 3 6 5 2" xfId="19613" xr:uid="{00000000-0005-0000-0000-00008A4C0000}"/>
    <cellStyle name="Note 2 3 3 6 5 2 2" xfId="19614" xr:uid="{00000000-0005-0000-0000-00008B4C0000}"/>
    <cellStyle name="Note 2 3 3 6 5 2 2 2" xfId="19615" xr:uid="{00000000-0005-0000-0000-00008C4C0000}"/>
    <cellStyle name="Note 2 3 3 6 5 2 2 2 2" xfId="19616" xr:uid="{00000000-0005-0000-0000-00008D4C0000}"/>
    <cellStyle name="Note 2 3 3 6 5 2 2 3" xfId="19617" xr:uid="{00000000-0005-0000-0000-00008E4C0000}"/>
    <cellStyle name="Note 2 3 3 6 5 2 3" xfId="19618" xr:uid="{00000000-0005-0000-0000-00008F4C0000}"/>
    <cellStyle name="Note 2 3 3 6 5 2 3 2" xfId="19619" xr:uid="{00000000-0005-0000-0000-0000904C0000}"/>
    <cellStyle name="Note 2 3 3 6 5 2 4" xfId="19620" xr:uid="{00000000-0005-0000-0000-0000914C0000}"/>
    <cellStyle name="Note 2 3 3 6 5 3" xfId="19621" xr:uid="{00000000-0005-0000-0000-0000924C0000}"/>
    <cellStyle name="Note 2 3 3 6 5 3 2" xfId="19622" xr:uid="{00000000-0005-0000-0000-0000934C0000}"/>
    <cellStyle name="Note 2 3 3 6 5 3 2 2" xfId="19623" xr:uid="{00000000-0005-0000-0000-0000944C0000}"/>
    <cellStyle name="Note 2 3 3 6 5 3 3" xfId="19624" xr:uid="{00000000-0005-0000-0000-0000954C0000}"/>
    <cellStyle name="Note 2 3 3 6 5 4" xfId="19625" xr:uid="{00000000-0005-0000-0000-0000964C0000}"/>
    <cellStyle name="Note 2 3 3 6 5 4 2" xfId="19626" xr:uid="{00000000-0005-0000-0000-0000974C0000}"/>
    <cellStyle name="Note 2 3 3 6 5 4 2 2" xfId="19627" xr:uid="{00000000-0005-0000-0000-0000984C0000}"/>
    <cellStyle name="Note 2 3 3 6 5 4 3" xfId="19628" xr:uid="{00000000-0005-0000-0000-0000994C0000}"/>
    <cellStyle name="Note 2 3 3 6 5 5" xfId="19629" xr:uid="{00000000-0005-0000-0000-00009A4C0000}"/>
    <cellStyle name="Note 2 3 3 6 5 5 2" xfId="19630" xr:uid="{00000000-0005-0000-0000-00009B4C0000}"/>
    <cellStyle name="Note 2 3 3 6 5 6" xfId="19631" xr:uid="{00000000-0005-0000-0000-00009C4C0000}"/>
    <cellStyle name="Note 2 3 3 6 5 6 2" xfId="19632" xr:uid="{00000000-0005-0000-0000-00009D4C0000}"/>
    <cellStyle name="Note 2 3 3 6 5 7" xfId="19633" xr:uid="{00000000-0005-0000-0000-00009E4C0000}"/>
    <cellStyle name="Note 2 3 3 6 6" xfId="19634" xr:uid="{00000000-0005-0000-0000-00009F4C0000}"/>
    <cellStyle name="Note 2 3 3 6 6 2" xfId="19635" xr:uid="{00000000-0005-0000-0000-0000A04C0000}"/>
    <cellStyle name="Note 2 3 3 6 6 2 2" xfId="19636" xr:uid="{00000000-0005-0000-0000-0000A14C0000}"/>
    <cellStyle name="Note 2 3 3 6 6 2 2 2" xfId="19637" xr:uid="{00000000-0005-0000-0000-0000A24C0000}"/>
    <cellStyle name="Note 2 3 3 6 6 2 2 2 2" xfId="19638" xr:uid="{00000000-0005-0000-0000-0000A34C0000}"/>
    <cellStyle name="Note 2 3 3 6 6 2 2 3" xfId="19639" xr:uid="{00000000-0005-0000-0000-0000A44C0000}"/>
    <cellStyle name="Note 2 3 3 6 6 2 3" xfId="19640" xr:uid="{00000000-0005-0000-0000-0000A54C0000}"/>
    <cellStyle name="Note 2 3 3 6 6 2 3 2" xfId="19641" xr:uid="{00000000-0005-0000-0000-0000A64C0000}"/>
    <cellStyle name="Note 2 3 3 6 6 2 4" xfId="19642" xr:uid="{00000000-0005-0000-0000-0000A74C0000}"/>
    <cellStyle name="Note 2 3 3 6 6 3" xfId="19643" xr:uid="{00000000-0005-0000-0000-0000A84C0000}"/>
    <cellStyle name="Note 2 3 3 6 6 3 2" xfId="19644" xr:uid="{00000000-0005-0000-0000-0000A94C0000}"/>
    <cellStyle name="Note 2 3 3 6 6 3 2 2" xfId="19645" xr:uid="{00000000-0005-0000-0000-0000AA4C0000}"/>
    <cellStyle name="Note 2 3 3 6 6 3 3" xfId="19646" xr:uid="{00000000-0005-0000-0000-0000AB4C0000}"/>
    <cellStyle name="Note 2 3 3 6 6 4" xfId="19647" xr:uid="{00000000-0005-0000-0000-0000AC4C0000}"/>
    <cellStyle name="Note 2 3 3 6 6 4 2" xfId="19648" xr:uid="{00000000-0005-0000-0000-0000AD4C0000}"/>
    <cellStyle name="Note 2 3 3 6 6 4 2 2" xfId="19649" xr:uid="{00000000-0005-0000-0000-0000AE4C0000}"/>
    <cellStyle name="Note 2 3 3 6 6 4 3" xfId="19650" xr:uid="{00000000-0005-0000-0000-0000AF4C0000}"/>
    <cellStyle name="Note 2 3 3 6 6 5" xfId="19651" xr:uid="{00000000-0005-0000-0000-0000B04C0000}"/>
    <cellStyle name="Note 2 3 3 6 6 5 2" xfId="19652" xr:uid="{00000000-0005-0000-0000-0000B14C0000}"/>
    <cellStyle name="Note 2 3 3 6 6 6" xfId="19653" xr:uid="{00000000-0005-0000-0000-0000B24C0000}"/>
    <cellStyle name="Note 2 3 3 6 6 6 2" xfId="19654" xr:uid="{00000000-0005-0000-0000-0000B34C0000}"/>
    <cellStyle name="Note 2 3 3 6 6 7" xfId="19655" xr:uid="{00000000-0005-0000-0000-0000B44C0000}"/>
    <cellStyle name="Note 2 3 3 6 7" xfId="19656" xr:uid="{00000000-0005-0000-0000-0000B54C0000}"/>
    <cellStyle name="Note 2 3 3 6 7 2" xfId="19657" xr:uid="{00000000-0005-0000-0000-0000B64C0000}"/>
    <cellStyle name="Note 2 3 3 6 7 2 2" xfId="19658" xr:uid="{00000000-0005-0000-0000-0000B74C0000}"/>
    <cellStyle name="Note 2 3 3 6 7 2 2 2" xfId="19659" xr:uid="{00000000-0005-0000-0000-0000B84C0000}"/>
    <cellStyle name="Note 2 3 3 6 7 2 3" xfId="19660" xr:uid="{00000000-0005-0000-0000-0000B94C0000}"/>
    <cellStyle name="Note 2 3 3 6 7 3" xfId="19661" xr:uid="{00000000-0005-0000-0000-0000BA4C0000}"/>
    <cellStyle name="Note 2 3 3 6 7 3 2" xfId="19662" xr:uid="{00000000-0005-0000-0000-0000BB4C0000}"/>
    <cellStyle name="Note 2 3 3 6 7 4" xfId="19663" xr:uid="{00000000-0005-0000-0000-0000BC4C0000}"/>
    <cellStyle name="Note 2 3 3 6 8" xfId="19664" xr:uid="{00000000-0005-0000-0000-0000BD4C0000}"/>
    <cellStyle name="Note 2 3 3 6 8 2" xfId="19665" xr:uid="{00000000-0005-0000-0000-0000BE4C0000}"/>
    <cellStyle name="Note 2 3 3 6 8 2 2" xfId="19666" xr:uid="{00000000-0005-0000-0000-0000BF4C0000}"/>
    <cellStyle name="Note 2 3 3 6 8 3" xfId="19667" xr:uid="{00000000-0005-0000-0000-0000C04C0000}"/>
    <cellStyle name="Note 2 3 3 6 9" xfId="19668" xr:uid="{00000000-0005-0000-0000-0000C14C0000}"/>
    <cellStyle name="Note 2 3 3 6 9 2" xfId="19669" xr:uid="{00000000-0005-0000-0000-0000C24C0000}"/>
    <cellStyle name="Note 2 3 3 6 9 2 2" xfId="19670" xr:uid="{00000000-0005-0000-0000-0000C34C0000}"/>
    <cellStyle name="Note 2 3 3 6 9 3" xfId="19671" xr:uid="{00000000-0005-0000-0000-0000C44C0000}"/>
    <cellStyle name="Note 2 3 3 7" xfId="19672" xr:uid="{00000000-0005-0000-0000-0000C54C0000}"/>
    <cellStyle name="Note 2 3 3 7 10" xfId="19673" xr:uid="{00000000-0005-0000-0000-0000C64C0000}"/>
    <cellStyle name="Note 2 3 3 7 10 2" xfId="19674" xr:uid="{00000000-0005-0000-0000-0000C74C0000}"/>
    <cellStyle name="Note 2 3 3 7 11" xfId="19675" xr:uid="{00000000-0005-0000-0000-0000C84C0000}"/>
    <cellStyle name="Note 2 3 3 7 11 2" xfId="19676" xr:uid="{00000000-0005-0000-0000-0000C94C0000}"/>
    <cellStyle name="Note 2 3 3 7 12" xfId="19677" xr:uid="{00000000-0005-0000-0000-0000CA4C0000}"/>
    <cellStyle name="Note 2 3 3 7 2" xfId="19678" xr:uid="{00000000-0005-0000-0000-0000CB4C0000}"/>
    <cellStyle name="Note 2 3 3 7 2 2" xfId="19679" xr:uid="{00000000-0005-0000-0000-0000CC4C0000}"/>
    <cellStyle name="Note 2 3 3 7 2 2 2" xfId="19680" xr:uid="{00000000-0005-0000-0000-0000CD4C0000}"/>
    <cellStyle name="Note 2 3 3 7 2 2 2 2" xfId="19681" xr:uid="{00000000-0005-0000-0000-0000CE4C0000}"/>
    <cellStyle name="Note 2 3 3 7 2 2 2 2 2" xfId="19682" xr:uid="{00000000-0005-0000-0000-0000CF4C0000}"/>
    <cellStyle name="Note 2 3 3 7 2 2 2 3" xfId="19683" xr:uid="{00000000-0005-0000-0000-0000D04C0000}"/>
    <cellStyle name="Note 2 3 3 7 2 2 3" xfId="19684" xr:uid="{00000000-0005-0000-0000-0000D14C0000}"/>
    <cellStyle name="Note 2 3 3 7 2 2 3 2" xfId="19685" xr:uid="{00000000-0005-0000-0000-0000D24C0000}"/>
    <cellStyle name="Note 2 3 3 7 2 2 4" xfId="19686" xr:uid="{00000000-0005-0000-0000-0000D34C0000}"/>
    <cellStyle name="Note 2 3 3 7 2 3" xfId="19687" xr:uid="{00000000-0005-0000-0000-0000D44C0000}"/>
    <cellStyle name="Note 2 3 3 7 2 3 2" xfId="19688" xr:uid="{00000000-0005-0000-0000-0000D54C0000}"/>
    <cellStyle name="Note 2 3 3 7 2 3 2 2" xfId="19689" xr:uid="{00000000-0005-0000-0000-0000D64C0000}"/>
    <cellStyle name="Note 2 3 3 7 2 3 3" xfId="19690" xr:uid="{00000000-0005-0000-0000-0000D74C0000}"/>
    <cellStyle name="Note 2 3 3 7 2 4" xfId="19691" xr:uid="{00000000-0005-0000-0000-0000D84C0000}"/>
    <cellStyle name="Note 2 3 3 7 2 4 2" xfId="19692" xr:uid="{00000000-0005-0000-0000-0000D94C0000}"/>
    <cellStyle name="Note 2 3 3 7 2 4 2 2" xfId="19693" xr:uid="{00000000-0005-0000-0000-0000DA4C0000}"/>
    <cellStyle name="Note 2 3 3 7 2 4 3" xfId="19694" xr:uid="{00000000-0005-0000-0000-0000DB4C0000}"/>
    <cellStyle name="Note 2 3 3 7 2 5" xfId="19695" xr:uid="{00000000-0005-0000-0000-0000DC4C0000}"/>
    <cellStyle name="Note 2 3 3 7 2 5 2" xfId="19696" xr:uid="{00000000-0005-0000-0000-0000DD4C0000}"/>
    <cellStyle name="Note 2 3 3 7 2 6" xfId="19697" xr:uid="{00000000-0005-0000-0000-0000DE4C0000}"/>
    <cellStyle name="Note 2 3 3 7 2 6 2" xfId="19698" xr:uid="{00000000-0005-0000-0000-0000DF4C0000}"/>
    <cellStyle name="Note 2 3 3 7 2 7" xfId="19699" xr:uid="{00000000-0005-0000-0000-0000E04C0000}"/>
    <cellStyle name="Note 2 3 3 7 3" xfId="19700" xr:uid="{00000000-0005-0000-0000-0000E14C0000}"/>
    <cellStyle name="Note 2 3 3 7 3 2" xfId="19701" xr:uid="{00000000-0005-0000-0000-0000E24C0000}"/>
    <cellStyle name="Note 2 3 3 7 3 2 2" xfId="19702" xr:uid="{00000000-0005-0000-0000-0000E34C0000}"/>
    <cellStyle name="Note 2 3 3 7 3 2 2 2" xfId="19703" xr:uid="{00000000-0005-0000-0000-0000E44C0000}"/>
    <cellStyle name="Note 2 3 3 7 3 2 2 2 2" xfId="19704" xr:uid="{00000000-0005-0000-0000-0000E54C0000}"/>
    <cellStyle name="Note 2 3 3 7 3 2 2 3" xfId="19705" xr:uid="{00000000-0005-0000-0000-0000E64C0000}"/>
    <cellStyle name="Note 2 3 3 7 3 2 3" xfId="19706" xr:uid="{00000000-0005-0000-0000-0000E74C0000}"/>
    <cellStyle name="Note 2 3 3 7 3 2 3 2" xfId="19707" xr:uid="{00000000-0005-0000-0000-0000E84C0000}"/>
    <cellStyle name="Note 2 3 3 7 3 2 4" xfId="19708" xr:uid="{00000000-0005-0000-0000-0000E94C0000}"/>
    <cellStyle name="Note 2 3 3 7 3 3" xfId="19709" xr:uid="{00000000-0005-0000-0000-0000EA4C0000}"/>
    <cellStyle name="Note 2 3 3 7 3 3 2" xfId="19710" xr:uid="{00000000-0005-0000-0000-0000EB4C0000}"/>
    <cellStyle name="Note 2 3 3 7 3 3 2 2" xfId="19711" xr:uid="{00000000-0005-0000-0000-0000EC4C0000}"/>
    <cellStyle name="Note 2 3 3 7 3 3 3" xfId="19712" xr:uid="{00000000-0005-0000-0000-0000ED4C0000}"/>
    <cellStyle name="Note 2 3 3 7 3 4" xfId="19713" xr:uid="{00000000-0005-0000-0000-0000EE4C0000}"/>
    <cellStyle name="Note 2 3 3 7 3 4 2" xfId="19714" xr:uid="{00000000-0005-0000-0000-0000EF4C0000}"/>
    <cellStyle name="Note 2 3 3 7 3 4 2 2" xfId="19715" xr:uid="{00000000-0005-0000-0000-0000F04C0000}"/>
    <cellStyle name="Note 2 3 3 7 3 4 3" xfId="19716" xr:uid="{00000000-0005-0000-0000-0000F14C0000}"/>
    <cellStyle name="Note 2 3 3 7 3 5" xfId="19717" xr:uid="{00000000-0005-0000-0000-0000F24C0000}"/>
    <cellStyle name="Note 2 3 3 7 3 5 2" xfId="19718" xr:uid="{00000000-0005-0000-0000-0000F34C0000}"/>
    <cellStyle name="Note 2 3 3 7 3 6" xfId="19719" xr:uid="{00000000-0005-0000-0000-0000F44C0000}"/>
    <cellStyle name="Note 2 3 3 7 3 6 2" xfId="19720" xr:uid="{00000000-0005-0000-0000-0000F54C0000}"/>
    <cellStyle name="Note 2 3 3 7 3 7" xfId="19721" xr:uid="{00000000-0005-0000-0000-0000F64C0000}"/>
    <cellStyle name="Note 2 3 3 7 4" xfId="19722" xr:uid="{00000000-0005-0000-0000-0000F74C0000}"/>
    <cellStyle name="Note 2 3 3 7 4 2" xfId="19723" xr:uid="{00000000-0005-0000-0000-0000F84C0000}"/>
    <cellStyle name="Note 2 3 3 7 4 2 2" xfId="19724" xr:uid="{00000000-0005-0000-0000-0000F94C0000}"/>
    <cellStyle name="Note 2 3 3 7 4 2 2 2" xfId="19725" xr:uid="{00000000-0005-0000-0000-0000FA4C0000}"/>
    <cellStyle name="Note 2 3 3 7 4 2 2 2 2" xfId="19726" xr:uid="{00000000-0005-0000-0000-0000FB4C0000}"/>
    <cellStyle name="Note 2 3 3 7 4 2 2 3" xfId="19727" xr:uid="{00000000-0005-0000-0000-0000FC4C0000}"/>
    <cellStyle name="Note 2 3 3 7 4 2 3" xfId="19728" xr:uid="{00000000-0005-0000-0000-0000FD4C0000}"/>
    <cellStyle name="Note 2 3 3 7 4 2 3 2" xfId="19729" xr:uid="{00000000-0005-0000-0000-0000FE4C0000}"/>
    <cellStyle name="Note 2 3 3 7 4 2 4" xfId="19730" xr:uid="{00000000-0005-0000-0000-0000FF4C0000}"/>
    <cellStyle name="Note 2 3 3 7 4 3" xfId="19731" xr:uid="{00000000-0005-0000-0000-0000004D0000}"/>
    <cellStyle name="Note 2 3 3 7 4 3 2" xfId="19732" xr:uid="{00000000-0005-0000-0000-0000014D0000}"/>
    <cellStyle name="Note 2 3 3 7 4 3 2 2" xfId="19733" xr:uid="{00000000-0005-0000-0000-0000024D0000}"/>
    <cellStyle name="Note 2 3 3 7 4 3 3" xfId="19734" xr:uid="{00000000-0005-0000-0000-0000034D0000}"/>
    <cellStyle name="Note 2 3 3 7 4 4" xfId="19735" xr:uid="{00000000-0005-0000-0000-0000044D0000}"/>
    <cellStyle name="Note 2 3 3 7 4 4 2" xfId="19736" xr:uid="{00000000-0005-0000-0000-0000054D0000}"/>
    <cellStyle name="Note 2 3 3 7 4 4 2 2" xfId="19737" xr:uid="{00000000-0005-0000-0000-0000064D0000}"/>
    <cellStyle name="Note 2 3 3 7 4 4 3" xfId="19738" xr:uid="{00000000-0005-0000-0000-0000074D0000}"/>
    <cellStyle name="Note 2 3 3 7 4 5" xfId="19739" xr:uid="{00000000-0005-0000-0000-0000084D0000}"/>
    <cellStyle name="Note 2 3 3 7 4 5 2" xfId="19740" xr:uid="{00000000-0005-0000-0000-0000094D0000}"/>
    <cellStyle name="Note 2 3 3 7 4 6" xfId="19741" xr:uid="{00000000-0005-0000-0000-00000A4D0000}"/>
    <cellStyle name="Note 2 3 3 7 4 6 2" xfId="19742" xr:uid="{00000000-0005-0000-0000-00000B4D0000}"/>
    <cellStyle name="Note 2 3 3 7 4 7" xfId="19743" xr:uid="{00000000-0005-0000-0000-00000C4D0000}"/>
    <cellStyle name="Note 2 3 3 7 5" xfId="19744" xr:uid="{00000000-0005-0000-0000-00000D4D0000}"/>
    <cellStyle name="Note 2 3 3 7 5 2" xfId="19745" xr:uid="{00000000-0005-0000-0000-00000E4D0000}"/>
    <cellStyle name="Note 2 3 3 7 5 2 2" xfId="19746" xr:uid="{00000000-0005-0000-0000-00000F4D0000}"/>
    <cellStyle name="Note 2 3 3 7 5 2 2 2" xfId="19747" xr:uid="{00000000-0005-0000-0000-0000104D0000}"/>
    <cellStyle name="Note 2 3 3 7 5 2 2 2 2" xfId="19748" xr:uid="{00000000-0005-0000-0000-0000114D0000}"/>
    <cellStyle name="Note 2 3 3 7 5 2 2 3" xfId="19749" xr:uid="{00000000-0005-0000-0000-0000124D0000}"/>
    <cellStyle name="Note 2 3 3 7 5 2 3" xfId="19750" xr:uid="{00000000-0005-0000-0000-0000134D0000}"/>
    <cellStyle name="Note 2 3 3 7 5 2 3 2" xfId="19751" xr:uid="{00000000-0005-0000-0000-0000144D0000}"/>
    <cellStyle name="Note 2 3 3 7 5 2 4" xfId="19752" xr:uid="{00000000-0005-0000-0000-0000154D0000}"/>
    <cellStyle name="Note 2 3 3 7 5 3" xfId="19753" xr:uid="{00000000-0005-0000-0000-0000164D0000}"/>
    <cellStyle name="Note 2 3 3 7 5 3 2" xfId="19754" xr:uid="{00000000-0005-0000-0000-0000174D0000}"/>
    <cellStyle name="Note 2 3 3 7 5 3 2 2" xfId="19755" xr:uid="{00000000-0005-0000-0000-0000184D0000}"/>
    <cellStyle name="Note 2 3 3 7 5 3 3" xfId="19756" xr:uid="{00000000-0005-0000-0000-0000194D0000}"/>
    <cellStyle name="Note 2 3 3 7 5 4" xfId="19757" xr:uid="{00000000-0005-0000-0000-00001A4D0000}"/>
    <cellStyle name="Note 2 3 3 7 5 4 2" xfId="19758" xr:uid="{00000000-0005-0000-0000-00001B4D0000}"/>
    <cellStyle name="Note 2 3 3 7 5 4 2 2" xfId="19759" xr:uid="{00000000-0005-0000-0000-00001C4D0000}"/>
    <cellStyle name="Note 2 3 3 7 5 4 3" xfId="19760" xr:uid="{00000000-0005-0000-0000-00001D4D0000}"/>
    <cellStyle name="Note 2 3 3 7 5 5" xfId="19761" xr:uid="{00000000-0005-0000-0000-00001E4D0000}"/>
    <cellStyle name="Note 2 3 3 7 5 5 2" xfId="19762" xr:uid="{00000000-0005-0000-0000-00001F4D0000}"/>
    <cellStyle name="Note 2 3 3 7 5 6" xfId="19763" xr:uid="{00000000-0005-0000-0000-0000204D0000}"/>
    <cellStyle name="Note 2 3 3 7 5 6 2" xfId="19764" xr:uid="{00000000-0005-0000-0000-0000214D0000}"/>
    <cellStyle name="Note 2 3 3 7 5 7" xfId="19765" xr:uid="{00000000-0005-0000-0000-0000224D0000}"/>
    <cellStyle name="Note 2 3 3 7 6" xfId="19766" xr:uid="{00000000-0005-0000-0000-0000234D0000}"/>
    <cellStyle name="Note 2 3 3 7 6 2" xfId="19767" xr:uid="{00000000-0005-0000-0000-0000244D0000}"/>
    <cellStyle name="Note 2 3 3 7 6 2 2" xfId="19768" xr:uid="{00000000-0005-0000-0000-0000254D0000}"/>
    <cellStyle name="Note 2 3 3 7 6 2 2 2" xfId="19769" xr:uid="{00000000-0005-0000-0000-0000264D0000}"/>
    <cellStyle name="Note 2 3 3 7 6 2 2 2 2" xfId="19770" xr:uid="{00000000-0005-0000-0000-0000274D0000}"/>
    <cellStyle name="Note 2 3 3 7 6 2 2 3" xfId="19771" xr:uid="{00000000-0005-0000-0000-0000284D0000}"/>
    <cellStyle name="Note 2 3 3 7 6 2 3" xfId="19772" xr:uid="{00000000-0005-0000-0000-0000294D0000}"/>
    <cellStyle name="Note 2 3 3 7 6 2 3 2" xfId="19773" xr:uid="{00000000-0005-0000-0000-00002A4D0000}"/>
    <cellStyle name="Note 2 3 3 7 6 2 4" xfId="19774" xr:uid="{00000000-0005-0000-0000-00002B4D0000}"/>
    <cellStyle name="Note 2 3 3 7 6 3" xfId="19775" xr:uid="{00000000-0005-0000-0000-00002C4D0000}"/>
    <cellStyle name="Note 2 3 3 7 6 3 2" xfId="19776" xr:uid="{00000000-0005-0000-0000-00002D4D0000}"/>
    <cellStyle name="Note 2 3 3 7 6 3 2 2" xfId="19777" xr:uid="{00000000-0005-0000-0000-00002E4D0000}"/>
    <cellStyle name="Note 2 3 3 7 6 3 3" xfId="19778" xr:uid="{00000000-0005-0000-0000-00002F4D0000}"/>
    <cellStyle name="Note 2 3 3 7 6 4" xfId="19779" xr:uid="{00000000-0005-0000-0000-0000304D0000}"/>
    <cellStyle name="Note 2 3 3 7 6 4 2" xfId="19780" xr:uid="{00000000-0005-0000-0000-0000314D0000}"/>
    <cellStyle name="Note 2 3 3 7 6 4 2 2" xfId="19781" xr:uid="{00000000-0005-0000-0000-0000324D0000}"/>
    <cellStyle name="Note 2 3 3 7 6 4 3" xfId="19782" xr:uid="{00000000-0005-0000-0000-0000334D0000}"/>
    <cellStyle name="Note 2 3 3 7 6 5" xfId="19783" xr:uid="{00000000-0005-0000-0000-0000344D0000}"/>
    <cellStyle name="Note 2 3 3 7 6 5 2" xfId="19784" xr:uid="{00000000-0005-0000-0000-0000354D0000}"/>
    <cellStyle name="Note 2 3 3 7 6 6" xfId="19785" xr:uid="{00000000-0005-0000-0000-0000364D0000}"/>
    <cellStyle name="Note 2 3 3 7 6 6 2" xfId="19786" xr:uid="{00000000-0005-0000-0000-0000374D0000}"/>
    <cellStyle name="Note 2 3 3 7 6 7" xfId="19787" xr:uid="{00000000-0005-0000-0000-0000384D0000}"/>
    <cellStyle name="Note 2 3 3 7 7" xfId="19788" xr:uid="{00000000-0005-0000-0000-0000394D0000}"/>
    <cellStyle name="Note 2 3 3 7 7 2" xfId="19789" xr:uid="{00000000-0005-0000-0000-00003A4D0000}"/>
    <cellStyle name="Note 2 3 3 7 7 2 2" xfId="19790" xr:uid="{00000000-0005-0000-0000-00003B4D0000}"/>
    <cellStyle name="Note 2 3 3 7 7 2 2 2" xfId="19791" xr:uid="{00000000-0005-0000-0000-00003C4D0000}"/>
    <cellStyle name="Note 2 3 3 7 7 2 3" xfId="19792" xr:uid="{00000000-0005-0000-0000-00003D4D0000}"/>
    <cellStyle name="Note 2 3 3 7 7 3" xfId="19793" xr:uid="{00000000-0005-0000-0000-00003E4D0000}"/>
    <cellStyle name="Note 2 3 3 7 7 3 2" xfId="19794" xr:uid="{00000000-0005-0000-0000-00003F4D0000}"/>
    <cellStyle name="Note 2 3 3 7 7 4" xfId="19795" xr:uid="{00000000-0005-0000-0000-0000404D0000}"/>
    <cellStyle name="Note 2 3 3 7 8" xfId="19796" xr:uid="{00000000-0005-0000-0000-0000414D0000}"/>
    <cellStyle name="Note 2 3 3 7 8 2" xfId="19797" xr:uid="{00000000-0005-0000-0000-0000424D0000}"/>
    <cellStyle name="Note 2 3 3 7 8 2 2" xfId="19798" xr:uid="{00000000-0005-0000-0000-0000434D0000}"/>
    <cellStyle name="Note 2 3 3 7 8 3" xfId="19799" xr:uid="{00000000-0005-0000-0000-0000444D0000}"/>
    <cellStyle name="Note 2 3 3 7 9" xfId="19800" xr:uid="{00000000-0005-0000-0000-0000454D0000}"/>
    <cellStyle name="Note 2 3 3 7 9 2" xfId="19801" xr:uid="{00000000-0005-0000-0000-0000464D0000}"/>
    <cellStyle name="Note 2 3 3 7 9 2 2" xfId="19802" xr:uid="{00000000-0005-0000-0000-0000474D0000}"/>
    <cellStyle name="Note 2 3 3 7 9 3" xfId="19803" xr:uid="{00000000-0005-0000-0000-0000484D0000}"/>
    <cellStyle name="Note 2 3 3 8" xfId="19804" xr:uid="{00000000-0005-0000-0000-0000494D0000}"/>
    <cellStyle name="Note 2 3 3 8 10" xfId="19805" xr:uid="{00000000-0005-0000-0000-00004A4D0000}"/>
    <cellStyle name="Note 2 3 3 8 10 2" xfId="19806" xr:uid="{00000000-0005-0000-0000-00004B4D0000}"/>
    <cellStyle name="Note 2 3 3 8 11" xfId="19807" xr:uid="{00000000-0005-0000-0000-00004C4D0000}"/>
    <cellStyle name="Note 2 3 3 8 11 2" xfId="19808" xr:uid="{00000000-0005-0000-0000-00004D4D0000}"/>
    <cellStyle name="Note 2 3 3 8 12" xfId="19809" xr:uid="{00000000-0005-0000-0000-00004E4D0000}"/>
    <cellStyle name="Note 2 3 3 8 2" xfId="19810" xr:uid="{00000000-0005-0000-0000-00004F4D0000}"/>
    <cellStyle name="Note 2 3 3 8 2 2" xfId="19811" xr:uid="{00000000-0005-0000-0000-0000504D0000}"/>
    <cellStyle name="Note 2 3 3 8 2 2 2" xfId="19812" xr:uid="{00000000-0005-0000-0000-0000514D0000}"/>
    <cellStyle name="Note 2 3 3 8 2 2 2 2" xfId="19813" xr:uid="{00000000-0005-0000-0000-0000524D0000}"/>
    <cellStyle name="Note 2 3 3 8 2 2 2 2 2" xfId="19814" xr:uid="{00000000-0005-0000-0000-0000534D0000}"/>
    <cellStyle name="Note 2 3 3 8 2 2 2 3" xfId="19815" xr:uid="{00000000-0005-0000-0000-0000544D0000}"/>
    <cellStyle name="Note 2 3 3 8 2 2 3" xfId="19816" xr:uid="{00000000-0005-0000-0000-0000554D0000}"/>
    <cellStyle name="Note 2 3 3 8 2 2 3 2" xfId="19817" xr:uid="{00000000-0005-0000-0000-0000564D0000}"/>
    <cellStyle name="Note 2 3 3 8 2 2 4" xfId="19818" xr:uid="{00000000-0005-0000-0000-0000574D0000}"/>
    <cellStyle name="Note 2 3 3 8 2 3" xfId="19819" xr:uid="{00000000-0005-0000-0000-0000584D0000}"/>
    <cellStyle name="Note 2 3 3 8 2 3 2" xfId="19820" xr:uid="{00000000-0005-0000-0000-0000594D0000}"/>
    <cellStyle name="Note 2 3 3 8 2 3 2 2" xfId="19821" xr:uid="{00000000-0005-0000-0000-00005A4D0000}"/>
    <cellStyle name="Note 2 3 3 8 2 3 3" xfId="19822" xr:uid="{00000000-0005-0000-0000-00005B4D0000}"/>
    <cellStyle name="Note 2 3 3 8 2 4" xfId="19823" xr:uid="{00000000-0005-0000-0000-00005C4D0000}"/>
    <cellStyle name="Note 2 3 3 8 2 4 2" xfId="19824" xr:uid="{00000000-0005-0000-0000-00005D4D0000}"/>
    <cellStyle name="Note 2 3 3 8 2 4 2 2" xfId="19825" xr:uid="{00000000-0005-0000-0000-00005E4D0000}"/>
    <cellStyle name="Note 2 3 3 8 2 4 3" xfId="19826" xr:uid="{00000000-0005-0000-0000-00005F4D0000}"/>
    <cellStyle name="Note 2 3 3 8 2 5" xfId="19827" xr:uid="{00000000-0005-0000-0000-0000604D0000}"/>
    <cellStyle name="Note 2 3 3 8 2 5 2" xfId="19828" xr:uid="{00000000-0005-0000-0000-0000614D0000}"/>
    <cellStyle name="Note 2 3 3 8 2 6" xfId="19829" xr:uid="{00000000-0005-0000-0000-0000624D0000}"/>
    <cellStyle name="Note 2 3 3 8 2 6 2" xfId="19830" xr:uid="{00000000-0005-0000-0000-0000634D0000}"/>
    <cellStyle name="Note 2 3 3 8 2 7" xfId="19831" xr:uid="{00000000-0005-0000-0000-0000644D0000}"/>
    <cellStyle name="Note 2 3 3 8 3" xfId="19832" xr:uid="{00000000-0005-0000-0000-0000654D0000}"/>
    <cellStyle name="Note 2 3 3 8 3 2" xfId="19833" xr:uid="{00000000-0005-0000-0000-0000664D0000}"/>
    <cellStyle name="Note 2 3 3 8 3 2 2" xfId="19834" xr:uid="{00000000-0005-0000-0000-0000674D0000}"/>
    <cellStyle name="Note 2 3 3 8 3 2 2 2" xfId="19835" xr:uid="{00000000-0005-0000-0000-0000684D0000}"/>
    <cellStyle name="Note 2 3 3 8 3 2 2 2 2" xfId="19836" xr:uid="{00000000-0005-0000-0000-0000694D0000}"/>
    <cellStyle name="Note 2 3 3 8 3 2 2 3" xfId="19837" xr:uid="{00000000-0005-0000-0000-00006A4D0000}"/>
    <cellStyle name="Note 2 3 3 8 3 2 3" xfId="19838" xr:uid="{00000000-0005-0000-0000-00006B4D0000}"/>
    <cellStyle name="Note 2 3 3 8 3 2 3 2" xfId="19839" xr:uid="{00000000-0005-0000-0000-00006C4D0000}"/>
    <cellStyle name="Note 2 3 3 8 3 2 4" xfId="19840" xr:uid="{00000000-0005-0000-0000-00006D4D0000}"/>
    <cellStyle name="Note 2 3 3 8 3 3" xfId="19841" xr:uid="{00000000-0005-0000-0000-00006E4D0000}"/>
    <cellStyle name="Note 2 3 3 8 3 3 2" xfId="19842" xr:uid="{00000000-0005-0000-0000-00006F4D0000}"/>
    <cellStyle name="Note 2 3 3 8 3 3 2 2" xfId="19843" xr:uid="{00000000-0005-0000-0000-0000704D0000}"/>
    <cellStyle name="Note 2 3 3 8 3 3 3" xfId="19844" xr:uid="{00000000-0005-0000-0000-0000714D0000}"/>
    <cellStyle name="Note 2 3 3 8 3 4" xfId="19845" xr:uid="{00000000-0005-0000-0000-0000724D0000}"/>
    <cellStyle name="Note 2 3 3 8 3 4 2" xfId="19846" xr:uid="{00000000-0005-0000-0000-0000734D0000}"/>
    <cellStyle name="Note 2 3 3 8 3 4 2 2" xfId="19847" xr:uid="{00000000-0005-0000-0000-0000744D0000}"/>
    <cellStyle name="Note 2 3 3 8 3 4 3" xfId="19848" xr:uid="{00000000-0005-0000-0000-0000754D0000}"/>
    <cellStyle name="Note 2 3 3 8 3 5" xfId="19849" xr:uid="{00000000-0005-0000-0000-0000764D0000}"/>
    <cellStyle name="Note 2 3 3 8 3 5 2" xfId="19850" xr:uid="{00000000-0005-0000-0000-0000774D0000}"/>
    <cellStyle name="Note 2 3 3 8 3 6" xfId="19851" xr:uid="{00000000-0005-0000-0000-0000784D0000}"/>
    <cellStyle name="Note 2 3 3 8 3 6 2" xfId="19852" xr:uid="{00000000-0005-0000-0000-0000794D0000}"/>
    <cellStyle name="Note 2 3 3 8 3 7" xfId="19853" xr:uid="{00000000-0005-0000-0000-00007A4D0000}"/>
    <cellStyle name="Note 2 3 3 8 4" xfId="19854" xr:uid="{00000000-0005-0000-0000-00007B4D0000}"/>
    <cellStyle name="Note 2 3 3 8 4 2" xfId="19855" xr:uid="{00000000-0005-0000-0000-00007C4D0000}"/>
    <cellStyle name="Note 2 3 3 8 4 2 2" xfId="19856" xr:uid="{00000000-0005-0000-0000-00007D4D0000}"/>
    <cellStyle name="Note 2 3 3 8 4 2 2 2" xfId="19857" xr:uid="{00000000-0005-0000-0000-00007E4D0000}"/>
    <cellStyle name="Note 2 3 3 8 4 2 2 2 2" xfId="19858" xr:uid="{00000000-0005-0000-0000-00007F4D0000}"/>
    <cellStyle name="Note 2 3 3 8 4 2 2 3" xfId="19859" xr:uid="{00000000-0005-0000-0000-0000804D0000}"/>
    <cellStyle name="Note 2 3 3 8 4 2 3" xfId="19860" xr:uid="{00000000-0005-0000-0000-0000814D0000}"/>
    <cellStyle name="Note 2 3 3 8 4 2 3 2" xfId="19861" xr:uid="{00000000-0005-0000-0000-0000824D0000}"/>
    <cellStyle name="Note 2 3 3 8 4 2 4" xfId="19862" xr:uid="{00000000-0005-0000-0000-0000834D0000}"/>
    <cellStyle name="Note 2 3 3 8 4 3" xfId="19863" xr:uid="{00000000-0005-0000-0000-0000844D0000}"/>
    <cellStyle name="Note 2 3 3 8 4 3 2" xfId="19864" xr:uid="{00000000-0005-0000-0000-0000854D0000}"/>
    <cellStyle name="Note 2 3 3 8 4 3 2 2" xfId="19865" xr:uid="{00000000-0005-0000-0000-0000864D0000}"/>
    <cellStyle name="Note 2 3 3 8 4 3 3" xfId="19866" xr:uid="{00000000-0005-0000-0000-0000874D0000}"/>
    <cellStyle name="Note 2 3 3 8 4 4" xfId="19867" xr:uid="{00000000-0005-0000-0000-0000884D0000}"/>
    <cellStyle name="Note 2 3 3 8 4 4 2" xfId="19868" xr:uid="{00000000-0005-0000-0000-0000894D0000}"/>
    <cellStyle name="Note 2 3 3 8 4 4 2 2" xfId="19869" xr:uid="{00000000-0005-0000-0000-00008A4D0000}"/>
    <cellStyle name="Note 2 3 3 8 4 4 3" xfId="19870" xr:uid="{00000000-0005-0000-0000-00008B4D0000}"/>
    <cellStyle name="Note 2 3 3 8 4 5" xfId="19871" xr:uid="{00000000-0005-0000-0000-00008C4D0000}"/>
    <cellStyle name="Note 2 3 3 8 4 5 2" xfId="19872" xr:uid="{00000000-0005-0000-0000-00008D4D0000}"/>
    <cellStyle name="Note 2 3 3 8 4 6" xfId="19873" xr:uid="{00000000-0005-0000-0000-00008E4D0000}"/>
    <cellStyle name="Note 2 3 3 8 4 6 2" xfId="19874" xr:uid="{00000000-0005-0000-0000-00008F4D0000}"/>
    <cellStyle name="Note 2 3 3 8 4 7" xfId="19875" xr:uid="{00000000-0005-0000-0000-0000904D0000}"/>
    <cellStyle name="Note 2 3 3 8 5" xfId="19876" xr:uid="{00000000-0005-0000-0000-0000914D0000}"/>
    <cellStyle name="Note 2 3 3 8 5 2" xfId="19877" xr:uid="{00000000-0005-0000-0000-0000924D0000}"/>
    <cellStyle name="Note 2 3 3 8 5 2 2" xfId="19878" xr:uid="{00000000-0005-0000-0000-0000934D0000}"/>
    <cellStyle name="Note 2 3 3 8 5 2 2 2" xfId="19879" xr:uid="{00000000-0005-0000-0000-0000944D0000}"/>
    <cellStyle name="Note 2 3 3 8 5 2 2 2 2" xfId="19880" xr:uid="{00000000-0005-0000-0000-0000954D0000}"/>
    <cellStyle name="Note 2 3 3 8 5 2 2 3" xfId="19881" xr:uid="{00000000-0005-0000-0000-0000964D0000}"/>
    <cellStyle name="Note 2 3 3 8 5 2 3" xfId="19882" xr:uid="{00000000-0005-0000-0000-0000974D0000}"/>
    <cellStyle name="Note 2 3 3 8 5 2 3 2" xfId="19883" xr:uid="{00000000-0005-0000-0000-0000984D0000}"/>
    <cellStyle name="Note 2 3 3 8 5 2 4" xfId="19884" xr:uid="{00000000-0005-0000-0000-0000994D0000}"/>
    <cellStyle name="Note 2 3 3 8 5 3" xfId="19885" xr:uid="{00000000-0005-0000-0000-00009A4D0000}"/>
    <cellStyle name="Note 2 3 3 8 5 3 2" xfId="19886" xr:uid="{00000000-0005-0000-0000-00009B4D0000}"/>
    <cellStyle name="Note 2 3 3 8 5 3 2 2" xfId="19887" xr:uid="{00000000-0005-0000-0000-00009C4D0000}"/>
    <cellStyle name="Note 2 3 3 8 5 3 3" xfId="19888" xr:uid="{00000000-0005-0000-0000-00009D4D0000}"/>
    <cellStyle name="Note 2 3 3 8 5 4" xfId="19889" xr:uid="{00000000-0005-0000-0000-00009E4D0000}"/>
    <cellStyle name="Note 2 3 3 8 5 4 2" xfId="19890" xr:uid="{00000000-0005-0000-0000-00009F4D0000}"/>
    <cellStyle name="Note 2 3 3 8 5 4 2 2" xfId="19891" xr:uid="{00000000-0005-0000-0000-0000A04D0000}"/>
    <cellStyle name="Note 2 3 3 8 5 4 3" xfId="19892" xr:uid="{00000000-0005-0000-0000-0000A14D0000}"/>
    <cellStyle name="Note 2 3 3 8 5 5" xfId="19893" xr:uid="{00000000-0005-0000-0000-0000A24D0000}"/>
    <cellStyle name="Note 2 3 3 8 5 5 2" xfId="19894" xr:uid="{00000000-0005-0000-0000-0000A34D0000}"/>
    <cellStyle name="Note 2 3 3 8 5 6" xfId="19895" xr:uid="{00000000-0005-0000-0000-0000A44D0000}"/>
    <cellStyle name="Note 2 3 3 8 5 6 2" xfId="19896" xr:uid="{00000000-0005-0000-0000-0000A54D0000}"/>
    <cellStyle name="Note 2 3 3 8 5 7" xfId="19897" xr:uid="{00000000-0005-0000-0000-0000A64D0000}"/>
    <cellStyle name="Note 2 3 3 8 6" xfId="19898" xr:uid="{00000000-0005-0000-0000-0000A74D0000}"/>
    <cellStyle name="Note 2 3 3 8 6 2" xfId="19899" xr:uid="{00000000-0005-0000-0000-0000A84D0000}"/>
    <cellStyle name="Note 2 3 3 8 6 2 2" xfId="19900" xr:uid="{00000000-0005-0000-0000-0000A94D0000}"/>
    <cellStyle name="Note 2 3 3 8 6 2 2 2" xfId="19901" xr:uid="{00000000-0005-0000-0000-0000AA4D0000}"/>
    <cellStyle name="Note 2 3 3 8 6 2 2 2 2" xfId="19902" xr:uid="{00000000-0005-0000-0000-0000AB4D0000}"/>
    <cellStyle name="Note 2 3 3 8 6 2 2 3" xfId="19903" xr:uid="{00000000-0005-0000-0000-0000AC4D0000}"/>
    <cellStyle name="Note 2 3 3 8 6 2 3" xfId="19904" xr:uid="{00000000-0005-0000-0000-0000AD4D0000}"/>
    <cellStyle name="Note 2 3 3 8 6 2 3 2" xfId="19905" xr:uid="{00000000-0005-0000-0000-0000AE4D0000}"/>
    <cellStyle name="Note 2 3 3 8 6 2 4" xfId="19906" xr:uid="{00000000-0005-0000-0000-0000AF4D0000}"/>
    <cellStyle name="Note 2 3 3 8 6 3" xfId="19907" xr:uid="{00000000-0005-0000-0000-0000B04D0000}"/>
    <cellStyle name="Note 2 3 3 8 6 3 2" xfId="19908" xr:uid="{00000000-0005-0000-0000-0000B14D0000}"/>
    <cellStyle name="Note 2 3 3 8 6 3 2 2" xfId="19909" xr:uid="{00000000-0005-0000-0000-0000B24D0000}"/>
    <cellStyle name="Note 2 3 3 8 6 3 3" xfId="19910" xr:uid="{00000000-0005-0000-0000-0000B34D0000}"/>
    <cellStyle name="Note 2 3 3 8 6 4" xfId="19911" xr:uid="{00000000-0005-0000-0000-0000B44D0000}"/>
    <cellStyle name="Note 2 3 3 8 6 4 2" xfId="19912" xr:uid="{00000000-0005-0000-0000-0000B54D0000}"/>
    <cellStyle name="Note 2 3 3 8 6 4 2 2" xfId="19913" xr:uid="{00000000-0005-0000-0000-0000B64D0000}"/>
    <cellStyle name="Note 2 3 3 8 6 4 3" xfId="19914" xr:uid="{00000000-0005-0000-0000-0000B74D0000}"/>
    <cellStyle name="Note 2 3 3 8 6 5" xfId="19915" xr:uid="{00000000-0005-0000-0000-0000B84D0000}"/>
    <cellStyle name="Note 2 3 3 8 6 5 2" xfId="19916" xr:uid="{00000000-0005-0000-0000-0000B94D0000}"/>
    <cellStyle name="Note 2 3 3 8 6 6" xfId="19917" xr:uid="{00000000-0005-0000-0000-0000BA4D0000}"/>
    <cellStyle name="Note 2 3 3 8 6 6 2" xfId="19918" xr:uid="{00000000-0005-0000-0000-0000BB4D0000}"/>
    <cellStyle name="Note 2 3 3 8 6 7" xfId="19919" xr:uid="{00000000-0005-0000-0000-0000BC4D0000}"/>
    <cellStyle name="Note 2 3 3 8 7" xfId="19920" xr:uid="{00000000-0005-0000-0000-0000BD4D0000}"/>
    <cellStyle name="Note 2 3 3 8 7 2" xfId="19921" xr:uid="{00000000-0005-0000-0000-0000BE4D0000}"/>
    <cellStyle name="Note 2 3 3 8 7 2 2" xfId="19922" xr:uid="{00000000-0005-0000-0000-0000BF4D0000}"/>
    <cellStyle name="Note 2 3 3 8 7 2 2 2" xfId="19923" xr:uid="{00000000-0005-0000-0000-0000C04D0000}"/>
    <cellStyle name="Note 2 3 3 8 7 2 3" xfId="19924" xr:uid="{00000000-0005-0000-0000-0000C14D0000}"/>
    <cellStyle name="Note 2 3 3 8 7 3" xfId="19925" xr:uid="{00000000-0005-0000-0000-0000C24D0000}"/>
    <cellStyle name="Note 2 3 3 8 7 3 2" xfId="19926" xr:uid="{00000000-0005-0000-0000-0000C34D0000}"/>
    <cellStyle name="Note 2 3 3 8 7 4" xfId="19927" xr:uid="{00000000-0005-0000-0000-0000C44D0000}"/>
    <cellStyle name="Note 2 3 3 8 8" xfId="19928" xr:uid="{00000000-0005-0000-0000-0000C54D0000}"/>
    <cellStyle name="Note 2 3 3 8 8 2" xfId="19929" xr:uid="{00000000-0005-0000-0000-0000C64D0000}"/>
    <cellStyle name="Note 2 3 3 8 8 2 2" xfId="19930" xr:uid="{00000000-0005-0000-0000-0000C74D0000}"/>
    <cellStyle name="Note 2 3 3 8 8 3" xfId="19931" xr:uid="{00000000-0005-0000-0000-0000C84D0000}"/>
    <cellStyle name="Note 2 3 3 8 9" xfId="19932" xr:uid="{00000000-0005-0000-0000-0000C94D0000}"/>
    <cellStyle name="Note 2 3 3 8 9 2" xfId="19933" xr:uid="{00000000-0005-0000-0000-0000CA4D0000}"/>
    <cellStyle name="Note 2 3 3 8 9 2 2" xfId="19934" xr:uid="{00000000-0005-0000-0000-0000CB4D0000}"/>
    <cellStyle name="Note 2 3 3 8 9 3" xfId="19935" xr:uid="{00000000-0005-0000-0000-0000CC4D0000}"/>
    <cellStyle name="Note 2 3 3 9" xfId="19936" xr:uid="{00000000-0005-0000-0000-0000CD4D0000}"/>
    <cellStyle name="Note 2 3 3 9 10" xfId="19937" xr:uid="{00000000-0005-0000-0000-0000CE4D0000}"/>
    <cellStyle name="Note 2 3 3 9 10 2" xfId="19938" xr:uid="{00000000-0005-0000-0000-0000CF4D0000}"/>
    <cellStyle name="Note 2 3 3 9 11" xfId="19939" xr:uid="{00000000-0005-0000-0000-0000D04D0000}"/>
    <cellStyle name="Note 2 3 3 9 11 2" xfId="19940" xr:uid="{00000000-0005-0000-0000-0000D14D0000}"/>
    <cellStyle name="Note 2 3 3 9 12" xfId="19941" xr:uid="{00000000-0005-0000-0000-0000D24D0000}"/>
    <cellStyle name="Note 2 3 3 9 2" xfId="19942" xr:uid="{00000000-0005-0000-0000-0000D34D0000}"/>
    <cellStyle name="Note 2 3 3 9 2 2" xfId="19943" xr:uid="{00000000-0005-0000-0000-0000D44D0000}"/>
    <cellStyle name="Note 2 3 3 9 2 2 2" xfId="19944" xr:uid="{00000000-0005-0000-0000-0000D54D0000}"/>
    <cellStyle name="Note 2 3 3 9 2 2 2 2" xfId="19945" xr:uid="{00000000-0005-0000-0000-0000D64D0000}"/>
    <cellStyle name="Note 2 3 3 9 2 2 2 2 2" xfId="19946" xr:uid="{00000000-0005-0000-0000-0000D74D0000}"/>
    <cellStyle name="Note 2 3 3 9 2 2 2 3" xfId="19947" xr:uid="{00000000-0005-0000-0000-0000D84D0000}"/>
    <cellStyle name="Note 2 3 3 9 2 2 3" xfId="19948" xr:uid="{00000000-0005-0000-0000-0000D94D0000}"/>
    <cellStyle name="Note 2 3 3 9 2 2 3 2" xfId="19949" xr:uid="{00000000-0005-0000-0000-0000DA4D0000}"/>
    <cellStyle name="Note 2 3 3 9 2 2 4" xfId="19950" xr:uid="{00000000-0005-0000-0000-0000DB4D0000}"/>
    <cellStyle name="Note 2 3 3 9 2 3" xfId="19951" xr:uid="{00000000-0005-0000-0000-0000DC4D0000}"/>
    <cellStyle name="Note 2 3 3 9 2 3 2" xfId="19952" xr:uid="{00000000-0005-0000-0000-0000DD4D0000}"/>
    <cellStyle name="Note 2 3 3 9 2 3 2 2" xfId="19953" xr:uid="{00000000-0005-0000-0000-0000DE4D0000}"/>
    <cellStyle name="Note 2 3 3 9 2 3 3" xfId="19954" xr:uid="{00000000-0005-0000-0000-0000DF4D0000}"/>
    <cellStyle name="Note 2 3 3 9 2 4" xfId="19955" xr:uid="{00000000-0005-0000-0000-0000E04D0000}"/>
    <cellStyle name="Note 2 3 3 9 2 4 2" xfId="19956" xr:uid="{00000000-0005-0000-0000-0000E14D0000}"/>
    <cellStyle name="Note 2 3 3 9 2 4 2 2" xfId="19957" xr:uid="{00000000-0005-0000-0000-0000E24D0000}"/>
    <cellStyle name="Note 2 3 3 9 2 4 3" xfId="19958" xr:uid="{00000000-0005-0000-0000-0000E34D0000}"/>
    <cellStyle name="Note 2 3 3 9 2 5" xfId="19959" xr:uid="{00000000-0005-0000-0000-0000E44D0000}"/>
    <cellStyle name="Note 2 3 3 9 2 5 2" xfId="19960" xr:uid="{00000000-0005-0000-0000-0000E54D0000}"/>
    <cellStyle name="Note 2 3 3 9 2 6" xfId="19961" xr:uid="{00000000-0005-0000-0000-0000E64D0000}"/>
    <cellStyle name="Note 2 3 3 9 2 6 2" xfId="19962" xr:uid="{00000000-0005-0000-0000-0000E74D0000}"/>
    <cellStyle name="Note 2 3 3 9 2 7" xfId="19963" xr:uid="{00000000-0005-0000-0000-0000E84D0000}"/>
    <cellStyle name="Note 2 3 3 9 3" xfId="19964" xr:uid="{00000000-0005-0000-0000-0000E94D0000}"/>
    <cellStyle name="Note 2 3 3 9 3 2" xfId="19965" xr:uid="{00000000-0005-0000-0000-0000EA4D0000}"/>
    <cellStyle name="Note 2 3 3 9 3 2 2" xfId="19966" xr:uid="{00000000-0005-0000-0000-0000EB4D0000}"/>
    <cellStyle name="Note 2 3 3 9 3 2 2 2" xfId="19967" xr:uid="{00000000-0005-0000-0000-0000EC4D0000}"/>
    <cellStyle name="Note 2 3 3 9 3 2 2 2 2" xfId="19968" xr:uid="{00000000-0005-0000-0000-0000ED4D0000}"/>
    <cellStyle name="Note 2 3 3 9 3 2 2 3" xfId="19969" xr:uid="{00000000-0005-0000-0000-0000EE4D0000}"/>
    <cellStyle name="Note 2 3 3 9 3 2 3" xfId="19970" xr:uid="{00000000-0005-0000-0000-0000EF4D0000}"/>
    <cellStyle name="Note 2 3 3 9 3 2 3 2" xfId="19971" xr:uid="{00000000-0005-0000-0000-0000F04D0000}"/>
    <cellStyle name="Note 2 3 3 9 3 2 4" xfId="19972" xr:uid="{00000000-0005-0000-0000-0000F14D0000}"/>
    <cellStyle name="Note 2 3 3 9 3 3" xfId="19973" xr:uid="{00000000-0005-0000-0000-0000F24D0000}"/>
    <cellStyle name="Note 2 3 3 9 3 3 2" xfId="19974" xr:uid="{00000000-0005-0000-0000-0000F34D0000}"/>
    <cellStyle name="Note 2 3 3 9 3 3 2 2" xfId="19975" xr:uid="{00000000-0005-0000-0000-0000F44D0000}"/>
    <cellStyle name="Note 2 3 3 9 3 3 3" xfId="19976" xr:uid="{00000000-0005-0000-0000-0000F54D0000}"/>
    <cellStyle name="Note 2 3 3 9 3 4" xfId="19977" xr:uid="{00000000-0005-0000-0000-0000F64D0000}"/>
    <cellStyle name="Note 2 3 3 9 3 4 2" xfId="19978" xr:uid="{00000000-0005-0000-0000-0000F74D0000}"/>
    <cellStyle name="Note 2 3 3 9 3 4 2 2" xfId="19979" xr:uid="{00000000-0005-0000-0000-0000F84D0000}"/>
    <cellStyle name="Note 2 3 3 9 3 4 3" xfId="19980" xr:uid="{00000000-0005-0000-0000-0000F94D0000}"/>
    <cellStyle name="Note 2 3 3 9 3 5" xfId="19981" xr:uid="{00000000-0005-0000-0000-0000FA4D0000}"/>
    <cellStyle name="Note 2 3 3 9 3 5 2" xfId="19982" xr:uid="{00000000-0005-0000-0000-0000FB4D0000}"/>
    <cellStyle name="Note 2 3 3 9 3 6" xfId="19983" xr:uid="{00000000-0005-0000-0000-0000FC4D0000}"/>
    <cellStyle name="Note 2 3 3 9 3 6 2" xfId="19984" xr:uid="{00000000-0005-0000-0000-0000FD4D0000}"/>
    <cellStyle name="Note 2 3 3 9 3 7" xfId="19985" xr:uid="{00000000-0005-0000-0000-0000FE4D0000}"/>
    <cellStyle name="Note 2 3 3 9 4" xfId="19986" xr:uid="{00000000-0005-0000-0000-0000FF4D0000}"/>
    <cellStyle name="Note 2 3 3 9 4 2" xfId="19987" xr:uid="{00000000-0005-0000-0000-0000004E0000}"/>
    <cellStyle name="Note 2 3 3 9 4 2 2" xfId="19988" xr:uid="{00000000-0005-0000-0000-0000014E0000}"/>
    <cellStyle name="Note 2 3 3 9 4 2 2 2" xfId="19989" xr:uid="{00000000-0005-0000-0000-0000024E0000}"/>
    <cellStyle name="Note 2 3 3 9 4 2 2 2 2" xfId="19990" xr:uid="{00000000-0005-0000-0000-0000034E0000}"/>
    <cellStyle name="Note 2 3 3 9 4 2 2 3" xfId="19991" xr:uid="{00000000-0005-0000-0000-0000044E0000}"/>
    <cellStyle name="Note 2 3 3 9 4 2 3" xfId="19992" xr:uid="{00000000-0005-0000-0000-0000054E0000}"/>
    <cellStyle name="Note 2 3 3 9 4 2 3 2" xfId="19993" xr:uid="{00000000-0005-0000-0000-0000064E0000}"/>
    <cellStyle name="Note 2 3 3 9 4 2 4" xfId="19994" xr:uid="{00000000-0005-0000-0000-0000074E0000}"/>
    <cellStyle name="Note 2 3 3 9 4 3" xfId="19995" xr:uid="{00000000-0005-0000-0000-0000084E0000}"/>
    <cellStyle name="Note 2 3 3 9 4 3 2" xfId="19996" xr:uid="{00000000-0005-0000-0000-0000094E0000}"/>
    <cellStyle name="Note 2 3 3 9 4 3 2 2" xfId="19997" xr:uid="{00000000-0005-0000-0000-00000A4E0000}"/>
    <cellStyle name="Note 2 3 3 9 4 3 3" xfId="19998" xr:uid="{00000000-0005-0000-0000-00000B4E0000}"/>
    <cellStyle name="Note 2 3 3 9 4 4" xfId="19999" xr:uid="{00000000-0005-0000-0000-00000C4E0000}"/>
    <cellStyle name="Note 2 3 3 9 4 4 2" xfId="20000" xr:uid="{00000000-0005-0000-0000-00000D4E0000}"/>
    <cellStyle name="Note 2 3 3 9 4 4 2 2" xfId="20001" xr:uid="{00000000-0005-0000-0000-00000E4E0000}"/>
    <cellStyle name="Note 2 3 3 9 4 4 3" xfId="20002" xr:uid="{00000000-0005-0000-0000-00000F4E0000}"/>
    <cellStyle name="Note 2 3 3 9 4 5" xfId="20003" xr:uid="{00000000-0005-0000-0000-0000104E0000}"/>
    <cellStyle name="Note 2 3 3 9 4 5 2" xfId="20004" xr:uid="{00000000-0005-0000-0000-0000114E0000}"/>
    <cellStyle name="Note 2 3 3 9 4 6" xfId="20005" xr:uid="{00000000-0005-0000-0000-0000124E0000}"/>
    <cellStyle name="Note 2 3 3 9 4 6 2" xfId="20006" xr:uid="{00000000-0005-0000-0000-0000134E0000}"/>
    <cellStyle name="Note 2 3 3 9 4 7" xfId="20007" xr:uid="{00000000-0005-0000-0000-0000144E0000}"/>
    <cellStyle name="Note 2 3 3 9 5" xfId="20008" xr:uid="{00000000-0005-0000-0000-0000154E0000}"/>
    <cellStyle name="Note 2 3 3 9 5 2" xfId="20009" xr:uid="{00000000-0005-0000-0000-0000164E0000}"/>
    <cellStyle name="Note 2 3 3 9 5 2 2" xfId="20010" xr:uid="{00000000-0005-0000-0000-0000174E0000}"/>
    <cellStyle name="Note 2 3 3 9 5 2 2 2" xfId="20011" xr:uid="{00000000-0005-0000-0000-0000184E0000}"/>
    <cellStyle name="Note 2 3 3 9 5 2 2 2 2" xfId="20012" xr:uid="{00000000-0005-0000-0000-0000194E0000}"/>
    <cellStyle name="Note 2 3 3 9 5 2 2 3" xfId="20013" xr:uid="{00000000-0005-0000-0000-00001A4E0000}"/>
    <cellStyle name="Note 2 3 3 9 5 2 3" xfId="20014" xr:uid="{00000000-0005-0000-0000-00001B4E0000}"/>
    <cellStyle name="Note 2 3 3 9 5 2 3 2" xfId="20015" xr:uid="{00000000-0005-0000-0000-00001C4E0000}"/>
    <cellStyle name="Note 2 3 3 9 5 2 4" xfId="20016" xr:uid="{00000000-0005-0000-0000-00001D4E0000}"/>
    <cellStyle name="Note 2 3 3 9 5 3" xfId="20017" xr:uid="{00000000-0005-0000-0000-00001E4E0000}"/>
    <cellStyle name="Note 2 3 3 9 5 3 2" xfId="20018" xr:uid="{00000000-0005-0000-0000-00001F4E0000}"/>
    <cellStyle name="Note 2 3 3 9 5 3 2 2" xfId="20019" xr:uid="{00000000-0005-0000-0000-0000204E0000}"/>
    <cellStyle name="Note 2 3 3 9 5 3 3" xfId="20020" xr:uid="{00000000-0005-0000-0000-0000214E0000}"/>
    <cellStyle name="Note 2 3 3 9 5 4" xfId="20021" xr:uid="{00000000-0005-0000-0000-0000224E0000}"/>
    <cellStyle name="Note 2 3 3 9 5 4 2" xfId="20022" xr:uid="{00000000-0005-0000-0000-0000234E0000}"/>
    <cellStyle name="Note 2 3 3 9 5 4 2 2" xfId="20023" xr:uid="{00000000-0005-0000-0000-0000244E0000}"/>
    <cellStyle name="Note 2 3 3 9 5 4 3" xfId="20024" xr:uid="{00000000-0005-0000-0000-0000254E0000}"/>
    <cellStyle name="Note 2 3 3 9 5 5" xfId="20025" xr:uid="{00000000-0005-0000-0000-0000264E0000}"/>
    <cellStyle name="Note 2 3 3 9 5 5 2" xfId="20026" xr:uid="{00000000-0005-0000-0000-0000274E0000}"/>
    <cellStyle name="Note 2 3 3 9 5 6" xfId="20027" xr:uid="{00000000-0005-0000-0000-0000284E0000}"/>
    <cellStyle name="Note 2 3 3 9 5 6 2" xfId="20028" xr:uid="{00000000-0005-0000-0000-0000294E0000}"/>
    <cellStyle name="Note 2 3 3 9 5 7" xfId="20029" xr:uid="{00000000-0005-0000-0000-00002A4E0000}"/>
    <cellStyle name="Note 2 3 3 9 6" xfId="20030" xr:uid="{00000000-0005-0000-0000-00002B4E0000}"/>
    <cellStyle name="Note 2 3 3 9 6 2" xfId="20031" xr:uid="{00000000-0005-0000-0000-00002C4E0000}"/>
    <cellStyle name="Note 2 3 3 9 6 2 2" xfId="20032" xr:uid="{00000000-0005-0000-0000-00002D4E0000}"/>
    <cellStyle name="Note 2 3 3 9 6 2 2 2" xfId="20033" xr:uid="{00000000-0005-0000-0000-00002E4E0000}"/>
    <cellStyle name="Note 2 3 3 9 6 2 2 2 2" xfId="20034" xr:uid="{00000000-0005-0000-0000-00002F4E0000}"/>
    <cellStyle name="Note 2 3 3 9 6 2 2 3" xfId="20035" xr:uid="{00000000-0005-0000-0000-0000304E0000}"/>
    <cellStyle name="Note 2 3 3 9 6 2 3" xfId="20036" xr:uid="{00000000-0005-0000-0000-0000314E0000}"/>
    <cellStyle name="Note 2 3 3 9 6 2 3 2" xfId="20037" xr:uid="{00000000-0005-0000-0000-0000324E0000}"/>
    <cellStyle name="Note 2 3 3 9 6 2 4" xfId="20038" xr:uid="{00000000-0005-0000-0000-0000334E0000}"/>
    <cellStyle name="Note 2 3 3 9 6 3" xfId="20039" xr:uid="{00000000-0005-0000-0000-0000344E0000}"/>
    <cellStyle name="Note 2 3 3 9 6 3 2" xfId="20040" xr:uid="{00000000-0005-0000-0000-0000354E0000}"/>
    <cellStyle name="Note 2 3 3 9 6 3 2 2" xfId="20041" xr:uid="{00000000-0005-0000-0000-0000364E0000}"/>
    <cellStyle name="Note 2 3 3 9 6 3 3" xfId="20042" xr:uid="{00000000-0005-0000-0000-0000374E0000}"/>
    <cellStyle name="Note 2 3 3 9 6 4" xfId="20043" xr:uid="{00000000-0005-0000-0000-0000384E0000}"/>
    <cellStyle name="Note 2 3 3 9 6 4 2" xfId="20044" xr:uid="{00000000-0005-0000-0000-0000394E0000}"/>
    <cellStyle name="Note 2 3 3 9 6 4 2 2" xfId="20045" xr:uid="{00000000-0005-0000-0000-00003A4E0000}"/>
    <cellStyle name="Note 2 3 3 9 6 4 3" xfId="20046" xr:uid="{00000000-0005-0000-0000-00003B4E0000}"/>
    <cellStyle name="Note 2 3 3 9 6 5" xfId="20047" xr:uid="{00000000-0005-0000-0000-00003C4E0000}"/>
    <cellStyle name="Note 2 3 3 9 6 5 2" xfId="20048" xr:uid="{00000000-0005-0000-0000-00003D4E0000}"/>
    <cellStyle name="Note 2 3 3 9 6 6" xfId="20049" xr:uid="{00000000-0005-0000-0000-00003E4E0000}"/>
    <cellStyle name="Note 2 3 3 9 6 6 2" xfId="20050" xr:uid="{00000000-0005-0000-0000-00003F4E0000}"/>
    <cellStyle name="Note 2 3 3 9 6 7" xfId="20051" xr:uid="{00000000-0005-0000-0000-0000404E0000}"/>
    <cellStyle name="Note 2 3 3 9 7" xfId="20052" xr:uid="{00000000-0005-0000-0000-0000414E0000}"/>
    <cellStyle name="Note 2 3 3 9 7 2" xfId="20053" xr:uid="{00000000-0005-0000-0000-0000424E0000}"/>
    <cellStyle name="Note 2 3 3 9 7 2 2" xfId="20054" xr:uid="{00000000-0005-0000-0000-0000434E0000}"/>
    <cellStyle name="Note 2 3 3 9 7 2 2 2" xfId="20055" xr:uid="{00000000-0005-0000-0000-0000444E0000}"/>
    <cellStyle name="Note 2 3 3 9 7 2 3" xfId="20056" xr:uid="{00000000-0005-0000-0000-0000454E0000}"/>
    <cellStyle name="Note 2 3 3 9 7 3" xfId="20057" xr:uid="{00000000-0005-0000-0000-0000464E0000}"/>
    <cellStyle name="Note 2 3 3 9 7 3 2" xfId="20058" xr:uid="{00000000-0005-0000-0000-0000474E0000}"/>
    <cellStyle name="Note 2 3 3 9 7 4" xfId="20059" xr:uid="{00000000-0005-0000-0000-0000484E0000}"/>
    <cellStyle name="Note 2 3 3 9 8" xfId="20060" xr:uid="{00000000-0005-0000-0000-0000494E0000}"/>
    <cellStyle name="Note 2 3 3 9 8 2" xfId="20061" xr:uid="{00000000-0005-0000-0000-00004A4E0000}"/>
    <cellStyle name="Note 2 3 3 9 8 2 2" xfId="20062" xr:uid="{00000000-0005-0000-0000-00004B4E0000}"/>
    <cellStyle name="Note 2 3 3 9 8 3" xfId="20063" xr:uid="{00000000-0005-0000-0000-00004C4E0000}"/>
    <cellStyle name="Note 2 3 3 9 9" xfId="20064" xr:uid="{00000000-0005-0000-0000-00004D4E0000}"/>
    <cellStyle name="Note 2 3 3 9 9 2" xfId="20065" xr:uid="{00000000-0005-0000-0000-00004E4E0000}"/>
    <cellStyle name="Note 2 3 3 9 9 2 2" xfId="20066" xr:uid="{00000000-0005-0000-0000-00004F4E0000}"/>
    <cellStyle name="Note 2 3 3 9 9 3" xfId="20067" xr:uid="{00000000-0005-0000-0000-0000504E0000}"/>
    <cellStyle name="Note 2 3 4" xfId="20068" xr:uid="{00000000-0005-0000-0000-0000514E0000}"/>
    <cellStyle name="Note 2 3 4 2" xfId="20069" xr:uid="{00000000-0005-0000-0000-0000524E0000}"/>
    <cellStyle name="Note 2 3 4 3" xfId="20070" xr:uid="{00000000-0005-0000-0000-0000534E0000}"/>
    <cellStyle name="Note 2 3 5" xfId="20071" xr:uid="{00000000-0005-0000-0000-0000544E0000}"/>
    <cellStyle name="Note 2 3 5 10" xfId="20072" xr:uid="{00000000-0005-0000-0000-0000554E0000}"/>
    <cellStyle name="Note 2 3 5 10 2" xfId="20073" xr:uid="{00000000-0005-0000-0000-0000564E0000}"/>
    <cellStyle name="Note 2 3 5 11" xfId="20074" xr:uid="{00000000-0005-0000-0000-0000574E0000}"/>
    <cellStyle name="Note 2 3 5 11 2" xfId="20075" xr:uid="{00000000-0005-0000-0000-0000584E0000}"/>
    <cellStyle name="Note 2 3 5 12" xfId="20076" xr:uid="{00000000-0005-0000-0000-0000594E0000}"/>
    <cellStyle name="Note 2 3 5 2" xfId="20077" xr:uid="{00000000-0005-0000-0000-00005A4E0000}"/>
    <cellStyle name="Note 2 3 5 2 2" xfId="20078" xr:uid="{00000000-0005-0000-0000-00005B4E0000}"/>
    <cellStyle name="Note 2 3 5 2 2 2" xfId="20079" xr:uid="{00000000-0005-0000-0000-00005C4E0000}"/>
    <cellStyle name="Note 2 3 5 2 2 2 2" xfId="20080" xr:uid="{00000000-0005-0000-0000-00005D4E0000}"/>
    <cellStyle name="Note 2 3 5 2 2 2 2 2" xfId="20081" xr:uid="{00000000-0005-0000-0000-00005E4E0000}"/>
    <cellStyle name="Note 2 3 5 2 2 2 3" xfId="20082" xr:uid="{00000000-0005-0000-0000-00005F4E0000}"/>
    <cellStyle name="Note 2 3 5 2 2 3" xfId="20083" xr:uid="{00000000-0005-0000-0000-0000604E0000}"/>
    <cellStyle name="Note 2 3 5 2 2 3 2" xfId="20084" xr:uid="{00000000-0005-0000-0000-0000614E0000}"/>
    <cellStyle name="Note 2 3 5 2 2 4" xfId="20085" xr:uid="{00000000-0005-0000-0000-0000624E0000}"/>
    <cellStyle name="Note 2 3 5 2 3" xfId="20086" xr:uid="{00000000-0005-0000-0000-0000634E0000}"/>
    <cellStyle name="Note 2 3 5 2 3 2" xfId="20087" xr:uid="{00000000-0005-0000-0000-0000644E0000}"/>
    <cellStyle name="Note 2 3 5 2 3 2 2" xfId="20088" xr:uid="{00000000-0005-0000-0000-0000654E0000}"/>
    <cellStyle name="Note 2 3 5 2 3 3" xfId="20089" xr:uid="{00000000-0005-0000-0000-0000664E0000}"/>
    <cellStyle name="Note 2 3 5 2 4" xfId="20090" xr:uid="{00000000-0005-0000-0000-0000674E0000}"/>
    <cellStyle name="Note 2 3 5 2 4 2" xfId="20091" xr:uid="{00000000-0005-0000-0000-0000684E0000}"/>
    <cellStyle name="Note 2 3 5 2 4 2 2" xfId="20092" xr:uid="{00000000-0005-0000-0000-0000694E0000}"/>
    <cellStyle name="Note 2 3 5 2 4 3" xfId="20093" xr:uid="{00000000-0005-0000-0000-00006A4E0000}"/>
    <cellStyle name="Note 2 3 5 2 5" xfId="20094" xr:uid="{00000000-0005-0000-0000-00006B4E0000}"/>
    <cellStyle name="Note 2 3 5 2 5 2" xfId="20095" xr:uid="{00000000-0005-0000-0000-00006C4E0000}"/>
    <cellStyle name="Note 2 3 5 2 6" xfId="20096" xr:uid="{00000000-0005-0000-0000-00006D4E0000}"/>
    <cellStyle name="Note 2 3 5 2 6 2" xfId="20097" xr:uid="{00000000-0005-0000-0000-00006E4E0000}"/>
    <cellStyle name="Note 2 3 5 2 7" xfId="20098" xr:uid="{00000000-0005-0000-0000-00006F4E0000}"/>
    <cellStyle name="Note 2 3 5 3" xfId="20099" xr:uid="{00000000-0005-0000-0000-0000704E0000}"/>
    <cellStyle name="Note 2 3 5 3 2" xfId="20100" xr:uid="{00000000-0005-0000-0000-0000714E0000}"/>
    <cellStyle name="Note 2 3 5 3 2 2" xfId="20101" xr:uid="{00000000-0005-0000-0000-0000724E0000}"/>
    <cellStyle name="Note 2 3 5 3 2 2 2" xfId="20102" xr:uid="{00000000-0005-0000-0000-0000734E0000}"/>
    <cellStyle name="Note 2 3 5 3 2 2 2 2" xfId="20103" xr:uid="{00000000-0005-0000-0000-0000744E0000}"/>
    <cellStyle name="Note 2 3 5 3 2 2 3" xfId="20104" xr:uid="{00000000-0005-0000-0000-0000754E0000}"/>
    <cellStyle name="Note 2 3 5 3 2 3" xfId="20105" xr:uid="{00000000-0005-0000-0000-0000764E0000}"/>
    <cellStyle name="Note 2 3 5 3 2 3 2" xfId="20106" xr:uid="{00000000-0005-0000-0000-0000774E0000}"/>
    <cellStyle name="Note 2 3 5 3 2 4" xfId="20107" xr:uid="{00000000-0005-0000-0000-0000784E0000}"/>
    <cellStyle name="Note 2 3 5 3 3" xfId="20108" xr:uid="{00000000-0005-0000-0000-0000794E0000}"/>
    <cellStyle name="Note 2 3 5 3 3 2" xfId="20109" xr:uid="{00000000-0005-0000-0000-00007A4E0000}"/>
    <cellStyle name="Note 2 3 5 3 3 2 2" xfId="20110" xr:uid="{00000000-0005-0000-0000-00007B4E0000}"/>
    <cellStyle name="Note 2 3 5 3 3 3" xfId="20111" xr:uid="{00000000-0005-0000-0000-00007C4E0000}"/>
    <cellStyle name="Note 2 3 5 3 4" xfId="20112" xr:uid="{00000000-0005-0000-0000-00007D4E0000}"/>
    <cellStyle name="Note 2 3 5 3 4 2" xfId="20113" xr:uid="{00000000-0005-0000-0000-00007E4E0000}"/>
    <cellStyle name="Note 2 3 5 3 4 2 2" xfId="20114" xr:uid="{00000000-0005-0000-0000-00007F4E0000}"/>
    <cellStyle name="Note 2 3 5 3 4 3" xfId="20115" xr:uid="{00000000-0005-0000-0000-0000804E0000}"/>
    <cellStyle name="Note 2 3 5 3 5" xfId="20116" xr:uid="{00000000-0005-0000-0000-0000814E0000}"/>
    <cellStyle name="Note 2 3 5 3 5 2" xfId="20117" xr:uid="{00000000-0005-0000-0000-0000824E0000}"/>
    <cellStyle name="Note 2 3 5 3 6" xfId="20118" xr:uid="{00000000-0005-0000-0000-0000834E0000}"/>
    <cellStyle name="Note 2 3 5 3 6 2" xfId="20119" xr:uid="{00000000-0005-0000-0000-0000844E0000}"/>
    <cellStyle name="Note 2 3 5 3 7" xfId="20120" xr:uid="{00000000-0005-0000-0000-0000854E0000}"/>
    <cellStyle name="Note 2 3 5 4" xfId="20121" xr:uid="{00000000-0005-0000-0000-0000864E0000}"/>
    <cellStyle name="Note 2 3 5 4 2" xfId="20122" xr:uid="{00000000-0005-0000-0000-0000874E0000}"/>
    <cellStyle name="Note 2 3 5 4 2 2" xfId="20123" xr:uid="{00000000-0005-0000-0000-0000884E0000}"/>
    <cellStyle name="Note 2 3 5 4 2 2 2" xfId="20124" xr:uid="{00000000-0005-0000-0000-0000894E0000}"/>
    <cellStyle name="Note 2 3 5 4 2 2 2 2" xfId="20125" xr:uid="{00000000-0005-0000-0000-00008A4E0000}"/>
    <cellStyle name="Note 2 3 5 4 2 2 3" xfId="20126" xr:uid="{00000000-0005-0000-0000-00008B4E0000}"/>
    <cellStyle name="Note 2 3 5 4 2 3" xfId="20127" xr:uid="{00000000-0005-0000-0000-00008C4E0000}"/>
    <cellStyle name="Note 2 3 5 4 2 3 2" xfId="20128" xr:uid="{00000000-0005-0000-0000-00008D4E0000}"/>
    <cellStyle name="Note 2 3 5 4 2 4" xfId="20129" xr:uid="{00000000-0005-0000-0000-00008E4E0000}"/>
    <cellStyle name="Note 2 3 5 4 3" xfId="20130" xr:uid="{00000000-0005-0000-0000-00008F4E0000}"/>
    <cellStyle name="Note 2 3 5 4 3 2" xfId="20131" xr:uid="{00000000-0005-0000-0000-0000904E0000}"/>
    <cellStyle name="Note 2 3 5 4 3 2 2" xfId="20132" xr:uid="{00000000-0005-0000-0000-0000914E0000}"/>
    <cellStyle name="Note 2 3 5 4 3 3" xfId="20133" xr:uid="{00000000-0005-0000-0000-0000924E0000}"/>
    <cellStyle name="Note 2 3 5 4 4" xfId="20134" xr:uid="{00000000-0005-0000-0000-0000934E0000}"/>
    <cellStyle name="Note 2 3 5 4 4 2" xfId="20135" xr:uid="{00000000-0005-0000-0000-0000944E0000}"/>
    <cellStyle name="Note 2 3 5 4 4 2 2" xfId="20136" xr:uid="{00000000-0005-0000-0000-0000954E0000}"/>
    <cellStyle name="Note 2 3 5 4 4 3" xfId="20137" xr:uid="{00000000-0005-0000-0000-0000964E0000}"/>
    <cellStyle name="Note 2 3 5 4 5" xfId="20138" xr:uid="{00000000-0005-0000-0000-0000974E0000}"/>
    <cellStyle name="Note 2 3 5 4 5 2" xfId="20139" xr:uid="{00000000-0005-0000-0000-0000984E0000}"/>
    <cellStyle name="Note 2 3 5 4 6" xfId="20140" xr:uid="{00000000-0005-0000-0000-0000994E0000}"/>
    <cellStyle name="Note 2 3 5 4 6 2" xfId="20141" xr:uid="{00000000-0005-0000-0000-00009A4E0000}"/>
    <cellStyle name="Note 2 3 5 4 7" xfId="20142" xr:uid="{00000000-0005-0000-0000-00009B4E0000}"/>
    <cellStyle name="Note 2 3 5 5" xfId="20143" xr:uid="{00000000-0005-0000-0000-00009C4E0000}"/>
    <cellStyle name="Note 2 3 5 5 2" xfId="20144" xr:uid="{00000000-0005-0000-0000-00009D4E0000}"/>
    <cellStyle name="Note 2 3 5 5 2 2" xfId="20145" xr:uid="{00000000-0005-0000-0000-00009E4E0000}"/>
    <cellStyle name="Note 2 3 5 5 2 2 2" xfId="20146" xr:uid="{00000000-0005-0000-0000-00009F4E0000}"/>
    <cellStyle name="Note 2 3 5 5 2 2 2 2" xfId="20147" xr:uid="{00000000-0005-0000-0000-0000A04E0000}"/>
    <cellStyle name="Note 2 3 5 5 2 2 3" xfId="20148" xr:uid="{00000000-0005-0000-0000-0000A14E0000}"/>
    <cellStyle name="Note 2 3 5 5 2 3" xfId="20149" xr:uid="{00000000-0005-0000-0000-0000A24E0000}"/>
    <cellStyle name="Note 2 3 5 5 2 3 2" xfId="20150" xr:uid="{00000000-0005-0000-0000-0000A34E0000}"/>
    <cellStyle name="Note 2 3 5 5 2 4" xfId="20151" xr:uid="{00000000-0005-0000-0000-0000A44E0000}"/>
    <cellStyle name="Note 2 3 5 5 3" xfId="20152" xr:uid="{00000000-0005-0000-0000-0000A54E0000}"/>
    <cellStyle name="Note 2 3 5 5 3 2" xfId="20153" xr:uid="{00000000-0005-0000-0000-0000A64E0000}"/>
    <cellStyle name="Note 2 3 5 5 3 2 2" xfId="20154" xr:uid="{00000000-0005-0000-0000-0000A74E0000}"/>
    <cellStyle name="Note 2 3 5 5 3 3" xfId="20155" xr:uid="{00000000-0005-0000-0000-0000A84E0000}"/>
    <cellStyle name="Note 2 3 5 5 4" xfId="20156" xr:uid="{00000000-0005-0000-0000-0000A94E0000}"/>
    <cellStyle name="Note 2 3 5 5 4 2" xfId="20157" xr:uid="{00000000-0005-0000-0000-0000AA4E0000}"/>
    <cellStyle name="Note 2 3 5 5 4 2 2" xfId="20158" xr:uid="{00000000-0005-0000-0000-0000AB4E0000}"/>
    <cellStyle name="Note 2 3 5 5 4 3" xfId="20159" xr:uid="{00000000-0005-0000-0000-0000AC4E0000}"/>
    <cellStyle name="Note 2 3 5 5 5" xfId="20160" xr:uid="{00000000-0005-0000-0000-0000AD4E0000}"/>
    <cellStyle name="Note 2 3 5 5 5 2" xfId="20161" xr:uid="{00000000-0005-0000-0000-0000AE4E0000}"/>
    <cellStyle name="Note 2 3 5 5 6" xfId="20162" xr:uid="{00000000-0005-0000-0000-0000AF4E0000}"/>
    <cellStyle name="Note 2 3 5 5 6 2" xfId="20163" xr:uid="{00000000-0005-0000-0000-0000B04E0000}"/>
    <cellStyle name="Note 2 3 5 5 7" xfId="20164" xr:uid="{00000000-0005-0000-0000-0000B14E0000}"/>
    <cellStyle name="Note 2 3 5 6" xfId="20165" xr:uid="{00000000-0005-0000-0000-0000B24E0000}"/>
    <cellStyle name="Note 2 3 5 6 2" xfId="20166" xr:uid="{00000000-0005-0000-0000-0000B34E0000}"/>
    <cellStyle name="Note 2 3 5 6 2 2" xfId="20167" xr:uid="{00000000-0005-0000-0000-0000B44E0000}"/>
    <cellStyle name="Note 2 3 5 6 2 2 2" xfId="20168" xr:uid="{00000000-0005-0000-0000-0000B54E0000}"/>
    <cellStyle name="Note 2 3 5 6 2 2 2 2" xfId="20169" xr:uid="{00000000-0005-0000-0000-0000B64E0000}"/>
    <cellStyle name="Note 2 3 5 6 2 2 3" xfId="20170" xr:uid="{00000000-0005-0000-0000-0000B74E0000}"/>
    <cellStyle name="Note 2 3 5 6 2 3" xfId="20171" xr:uid="{00000000-0005-0000-0000-0000B84E0000}"/>
    <cellStyle name="Note 2 3 5 6 2 3 2" xfId="20172" xr:uid="{00000000-0005-0000-0000-0000B94E0000}"/>
    <cellStyle name="Note 2 3 5 6 2 4" xfId="20173" xr:uid="{00000000-0005-0000-0000-0000BA4E0000}"/>
    <cellStyle name="Note 2 3 5 6 3" xfId="20174" xr:uid="{00000000-0005-0000-0000-0000BB4E0000}"/>
    <cellStyle name="Note 2 3 5 6 3 2" xfId="20175" xr:uid="{00000000-0005-0000-0000-0000BC4E0000}"/>
    <cellStyle name="Note 2 3 5 6 3 2 2" xfId="20176" xr:uid="{00000000-0005-0000-0000-0000BD4E0000}"/>
    <cellStyle name="Note 2 3 5 6 3 3" xfId="20177" xr:uid="{00000000-0005-0000-0000-0000BE4E0000}"/>
    <cellStyle name="Note 2 3 5 6 4" xfId="20178" xr:uid="{00000000-0005-0000-0000-0000BF4E0000}"/>
    <cellStyle name="Note 2 3 5 6 4 2" xfId="20179" xr:uid="{00000000-0005-0000-0000-0000C04E0000}"/>
    <cellStyle name="Note 2 3 5 6 4 2 2" xfId="20180" xr:uid="{00000000-0005-0000-0000-0000C14E0000}"/>
    <cellStyle name="Note 2 3 5 6 4 3" xfId="20181" xr:uid="{00000000-0005-0000-0000-0000C24E0000}"/>
    <cellStyle name="Note 2 3 5 6 5" xfId="20182" xr:uid="{00000000-0005-0000-0000-0000C34E0000}"/>
    <cellStyle name="Note 2 3 5 6 5 2" xfId="20183" xr:uid="{00000000-0005-0000-0000-0000C44E0000}"/>
    <cellStyle name="Note 2 3 5 6 6" xfId="20184" xr:uid="{00000000-0005-0000-0000-0000C54E0000}"/>
    <cellStyle name="Note 2 3 5 6 6 2" xfId="20185" xr:uid="{00000000-0005-0000-0000-0000C64E0000}"/>
    <cellStyle name="Note 2 3 5 6 7" xfId="20186" xr:uid="{00000000-0005-0000-0000-0000C74E0000}"/>
    <cellStyle name="Note 2 3 5 7" xfId="20187" xr:uid="{00000000-0005-0000-0000-0000C84E0000}"/>
    <cellStyle name="Note 2 3 5 7 2" xfId="20188" xr:uid="{00000000-0005-0000-0000-0000C94E0000}"/>
    <cellStyle name="Note 2 3 5 7 2 2" xfId="20189" xr:uid="{00000000-0005-0000-0000-0000CA4E0000}"/>
    <cellStyle name="Note 2 3 5 7 2 2 2" xfId="20190" xr:uid="{00000000-0005-0000-0000-0000CB4E0000}"/>
    <cellStyle name="Note 2 3 5 7 2 3" xfId="20191" xr:uid="{00000000-0005-0000-0000-0000CC4E0000}"/>
    <cellStyle name="Note 2 3 5 7 3" xfId="20192" xr:uid="{00000000-0005-0000-0000-0000CD4E0000}"/>
    <cellStyle name="Note 2 3 5 7 3 2" xfId="20193" xr:uid="{00000000-0005-0000-0000-0000CE4E0000}"/>
    <cellStyle name="Note 2 3 5 7 4" xfId="20194" xr:uid="{00000000-0005-0000-0000-0000CF4E0000}"/>
    <cellStyle name="Note 2 3 5 8" xfId="20195" xr:uid="{00000000-0005-0000-0000-0000D04E0000}"/>
    <cellStyle name="Note 2 3 5 8 2" xfId="20196" xr:uid="{00000000-0005-0000-0000-0000D14E0000}"/>
    <cellStyle name="Note 2 3 5 8 2 2" xfId="20197" xr:uid="{00000000-0005-0000-0000-0000D24E0000}"/>
    <cellStyle name="Note 2 3 5 8 3" xfId="20198" xr:uid="{00000000-0005-0000-0000-0000D34E0000}"/>
    <cellStyle name="Note 2 3 5 9" xfId="20199" xr:uid="{00000000-0005-0000-0000-0000D44E0000}"/>
    <cellStyle name="Note 2 3 5 9 2" xfId="20200" xr:uid="{00000000-0005-0000-0000-0000D54E0000}"/>
    <cellStyle name="Note 2 3 5 9 2 2" xfId="20201" xr:uid="{00000000-0005-0000-0000-0000D64E0000}"/>
    <cellStyle name="Note 2 3 5 9 3" xfId="20202" xr:uid="{00000000-0005-0000-0000-0000D74E0000}"/>
    <cellStyle name="Note 2 3 6" xfId="20203" xr:uid="{00000000-0005-0000-0000-0000D84E0000}"/>
    <cellStyle name="Note 2 3 6 10" xfId="20204" xr:uid="{00000000-0005-0000-0000-0000D94E0000}"/>
    <cellStyle name="Note 2 3 6 10 2" xfId="20205" xr:uid="{00000000-0005-0000-0000-0000DA4E0000}"/>
    <cellStyle name="Note 2 3 6 11" xfId="20206" xr:uid="{00000000-0005-0000-0000-0000DB4E0000}"/>
    <cellStyle name="Note 2 3 6 11 2" xfId="20207" xr:uid="{00000000-0005-0000-0000-0000DC4E0000}"/>
    <cellStyle name="Note 2 3 6 12" xfId="20208" xr:uid="{00000000-0005-0000-0000-0000DD4E0000}"/>
    <cellStyle name="Note 2 3 6 2" xfId="20209" xr:uid="{00000000-0005-0000-0000-0000DE4E0000}"/>
    <cellStyle name="Note 2 3 6 2 2" xfId="20210" xr:uid="{00000000-0005-0000-0000-0000DF4E0000}"/>
    <cellStyle name="Note 2 3 6 2 2 2" xfId="20211" xr:uid="{00000000-0005-0000-0000-0000E04E0000}"/>
    <cellStyle name="Note 2 3 6 2 2 2 2" xfId="20212" xr:uid="{00000000-0005-0000-0000-0000E14E0000}"/>
    <cellStyle name="Note 2 3 6 2 2 2 2 2" xfId="20213" xr:uid="{00000000-0005-0000-0000-0000E24E0000}"/>
    <cellStyle name="Note 2 3 6 2 2 2 3" xfId="20214" xr:uid="{00000000-0005-0000-0000-0000E34E0000}"/>
    <cellStyle name="Note 2 3 6 2 2 3" xfId="20215" xr:uid="{00000000-0005-0000-0000-0000E44E0000}"/>
    <cellStyle name="Note 2 3 6 2 2 3 2" xfId="20216" xr:uid="{00000000-0005-0000-0000-0000E54E0000}"/>
    <cellStyle name="Note 2 3 6 2 2 4" xfId="20217" xr:uid="{00000000-0005-0000-0000-0000E64E0000}"/>
    <cellStyle name="Note 2 3 6 2 3" xfId="20218" xr:uid="{00000000-0005-0000-0000-0000E74E0000}"/>
    <cellStyle name="Note 2 3 6 2 3 2" xfId="20219" xr:uid="{00000000-0005-0000-0000-0000E84E0000}"/>
    <cellStyle name="Note 2 3 6 2 3 2 2" xfId="20220" xr:uid="{00000000-0005-0000-0000-0000E94E0000}"/>
    <cellStyle name="Note 2 3 6 2 3 3" xfId="20221" xr:uid="{00000000-0005-0000-0000-0000EA4E0000}"/>
    <cellStyle name="Note 2 3 6 2 4" xfId="20222" xr:uid="{00000000-0005-0000-0000-0000EB4E0000}"/>
    <cellStyle name="Note 2 3 6 2 4 2" xfId="20223" xr:uid="{00000000-0005-0000-0000-0000EC4E0000}"/>
    <cellStyle name="Note 2 3 6 2 4 2 2" xfId="20224" xr:uid="{00000000-0005-0000-0000-0000ED4E0000}"/>
    <cellStyle name="Note 2 3 6 2 4 3" xfId="20225" xr:uid="{00000000-0005-0000-0000-0000EE4E0000}"/>
    <cellStyle name="Note 2 3 6 2 5" xfId="20226" xr:uid="{00000000-0005-0000-0000-0000EF4E0000}"/>
    <cellStyle name="Note 2 3 6 2 5 2" xfId="20227" xr:uid="{00000000-0005-0000-0000-0000F04E0000}"/>
    <cellStyle name="Note 2 3 6 2 6" xfId="20228" xr:uid="{00000000-0005-0000-0000-0000F14E0000}"/>
    <cellStyle name="Note 2 3 6 2 6 2" xfId="20229" xr:uid="{00000000-0005-0000-0000-0000F24E0000}"/>
    <cellStyle name="Note 2 3 6 2 7" xfId="20230" xr:uid="{00000000-0005-0000-0000-0000F34E0000}"/>
    <cellStyle name="Note 2 3 6 3" xfId="20231" xr:uid="{00000000-0005-0000-0000-0000F44E0000}"/>
    <cellStyle name="Note 2 3 6 3 2" xfId="20232" xr:uid="{00000000-0005-0000-0000-0000F54E0000}"/>
    <cellStyle name="Note 2 3 6 3 2 2" xfId="20233" xr:uid="{00000000-0005-0000-0000-0000F64E0000}"/>
    <cellStyle name="Note 2 3 6 3 2 2 2" xfId="20234" xr:uid="{00000000-0005-0000-0000-0000F74E0000}"/>
    <cellStyle name="Note 2 3 6 3 2 2 2 2" xfId="20235" xr:uid="{00000000-0005-0000-0000-0000F84E0000}"/>
    <cellStyle name="Note 2 3 6 3 2 2 3" xfId="20236" xr:uid="{00000000-0005-0000-0000-0000F94E0000}"/>
    <cellStyle name="Note 2 3 6 3 2 3" xfId="20237" xr:uid="{00000000-0005-0000-0000-0000FA4E0000}"/>
    <cellStyle name="Note 2 3 6 3 2 3 2" xfId="20238" xr:uid="{00000000-0005-0000-0000-0000FB4E0000}"/>
    <cellStyle name="Note 2 3 6 3 2 4" xfId="20239" xr:uid="{00000000-0005-0000-0000-0000FC4E0000}"/>
    <cellStyle name="Note 2 3 6 3 3" xfId="20240" xr:uid="{00000000-0005-0000-0000-0000FD4E0000}"/>
    <cellStyle name="Note 2 3 6 3 3 2" xfId="20241" xr:uid="{00000000-0005-0000-0000-0000FE4E0000}"/>
    <cellStyle name="Note 2 3 6 3 3 2 2" xfId="20242" xr:uid="{00000000-0005-0000-0000-0000FF4E0000}"/>
    <cellStyle name="Note 2 3 6 3 3 3" xfId="20243" xr:uid="{00000000-0005-0000-0000-0000004F0000}"/>
    <cellStyle name="Note 2 3 6 3 4" xfId="20244" xr:uid="{00000000-0005-0000-0000-0000014F0000}"/>
    <cellStyle name="Note 2 3 6 3 4 2" xfId="20245" xr:uid="{00000000-0005-0000-0000-0000024F0000}"/>
    <cellStyle name="Note 2 3 6 3 4 2 2" xfId="20246" xr:uid="{00000000-0005-0000-0000-0000034F0000}"/>
    <cellStyle name="Note 2 3 6 3 4 3" xfId="20247" xr:uid="{00000000-0005-0000-0000-0000044F0000}"/>
    <cellStyle name="Note 2 3 6 3 5" xfId="20248" xr:uid="{00000000-0005-0000-0000-0000054F0000}"/>
    <cellStyle name="Note 2 3 6 3 5 2" xfId="20249" xr:uid="{00000000-0005-0000-0000-0000064F0000}"/>
    <cellStyle name="Note 2 3 6 3 6" xfId="20250" xr:uid="{00000000-0005-0000-0000-0000074F0000}"/>
    <cellStyle name="Note 2 3 6 3 6 2" xfId="20251" xr:uid="{00000000-0005-0000-0000-0000084F0000}"/>
    <cellStyle name="Note 2 3 6 3 7" xfId="20252" xr:uid="{00000000-0005-0000-0000-0000094F0000}"/>
    <cellStyle name="Note 2 3 6 4" xfId="20253" xr:uid="{00000000-0005-0000-0000-00000A4F0000}"/>
    <cellStyle name="Note 2 3 6 4 2" xfId="20254" xr:uid="{00000000-0005-0000-0000-00000B4F0000}"/>
    <cellStyle name="Note 2 3 6 4 2 2" xfId="20255" xr:uid="{00000000-0005-0000-0000-00000C4F0000}"/>
    <cellStyle name="Note 2 3 6 4 2 2 2" xfId="20256" xr:uid="{00000000-0005-0000-0000-00000D4F0000}"/>
    <cellStyle name="Note 2 3 6 4 2 2 2 2" xfId="20257" xr:uid="{00000000-0005-0000-0000-00000E4F0000}"/>
    <cellStyle name="Note 2 3 6 4 2 2 3" xfId="20258" xr:uid="{00000000-0005-0000-0000-00000F4F0000}"/>
    <cellStyle name="Note 2 3 6 4 2 3" xfId="20259" xr:uid="{00000000-0005-0000-0000-0000104F0000}"/>
    <cellStyle name="Note 2 3 6 4 2 3 2" xfId="20260" xr:uid="{00000000-0005-0000-0000-0000114F0000}"/>
    <cellStyle name="Note 2 3 6 4 2 4" xfId="20261" xr:uid="{00000000-0005-0000-0000-0000124F0000}"/>
    <cellStyle name="Note 2 3 6 4 3" xfId="20262" xr:uid="{00000000-0005-0000-0000-0000134F0000}"/>
    <cellStyle name="Note 2 3 6 4 3 2" xfId="20263" xr:uid="{00000000-0005-0000-0000-0000144F0000}"/>
    <cellStyle name="Note 2 3 6 4 3 2 2" xfId="20264" xr:uid="{00000000-0005-0000-0000-0000154F0000}"/>
    <cellStyle name="Note 2 3 6 4 3 3" xfId="20265" xr:uid="{00000000-0005-0000-0000-0000164F0000}"/>
    <cellStyle name="Note 2 3 6 4 4" xfId="20266" xr:uid="{00000000-0005-0000-0000-0000174F0000}"/>
    <cellStyle name="Note 2 3 6 4 4 2" xfId="20267" xr:uid="{00000000-0005-0000-0000-0000184F0000}"/>
    <cellStyle name="Note 2 3 6 4 4 2 2" xfId="20268" xr:uid="{00000000-0005-0000-0000-0000194F0000}"/>
    <cellStyle name="Note 2 3 6 4 4 3" xfId="20269" xr:uid="{00000000-0005-0000-0000-00001A4F0000}"/>
    <cellStyle name="Note 2 3 6 4 5" xfId="20270" xr:uid="{00000000-0005-0000-0000-00001B4F0000}"/>
    <cellStyle name="Note 2 3 6 4 5 2" xfId="20271" xr:uid="{00000000-0005-0000-0000-00001C4F0000}"/>
    <cellStyle name="Note 2 3 6 4 6" xfId="20272" xr:uid="{00000000-0005-0000-0000-00001D4F0000}"/>
    <cellStyle name="Note 2 3 6 4 6 2" xfId="20273" xr:uid="{00000000-0005-0000-0000-00001E4F0000}"/>
    <cellStyle name="Note 2 3 6 4 7" xfId="20274" xr:uid="{00000000-0005-0000-0000-00001F4F0000}"/>
    <cellStyle name="Note 2 3 6 5" xfId="20275" xr:uid="{00000000-0005-0000-0000-0000204F0000}"/>
    <cellStyle name="Note 2 3 6 5 2" xfId="20276" xr:uid="{00000000-0005-0000-0000-0000214F0000}"/>
    <cellStyle name="Note 2 3 6 5 2 2" xfId="20277" xr:uid="{00000000-0005-0000-0000-0000224F0000}"/>
    <cellStyle name="Note 2 3 6 5 2 2 2" xfId="20278" xr:uid="{00000000-0005-0000-0000-0000234F0000}"/>
    <cellStyle name="Note 2 3 6 5 2 2 2 2" xfId="20279" xr:uid="{00000000-0005-0000-0000-0000244F0000}"/>
    <cellStyle name="Note 2 3 6 5 2 2 3" xfId="20280" xr:uid="{00000000-0005-0000-0000-0000254F0000}"/>
    <cellStyle name="Note 2 3 6 5 2 3" xfId="20281" xr:uid="{00000000-0005-0000-0000-0000264F0000}"/>
    <cellStyle name="Note 2 3 6 5 2 3 2" xfId="20282" xr:uid="{00000000-0005-0000-0000-0000274F0000}"/>
    <cellStyle name="Note 2 3 6 5 2 4" xfId="20283" xr:uid="{00000000-0005-0000-0000-0000284F0000}"/>
    <cellStyle name="Note 2 3 6 5 3" xfId="20284" xr:uid="{00000000-0005-0000-0000-0000294F0000}"/>
    <cellStyle name="Note 2 3 6 5 3 2" xfId="20285" xr:uid="{00000000-0005-0000-0000-00002A4F0000}"/>
    <cellStyle name="Note 2 3 6 5 3 2 2" xfId="20286" xr:uid="{00000000-0005-0000-0000-00002B4F0000}"/>
    <cellStyle name="Note 2 3 6 5 3 3" xfId="20287" xr:uid="{00000000-0005-0000-0000-00002C4F0000}"/>
    <cellStyle name="Note 2 3 6 5 4" xfId="20288" xr:uid="{00000000-0005-0000-0000-00002D4F0000}"/>
    <cellStyle name="Note 2 3 6 5 4 2" xfId="20289" xr:uid="{00000000-0005-0000-0000-00002E4F0000}"/>
    <cellStyle name="Note 2 3 6 5 4 2 2" xfId="20290" xr:uid="{00000000-0005-0000-0000-00002F4F0000}"/>
    <cellStyle name="Note 2 3 6 5 4 3" xfId="20291" xr:uid="{00000000-0005-0000-0000-0000304F0000}"/>
    <cellStyle name="Note 2 3 6 5 5" xfId="20292" xr:uid="{00000000-0005-0000-0000-0000314F0000}"/>
    <cellStyle name="Note 2 3 6 5 5 2" xfId="20293" xr:uid="{00000000-0005-0000-0000-0000324F0000}"/>
    <cellStyle name="Note 2 3 6 5 6" xfId="20294" xr:uid="{00000000-0005-0000-0000-0000334F0000}"/>
    <cellStyle name="Note 2 3 6 5 6 2" xfId="20295" xr:uid="{00000000-0005-0000-0000-0000344F0000}"/>
    <cellStyle name="Note 2 3 6 5 7" xfId="20296" xr:uid="{00000000-0005-0000-0000-0000354F0000}"/>
    <cellStyle name="Note 2 3 6 6" xfId="20297" xr:uid="{00000000-0005-0000-0000-0000364F0000}"/>
    <cellStyle name="Note 2 3 6 6 2" xfId="20298" xr:uid="{00000000-0005-0000-0000-0000374F0000}"/>
    <cellStyle name="Note 2 3 6 6 2 2" xfId="20299" xr:uid="{00000000-0005-0000-0000-0000384F0000}"/>
    <cellStyle name="Note 2 3 6 6 2 2 2" xfId="20300" xr:uid="{00000000-0005-0000-0000-0000394F0000}"/>
    <cellStyle name="Note 2 3 6 6 2 2 2 2" xfId="20301" xr:uid="{00000000-0005-0000-0000-00003A4F0000}"/>
    <cellStyle name="Note 2 3 6 6 2 2 3" xfId="20302" xr:uid="{00000000-0005-0000-0000-00003B4F0000}"/>
    <cellStyle name="Note 2 3 6 6 2 3" xfId="20303" xr:uid="{00000000-0005-0000-0000-00003C4F0000}"/>
    <cellStyle name="Note 2 3 6 6 2 3 2" xfId="20304" xr:uid="{00000000-0005-0000-0000-00003D4F0000}"/>
    <cellStyle name="Note 2 3 6 6 2 4" xfId="20305" xr:uid="{00000000-0005-0000-0000-00003E4F0000}"/>
    <cellStyle name="Note 2 3 6 6 3" xfId="20306" xr:uid="{00000000-0005-0000-0000-00003F4F0000}"/>
    <cellStyle name="Note 2 3 6 6 3 2" xfId="20307" xr:uid="{00000000-0005-0000-0000-0000404F0000}"/>
    <cellStyle name="Note 2 3 6 6 3 2 2" xfId="20308" xr:uid="{00000000-0005-0000-0000-0000414F0000}"/>
    <cellStyle name="Note 2 3 6 6 3 3" xfId="20309" xr:uid="{00000000-0005-0000-0000-0000424F0000}"/>
    <cellStyle name="Note 2 3 6 6 4" xfId="20310" xr:uid="{00000000-0005-0000-0000-0000434F0000}"/>
    <cellStyle name="Note 2 3 6 6 4 2" xfId="20311" xr:uid="{00000000-0005-0000-0000-0000444F0000}"/>
    <cellStyle name="Note 2 3 6 6 4 2 2" xfId="20312" xr:uid="{00000000-0005-0000-0000-0000454F0000}"/>
    <cellStyle name="Note 2 3 6 6 4 3" xfId="20313" xr:uid="{00000000-0005-0000-0000-0000464F0000}"/>
    <cellStyle name="Note 2 3 6 6 5" xfId="20314" xr:uid="{00000000-0005-0000-0000-0000474F0000}"/>
    <cellStyle name="Note 2 3 6 6 5 2" xfId="20315" xr:uid="{00000000-0005-0000-0000-0000484F0000}"/>
    <cellStyle name="Note 2 3 6 6 6" xfId="20316" xr:uid="{00000000-0005-0000-0000-0000494F0000}"/>
    <cellStyle name="Note 2 3 6 6 6 2" xfId="20317" xr:uid="{00000000-0005-0000-0000-00004A4F0000}"/>
    <cellStyle name="Note 2 3 6 6 7" xfId="20318" xr:uid="{00000000-0005-0000-0000-00004B4F0000}"/>
    <cellStyle name="Note 2 3 6 7" xfId="20319" xr:uid="{00000000-0005-0000-0000-00004C4F0000}"/>
    <cellStyle name="Note 2 3 6 7 2" xfId="20320" xr:uid="{00000000-0005-0000-0000-00004D4F0000}"/>
    <cellStyle name="Note 2 3 6 7 2 2" xfId="20321" xr:uid="{00000000-0005-0000-0000-00004E4F0000}"/>
    <cellStyle name="Note 2 3 6 7 2 2 2" xfId="20322" xr:uid="{00000000-0005-0000-0000-00004F4F0000}"/>
    <cellStyle name="Note 2 3 6 7 2 3" xfId="20323" xr:uid="{00000000-0005-0000-0000-0000504F0000}"/>
    <cellStyle name="Note 2 3 6 7 3" xfId="20324" xr:uid="{00000000-0005-0000-0000-0000514F0000}"/>
    <cellStyle name="Note 2 3 6 7 3 2" xfId="20325" xr:uid="{00000000-0005-0000-0000-0000524F0000}"/>
    <cellStyle name="Note 2 3 6 7 4" xfId="20326" xr:uid="{00000000-0005-0000-0000-0000534F0000}"/>
    <cellStyle name="Note 2 3 6 8" xfId="20327" xr:uid="{00000000-0005-0000-0000-0000544F0000}"/>
    <cellStyle name="Note 2 3 6 8 2" xfId="20328" xr:uid="{00000000-0005-0000-0000-0000554F0000}"/>
    <cellStyle name="Note 2 3 6 8 2 2" xfId="20329" xr:uid="{00000000-0005-0000-0000-0000564F0000}"/>
    <cellStyle name="Note 2 3 6 8 3" xfId="20330" xr:uid="{00000000-0005-0000-0000-0000574F0000}"/>
    <cellStyle name="Note 2 3 6 9" xfId="20331" xr:uid="{00000000-0005-0000-0000-0000584F0000}"/>
    <cellStyle name="Note 2 3 6 9 2" xfId="20332" xr:uid="{00000000-0005-0000-0000-0000594F0000}"/>
    <cellStyle name="Note 2 3 6 9 2 2" xfId="20333" xr:uid="{00000000-0005-0000-0000-00005A4F0000}"/>
    <cellStyle name="Note 2 3 6 9 3" xfId="20334" xr:uid="{00000000-0005-0000-0000-00005B4F0000}"/>
    <cellStyle name="Note 2 3 7" xfId="20335" xr:uid="{00000000-0005-0000-0000-00005C4F0000}"/>
    <cellStyle name="Note 2 3 7 10" xfId="20336" xr:uid="{00000000-0005-0000-0000-00005D4F0000}"/>
    <cellStyle name="Note 2 3 7 10 2" xfId="20337" xr:uid="{00000000-0005-0000-0000-00005E4F0000}"/>
    <cellStyle name="Note 2 3 7 11" xfId="20338" xr:uid="{00000000-0005-0000-0000-00005F4F0000}"/>
    <cellStyle name="Note 2 3 7 11 2" xfId="20339" xr:uid="{00000000-0005-0000-0000-0000604F0000}"/>
    <cellStyle name="Note 2 3 7 12" xfId="20340" xr:uid="{00000000-0005-0000-0000-0000614F0000}"/>
    <cellStyle name="Note 2 3 7 2" xfId="20341" xr:uid="{00000000-0005-0000-0000-0000624F0000}"/>
    <cellStyle name="Note 2 3 7 2 2" xfId="20342" xr:uid="{00000000-0005-0000-0000-0000634F0000}"/>
    <cellStyle name="Note 2 3 7 2 2 2" xfId="20343" xr:uid="{00000000-0005-0000-0000-0000644F0000}"/>
    <cellStyle name="Note 2 3 7 2 2 2 2" xfId="20344" xr:uid="{00000000-0005-0000-0000-0000654F0000}"/>
    <cellStyle name="Note 2 3 7 2 2 2 2 2" xfId="20345" xr:uid="{00000000-0005-0000-0000-0000664F0000}"/>
    <cellStyle name="Note 2 3 7 2 2 2 3" xfId="20346" xr:uid="{00000000-0005-0000-0000-0000674F0000}"/>
    <cellStyle name="Note 2 3 7 2 2 3" xfId="20347" xr:uid="{00000000-0005-0000-0000-0000684F0000}"/>
    <cellStyle name="Note 2 3 7 2 2 3 2" xfId="20348" xr:uid="{00000000-0005-0000-0000-0000694F0000}"/>
    <cellStyle name="Note 2 3 7 2 2 4" xfId="20349" xr:uid="{00000000-0005-0000-0000-00006A4F0000}"/>
    <cellStyle name="Note 2 3 7 2 3" xfId="20350" xr:uid="{00000000-0005-0000-0000-00006B4F0000}"/>
    <cellStyle name="Note 2 3 7 2 3 2" xfId="20351" xr:uid="{00000000-0005-0000-0000-00006C4F0000}"/>
    <cellStyle name="Note 2 3 7 2 3 2 2" xfId="20352" xr:uid="{00000000-0005-0000-0000-00006D4F0000}"/>
    <cellStyle name="Note 2 3 7 2 3 3" xfId="20353" xr:uid="{00000000-0005-0000-0000-00006E4F0000}"/>
    <cellStyle name="Note 2 3 7 2 4" xfId="20354" xr:uid="{00000000-0005-0000-0000-00006F4F0000}"/>
    <cellStyle name="Note 2 3 7 2 4 2" xfId="20355" xr:uid="{00000000-0005-0000-0000-0000704F0000}"/>
    <cellStyle name="Note 2 3 7 2 4 2 2" xfId="20356" xr:uid="{00000000-0005-0000-0000-0000714F0000}"/>
    <cellStyle name="Note 2 3 7 2 4 3" xfId="20357" xr:uid="{00000000-0005-0000-0000-0000724F0000}"/>
    <cellStyle name="Note 2 3 7 2 5" xfId="20358" xr:uid="{00000000-0005-0000-0000-0000734F0000}"/>
    <cellStyle name="Note 2 3 7 2 5 2" xfId="20359" xr:uid="{00000000-0005-0000-0000-0000744F0000}"/>
    <cellStyle name="Note 2 3 7 2 6" xfId="20360" xr:uid="{00000000-0005-0000-0000-0000754F0000}"/>
    <cellStyle name="Note 2 3 7 2 6 2" xfId="20361" xr:uid="{00000000-0005-0000-0000-0000764F0000}"/>
    <cellStyle name="Note 2 3 7 2 7" xfId="20362" xr:uid="{00000000-0005-0000-0000-0000774F0000}"/>
    <cellStyle name="Note 2 3 7 3" xfId="20363" xr:uid="{00000000-0005-0000-0000-0000784F0000}"/>
    <cellStyle name="Note 2 3 7 3 2" xfId="20364" xr:uid="{00000000-0005-0000-0000-0000794F0000}"/>
    <cellStyle name="Note 2 3 7 3 2 2" xfId="20365" xr:uid="{00000000-0005-0000-0000-00007A4F0000}"/>
    <cellStyle name="Note 2 3 7 3 2 2 2" xfId="20366" xr:uid="{00000000-0005-0000-0000-00007B4F0000}"/>
    <cellStyle name="Note 2 3 7 3 2 2 2 2" xfId="20367" xr:uid="{00000000-0005-0000-0000-00007C4F0000}"/>
    <cellStyle name="Note 2 3 7 3 2 2 3" xfId="20368" xr:uid="{00000000-0005-0000-0000-00007D4F0000}"/>
    <cellStyle name="Note 2 3 7 3 2 3" xfId="20369" xr:uid="{00000000-0005-0000-0000-00007E4F0000}"/>
    <cellStyle name="Note 2 3 7 3 2 3 2" xfId="20370" xr:uid="{00000000-0005-0000-0000-00007F4F0000}"/>
    <cellStyle name="Note 2 3 7 3 2 4" xfId="20371" xr:uid="{00000000-0005-0000-0000-0000804F0000}"/>
    <cellStyle name="Note 2 3 7 3 3" xfId="20372" xr:uid="{00000000-0005-0000-0000-0000814F0000}"/>
    <cellStyle name="Note 2 3 7 3 3 2" xfId="20373" xr:uid="{00000000-0005-0000-0000-0000824F0000}"/>
    <cellStyle name="Note 2 3 7 3 3 2 2" xfId="20374" xr:uid="{00000000-0005-0000-0000-0000834F0000}"/>
    <cellStyle name="Note 2 3 7 3 3 3" xfId="20375" xr:uid="{00000000-0005-0000-0000-0000844F0000}"/>
    <cellStyle name="Note 2 3 7 3 4" xfId="20376" xr:uid="{00000000-0005-0000-0000-0000854F0000}"/>
    <cellStyle name="Note 2 3 7 3 4 2" xfId="20377" xr:uid="{00000000-0005-0000-0000-0000864F0000}"/>
    <cellStyle name="Note 2 3 7 3 4 2 2" xfId="20378" xr:uid="{00000000-0005-0000-0000-0000874F0000}"/>
    <cellStyle name="Note 2 3 7 3 4 3" xfId="20379" xr:uid="{00000000-0005-0000-0000-0000884F0000}"/>
    <cellStyle name="Note 2 3 7 3 5" xfId="20380" xr:uid="{00000000-0005-0000-0000-0000894F0000}"/>
    <cellStyle name="Note 2 3 7 3 5 2" xfId="20381" xr:uid="{00000000-0005-0000-0000-00008A4F0000}"/>
    <cellStyle name="Note 2 3 7 3 6" xfId="20382" xr:uid="{00000000-0005-0000-0000-00008B4F0000}"/>
    <cellStyle name="Note 2 3 7 3 6 2" xfId="20383" xr:uid="{00000000-0005-0000-0000-00008C4F0000}"/>
    <cellStyle name="Note 2 3 7 3 7" xfId="20384" xr:uid="{00000000-0005-0000-0000-00008D4F0000}"/>
    <cellStyle name="Note 2 3 7 4" xfId="20385" xr:uid="{00000000-0005-0000-0000-00008E4F0000}"/>
    <cellStyle name="Note 2 3 7 4 2" xfId="20386" xr:uid="{00000000-0005-0000-0000-00008F4F0000}"/>
    <cellStyle name="Note 2 3 7 4 2 2" xfId="20387" xr:uid="{00000000-0005-0000-0000-0000904F0000}"/>
    <cellStyle name="Note 2 3 7 4 2 2 2" xfId="20388" xr:uid="{00000000-0005-0000-0000-0000914F0000}"/>
    <cellStyle name="Note 2 3 7 4 2 2 2 2" xfId="20389" xr:uid="{00000000-0005-0000-0000-0000924F0000}"/>
    <cellStyle name="Note 2 3 7 4 2 2 3" xfId="20390" xr:uid="{00000000-0005-0000-0000-0000934F0000}"/>
    <cellStyle name="Note 2 3 7 4 2 3" xfId="20391" xr:uid="{00000000-0005-0000-0000-0000944F0000}"/>
    <cellStyle name="Note 2 3 7 4 2 3 2" xfId="20392" xr:uid="{00000000-0005-0000-0000-0000954F0000}"/>
    <cellStyle name="Note 2 3 7 4 2 4" xfId="20393" xr:uid="{00000000-0005-0000-0000-0000964F0000}"/>
    <cellStyle name="Note 2 3 7 4 3" xfId="20394" xr:uid="{00000000-0005-0000-0000-0000974F0000}"/>
    <cellStyle name="Note 2 3 7 4 3 2" xfId="20395" xr:uid="{00000000-0005-0000-0000-0000984F0000}"/>
    <cellStyle name="Note 2 3 7 4 3 2 2" xfId="20396" xr:uid="{00000000-0005-0000-0000-0000994F0000}"/>
    <cellStyle name="Note 2 3 7 4 3 3" xfId="20397" xr:uid="{00000000-0005-0000-0000-00009A4F0000}"/>
    <cellStyle name="Note 2 3 7 4 4" xfId="20398" xr:uid="{00000000-0005-0000-0000-00009B4F0000}"/>
    <cellStyle name="Note 2 3 7 4 4 2" xfId="20399" xr:uid="{00000000-0005-0000-0000-00009C4F0000}"/>
    <cellStyle name="Note 2 3 7 4 4 2 2" xfId="20400" xr:uid="{00000000-0005-0000-0000-00009D4F0000}"/>
    <cellStyle name="Note 2 3 7 4 4 3" xfId="20401" xr:uid="{00000000-0005-0000-0000-00009E4F0000}"/>
    <cellStyle name="Note 2 3 7 4 5" xfId="20402" xr:uid="{00000000-0005-0000-0000-00009F4F0000}"/>
    <cellStyle name="Note 2 3 7 4 5 2" xfId="20403" xr:uid="{00000000-0005-0000-0000-0000A04F0000}"/>
    <cellStyle name="Note 2 3 7 4 6" xfId="20404" xr:uid="{00000000-0005-0000-0000-0000A14F0000}"/>
    <cellStyle name="Note 2 3 7 4 6 2" xfId="20405" xr:uid="{00000000-0005-0000-0000-0000A24F0000}"/>
    <cellStyle name="Note 2 3 7 4 7" xfId="20406" xr:uid="{00000000-0005-0000-0000-0000A34F0000}"/>
    <cellStyle name="Note 2 3 7 5" xfId="20407" xr:uid="{00000000-0005-0000-0000-0000A44F0000}"/>
    <cellStyle name="Note 2 3 7 5 2" xfId="20408" xr:uid="{00000000-0005-0000-0000-0000A54F0000}"/>
    <cellStyle name="Note 2 3 7 5 2 2" xfId="20409" xr:uid="{00000000-0005-0000-0000-0000A64F0000}"/>
    <cellStyle name="Note 2 3 7 5 2 2 2" xfId="20410" xr:uid="{00000000-0005-0000-0000-0000A74F0000}"/>
    <cellStyle name="Note 2 3 7 5 2 2 2 2" xfId="20411" xr:uid="{00000000-0005-0000-0000-0000A84F0000}"/>
    <cellStyle name="Note 2 3 7 5 2 2 3" xfId="20412" xr:uid="{00000000-0005-0000-0000-0000A94F0000}"/>
    <cellStyle name="Note 2 3 7 5 2 3" xfId="20413" xr:uid="{00000000-0005-0000-0000-0000AA4F0000}"/>
    <cellStyle name="Note 2 3 7 5 2 3 2" xfId="20414" xr:uid="{00000000-0005-0000-0000-0000AB4F0000}"/>
    <cellStyle name="Note 2 3 7 5 2 4" xfId="20415" xr:uid="{00000000-0005-0000-0000-0000AC4F0000}"/>
    <cellStyle name="Note 2 3 7 5 3" xfId="20416" xr:uid="{00000000-0005-0000-0000-0000AD4F0000}"/>
    <cellStyle name="Note 2 3 7 5 3 2" xfId="20417" xr:uid="{00000000-0005-0000-0000-0000AE4F0000}"/>
    <cellStyle name="Note 2 3 7 5 3 2 2" xfId="20418" xr:uid="{00000000-0005-0000-0000-0000AF4F0000}"/>
    <cellStyle name="Note 2 3 7 5 3 3" xfId="20419" xr:uid="{00000000-0005-0000-0000-0000B04F0000}"/>
    <cellStyle name="Note 2 3 7 5 4" xfId="20420" xr:uid="{00000000-0005-0000-0000-0000B14F0000}"/>
    <cellStyle name="Note 2 3 7 5 4 2" xfId="20421" xr:uid="{00000000-0005-0000-0000-0000B24F0000}"/>
    <cellStyle name="Note 2 3 7 5 4 2 2" xfId="20422" xr:uid="{00000000-0005-0000-0000-0000B34F0000}"/>
    <cellStyle name="Note 2 3 7 5 4 3" xfId="20423" xr:uid="{00000000-0005-0000-0000-0000B44F0000}"/>
    <cellStyle name="Note 2 3 7 5 5" xfId="20424" xr:uid="{00000000-0005-0000-0000-0000B54F0000}"/>
    <cellStyle name="Note 2 3 7 5 5 2" xfId="20425" xr:uid="{00000000-0005-0000-0000-0000B64F0000}"/>
    <cellStyle name="Note 2 3 7 5 6" xfId="20426" xr:uid="{00000000-0005-0000-0000-0000B74F0000}"/>
    <cellStyle name="Note 2 3 7 5 6 2" xfId="20427" xr:uid="{00000000-0005-0000-0000-0000B84F0000}"/>
    <cellStyle name="Note 2 3 7 5 7" xfId="20428" xr:uid="{00000000-0005-0000-0000-0000B94F0000}"/>
    <cellStyle name="Note 2 3 7 6" xfId="20429" xr:uid="{00000000-0005-0000-0000-0000BA4F0000}"/>
    <cellStyle name="Note 2 3 7 6 2" xfId="20430" xr:uid="{00000000-0005-0000-0000-0000BB4F0000}"/>
    <cellStyle name="Note 2 3 7 6 2 2" xfId="20431" xr:uid="{00000000-0005-0000-0000-0000BC4F0000}"/>
    <cellStyle name="Note 2 3 7 6 2 2 2" xfId="20432" xr:uid="{00000000-0005-0000-0000-0000BD4F0000}"/>
    <cellStyle name="Note 2 3 7 6 2 2 2 2" xfId="20433" xr:uid="{00000000-0005-0000-0000-0000BE4F0000}"/>
    <cellStyle name="Note 2 3 7 6 2 2 3" xfId="20434" xr:uid="{00000000-0005-0000-0000-0000BF4F0000}"/>
    <cellStyle name="Note 2 3 7 6 2 3" xfId="20435" xr:uid="{00000000-0005-0000-0000-0000C04F0000}"/>
    <cellStyle name="Note 2 3 7 6 2 3 2" xfId="20436" xr:uid="{00000000-0005-0000-0000-0000C14F0000}"/>
    <cellStyle name="Note 2 3 7 6 2 4" xfId="20437" xr:uid="{00000000-0005-0000-0000-0000C24F0000}"/>
    <cellStyle name="Note 2 3 7 6 3" xfId="20438" xr:uid="{00000000-0005-0000-0000-0000C34F0000}"/>
    <cellStyle name="Note 2 3 7 6 3 2" xfId="20439" xr:uid="{00000000-0005-0000-0000-0000C44F0000}"/>
    <cellStyle name="Note 2 3 7 6 3 2 2" xfId="20440" xr:uid="{00000000-0005-0000-0000-0000C54F0000}"/>
    <cellStyle name="Note 2 3 7 6 3 3" xfId="20441" xr:uid="{00000000-0005-0000-0000-0000C64F0000}"/>
    <cellStyle name="Note 2 3 7 6 4" xfId="20442" xr:uid="{00000000-0005-0000-0000-0000C74F0000}"/>
    <cellStyle name="Note 2 3 7 6 4 2" xfId="20443" xr:uid="{00000000-0005-0000-0000-0000C84F0000}"/>
    <cellStyle name="Note 2 3 7 6 4 2 2" xfId="20444" xr:uid="{00000000-0005-0000-0000-0000C94F0000}"/>
    <cellStyle name="Note 2 3 7 6 4 3" xfId="20445" xr:uid="{00000000-0005-0000-0000-0000CA4F0000}"/>
    <cellStyle name="Note 2 3 7 6 5" xfId="20446" xr:uid="{00000000-0005-0000-0000-0000CB4F0000}"/>
    <cellStyle name="Note 2 3 7 6 5 2" xfId="20447" xr:uid="{00000000-0005-0000-0000-0000CC4F0000}"/>
    <cellStyle name="Note 2 3 7 6 6" xfId="20448" xr:uid="{00000000-0005-0000-0000-0000CD4F0000}"/>
    <cellStyle name="Note 2 3 7 6 6 2" xfId="20449" xr:uid="{00000000-0005-0000-0000-0000CE4F0000}"/>
    <cellStyle name="Note 2 3 7 6 7" xfId="20450" xr:uid="{00000000-0005-0000-0000-0000CF4F0000}"/>
    <cellStyle name="Note 2 3 7 7" xfId="20451" xr:uid="{00000000-0005-0000-0000-0000D04F0000}"/>
    <cellStyle name="Note 2 3 7 7 2" xfId="20452" xr:uid="{00000000-0005-0000-0000-0000D14F0000}"/>
    <cellStyle name="Note 2 3 7 7 2 2" xfId="20453" xr:uid="{00000000-0005-0000-0000-0000D24F0000}"/>
    <cellStyle name="Note 2 3 7 7 2 2 2" xfId="20454" xr:uid="{00000000-0005-0000-0000-0000D34F0000}"/>
    <cellStyle name="Note 2 3 7 7 2 3" xfId="20455" xr:uid="{00000000-0005-0000-0000-0000D44F0000}"/>
    <cellStyle name="Note 2 3 7 7 3" xfId="20456" xr:uid="{00000000-0005-0000-0000-0000D54F0000}"/>
    <cellStyle name="Note 2 3 7 7 3 2" xfId="20457" xr:uid="{00000000-0005-0000-0000-0000D64F0000}"/>
    <cellStyle name="Note 2 3 7 7 4" xfId="20458" xr:uid="{00000000-0005-0000-0000-0000D74F0000}"/>
    <cellStyle name="Note 2 3 7 8" xfId="20459" xr:uid="{00000000-0005-0000-0000-0000D84F0000}"/>
    <cellStyle name="Note 2 3 7 8 2" xfId="20460" xr:uid="{00000000-0005-0000-0000-0000D94F0000}"/>
    <cellStyle name="Note 2 3 7 8 2 2" xfId="20461" xr:uid="{00000000-0005-0000-0000-0000DA4F0000}"/>
    <cellStyle name="Note 2 3 7 8 3" xfId="20462" xr:uid="{00000000-0005-0000-0000-0000DB4F0000}"/>
    <cellStyle name="Note 2 3 7 9" xfId="20463" xr:uid="{00000000-0005-0000-0000-0000DC4F0000}"/>
    <cellStyle name="Note 2 3 7 9 2" xfId="20464" xr:uid="{00000000-0005-0000-0000-0000DD4F0000}"/>
    <cellStyle name="Note 2 3 7 9 2 2" xfId="20465" xr:uid="{00000000-0005-0000-0000-0000DE4F0000}"/>
    <cellStyle name="Note 2 3 7 9 3" xfId="20466" xr:uid="{00000000-0005-0000-0000-0000DF4F0000}"/>
    <cellStyle name="Note 2 3 8" xfId="20467" xr:uid="{00000000-0005-0000-0000-0000E04F0000}"/>
    <cellStyle name="Note 2 3 8 10" xfId="20468" xr:uid="{00000000-0005-0000-0000-0000E14F0000}"/>
    <cellStyle name="Note 2 3 8 10 2" xfId="20469" xr:uid="{00000000-0005-0000-0000-0000E24F0000}"/>
    <cellStyle name="Note 2 3 8 11" xfId="20470" xr:uid="{00000000-0005-0000-0000-0000E34F0000}"/>
    <cellStyle name="Note 2 3 8 11 2" xfId="20471" xr:uid="{00000000-0005-0000-0000-0000E44F0000}"/>
    <cellStyle name="Note 2 3 8 12" xfId="20472" xr:uid="{00000000-0005-0000-0000-0000E54F0000}"/>
    <cellStyle name="Note 2 3 8 2" xfId="20473" xr:uid="{00000000-0005-0000-0000-0000E64F0000}"/>
    <cellStyle name="Note 2 3 8 2 2" xfId="20474" xr:uid="{00000000-0005-0000-0000-0000E74F0000}"/>
    <cellStyle name="Note 2 3 8 2 2 2" xfId="20475" xr:uid="{00000000-0005-0000-0000-0000E84F0000}"/>
    <cellStyle name="Note 2 3 8 2 2 2 2" xfId="20476" xr:uid="{00000000-0005-0000-0000-0000E94F0000}"/>
    <cellStyle name="Note 2 3 8 2 2 2 2 2" xfId="20477" xr:uid="{00000000-0005-0000-0000-0000EA4F0000}"/>
    <cellStyle name="Note 2 3 8 2 2 2 3" xfId="20478" xr:uid="{00000000-0005-0000-0000-0000EB4F0000}"/>
    <cellStyle name="Note 2 3 8 2 2 3" xfId="20479" xr:uid="{00000000-0005-0000-0000-0000EC4F0000}"/>
    <cellStyle name="Note 2 3 8 2 2 3 2" xfId="20480" xr:uid="{00000000-0005-0000-0000-0000ED4F0000}"/>
    <cellStyle name="Note 2 3 8 2 2 4" xfId="20481" xr:uid="{00000000-0005-0000-0000-0000EE4F0000}"/>
    <cellStyle name="Note 2 3 8 2 3" xfId="20482" xr:uid="{00000000-0005-0000-0000-0000EF4F0000}"/>
    <cellStyle name="Note 2 3 8 2 3 2" xfId="20483" xr:uid="{00000000-0005-0000-0000-0000F04F0000}"/>
    <cellStyle name="Note 2 3 8 2 3 2 2" xfId="20484" xr:uid="{00000000-0005-0000-0000-0000F14F0000}"/>
    <cellStyle name="Note 2 3 8 2 3 3" xfId="20485" xr:uid="{00000000-0005-0000-0000-0000F24F0000}"/>
    <cellStyle name="Note 2 3 8 2 4" xfId="20486" xr:uid="{00000000-0005-0000-0000-0000F34F0000}"/>
    <cellStyle name="Note 2 3 8 2 4 2" xfId="20487" xr:uid="{00000000-0005-0000-0000-0000F44F0000}"/>
    <cellStyle name="Note 2 3 8 2 4 2 2" xfId="20488" xr:uid="{00000000-0005-0000-0000-0000F54F0000}"/>
    <cellStyle name="Note 2 3 8 2 4 3" xfId="20489" xr:uid="{00000000-0005-0000-0000-0000F64F0000}"/>
    <cellStyle name="Note 2 3 8 2 5" xfId="20490" xr:uid="{00000000-0005-0000-0000-0000F74F0000}"/>
    <cellStyle name="Note 2 3 8 2 5 2" xfId="20491" xr:uid="{00000000-0005-0000-0000-0000F84F0000}"/>
    <cellStyle name="Note 2 3 8 2 6" xfId="20492" xr:uid="{00000000-0005-0000-0000-0000F94F0000}"/>
    <cellStyle name="Note 2 3 8 2 6 2" xfId="20493" xr:uid="{00000000-0005-0000-0000-0000FA4F0000}"/>
    <cellStyle name="Note 2 3 8 2 7" xfId="20494" xr:uid="{00000000-0005-0000-0000-0000FB4F0000}"/>
    <cellStyle name="Note 2 3 8 3" xfId="20495" xr:uid="{00000000-0005-0000-0000-0000FC4F0000}"/>
    <cellStyle name="Note 2 3 8 3 2" xfId="20496" xr:uid="{00000000-0005-0000-0000-0000FD4F0000}"/>
    <cellStyle name="Note 2 3 8 3 2 2" xfId="20497" xr:uid="{00000000-0005-0000-0000-0000FE4F0000}"/>
    <cellStyle name="Note 2 3 8 3 2 2 2" xfId="20498" xr:uid="{00000000-0005-0000-0000-0000FF4F0000}"/>
    <cellStyle name="Note 2 3 8 3 2 2 2 2" xfId="20499" xr:uid="{00000000-0005-0000-0000-000000500000}"/>
    <cellStyle name="Note 2 3 8 3 2 2 3" xfId="20500" xr:uid="{00000000-0005-0000-0000-000001500000}"/>
    <cellStyle name="Note 2 3 8 3 2 3" xfId="20501" xr:uid="{00000000-0005-0000-0000-000002500000}"/>
    <cellStyle name="Note 2 3 8 3 2 3 2" xfId="20502" xr:uid="{00000000-0005-0000-0000-000003500000}"/>
    <cellStyle name="Note 2 3 8 3 2 4" xfId="20503" xr:uid="{00000000-0005-0000-0000-000004500000}"/>
    <cellStyle name="Note 2 3 8 3 3" xfId="20504" xr:uid="{00000000-0005-0000-0000-000005500000}"/>
    <cellStyle name="Note 2 3 8 3 3 2" xfId="20505" xr:uid="{00000000-0005-0000-0000-000006500000}"/>
    <cellStyle name="Note 2 3 8 3 3 2 2" xfId="20506" xr:uid="{00000000-0005-0000-0000-000007500000}"/>
    <cellStyle name="Note 2 3 8 3 3 3" xfId="20507" xr:uid="{00000000-0005-0000-0000-000008500000}"/>
    <cellStyle name="Note 2 3 8 3 4" xfId="20508" xr:uid="{00000000-0005-0000-0000-000009500000}"/>
    <cellStyle name="Note 2 3 8 3 4 2" xfId="20509" xr:uid="{00000000-0005-0000-0000-00000A500000}"/>
    <cellStyle name="Note 2 3 8 3 4 2 2" xfId="20510" xr:uid="{00000000-0005-0000-0000-00000B500000}"/>
    <cellStyle name="Note 2 3 8 3 4 3" xfId="20511" xr:uid="{00000000-0005-0000-0000-00000C500000}"/>
    <cellStyle name="Note 2 3 8 3 5" xfId="20512" xr:uid="{00000000-0005-0000-0000-00000D500000}"/>
    <cellStyle name="Note 2 3 8 3 5 2" xfId="20513" xr:uid="{00000000-0005-0000-0000-00000E500000}"/>
    <cellStyle name="Note 2 3 8 3 6" xfId="20514" xr:uid="{00000000-0005-0000-0000-00000F500000}"/>
    <cellStyle name="Note 2 3 8 3 6 2" xfId="20515" xr:uid="{00000000-0005-0000-0000-000010500000}"/>
    <cellStyle name="Note 2 3 8 3 7" xfId="20516" xr:uid="{00000000-0005-0000-0000-000011500000}"/>
    <cellStyle name="Note 2 3 8 4" xfId="20517" xr:uid="{00000000-0005-0000-0000-000012500000}"/>
    <cellStyle name="Note 2 3 8 4 2" xfId="20518" xr:uid="{00000000-0005-0000-0000-000013500000}"/>
    <cellStyle name="Note 2 3 8 4 2 2" xfId="20519" xr:uid="{00000000-0005-0000-0000-000014500000}"/>
    <cellStyle name="Note 2 3 8 4 2 2 2" xfId="20520" xr:uid="{00000000-0005-0000-0000-000015500000}"/>
    <cellStyle name="Note 2 3 8 4 2 2 2 2" xfId="20521" xr:uid="{00000000-0005-0000-0000-000016500000}"/>
    <cellStyle name="Note 2 3 8 4 2 2 3" xfId="20522" xr:uid="{00000000-0005-0000-0000-000017500000}"/>
    <cellStyle name="Note 2 3 8 4 2 3" xfId="20523" xr:uid="{00000000-0005-0000-0000-000018500000}"/>
    <cellStyle name="Note 2 3 8 4 2 3 2" xfId="20524" xr:uid="{00000000-0005-0000-0000-000019500000}"/>
    <cellStyle name="Note 2 3 8 4 2 4" xfId="20525" xr:uid="{00000000-0005-0000-0000-00001A500000}"/>
    <cellStyle name="Note 2 3 8 4 3" xfId="20526" xr:uid="{00000000-0005-0000-0000-00001B500000}"/>
    <cellStyle name="Note 2 3 8 4 3 2" xfId="20527" xr:uid="{00000000-0005-0000-0000-00001C500000}"/>
    <cellStyle name="Note 2 3 8 4 3 2 2" xfId="20528" xr:uid="{00000000-0005-0000-0000-00001D500000}"/>
    <cellStyle name="Note 2 3 8 4 3 3" xfId="20529" xr:uid="{00000000-0005-0000-0000-00001E500000}"/>
    <cellStyle name="Note 2 3 8 4 4" xfId="20530" xr:uid="{00000000-0005-0000-0000-00001F500000}"/>
    <cellStyle name="Note 2 3 8 4 4 2" xfId="20531" xr:uid="{00000000-0005-0000-0000-000020500000}"/>
    <cellStyle name="Note 2 3 8 4 4 2 2" xfId="20532" xr:uid="{00000000-0005-0000-0000-000021500000}"/>
    <cellStyle name="Note 2 3 8 4 4 3" xfId="20533" xr:uid="{00000000-0005-0000-0000-000022500000}"/>
    <cellStyle name="Note 2 3 8 4 5" xfId="20534" xr:uid="{00000000-0005-0000-0000-000023500000}"/>
    <cellStyle name="Note 2 3 8 4 5 2" xfId="20535" xr:uid="{00000000-0005-0000-0000-000024500000}"/>
    <cellStyle name="Note 2 3 8 4 6" xfId="20536" xr:uid="{00000000-0005-0000-0000-000025500000}"/>
    <cellStyle name="Note 2 3 8 4 6 2" xfId="20537" xr:uid="{00000000-0005-0000-0000-000026500000}"/>
    <cellStyle name="Note 2 3 8 4 7" xfId="20538" xr:uid="{00000000-0005-0000-0000-000027500000}"/>
    <cellStyle name="Note 2 3 8 5" xfId="20539" xr:uid="{00000000-0005-0000-0000-000028500000}"/>
    <cellStyle name="Note 2 3 8 5 2" xfId="20540" xr:uid="{00000000-0005-0000-0000-000029500000}"/>
    <cellStyle name="Note 2 3 8 5 2 2" xfId="20541" xr:uid="{00000000-0005-0000-0000-00002A500000}"/>
    <cellStyle name="Note 2 3 8 5 2 2 2" xfId="20542" xr:uid="{00000000-0005-0000-0000-00002B500000}"/>
    <cellStyle name="Note 2 3 8 5 2 2 2 2" xfId="20543" xr:uid="{00000000-0005-0000-0000-00002C500000}"/>
    <cellStyle name="Note 2 3 8 5 2 2 3" xfId="20544" xr:uid="{00000000-0005-0000-0000-00002D500000}"/>
    <cellStyle name="Note 2 3 8 5 2 3" xfId="20545" xr:uid="{00000000-0005-0000-0000-00002E500000}"/>
    <cellStyle name="Note 2 3 8 5 2 3 2" xfId="20546" xr:uid="{00000000-0005-0000-0000-00002F500000}"/>
    <cellStyle name="Note 2 3 8 5 2 4" xfId="20547" xr:uid="{00000000-0005-0000-0000-000030500000}"/>
    <cellStyle name="Note 2 3 8 5 3" xfId="20548" xr:uid="{00000000-0005-0000-0000-000031500000}"/>
    <cellStyle name="Note 2 3 8 5 3 2" xfId="20549" xr:uid="{00000000-0005-0000-0000-000032500000}"/>
    <cellStyle name="Note 2 3 8 5 3 2 2" xfId="20550" xr:uid="{00000000-0005-0000-0000-000033500000}"/>
    <cellStyle name="Note 2 3 8 5 3 3" xfId="20551" xr:uid="{00000000-0005-0000-0000-000034500000}"/>
    <cellStyle name="Note 2 3 8 5 4" xfId="20552" xr:uid="{00000000-0005-0000-0000-000035500000}"/>
    <cellStyle name="Note 2 3 8 5 4 2" xfId="20553" xr:uid="{00000000-0005-0000-0000-000036500000}"/>
    <cellStyle name="Note 2 3 8 5 4 2 2" xfId="20554" xr:uid="{00000000-0005-0000-0000-000037500000}"/>
    <cellStyle name="Note 2 3 8 5 4 3" xfId="20555" xr:uid="{00000000-0005-0000-0000-000038500000}"/>
    <cellStyle name="Note 2 3 8 5 5" xfId="20556" xr:uid="{00000000-0005-0000-0000-000039500000}"/>
    <cellStyle name="Note 2 3 8 5 5 2" xfId="20557" xr:uid="{00000000-0005-0000-0000-00003A500000}"/>
    <cellStyle name="Note 2 3 8 5 6" xfId="20558" xr:uid="{00000000-0005-0000-0000-00003B500000}"/>
    <cellStyle name="Note 2 3 8 5 6 2" xfId="20559" xr:uid="{00000000-0005-0000-0000-00003C500000}"/>
    <cellStyle name="Note 2 3 8 5 7" xfId="20560" xr:uid="{00000000-0005-0000-0000-00003D500000}"/>
    <cellStyle name="Note 2 3 8 6" xfId="20561" xr:uid="{00000000-0005-0000-0000-00003E500000}"/>
    <cellStyle name="Note 2 3 8 6 2" xfId="20562" xr:uid="{00000000-0005-0000-0000-00003F500000}"/>
    <cellStyle name="Note 2 3 8 6 2 2" xfId="20563" xr:uid="{00000000-0005-0000-0000-000040500000}"/>
    <cellStyle name="Note 2 3 8 6 2 2 2" xfId="20564" xr:uid="{00000000-0005-0000-0000-000041500000}"/>
    <cellStyle name="Note 2 3 8 6 2 2 2 2" xfId="20565" xr:uid="{00000000-0005-0000-0000-000042500000}"/>
    <cellStyle name="Note 2 3 8 6 2 2 3" xfId="20566" xr:uid="{00000000-0005-0000-0000-000043500000}"/>
    <cellStyle name="Note 2 3 8 6 2 3" xfId="20567" xr:uid="{00000000-0005-0000-0000-000044500000}"/>
    <cellStyle name="Note 2 3 8 6 2 3 2" xfId="20568" xr:uid="{00000000-0005-0000-0000-000045500000}"/>
    <cellStyle name="Note 2 3 8 6 2 4" xfId="20569" xr:uid="{00000000-0005-0000-0000-000046500000}"/>
    <cellStyle name="Note 2 3 8 6 3" xfId="20570" xr:uid="{00000000-0005-0000-0000-000047500000}"/>
    <cellStyle name="Note 2 3 8 6 3 2" xfId="20571" xr:uid="{00000000-0005-0000-0000-000048500000}"/>
    <cellStyle name="Note 2 3 8 6 3 2 2" xfId="20572" xr:uid="{00000000-0005-0000-0000-000049500000}"/>
    <cellStyle name="Note 2 3 8 6 3 3" xfId="20573" xr:uid="{00000000-0005-0000-0000-00004A500000}"/>
    <cellStyle name="Note 2 3 8 6 4" xfId="20574" xr:uid="{00000000-0005-0000-0000-00004B500000}"/>
    <cellStyle name="Note 2 3 8 6 4 2" xfId="20575" xr:uid="{00000000-0005-0000-0000-00004C500000}"/>
    <cellStyle name="Note 2 3 8 6 4 2 2" xfId="20576" xr:uid="{00000000-0005-0000-0000-00004D500000}"/>
    <cellStyle name="Note 2 3 8 6 4 3" xfId="20577" xr:uid="{00000000-0005-0000-0000-00004E500000}"/>
    <cellStyle name="Note 2 3 8 6 5" xfId="20578" xr:uid="{00000000-0005-0000-0000-00004F500000}"/>
    <cellStyle name="Note 2 3 8 6 5 2" xfId="20579" xr:uid="{00000000-0005-0000-0000-000050500000}"/>
    <cellStyle name="Note 2 3 8 6 6" xfId="20580" xr:uid="{00000000-0005-0000-0000-000051500000}"/>
    <cellStyle name="Note 2 3 8 6 6 2" xfId="20581" xr:uid="{00000000-0005-0000-0000-000052500000}"/>
    <cellStyle name="Note 2 3 8 6 7" xfId="20582" xr:uid="{00000000-0005-0000-0000-000053500000}"/>
    <cellStyle name="Note 2 3 8 7" xfId="20583" xr:uid="{00000000-0005-0000-0000-000054500000}"/>
    <cellStyle name="Note 2 3 8 7 2" xfId="20584" xr:uid="{00000000-0005-0000-0000-000055500000}"/>
    <cellStyle name="Note 2 3 8 7 2 2" xfId="20585" xr:uid="{00000000-0005-0000-0000-000056500000}"/>
    <cellStyle name="Note 2 3 8 7 2 2 2" xfId="20586" xr:uid="{00000000-0005-0000-0000-000057500000}"/>
    <cellStyle name="Note 2 3 8 7 2 3" xfId="20587" xr:uid="{00000000-0005-0000-0000-000058500000}"/>
    <cellStyle name="Note 2 3 8 7 3" xfId="20588" xr:uid="{00000000-0005-0000-0000-000059500000}"/>
    <cellStyle name="Note 2 3 8 7 3 2" xfId="20589" xr:uid="{00000000-0005-0000-0000-00005A500000}"/>
    <cellStyle name="Note 2 3 8 7 4" xfId="20590" xr:uid="{00000000-0005-0000-0000-00005B500000}"/>
    <cellStyle name="Note 2 3 8 8" xfId="20591" xr:uid="{00000000-0005-0000-0000-00005C500000}"/>
    <cellStyle name="Note 2 3 8 8 2" xfId="20592" xr:uid="{00000000-0005-0000-0000-00005D500000}"/>
    <cellStyle name="Note 2 3 8 8 2 2" xfId="20593" xr:uid="{00000000-0005-0000-0000-00005E500000}"/>
    <cellStyle name="Note 2 3 8 8 3" xfId="20594" xr:uid="{00000000-0005-0000-0000-00005F500000}"/>
    <cellStyle name="Note 2 3 8 9" xfId="20595" xr:uid="{00000000-0005-0000-0000-000060500000}"/>
    <cellStyle name="Note 2 3 8 9 2" xfId="20596" xr:uid="{00000000-0005-0000-0000-000061500000}"/>
    <cellStyle name="Note 2 3 8 9 2 2" xfId="20597" xr:uid="{00000000-0005-0000-0000-000062500000}"/>
    <cellStyle name="Note 2 3 8 9 3" xfId="20598" xr:uid="{00000000-0005-0000-0000-000063500000}"/>
    <cellStyle name="Note 2 3 9" xfId="20599" xr:uid="{00000000-0005-0000-0000-000064500000}"/>
    <cellStyle name="Note 2 3 9 10" xfId="20600" xr:uid="{00000000-0005-0000-0000-000065500000}"/>
    <cellStyle name="Note 2 3 9 10 2" xfId="20601" xr:uid="{00000000-0005-0000-0000-000066500000}"/>
    <cellStyle name="Note 2 3 9 11" xfId="20602" xr:uid="{00000000-0005-0000-0000-000067500000}"/>
    <cellStyle name="Note 2 3 9 11 2" xfId="20603" xr:uid="{00000000-0005-0000-0000-000068500000}"/>
    <cellStyle name="Note 2 3 9 12" xfId="20604" xr:uid="{00000000-0005-0000-0000-000069500000}"/>
    <cellStyle name="Note 2 3 9 2" xfId="20605" xr:uid="{00000000-0005-0000-0000-00006A500000}"/>
    <cellStyle name="Note 2 3 9 2 2" xfId="20606" xr:uid="{00000000-0005-0000-0000-00006B500000}"/>
    <cellStyle name="Note 2 3 9 2 2 2" xfId="20607" xr:uid="{00000000-0005-0000-0000-00006C500000}"/>
    <cellStyle name="Note 2 3 9 2 2 2 2" xfId="20608" xr:uid="{00000000-0005-0000-0000-00006D500000}"/>
    <cellStyle name="Note 2 3 9 2 2 2 2 2" xfId="20609" xr:uid="{00000000-0005-0000-0000-00006E500000}"/>
    <cellStyle name="Note 2 3 9 2 2 2 3" xfId="20610" xr:uid="{00000000-0005-0000-0000-00006F500000}"/>
    <cellStyle name="Note 2 3 9 2 2 3" xfId="20611" xr:uid="{00000000-0005-0000-0000-000070500000}"/>
    <cellStyle name="Note 2 3 9 2 2 3 2" xfId="20612" xr:uid="{00000000-0005-0000-0000-000071500000}"/>
    <cellStyle name="Note 2 3 9 2 2 4" xfId="20613" xr:uid="{00000000-0005-0000-0000-000072500000}"/>
    <cellStyle name="Note 2 3 9 2 3" xfId="20614" xr:uid="{00000000-0005-0000-0000-000073500000}"/>
    <cellStyle name="Note 2 3 9 2 3 2" xfId="20615" xr:uid="{00000000-0005-0000-0000-000074500000}"/>
    <cellStyle name="Note 2 3 9 2 3 2 2" xfId="20616" xr:uid="{00000000-0005-0000-0000-000075500000}"/>
    <cellStyle name="Note 2 3 9 2 3 3" xfId="20617" xr:uid="{00000000-0005-0000-0000-000076500000}"/>
    <cellStyle name="Note 2 3 9 2 4" xfId="20618" xr:uid="{00000000-0005-0000-0000-000077500000}"/>
    <cellStyle name="Note 2 3 9 2 4 2" xfId="20619" xr:uid="{00000000-0005-0000-0000-000078500000}"/>
    <cellStyle name="Note 2 3 9 2 4 2 2" xfId="20620" xr:uid="{00000000-0005-0000-0000-000079500000}"/>
    <cellStyle name="Note 2 3 9 2 4 3" xfId="20621" xr:uid="{00000000-0005-0000-0000-00007A500000}"/>
    <cellStyle name="Note 2 3 9 2 5" xfId="20622" xr:uid="{00000000-0005-0000-0000-00007B500000}"/>
    <cellStyle name="Note 2 3 9 2 5 2" xfId="20623" xr:uid="{00000000-0005-0000-0000-00007C500000}"/>
    <cellStyle name="Note 2 3 9 2 6" xfId="20624" xr:uid="{00000000-0005-0000-0000-00007D500000}"/>
    <cellStyle name="Note 2 3 9 2 6 2" xfId="20625" xr:uid="{00000000-0005-0000-0000-00007E500000}"/>
    <cellStyle name="Note 2 3 9 2 7" xfId="20626" xr:uid="{00000000-0005-0000-0000-00007F500000}"/>
    <cellStyle name="Note 2 3 9 3" xfId="20627" xr:uid="{00000000-0005-0000-0000-000080500000}"/>
    <cellStyle name="Note 2 3 9 3 2" xfId="20628" xr:uid="{00000000-0005-0000-0000-000081500000}"/>
    <cellStyle name="Note 2 3 9 3 2 2" xfId="20629" xr:uid="{00000000-0005-0000-0000-000082500000}"/>
    <cellStyle name="Note 2 3 9 3 2 2 2" xfId="20630" xr:uid="{00000000-0005-0000-0000-000083500000}"/>
    <cellStyle name="Note 2 3 9 3 2 2 2 2" xfId="20631" xr:uid="{00000000-0005-0000-0000-000084500000}"/>
    <cellStyle name="Note 2 3 9 3 2 2 3" xfId="20632" xr:uid="{00000000-0005-0000-0000-000085500000}"/>
    <cellStyle name="Note 2 3 9 3 2 3" xfId="20633" xr:uid="{00000000-0005-0000-0000-000086500000}"/>
    <cellStyle name="Note 2 3 9 3 2 3 2" xfId="20634" xr:uid="{00000000-0005-0000-0000-000087500000}"/>
    <cellStyle name="Note 2 3 9 3 2 4" xfId="20635" xr:uid="{00000000-0005-0000-0000-000088500000}"/>
    <cellStyle name="Note 2 3 9 3 3" xfId="20636" xr:uid="{00000000-0005-0000-0000-000089500000}"/>
    <cellStyle name="Note 2 3 9 3 3 2" xfId="20637" xr:uid="{00000000-0005-0000-0000-00008A500000}"/>
    <cellStyle name="Note 2 3 9 3 3 2 2" xfId="20638" xr:uid="{00000000-0005-0000-0000-00008B500000}"/>
    <cellStyle name="Note 2 3 9 3 3 3" xfId="20639" xr:uid="{00000000-0005-0000-0000-00008C500000}"/>
    <cellStyle name="Note 2 3 9 3 4" xfId="20640" xr:uid="{00000000-0005-0000-0000-00008D500000}"/>
    <cellStyle name="Note 2 3 9 3 4 2" xfId="20641" xr:uid="{00000000-0005-0000-0000-00008E500000}"/>
    <cellStyle name="Note 2 3 9 3 4 2 2" xfId="20642" xr:uid="{00000000-0005-0000-0000-00008F500000}"/>
    <cellStyle name="Note 2 3 9 3 4 3" xfId="20643" xr:uid="{00000000-0005-0000-0000-000090500000}"/>
    <cellStyle name="Note 2 3 9 3 5" xfId="20644" xr:uid="{00000000-0005-0000-0000-000091500000}"/>
    <cellStyle name="Note 2 3 9 3 5 2" xfId="20645" xr:uid="{00000000-0005-0000-0000-000092500000}"/>
    <cellStyle name="Note 2 3 9 3 6" xfId="20646" xr:uid="{00000000-0005-0000-0000-000093500000}"/>
    <cellStyle name="Note 2 3 9 3 6 2" xfId="20647" xr:uid="{00000000-0005-0000-0000-000094500000}"/>
    <cellStyle name="Note 2 3 9 3 7" xfId="20648" xr:uid="{00000000-0005-0000-0000-000095500000}"/>
    <cellStyle name="Note 2 3 9 4" xfId="20649" xr:uid="{00000000-0005-0000-0000-000096500000}"/>
    <cellStyle name="Note 2 3 9 4 2" xfId="20650" xr:uid="{00000000-0005-0000-0000-000097500000}"/>
    <cellStyle name="Note 2 3 9 4 2 2" xfId="20651" xr:uid="{00000000-0005-0000-0000-000098500000}"/>
    <cellStyle name="Note 2 3 9 4 2 2 2" xfId="20652" xr:uid="{00000000-0005-0000-0000-000099500000}"/>
    <cellStyle name="Note 2 3 9 4 2 2 2 2" xfId="20653" xr:uid="{00000000-0005-0000-0000-00009A500000}"/>
    <cellStyle name="Note 2 3 9 4 2 2 3" xfId="20654" xr:uid="{00000000-0005-0000-0000-00009B500000}"/>
    <cellStyle name="Note 2 3 9 4 2 3" xfId="20655" xr:uid="{00000000-0005-0000-0000-00009C500000}"/>
    <cellStyle name="Note 2 3 9 4 2 3 2" xfId="20656" xr:uid="{00000000-0005-0000-0000-00009D500000}"/>
    <cellStyle name="Note 2 3 9 4 2 4" xfId="20657" xr:uid="{00000000-0005-0000-0000-00009E500000}"/>
    <cellStyle name="Note 2 3 9 4 3" xfId="20658" xr:uid="{00000000-0005-0000-0000-00009F500000}"/>
    <cellStyle name="Note 2 3 9 4 3 2" xfId="20659" xr:uid="{00000000-0005-0000-0000-0000A0500000}"/>
    <cellStyle name="Note 2 3 9 4 3 2 2" xfId="20660" xr:uid="{00000000-0005-0000-0000-0000A1500000}"/>
    <cellStyle name="Note 2 3 9 4 3 3" xfId="20661" xr:uid="{00000000-0005-0000-0000-0000A2500000}"/>
    <cellStyle name="Note 2 3 9 4 4" xfId="20662" xr:uid="{00000000-0005-0000-0000-0000A3500000}"/>
    <cellStyle name="Note 2 3 9 4 4 2" xfId="20663" xr:uid="{00000000-0005-0000-0000-0000A4500000}"/>
    <cellStyle name="Note 2 3 9 4 4 2 2" xfId="20664" xr:uid="{00000000-0005-0000-0000-0000A5500000}"/>
    <cellStyle name="Note 2 3 9 4 4 3" xfId="20665" xr:uid="{00000000-0005-0000-0000-0000A6500000}"/>
    <cellStyle name="Note 2 3 9 4 5" xfId="20666" xr:uid="{00000000-0005-0000-0000-0000A7500000}"/>
    <cellStyle name="Note 2 3 9 4 5 2" xfId="20667" xr:uid="{00000000-0005-0000-0000-0000A8500000}"/>
    <cellStyle name="Note 2 3 9 4 6" xfId="20668" xr:uid="{00000000-0005-0000-0000-0000A9500000}"/>
    <cellStyle name="Note 2 3 9 4 6 2" xfId="20669" xr:uid="{00000000-0005-0000-0000-0000AA500000}"/>
    <cellStyle name="Note 2 3 9 4 7" xfId="20670" xr:uid="{00000000-0005-0000-0000-0000AB500000}"/>
    <cellStyle name="Note 2 3 9 5" xfId="20671" xr:uid="{00000000-0005-0000-0000-0000AC500000}"/>
    <cellStyle name="Note 2 3 9 5 2" xfId="20672" xr:uid="{00000000-0005-0000-0000-0000AD500000}"/>
    <cellStyle name="Note 2 3 9 5 2 2" xfId="20673" xr:uid="{00000000-0005-0000-0000-0000AE500000}"/>
    <cellStyle name="Note 2 3 9 5 2 2 2" xfId="20674" xr:uid="{00000000-0005-0000-0000-0000AF500000}"/>
    <cellStyle name="Note 2 3 9 5 2 2 2 2" xfId="20675" xr:uid="{00000000-0005-0000-0000-0000B0500000}"/>
    <cellStyle name="Note 2 3 9 5 2 2 3" xfId="20676" xr:uid="{00000000-0005-0000-0000-0000B1500000}"/>
    <cellStyle name="Note 2 3 9 5 2 3" xfId="20677" xr:uid="{00000000-0005-0000-0000-0000B2500000}"/>
    <cellStyle name="Note 2 3 9 5 2 3 2" xfId="20678" xr:uid="{00000000-0005-0000-0000-0000B3500000}"/>
    <cellStyle name="Note 2 3 9 5 2 4" xfId="20679" xr:uid="{00000000-0005-0000-0000-0000B4500000}"/>
    <cellStyle name="Note 2 3 9 5 3" xfId="20680" xr:uid="{00000000-0005-0000-0000-0000B5500000}"/>
    <cellStyle name="Note 2 3 9 5 3 2" xfId="20681" xr:uid="{00000000-0005-0000-0000-0000B6500000}"/>
    <cellStyle name="Note 2 3 9 5 3 2 2" xfId="20682" xr:uid="{00000000-0005-0000-0000-0000B7500000}"/>
    <cellStyle name="Note 2 3 9 5 3 3" xfId="20683" xr:uid="{00000000-0005-0000-0000-0000B8500000}"/>
    <cellStyle name="Note 2 3 9 5 4" xfId="20684" xr:uid="{00000000-0005-0000-0000-0000B9500000}"/>
    <cellStyle name="Note 2 3 9 5 4 2" xfId="20685" xr:uid="{00000000-0005-0000-0000-0000BA500000}"/>
    <cellStyle name="Note 2 3 9 5 4 2 2" xfId="20686" xr:uid="{00000000-0005-0000-0000-0000BB500000}"/>
    <cellStyle name="Note 2 3 9 5 4 3" xfId="20687" xr:uid="{00000000-0005-0000-0000-0000BC500000}"/>
    <cellStyle name="Note 2 3 9 5 5" xfId="20688" xr:uid="{00000000-0005-0000-0000-0000BD500000}"/>
    <cellStyle name="Note 2 3 9 5 5 2" xfId="20689" xr:uid="{00000000-0005-0000-0000-0000BE500000}"/>
    <cellStyle name="Note 2 3 9 5 6" xfId="20690" xr:uid="{00000000-0005-0000-0000-0000BF500000}"/>
    <cellStyle name="Note 2 3 9 5 6 2" xfId="20691" xr:uid="{00000000-0005-0000-0000-0000C0500000}"/>
    <cellStyle name="Note 2 3 9 5 7" xfId="20692" xr:uid="{00000000-0005-0000-0000-0000C1500000}"/>
    <cellStyle name="Note 2 3 9 6" xfId="20693" xr:uid="{00000000-0005-0000-0000-0000C2500000}"/>
    <cellStyle name="Note 2 3 9 6 2" xfId="20694" xr:uid="{00000000-0005-0000-0000-0000C3500000}"/>
    <cellStyle name="Note 2 3 9 6 2 2" xfId="20695" xr:uid="{00000000-0005-0000-0000-0000C4500000}"/>
    <cellStyle name="Note 2 3 9 6 2 2 2" xfId="20696" xr:uid="{00000000-0005-0000-0000-0000C5500000}"/>
    <cellStyle name="Note 2 3 9 6 2 2 2 2" xfId="20697" xr:uid="{00000000-0005-0000-0000-0000C6500000}"/>
    <cellStyle name="Note 2 3 9 6 2 2 3" xfId="20698" xr:uid="{00000000-0005-0000-0000-0000C7500000}"/>
    <cellStyle name="Note 2 3 9 6 2 3" xfId="20699" xr:uid="{00000000-0005-0000-0000-0000C8500000}"/>
    <cellStyle name="Note 2 3 9 6 2 3 2" xfId="20700" xr:uid="{00000000-0005-0000-0000-0000C9500000}"/>
    <cellStyle name="Note 2 3 9 6 2 4" xfId="20701" xr:uid="{00000000-0005-0000-0000-0000CA500000}"/>
    <cellStyle name="Note 2 3 9 6 3" xfId="20702" xr:uid="{00000000-0005-0000-0000-0000CB500000}"/>
    <cellStyle name="Note 2 3 9 6 3 2" xfId="20703" xr:uid="{00000000-0005-0000-0000-0000CC500000}"/>
    <cellStyle name="Note 2 3 9 6 3 2 2" xfId="20704" xr:uid="{00000000-0005-0000-0000-0000CD500000}"/>
    <cellStyle name="Note 2 3 9 6 3 3" xfId="20705" xr:uid="{00000000-0005-0000-0000-0000CE500000}"/>
    <cellStyle name="Note 2 3 9 6 4" xfId="20706" xr:uid="{00000000-0005-0000-0000-0000CF500000}"/>
    <cellStyle name="Note 2 3 9 6 4 2" xfId="20707" xr:uid="{00000000-0005-0000-0000-0000D0500000}"/>
    <cellStyle name="Note 2 3 9 6 4 2 2" xfId="20708" xr:uid="{00000000-0005-0000-0000-0000D1500000}"/>
    <cellStyle name="Note 2 3 9 6 4 3" xfId="20709" xr:uid="{00000000-0005-0000-0000-0000D2500000}"/>
    <cellStyle name="Note 2 3 9 6 5" xfId="20710" xr:uid="{00000000-0005-0000-0000-0000D3500000}"/>
    <cellStyle name="Note 2 3 9 6 5 2" xfId="20711" xr:uid="{00000000-0005-0000-0000-0000D4500000}"/>
    <cellStyle name="Note 2 3 9 6 6" xfId="20712" xr:uid="{00000000-0005-0000-0000-0000D5500000}"/>
    <cellStyle name="Note 2 3 9 6 6 2" xfId="20713" xr:uid="{00000000-0005-0000-0000-0000D6500000}"/>
    <cellStyle name="Note 2 3 9 6 7" xfId="20714" xr:uid="{00000000-0005-0000-0000-0000D7500000}"/>
    <cellStyle name="Note 2 3 9 7" xfId="20715" xr:uid="{00000000-0005-0000-0000-0000D8500000}"/>
    <cellStyle name="Note 2 3 9 7 2" xfId="20716" xr:uid="{00000000-0005-0000-0000-0000D9500000}"/>
    <cellStyle name="Note 2 3 9 7 2 2" xfId="20717" xr:uid="{00000000-0005-0000-0000-0000DA500000}"/>
    <cellStyle name="Note 2 3 9 7 2 2 2" xfId="20718" xr:uid="{00000000-0005-0000-0000-0000DB500000}"/>
    <cellStyle name="Note 2 3 9 7 2 3" xfId="20719" xr:uid="{00000000-0005-0000-0000-0000DC500000}"/>
    <cellStyle name="Note 2 3 9 7 3" xfId="20720" xr:uid="{00000000-0005-0000-0000-0000DD500000}"/>
    <cellStyle name="Note 2 3 9 7 3 2" xfId="20721" xr:uid="{00000000-0005-0000-0000-0000DE500000}"/>
    <cellStyle name="Note 2 3 9 7 4" xfId="20722" xr:uid="{00000000-0005-0000-0000-0000DF500000}"/>
    <cellStyle name="Note 2 3 9 8" xfId="20723" xr:uid="{00000000-0005-0000-0000-0000E0500000}"/>
    <cellStyle name="Note 2 3 9 8 2" xfId="20724" xr:uid="{00000000-0005-0000-0000-0000E1500000}"/>
    <cellStyle name="Note 2 3 9 8 2 2" xfId="20725" xr:uid="{00000000-0005-0000-0000-0000E2500000}"/>
    <cellStyle name="Note 2 3 9 8 3" xfId="20726" xr:uid="{00000000-0005-0000-0000-0000E3500000}"/>
    <cellStyle name="Note 2 3 9 9" xfId="20727" xr:uid="{00000000-0005-0000-0000-0000E4500000}"/>
    <cellStyle name="Note 2 3 9 9 2" xfId="20728" xr:uid="{00000000-0005-0000-0000-0000E5500000}"/>
    <cellStyle name="Note 2 3 9 9 2 2" xfId="20729" xr:uid="{00000000-0005-0000-0000-0000E6500000}"/>
    <cellStyle name="Note 2 3 9 9 3" xfId="20730" xr:uid="{00000000-0005-0000-0000-0000E7500000}"/>
    <cellStyle name="Note 2 4" xfId="20731" xr:uid="{00000000-0005-0000-0000-0000E8500000}"/>
    <cellStyle name="Note 2 4 2" xfId="20732" xr:uid="{00000000-0005-0000-0000-0000E9500000}"/>
    <cellStyle name="Note 2 4 3" xfId="20733" xr:uid="{00000000-0005-0000-0000-0000EA500000}"/>
    <cellStyle name="Note 2 4 4" xfId="20734" xr:uid="{00000000-0005-0000-0000-0000EB500000}"/>
    <cellStyle name="Note 2 4 5" xfId="20735" xr:uid="{00000000-0005-0000-0000-0000EC500000}"/>
    <cellStyle name="Note 2 5" xfId="20736" xr:uid="{00000000-0005-0000-0000-0000ED500000}"/>
    <cellStyle name="Note 2 5 2" xfId="20737" xr:uid="{00000000-0005-0000-0000-0000EE500000}"/>
    <cellStyle name="Note 2 5 3" xfId="20738" xr:uid="{00000000-0005-0000-0000-0000EF500000}"/>
    <cellStyle name="Note 2 6" xfId="20739" xr:uid="{00000000-0005-0000-0000-0000F0500000}"/>
    <cellStyle name="Note 2 6 2" xfId="20740" xr:uid="{00000000-0005-0000-0000-0000F1500000}"/>
    <cellStyle name="Note 2 7" xfId="20741" xr:uid="{00000000-0005-0000-0000-0000F2500000}"/>
    <cellStyle name="Note 2 8" xfId="20742" xr:uid="{00000000-0005-0000-0000-0000F3500000}"/>
    <cellStyle name="Note 2 9" xfId="20743" xr:uid="{00000000-0005-0000-0000-0000F4500000}"/>
    <cellStyle name="Note 3" xfId="273" xr:uid="{00000000-0005-0000-0000-0000F5500000}"/>
    <cellStyle name="Note 3 2" xfId="20745" xr:uid="{00000000-0005-0000-0000-0000F6500000}"/>
    <cellStyle name="Note 3 2 2" xfId="20746" xr:uid="{00000000-0005-0000-0000-0000F7500000}"/>
    <cellStyle name="Note 3 2 3" xfId="20747" xr:uid="{00000000-0005-0000-0000-0000F8500000}"/>
    <cellStyle name="Note 3 2 4" xfId="20748" xr:uid="{00000000-0005-0000-0000-0000F9500000}"/>
    <cellStyle name="Note 3 2 5" xfId="20749" xr:uid="{00000000-0005-0000-0000-0000FA500000}"/>
    <cellStyle name="Note 3 3" xfId="20750" xr:uid="{00000000-0005-0000-0000-0000FB500000}"/>
    <cellStyle name="Note 3 3 2" xfId="20751" xr:uid="{00000000-0005-0000-0000-0000FC500000}"/>
    <cellStyle name="Note 3 3 2 2" xfId="20752" xr:uid="{00000000-0005-0000-0000-0000FD500000}"/>
    <cellStyle name="Note 3 3 2 3" xfId="20753" xr:uid="{00000000-0005-0000-0000-0000FE500000}"/>
    <cellStyle name="Note 3 3 3" xfId="20754" xr:uid="{00000000-0005-0000-0000-0000FF500000}"/>
    <cellStyle name="Note 3 3 4" xfId="20755" xr:uid="{00000000-0005-0000-0000-000000510000}"/>
    <cellStyle name="Note 3 4" xfId="20756" xr:uid="{00000000-0005-0000-0000-000001510000}"/>
    <cellStyle name="Note 3 4 2" xfId="20757" xr:uid="{00000000-0005-0000-0000-000002510000}"/>
    <cellStyle name="Note 3 5" xfId="20758" xr:uid="{00000000-0005-0000-0000-000003510000}"/>
    <cellStyle name="Note 3 6" xfId="20759" xr:uid="{00000000-0005-0000-0000-000004510000}"/>
    <cellStyle name="Note 3 7" xfId="20760" xr:uid="{00000000-0005-0000-0000-000005510000}"/>
    <cellStyle name="Note 3 8" xfId="20744" xr:uid="{00000000-0005-0000-0000-000006510000}"/>
    <cellStyle name="Note 4" xfId="274" xr:uid="{00000000-0005-0000-0000-000007510000}"/>
    <cellStyle name="Note 4 2" xfId="20762" xr:uid="{00000000-0005-0000-0000-000008510000}"/>
    <cellStyle name="Note 4 2 2" xfId="20763" xr:uid="{00000000-0005-0000-0000-000009510000}"/>
    <cellStyle name="Note 4 2 3" xfId="20764" xr:uid="{00000000-0005-0000-0000-00000A510000}"/>
    <cellStyle name="Note 4 2 4" xfId="20765" xr:uid="{00000000-0005-0000-0000-00000B510000}"/>
    <cellStyle name="Note 4 3" xfId="20766" xr:uid="{00000000-0005-0000-0000-00000C510000}"/>
    <cellStyle name="Note 4 3 2" xfId="20767" xr:uid="{00000000-0005-0000-0000-00000D510000}"/>
    <cellStyle name="Note 4 3 3" xfId="20768" xr:uid="{00000000-0005-0000-0000-00000E510000}"/>
    <cellStyle name="Note 4 3 4" xfId="20769" xr:uid="{00000000-0005-0000-0000-00000F510000}"/>
    <cellStyle name="Note 4 4" xfId="20770" xr:uid="{00000000-0005-0000-0000-000010510000}"/>
    <cellStyle name="Note 4 4 2" xfId="20771" xr:uid="{00000000-0005-0000-0000-000011510000}"/>
    <cellStyle name="Note 4 5" xfId="20772" xr:uid="{00000000-0005-0000-0000-000012510000}"/>
    <cellStyle name="Note 4 6" xfId="20773" xr:uid="{00000000-0005-0000-0000-000013510000}"/>
    <cellStyle name="Note 4 7" xfId="20774" xr:uid="{00000000-0005-0000-0000-000014510000}"/>
    <cellStyle name="Note 4 8" xfId="20775" xr:uid="{00000000-0005-0000-0000-000015510000}"/>
    <cellStyle name="Note 4 9" xfId="20761" xr:uid="{00000000-0005-0000-0000-000016510000}"/>
    <cellStyle name="Note 5" xfId="275" xr:uid="{00000000-0005-0000-0000-000017510000}"/>
    <cellStyle name="Note 5 10" xfId="20776" xr:uid="{00000000-0005-0000-0000-000018510000}"/>
    <cellStyle name="Note 5 2" xfId="20777" xr:uid="{00000000-0005-0000-0000-000019510000}"/>
    <cellStyle name="Note 5 2 2" xfId="20778" xr:uid="{00000000-0005-0000-0000-00001A510000}"/>
    <cellStyle name="Note 5 2 2 2" xfId="20779" xr:uid="{00000000-0005-0000-0000-00001B510000}"/>
    <cellStyle name="Note 5 2 2 3" xfId="20780" xr:uid="{00000000-0005-0000-0000-00001C510000}"/>
    <cellStyle name="Note 5 2 3" xfId="20781" xr:uid="{00000000-0005-0000-0000-00001D510000}"/>
    <cellStyle name="Note 5 2 3 2" xfId="20782" xr:uid="{00000000-0005-0000-0000-00001E510000}"/>
    <cellStyle name="Note 5 2 3 2 2" xfId="20783" xr:uid="{00000000-0005-0000-0000-00001F510000}"/>
    <cellStyle name="Note 5 2 3 3" xfId="20784" xr:uid="{00000000-0005-0000-0000-000020510000}"/>
    <cellStyle name="Note 5 2 4" xfId="20785" xr:uid="{00000000-0005-0000-0000-000021510000}"/>
    <cellStyle name="Note 5 2 4 2" xfId="20786" xr:uid="{00000000-0005-0000-0000-000022510000}"/>
    <cellStyle name="Note 5 2 5" xfId="20787" xr:uid="{00000000-0005-0000-0000-000023510000}"/>
    <cellStyle name="Note 5 2 6" xfId="20788" xr:uid="{00000000-0005-0000-0000-000024510000}"/>
    <cellStyle name="Note 5 2 7" xfId="20789" xr:uid="{00000000-0005-0000-0000-000025510000}"/>
    <cellStyle name="Note 5 2 8" xfId="20790" xr:uid="{00000000-0005-0000-0000-000026510000}"/>
    <cellStyle name="Note 5 3" xfId="20791" xr:uid="{00000000-0005-0000-0000-000027510000}"/>
    <cellStyle name="Note 5 3 2" xfId="20792" xr:uid="{00000000-0005-0000-0000-000028510000}"/>
    <cellStyle name="Note 5 3 2 2" xfId="20793" xr:uid="{00000000-0005-0000-0000-000029510000}"/>
    <cellStyle name="Note 5 3 3" xfId="20794" xr:uid="{00000000-0005-0000-0000-00002A510000}"/>
    <cellStyle name="Note 5 4" xfId="20795" xr:uid="{00000000-0005-0000-0000-00002B510000}"/>
    <cellStyle name="Note 5 4 2" xfId="20796" xr:uid="{00000000-0005-0000-0000-00002C510000}"/>
    <cellStyle name="Note 5 4 3" xfId="20797" xr:uid="{00000000-0005-0000-0000-00002D510000}"/>
    <cellStyle name="Note 5 5" xfId="20798" xr:uid="{00000000-0005-0000-0000-00002E510000}"/>
    <cellStyle name="Note 5 5 2" xfId="20799" xr:uid="{00000000-0005-0000-0000-00002F510000}"/>
    <cellStyle name="Note 5 5 3" xfId="20800" xr:uid="{00000000-0005-0000-0000-000030510000}"/>
    <cellStyle name="Note 5 6" xfId="20801" xr:uid="{00000000-0005-0000-0000-000031510000}"/>
    <cellStyle name="Note 5 7" xfId="20802" xr:uid="{00000000-0005-0000-0000-000032510000}"/>
    <cellStyle name="Note 5 8" xfId="20803" xr:uid="{00000000-0005-0000-0000-000033510000}"/>
    <cellStyle name="Note 5 9" xfId="20804" xr:uid="{00000000-0005-0000-0000-000034510000}"/>
    <cellStyle name="Note 6" xfId="20805" xr:uid="{00000000-0005-0000-0000-000035510000}"/>
    <cellStyle name="Note 6 2" xfId="20806" xr:uid="{00000000-0005-0000-0000-000036510000}"/>
    <cellStyle name="Note 6 2 2" xfId="20807" xr:uid="{00000000-0005-0000-0000-000037510000}"/>
    <cellStyle name="Note 6 3" xfId="20808" xr:uid="{00000000-0005-0000-0000-000038510000}"/>
    <cellStyle name="Note 6 4" xfId="20809" xr:uid="{00000000-0005-0000-0000-000039510000}"/>
    <cellStyle name="Note 6 5" xfId="20810" xr:uid="{00000000-0005-0000-0000-00003A510000}"/>
    <cellStyle name="Note 6 6" xfId="20811" xr:uid="{00000000-0005-0000-0000-00003B510000}"/>
    <cellStyle name="Note 7" xfId="20812" xr:uid="{00000000-0005-0000-0000-00003C510000}"/>
    <cellStyle name="Note 7 2" xfId="20813" xr:uid="{00000000-0005-0000-0000-00003D510000}"/>
    <cellStyle name="Note 7 3" xfId="20814" xr:uid="{00000000-0005-0000-0000-00003E510000}"/>
    <cellStyle name="Note 7 4" xfId="20815" xr:uid="{00000000-0005-0000-0000-00003F510000}"/>
    <cellStyle name="Note 7 5" xfId="20816" xr:uid="{00000000-0005-0000-0000-000040510000}"/>
    <cellStyle name="Note 8" xfId="20817" xr:uid="{00000000-0005-0000-0000-000041510000}"/>
    <cellStyle name="Note 8 2" xfId="20818" xr:uid="{00000000-0005-0000-0000-000042510000}"/>
    <cellStyle name="Note 9" xfId="20819" xr:uid="{00000000-0005-0000-0000-000043510000}"/>
    <cellStyle name="Output 10" xfId="20820" xr:uid="{00000000-0005-0000-0000-000044510000}"/>
    <cellStyle name="Output 11" xfId="20821" xr:uid="{00000000-0005-0000-0000-000045510000}"/>
    <cellStyle name="Output 2" xfId="276" xr:uid="{00000000-0005-0000-0000-000046510000}"/>
    <cellStyle name="Output 2 2" xfId="277" xr:uid="{00000000-0005-0000-0000-000047510000}"/>
    <cellStyle name="Output 2 2 2" xfId="20824" xr:uid="{00000000-0005-0000-0000-000048510000}"/>
    <cellStyle name="Output 2 2 3" xfId="20825" xr:uid="{00000000-0005-0000-0000-000049510000}"/>
    <cellStyle name="Output 2 2 4" xfId="20826" xr:uid="{00000000-0005-0000-0000-00004A510000}"/>
    <cellStyle name="Output 2 2 5" xfId="20827" xr:uid="{00000000-0005-0000-0000-00004B510000}"/>
    <cellStyle name="Output 2 2 6" xfId="20823" xr:uid="{00000000-0005-0000-0000-00004C510000}"/>
    <cellStyle name="Output 2 3" xfId="20828" xr:uid="{00000000-0005-0000-0000-00004D510000}"/>
    <cellStyle name="Output 2 3 10" xfId="20829" xr:uid="{00000000-0005-0000-0000-00004E510000}"/>
    <cellStyle name="Output 2 3 10 10" xfId="20830" xr:uid="{00000000-0005-0000-0000-00004F510000}"/>
    <cellStyle name="Output 2 3 10 10 2" xfId="20831" xr:uid="{00000000-0005-0000-0000-000050510000}"/>
    <cellStyle name="Output 2 3 10 11" xfId="20832" xr:uid="{00000000-0005-0000-0000-000051510000}"/>
    <cellStyle name="Output 2 3 10 11 2" xfId="20833" xr:uid="{00000000-0005-0000-0000-000052510000}"/>
    <cellStyle name="Output 2 3 10 12" xfId="20834" xr:uid="{00000000-0005-0000-0000-000053510000}"/>
    <cellStyle name="Output 2 3 10 2" xfId="20835" xr:uid="{00000000-0005-0000-0000-000054510000}"/>
    <cellStyle name="Output 2 3 10 2 2" xfId="20836" xr:uid="{00000000-0005-0000-0000-000055510000}"/>
    <cellStyle name="Output 2 3 10 2 2 2" xfId="20837" xr:uid="{00000000-0005-0000-0000-000056510000}"/>
    <cellStyle name="Output 2 3 10 2 2 2 2" xfId="20838" xr:uid="{00000000-0005-0000-0000-000057510000}"/>
    <cellStyle name="Output 2 3 10 2 2 2 2 2" xfId="20839" xr:uid="{00000000-0005-0000-0000-000058510000}"/>
    <cellStyle name="Output 2 3 10 2 2 2 3" xfId="20840" xr:uid="{00000000-0005-0000-0000-000059510000}"/>
    <cellStyle name="Output 2 3 10 2 2 3" xfId="20841" xr:uid="{00000000-0005-0000-0000-00005A510000}"/>
    <cellStyle name="Output 2 3 10 2 2 3 2" xfId="20842" xr:uid="{00000000-0005-0000-0000-00005B510000}"/>
    <cellStyle name="Output 2 3 10 2 2 4" xfId="20843" xr:uid="{00000000-0005-0000-0000-00005C510000}"/>
    <cellStyle name="Output 2 3 10 2 3" xfId="20844" xr:uid="{00000000-0005-0000-0000-00005D510000}"/>
    <cellStyle name="Output 2 3 10 2 3 2" xfId="20845" xr:uid="{00000000-0005-0000-0000-00005E510000}"/>
    <cellStyle name="Output 2 3 10 2 3 2 2" xfId="20846" xr:uid="{00000000-0005-0000-0000-00005F510000}"/>
    <cellStyle name="Output 2 3 10 2 3 3" xfId="20847" xr:uid="{00000000-0005-0000-0000-000060510000}"/>
    <cellStyle name="Output 2 3 10 2 4" xfId="20848" xr:uid="{00000000-0005-0000-0000-000061510000}"/>
    <cellStyle name="Output 2 3 10 2 4 2" xfId="20849" xr:uid="{00000000-0005-0000-0000-000062510000}"/>
    <cellStyle name="Output 2 3 10 2 4 2 2" xfId="20850" xr:uid="{00000000-0005-0000-0000-000063510000}"/>
    <cellStyle name="Output 2 3 10 2 4 3" xfId="20851" xr:uid="{00000000-0005-0000-0000-000064510000}"/>
    <cellStyle name="Output 2 3 10 2 5" xfId="20852" xr:uid="{00000000-0005-0000-0000-000065510000}"/>
    <cellStyle name="Output 2 3 10 2 5 2" xfId="20853" xr:uid="{00000000-0005-0000-0000-000066510000}"/>
    <cellStyle name="Output 2 3 10 2 6" xfId="20854" xr:uid="{00000000-0005-0000-0000-000067510000}"/>
    <cellStyle name="Output 2 3 10 2 6 2" xfId="20855" xr:uid="{00000000-0005-0000-0000-000068510000}"/>
    <cellStyle name="Output 2 3 10 2 7" xfId="20856" xr:uid="{00000000-0005-0000-0000-000069510000}"/>
    <cellStyle name="Output 2 3 10 3" xfId="20857" xr:uid="{00000000-0005-0000-0000-00006A510000}"/>
    <cellStyle name="Output 2 3 10 3 2" xfId="20858" xr:uid="{00000000-0005-0000-0000-00006B510000}"/>
    <cellStyle name="Output 2 3 10 3 2 2" xfId="20859" xr:uid="{00000000-0005-0000-0000-00006C510000}"/>
    <cellStyle name="Output 2 3 10 3 2 2 2" xfId="20860" xr:uid="{00000000-0005-0000-0000-00006D510000}"/>
    <cellStyle name="Output 2 3 10 3 2 2 2 2" xfId="20861" xr:uid="{00000000-0005-0000-0000-00006E510000}"/>
    <cellStyle name="Output 2 3 10 3 2 2 3" xfId="20862" xr:uid="{00000000-0005-0000-0000-00006F510000}"/>
    <cellStyle name="Output 2 3 10 3 2 3" xfId="20863" xr:uid="{00000000-0005-0000-0000-000070510000}"/>
    <cellStyle name="Output 2 3 10 3 2 3 2" xfId="20864" xr:uid="{00000000-0005-0000-0000-000071510000}"/>
    <cellStyle name="Output 2 3 10 3 2 4" xfId="20865" xr:uid="{00000000-0005-0000-0000-000072510000}"/>
    <cellStyle name="Output 2 3 10 3 3" xfId="20866" xr:uid="{00000000-0005-0000-0000-000073510000}"/>
    <cellStyle name="Output 2 3 10 3 3 2" xfId="20867" xr:uid="{00000000-0005-0000-0000-000074510000}"/>
    <cellStyle name="Output 2 3 10 3 3 2 2" xfId="20868" xr:uid="{00000000-0005-0000-0000-000075510000}"/>
    <cellStyle name="Output 2 3 10 3 3 3" xfId="20869" xr:uid="{00000000-0005-0000-0000-000076510000}"/>
    <cellStyle name="Output 2 3 10 3 4" xfId="20870" xr:uid="{00000000-0005-0000-0000-000077510000}"/>
    <cellStyle name="Output 2 3 10 3 4 2" xfId="20871" xr:uid="{00000000-0005-0000-0000-000078510000}"/>
    <cellStyle name="Output 2 3 10 3 4 2 2" xfId="20872" xr:uid="{00000000-0005-0000-0000-000079510000}"/>
    <cellStyle name="Output 2 3 10 3 4 3" xfId="20873" xr:uid="{00000000-0005-0000-0000-00007A510000}"/>
    <cellStyle name="Output 2 3 10 3 5" xfId="20874" xr:uid="{00000000-0005-0000-0000-00007B510000}"/>
    <cellStyle name="Output 2 3 10 3 5 2" xfId="20875" xr:uid="{00000000-0005-0000-0000-00007C510000}"/>
    <cellStyle name="Output 2 3 10 3 6" xfId="20876" xr:uid="{00000000-0005-0000-0000-00007D510000}"/>
    <cellStyle name="Output 2 3 10 3 6 2" xfId="20877" xr:uid="{00000000-0005-0000-0000-00007E510000}"/>
    <cellStyle name="Output 2 3 10 3 7" xfId="20878" xr:uid="{00000000-0005-0000-0000-00007F510000}"/>
    <cellStyle name="Output 2 3 10 4" xfId="20879" xr:uid="{00000000-0005-0000-0000-000080510000}"/>
    <cellStyle name="Output 2 3 10 4 2" xfId="20880" xr:uid="{00000000-0005-0000-0000-000081510000}"/>
    <cellStyle name="Output 2 3 10 4 2 2" xfId="20881" xr:uid="{00000000-0005-0000-0000-000082510000}"/>
    <cellStyle name="Output 2 3 10 4 2 2 2" xfId="20882" xr:uid="{00000000-0005-0000-0000-000083510000}"/>
    <cellStyle name="Output 2 3 10 4 2 2 2 2" xfId="20883" xr:uid="{00000000-0005-0000-0000-000084510000}"/>
    <cellStyle name="Output 2 3 10 4 2 2 3" xfId="20884" xr:uid="{00000000-0005-0000-0000-000085510000}"/>
    <cellStyle name="Output 2 3 10 4 2 3" xfId="20885" xr:uid="{00000000-0005-0000-0000-000086510000}"/>
    <cellStyle name="Output 2 3 10 4 2 3 2" xfId="20886" xr:uid="{00000000-0005-0000-0000-000087510000}"/>
    <cellStyle name="Output 2 3 10 4 2 4" xfId="20887" xr:uid="{00000000-0005-0000-0000-000088510000}"/>
    <cellStyle name="Output 2 3 10 4 3" xfId="20888" xr:uid="{00000000-0005-0000-0000-000089510000}"/>
    <cellStyle name="Output 2 3 10 4 3 2" xfId="20889" xr:uid="{00000000-0005-0000-0000-00008A510000}"/>
    <cellStyle name="Output 2 3 10 4 3 2 2" xfId="20890" xr:uid="{00000000-0005-0000-0000-00008B510000}"/>
    <cellStyle name="Output 2 3 10 4 3 3" xfId="20891" xr:uid="{00000000-0005-0000-0000-00008C510000}"/>
    <cellStyle name="Output 2 3 10 4 4" xfId="20892" xr:uid="{00000000-0005-0000-0000-00008D510000}"/>
    <cellStyle name="Output 2 3 10 4 4 2" xfId="20893" xr:uid="{00000000-0005-0000-0000-00008E510000}"/>
    <cellStyle name="Output 2 3 10 4 4 2 2" xfId="20894" xr:uid="{00000000-0005-0000-0000-00008F510000}"/>
    <cellStyle name="Output 2 3 10 4 4 3" xfId="20895" xr:uid="{00000000-0005-0000-0000-000090510000}"/>
    <cellStyle name="Output 2 3 10 4 5" xfId="20896" xr:uid="{00000000-0005-0000-0000-000091510000}"/>
    <cellStyle name="Output 2 3 10 4 5 2" xfId="20897" xr:uid="{00000000-0005-0000-0000-000092510000}"/>
    <cellStyle name="Output 2 3 10 4 6" xfId="20898" xr:uid="{00000000-0005-0000-0000-000093510000}"/>
    <cellStyle name="Output 2 3 10 4 6 2" xfId="20899" xr:uid="{00000000-0005-0000-0000-000094510000}"/>
    <cellStyle name="Output 2 3 10 4 7" xfId="20900" xr:uid="{00000000-0005-0000-0000-000095510000}"/>
    <cellStyle name="Output 2 3 10 5" xfId="20901" xr:uid="{00000000-0005-0000-0000-000096510000}"/>
    <cellStyle name="Output 2 3 10 5 2" xfId="20902" xr:uid="{00000000-0005-0000-0000-000097510000}"/>
    <cellStyle name="Output 2 3 10 5 2 2" xfId="20903" xr:uid="{00000000-0005-0000-0000-000098510000}"/>
    <cellStyle name="Output 2 3 10 5 2 2 2" xfId="20904" xr:uid="{00000000-0005-0000-0000-000099510000}"/>
    <cellStyle name="Output 2 3 10 5 2 2 2 2" xfId="20905" xr:uid="{00000000-0005-0000-0000-00009A510000}"/>
    <cellStyle name="Output 2 3 10 5 2 2 3" xfId="20906" xr:uid="{00000000-0005-0000-0000-00009B510000}"/>
    <cellStyle name="Output 2 3 10 5 2 3" xfId="20907" xr:uid="{00000000-0005-0000-0000-00009C510000}"/>
    <cellStyle name="Output 2 3 10 5 2 3 2" xfId="20908" xr:uid="{00000000-0005-0000-0000-00009D510000}"/>
    <cellStyle name="Output 2 3 10 5 2 4" xfId="20909" xr:uid="{00000000-0005-0000-0000-00009E510000}"/>
    <cellStyle name="Output 2 3 10 5 3" xfId="20910" xr:uid="{00000000-0005-0000-0000-00009F510000}"/>
    <cellStyle name="Output 2 3 10 5 3 2" xfId="20911" xr:uid="{00000000-0005-0000-0000-0000A0510000}"/>
    <cellStyle name="Output 2 3 10 5 3 2 2" xfId="20912" xr:uid="{00000000-0005-0000-0000-0000A1510000}"/>
    <cellStyle name="Output 2 3 10 5 3 3" xfId="20913" xr:uid="{00000000-0005-0000-0000-0000A2510000}"/>
    <cellStyle name="Output 2 3 10 5 4" xfId="20914" xr:uid="{00000000-0005-0000-0000-0000A3510000}"/>
    <cellStyle name="Output 2 3 10 5 4 2" xfId="20915" xr:uid="{00000000-0005-0000-0000-0000A4510000}"/>
    <cellStyle name="Output 2 3 10 5 4 2 2" xfId="20916" xr:uid="{00000000-0005-0000-0000-0000A5510000}"/>
    <cellStyle name="Output 2 3 10 5 4 3" xfId="20917" xr:uid="{00000000-0005-0000-0000-0000A6510000}"/>
    <cellStyle name="Output 2 3 10 5 5" xfId="20918" xr:uid="{00000000-0005-0000-0000-0000A7510000}"/>
    <cellStyle name="Output 2 3 10 5 5 2" xfId="20919" xr:uid="{00000000-0005-0000-0000-0000A8510000}"/>
    <cellStyle name="Output 2 3 10 5 6" xfId="20920" xr:uid="{00000000-0005-0000-0000-0000A9510000}"/>
    <cellStyle name="Output 2 3 10 5 6 2" xfId="20921" xr:uid="{00000000-0005-0000-0000-0000AA510000}"/>
    <cellStyle name="Output 2 3 10 5 7" xfId="20922" xr:uid="{00000000-0005-0000-0000-0000AB510000}"/>
    <cellStyle name="Output 2 3 10 6" xfId="20923" xr:uid="{00000000-0005-0000-0000-0000AC510000}"/>
    <cellStyle name="Output 2 3 10 6 2" xfId="20924" xr:uid="{00000000-0005-0000-0000-0000AD510000}"/>
    <cellStyle name="Output 2 3 10 6 2 2" xfId="20925" xr:uid="{00000000-0005-0000-0000-0000AE510000}"/>
    <cellStyle name="Output 2 3 10 6 2 2 2" xfId="20926" xr:uid="{00000000-0005-0000-0000-0000AF510000}"/>
    <cellStyle name="Output 2 3 10 6 2 2 2 2" xfId="20927" xr:uid="{00000000-0005-0000-0000-0000B0510000}"/>
    <cellStyle name="Output 2 3 10 6 2 2 3" xfId="20928" xr:uid="{00000000-0005-0000-0000-0000B1510000}"/>
    <cellStyle name="Output 2 3 10 6 2 3" xfId="20929" xr:uid="{00000000-0005-0000-0000-0000B2510000}"/>
    <cellStyle name="Output 2 3 10 6 2 3 2" xfId="20930" xr:uid="{00000000-0005-0000-0000-0000B3510000}"/>
    <cellStyle name="Output 2 3 10 6 2 4" xfId="20931" xr:uid="{00000000-0005-0000-0000-0000B4510000}"/>
    <cellStyle name="Output 2 3 10 6 3" xfId="20932" xr:uid="{00000000-0005-0000-0000-0000B5510000}"/>
    <cellStyle name="Output 2 3 10 6 3 2" xfId="20933" xr:uid="{00000000-0005-0000-0000-0000B6510000}"/>
    <cellStyle name="Output 2 3 10 6 3 2 2" xfId="20934" xr:uid="{00000000-0005-0000-0000-0000B7510000}"/>
    <cellStyle name="Output 2 3 10 6 3 3" xfId="20935" xr:uid="{00000000-0005-0000-0000-0000B8510000}"/>
    <cellStyle name="Output 2 3 10 6 4" xfId="20936" xr:uid="{00000000-0005-0000-0000-0000B9510000}"/>
    <cellStyle name="Output 2 3 10 6 4 2" xfId="20937" xr:uid="{00000000-0005-0000-0000-0000BA510000}"/>
    <cellStyle name="Output 2 3 10 6 4 2 2" xfId="20938" xr:uid="{00000000-0005-0000-0000-0000BB510000}"/>
    <cellStyle name="Output 2 3 10 6 4 3" xfId="20939" xr:uid="{00000000-0005-0000-0000-0000BC510000}"/>
    <cellStyle name="Output 2 3 10 6 5" xfId="20940" xr:uid="{00000000-0005-0000-0000-0000BD510000}"/>
    <cellStyle name="Output 2 3 10 6 5 2" xfId="20941" xr:uid="{00000000-0005-0000-0000-0000BE510000}"/>
    <cellStyle name="Output 2 3 10 6 6" xfId="20942" xr:uid="{00000000-0005-0000-0000-0000BF510000}"/>
    <cellStyle name="Output 2 3 10 6 6 2" xfId="20943" xr:uid="{00000000-0005-0000-0000-0000C0510000}"/>
    <cellStyle name="Output 2 3 10 6 7" xfId="20944" xr:uid="{00000000-0005-0000-0000-0000C1510000}"/>
    <cellStyle name="Output 2 3 10 7" xfId="20945" xr:uid="{00000000-0005-0000-0000-0000C2510000}"/>
    <cellStyle name="Output 2 3 10 7 2" xfId="20946" xr:uid="{00000000-0005-0000-0000-0000C3510000}"/>
    <cellStyle name="Output 2 3 10 7 2 2" xfId="20947" xr:uid="{00000000-0005-0000-0000-0000C4510000}"/>
    <cellStyle name="Output 2 3 10 7 2 2 2" xfId="20948" xr:uid="{00000000-0005-0000-0000-0000C5510000}"/>
    <cellStyle name="Output 2 3 10 7 2 3" xfId="20949" xr:uid="{00000000-0005-0000-0000-0000C6510000}"/>
    <cellStyle name="Output 2 3 10 7 3" xfId="20950" xr:uid="{00000000-0005-0000-0000-0000C7510000}"/>
    <cellStyle name="Output 2 3 10 7 3 2" xfId="20951" xr:uid="{00000000-0005-0000-0000-0000C8510000}"/>
    <cellStyle name="Output 2 3 10 7 4" xfId="20952" xr:uid="{00000000-0005-0000-0000-0000C9510000}"/>
    <cellStyle name="Output 2 3 10 8" xfId="20953" xr:uid="{00000000-0005-0000-0000-0000CA510000}"/>
    <cellStyle name="Output 2 3 10 8 2" xfId="20954" xr:uid="{00000000-0005-0000-0000-0000CB510000}"/>
    <cellStyle name="Output 2 3 10 8 2 2" xfId="20955" xr:uid="{00000000-0005-0000-0000-0000CC510000}"/>
    <cellStyle name="Output 2 3 10 8 3" xfId="20956" xr:uid="{00000000-0005-0000-0000-0000CD510000}"/>
    <cellStyle name="Output 2 3 10 9" xfId="20957" xr:uid="{00000000-0005-0000-0000-0000CE510000}"/>
    <cellStyle name="Output 2 3 10 9 2" xfId="20958" xr:uid="{00000000-0005-0000-0000-0000CF510000}"/>
    <cellStyle name="Output 2 3 10 9 2 2" xfId="20959" xr:uid="{00000000-0005-0000-0000-0000D0510000}"/>
    <cellStyle name="Output 2 3 10 9 3" xfId="20960" xr:uid="{00000000-0005-0000-0000-0000D1510000}"/>
    <cellStyle name="Output 2 3 11" xfId="20961" xr:uid="{00000000-0005-0000-0000-0000D2510000}"/>
    <cellStyle name="Output 2 3 11 10" xfId="20962" xr:uid="{00000000-0005-0000-0000-0000D3510000}"/>
    <cellStyle name="Output 2 3 11 10 2" xfId="20963" xr:uid="{00000000-0005-0000-0000-0000D4510000}"/>
    <cellStyle name="Output 2 3 11 11" xfId="20964" xr:uid="{00000000-0005-0000-0000-0000D5510000}"/>
    <cellStyle name="Output 2 3 11 11 2" xfId="20965" xr:uid="{00000000-0005-0000-0000-0000D6510000}"/>
    <cellStyle name="Output 2 3 11 12" xfId="20966" xr:uid="{00000000-0005-0000-0000-0000D7510000}"/>
    <cellStyle name="Output 2 3 11 2" xfId="20967" xr:uid="{00000000-0005-0000-0000-0000D8510000}"/>
    <cellStyle name="Output 2 3 11 2 2" xfId="20968" xr:uid="{00000000-0005-0000-0000-0000D9510000}"/>
    <cellStyle name="Output 2 3 11 2 2 2" xfId="20969" xr:uid="{00000000-0005-0000-0000-0000DA510000}"/>
    <cellStyle name="Output 2 3 11 2 2 2 2" xfId="20970" xr:uid="{00000000-0005-0000-0000-0000DB510000}"/>
    <cellStyle name="Output 2 3 11 2 2 2 2 2" xfId="20971" xr:uid="{00000000-0005-0000-0000-0000DC510000}"/>
    <cellStyle name="Output 2 3 11 2 2 2 3" xfId="20972" xr:uid="{00000000-0005-0000-0000-0000DD510000}"/>
    <cellStyle name="Output 2 3 11 2 2 3" xfId="20973" xr:uid="{00000000-0005-0000-0000-0000DE510000}"/>
    <cellStyle name="Output 2 3 11 2 2 3 2" xfId="20974" xr:uid="{00000000-0005-0000-0000-0000DF510000}"/>
    <cellStyle name="Output 2 3 11 2 2 4" xfId="20975" xr:uid="{00000000-0005-0000-0000-0000E0510000}"/>
    <cellStyle name="Output 2 3 11 2 3" xfId="20976" xr:uid="{00000000-0005-0000-0000-0000E1510000}"/>
    <cellStyle name="Output 2 3 11 2 3 2" xfId="20977" xr:uid="{00000000-0005-0000-0000-0000E2510000}"/>
    <cellStyle name="Output 2 3 11 2 3 2 2" xfId="20978" xr:uid="{00000000-0005-0000-0000-0000E3510000}"/>
    <cellStyle name="Output 2 3 11 2 3 3" xfId="20979" xr:uid="{00000000-0005-0000-0000-0000E4510000}"/>
    <cellStyle name="Output 2 3 11 2 4" xfId="20980" xr:uid="{00000000-0005-0000-0000-0000E5510000}"/>
    <cellStyle name="Output 2 3 11 2 4 2" xfId="20981" xr:uid="{00000000-0005-0000-0000-0000E6510000}"/>
    <cellStyle name="Output 2 3 11 2 4 2 2" xfId="20982" xr:uid="{00000000-0005-0000-0000-0000E7510000}"/>
    <cellStyle name="Output 2 3 11 2 4 3" xfId="20983" xr:uid="{00000000-0005-0000-0000-0000E8510000}"/>
    <cellStyle name="Output 2 3 11 2 5" xfId="20984" xr:uid="{00000000-0005-0000-0000-0000E9510000}"/>
    <cellStyle name="Output 2 3 11 2 5 2" xfId="20985" xr:uid="{00000000-0005-0000-0000-0000EA510000}"/>
    <cellStyle name="Output 2 3 11 2 6" xfId="20986" xr:uid="{00000000-0005-0000-0000-0000EB510000}"/>
    <cellStyle name="Output 2 3 11 2 6 2" xfId="20987" xr:uid="{00000000-0005-0000-0000-0000EC510000}"/>
    <cellStyle name="Output 2 3 11 2 7" xfId="20988" xr:uid="{00000000-0005-0000-0000-0000ED510000}"/>
    <cellStyle name="Output 2 3 11 3" xfId="20989" xr:uid="{00000000-0005-0000-0000-0000EE510000}"/>
    <cellStyle name="Output 2 3 11 3 2" xfId="20990" xr:uid="{00000000-0005-0000-0000-0000EF510000}"/>
    <cellStyle name="Output 2 3 11 3 2 2" xfId="20991" xr:uid="{00000000-0005-0000-0000-0000F0510000}"/>
    <cellStyle name="Output 2 3 11 3 2 2 2" xfId="20992" xr:uid="{00000000-0005-0000-0000-0000F1510000}"/>
    <cellStyle name="Output 2 3 11 3 2 2 2 2" xfId="20993" xr:uid="{00000000-0005-0000-0000-0000F2510000}"/>
    <cellStyle name="Output 2 3 11 3 2 2 3" xfId="20994" xr:uid="{00000000-0005-0000-0000-0000F3510000}"/>
    <cellStyle name="Output 2 3 11 3 2 3" xfId="20995" xr:uid="{00000000-0005-0000-0000-0000F4510000}"/>
    <cellStyle name="Output 2 3 11 3 2 3 2" xfId="20996" xr:uid="{00000000-0005-0000-0000-0000F5510000}"/>
    <cellStyle name="Output 2 3 11 3 2 4" xfId="20997" xr:uid="{00000000-0005-0000-0000-0000F6510000}"/>
    <cellStyle name="Output 2 3 11 3 3" xfId="20998" xr:uid="{00000000-0005-0000-0000-0000F7510000}"/>
    <cellStyle name="Output 2 3 11 3 3 2" xfId="20999" xr:uid="{00000000-0005-0000-0000-0000F8510000}"/>
    <cellStyle name="Output 2 3 11 3 3 2 2" xfId="21000" xr:uid="{00000000-0005-0000-0000-0000F9510000}"/>
    <cellStyle name="Output 2 3 11 3 3 3" xfId="21001" xr:uid="{00000000-0005-0000-0000-0000FA510000}"/>
    <cellStyle name="Output 2 3 11 3 4" xfId="21002" xr:uid="{00000000-0005-0000-0000-0000FB510000}"/>
    <cellStyle name="Output 2 3 11 3 4 2" xfId="21003" xr:uid="{00000000-0005-0000-0000-0000FC510000}"/>
    <cellStyle name="Output 2 3 11 3 4 2 2" xfId="21004" xr:uid="{00000000-0005-0000-0000-0000FD510000}"/>
    <cellStyle name="Output 2 3 11 3 4 3" xfId="21005" xr:uid="{00000000-0005-0000-0000-0000FE510000}"/>
    <cellStyle name="Output 2 3 11 3 5" xfId="21006" xr:uid="{00000000-0005-0000-0000-0000FF510000}"/>
    <cellStyle name="Output 2 3 11 3 5 2" xfId="21007" xr:uid="{00000000-0005-0000-0000-000000520000}"/>
    <cellStyle name="Output 2 3 11 3 6" xfId="21008" xr:uid="{00000000-0005-0000-0000-000001520000}"/>
    <cellStyle name="Output 2 3 11 3 6 2" xfId="21009" xr:uid="{00000000-0005-0000-0000-000002520000}"/>
    <cellStyle name="Output 2 3 11 3 7" xfId="21010" xr:uid="{00000000-0005-0000-0000-000003520000}"/>
    <cellStyle name="Output 2 3 11 4" xfId="21011" xr:uid="{00000000-0005-0000-0000-000004520000}"/>
    <cellStyle name="Output 2 3 11 4 2" xfId="21012" xr:uid="{00000000-0005-0000-0000-000005520000}"/>
    <cellStyle name="Output 2 3 11 4 2 2" xfId="21013" xr:uid="{00000000-0005-0000-0000-000006520000}"/>
    <cellStyle name="Output 2 3 11 4 2 2 2" xfId="21014" xr:uid="{00000000-0005-0000-0000-000007520000}"/>
    <cellStyle name="Output 2 3 11 4 2 2 2 2" xfId="21015" xr:uid="{00000000-0005-0000-0000-000008520000}"/>
    <cellStyle name="Output 2 3 11 4 2 2 3" xfId="21016" xr:uid="{00000000-0005-0000-0000-000009520000}"/>
    <cellStyle name="Output 2 3 11 4 2 3" xfId="21017" xr:uid="{00000000-0005-0000-0000-00000A520000}"/>
    <cellStyle name="Output 2 3 11 4 2 3 2" xfId="21018" xr:uid="{00000000-0005-0000-0000-00000B520000}"/>
    <cellStyle name="Output 2 3 11 4 2 4" xfId="21019" xr:uid="{00000000-0005-0000-0000-00000C520000}"/>
    <cellStyle name="Output 2 3 11 4 3" xfId="21020" xr:uid="{00000000-0005-0000-0000-00000D520000}"/>
    <cellStyle name="Output 2 3 11 4 3 2" xfId="21021" xr:uid="{00000000-0005-0000-0000-00000E520000}"/>
    <cellStyle name="Output 2 3 11 4 3 2 2" xfId="21022" xr:uid="{00000000-0005-0000-0000-00000F520000}"/>
    <cellStyle name="Output 2 3 11 4 3 3" xfId="21023" xr:uid="{00000000-0005-0000-0000-000010520000}"/>
    <cellStyle name="Output 2 3 11 4 4" xfId="21024" xr:uid="{00000000-0005-0000-0000-000011520000}"/>
    <cellStyle name="Output 2 3 11 4 4 2" xfId="21025" xr:uid="{00000000-0005-0000-0000-000012520000}"/>
    <cellStyle name="Output 2 3 11 4 4 2 2" xfId="21026" xr:uid="{00000000-0005-0000-0000-000013520000}"/>
    <cellStyle name="Output 2 3 11 4 4 3" xfId="21027" xr:uid="{00000000-0005-0000-0000-000014520000}"/>
    <cellStyle name="Output 2 3 11 4 5" xfId="21028" xr:uid="{00000000-0005-0000-0000-000015520000}"/>
    <cellStyle name="Output 2 3 11 4 5 2" xfId="21029" xr:uid="{00000000-0005-0000-0000-000016520000}"/>
    <cellStyle name="Output 2 3 11 4 6" xfId="21030" xr:uid="{00000000-0005-0000-0000-000017520000}"/>
    <cellStyle name="Output 2 3 11 4 6 2" xfId="21031" xr:uid="{00000000-0005-0000-0000-000018520000}"/>
    <cellStyle name="Output 2 3 11 4 7" xfId="21032" xr:uid="{00000000-0005-0000-0000-000019520000}"/>
    <cellStyle name="Output 2 3 11 5" xfId="21033" xr:uid="{00000000-0005-0000-0000-00001A520000}"/>
    <cellStyle name="Output 2 3 11 5 2" xfId="21034" xr:uid="{00000000-0005-0000-0000-00001B520000}"/>
    <cellStyle name="Output 2 3 11 5 2 2" xfId="21035" xr:uid="{00000000-0005-0000-0000-00001C520000}"/>
    <cellStyle name="Output 2 3 11 5 2 2 2" xfId="21036" xr:uid="{00000000-0005-0000-0000-00001D520000}"/>
    <cellStyle name="Output 2 3 11 5 2 2 2 2" xfId="21037" xr:uid="{00000000-0005-0000-0000-00001E520000}"/>
    <cellStyle name="Output 2 3 11 5 2 2 3" xfId="21038" xr:uid="{00000000-0005-0000-0000-00001F520000}"/>
    <cellStyle name="Output 2 3 11 5 2 3" xfId="21039" xr:uid="{00000000-0005-0000-0000-000020520000}"/>
    <cellStyle name="Output 2 3 11 5 2 3 2" xfId="21040" xr:uid="{00000000-0005-0000-0000-000021520000}"/>
    <cellStyle name="Output 2 3 11 5 2 4" xfId="21041" xr:uid="{00000000-0005-0000-0000-000022520000}"/>
    <cellStyle name="Output 2 3 11 5 3" xfId="21042" xr:uid="{00000000-0005-0000-0000-000023520000}"/>
    <cellStyle name="Output 2 3 11 5 3 2" xfId="21043" xr:uid="{00000000-0005-0000-0000-000024520000}"/>
    <cellStyle name="Output 2 3 11 5 3 2 2" xfId="21044" xr:uid="{00000000-0005-0000-0000-000025520000}"/>
    <cellStyle name="Output 2 3 11 5 3 3" xfId="21045" xr:uid="{00000000-0005-0000-0000-000026520000}"/>
    <cellStyle name="Output 2 3 11 5 4" xfId="21046" xr:uid="{00000000-0005-0000-0000-000027520000}"/>
    <cellStyle name="Output 2 3 11 5 4 2" xfId="21047" xr:uid="{00000000-0005-0000-0000-000028520000}"/>
    <cellStyle name="Output 2 3 11 5 4 2 2" xfId="21048" xr:uid="{00000000-0005-0000-0000-000029520000}"/>
    <cellStyle name="Output 2 3 11 5 4 3" xfId="21049" xr:uid="{00000000-0005-0000-0000-00002A520000}"/>
    <cellStyle name="Output 2 3 11 5 5" xfId="21050" xr:uid="{00000000-0005-0000-0000-00002B520000}"/>
    <cellStyle name="Output 2 3 11 5 5 2" xfId="21051" xr:uid="{00000000-0005-0000-0000-00002C520000}"/>
    <cellStyle name="Output 2 3 11 5 6" xfId="21052" xr:uid="{00000000-0005-0000-0000-00002D520000}"/>
    <cellStyle name="Output 2 3 11 5 6 2" xfId="21053" xr:uid="{00000000-0005-0000-0000-00002E520000}"/>
    <cellStyle name="Output 2 3 11 5 7" xfId="21054" xr:uid="{00000000-0005-0000-0000-00002F520000}"/>
    <cellStyle name="Output 2 3 11 6" xfId="21055" xr:uid="{00000000-0005-0000-0000-000030520000}"/>
    <cellStyle name="Output 2 3 11 6 2" xfId="21056" xr:uid="{00000000-0005-0000-0000-000031520000}"/>
    <cellStyle name="Output 2 3 11 6 2 2" xfId="21057" xr:uid="{00000000-0005-0000-0000-000032520000}"/>
    <cellStyle name="Output 2 3 11 6 2 2 2" xfId="21058" xr:uid="{00000000-0005-0000-0000-000033520000}"/>
    <cellStyle name="Output 2 3 11 6 2 2 2 2" xfId="21059" xr:uid="{00000000-0005-0000-0000-000034520000}"/>
    <cellStyle name="Output 2 3 11 6 2 2 3" xfId="21060" xr:uid="{00000000-0005-0000-0000-000035520000}"/>
    <cellStyle name="Output 2 3 11 6 2 3" xfId="21061" xr:uid="{00000000-0005-0000-0000-000036520000}"/>
    <cellStyle name="Output 2 3 11 6 2 3 2" xfId="21062" xr:uid="{00000000-0005-0000-0000-000037520000}"/>
    <cellStyle name="Output 2 3 11 6 2 4" xfId="21063" xr:uid="{00000000-0005-0000-0000-000038520000}"/>
    <cellStyle name="Output 2 3 11 6 3" xfId="21064" xr:uid="{00000000-0005-0000-0000-000039520000}"/>
    <cellStyle name="Output 2 3 11 6 3 2" xfId="21065" xr:uid="{00000000-0005-0000-0000-00003A520000}"/>
    <cellStyle name="Output 2 3 11 6 3 2 2" xfId="21066" xr:uid="{00000000-0005-0000-0000-00003B520000}"/>
    <cellStyle name="Output 2 3 11 6 3 3" xfId="21067" xr:uid="{00000000-0005-0000-0000-00003C520000}"/>
    <cellStyle name="Output 2 3 11 6 4" xfId="21068" xr:uid="{00000000-0005-0000-0000-00003D520000}"/>
    <cellStyle name="Output 2 3 11 6 4 2" xfId="21069" xr:uid="{00000000-0005-0000-0000-00003E520000}"/>
    <cellStyle name="Output 2 3 11 6 4 2 2" xfId="21070" xr:uid="{00000000-0005-0000-0000-00003F520000}"/>
    <cellStyle name="Output 2 3 11 6 4 3" xfId="21071" xr:uid="{00000000-0005-0000-0000-000040520000}"/>
    <cellStyle name="Output 2 3 11 6 5" xfId="21072" xr:uid="{00000000-0005-0000-0000-000041520000}"/>
    <cellStyle name="Output 2 3 11 6 5 2" xfId="21073" xr:uid="{00000000-0005-0000-0000-000042520000}"/>
    <cellStyle name="Output 2 3 11 6 6" xfId="21074" xr:uid="{00000000-0005-0000-0000-000043520000}"/>
    <cellStyle name="Output 2 3 11 6 6 2" xfId="21075" xr:uid="{00000000-0005-0000-0000-000044520000}"/>
    <cellStyle name="Output 2 3 11 6 7" xfId="21076" xr:uid="{00000000-0005-0000-0000-000045520000}"/>
    <cellStyle name="Output 2 3 11 7" xfId="21077" xr:uid="{00000000-0005-0000-0000-000046520000}"/>
    <cellStyle name="Output 2 3 11 7 2" xfId="21078" xr:uid="{00000000-0005-0000-0000-000047520000}"/>
    <cellStyle name="Output 2 3 11 7 2 2" xfId="21079" xr:uid="{00000000-0005-0000-0000-000048520000}"/>
    <cellStyle name="Output 2 3 11 7 2 2 2" xfId="21080" xr:uid="{00000000-0005-0000-0000-000049520000}"/>
    <cellStyle name="Output 2 3 11 7 2 3" xfId="21081" xr:uid="{00000000-0005-0000-0000-00004A520000}"/>
    <cellStyle name="Output 2 3 11 7 3" xfId="21082" xr:uid="{00000000-0005-0000-0000-00004B520000}"/>
    <cellStyle name="Output 2 3 11 7 3 2" xfId="21083" xr:uid="{00000000-0005-0000-0000-00004C520000}"/>
    <cellStyle name="Output 2 3 11 7 4" xfId="21084" xr:uid="{00000000-0005-0000-0000-00004D520000}"/>
    <cellStyle name="Output 2 3 11 8" xfId="21085" xr:uid="{00000000-0005-0000-0000-00004E520000}"/>
    <cellStyle name="Output 2 3 11 8 2" xfId="21086" xr:uid="{00000000-0005-0000-0000-00004F520000}"/>
    <cellStyle name="Output 2 3 11 8 2 2" xfId="21087" xr:uid="{00000000-0005-0000-0000-000050520000}"/>
    <cellStyle name="Output 2 3 11 8 3" xfId="21088" xr:uid="{00000000-0005-0000-0000-000051520000}"/>
    <cellStyle name="Output 2 3 11 9" xfId="21089" xr:uid="{00000000-0005-0000-0000-000052520000}"/>
    <cellStyle name="Output 2 3 11 9 2" xfId="21090" xr:uid="{00000000-0005-0000-0000-000053520000}"/>
    <cellStyle name="Output 2 3 11 9 2 2" xfId="21091" xr:uid="{00000000-0005-0000-0000-000054520000}"/>
    <cellStyle name="Output 2 3 11 9 3" xfId="21092" xr:uid="{00000000-0005-0000-0000-000055520000}"/>
    <cellStyle name="Output 2 3 12" xfId="21093" xr:uid="{00000000-0005-0000-0000-000056520000}"/>
    <cellStyle name="Output 2 3 12 10" xfId="21094" xr:uid="{00000000-0005-0000-0000-000057520000}"/>
    <cellStyle name="Output 2 3 12 10 2" xfId="21095" xr:uid="{00000000-0005-0000-0000-000058520000}"/>
    <cellStyle name="Output 2 3 12 11" xfId="21096" xr:uid="{00000000-0005-0000-0000-000059520000}"/>
    <cellStyle name="Output 2 3 12 11 2" xfId="21097" xr:uid="{00000000-0005-0000-0000-00005A520000}"/>
    <cellStyle name="Output 2 3 12 12" xfId="21098" xr:uid="{00000000-0005-0000-0000-00005B520000}"/>
    <cellStyle name="Output 2 3 12 2" xfId="21099" xr:uid="{00000000-0005-0000-0000-00005C520000}"/>
    <cellStyle name="Output 2 3 12 2 2" xfId="21100" xr:uid="{00000000-0005-0000-0000-00005D520000}"/>
    <cellStyle name="Output 2 3 12 2 2 2" xfId="21101" xr:uid="{00000000-0005-0000-0000-00005E520000}"/>
    <cellStyle name="Output 2 3 12 2 2 2 2" xfId="21102" xr:uid="{00000000-0005-0000-0000-00005F520000}"/>
    <cellStyle name="Output 2 3 12 2 2 2 2 2" xfId="21103" xr:uid="{00000000-0005-0000-0000-000060520000}"/>
    <cellStyle name="Output 2 3 12 2 2 2 3" xfId="21104" xr:uid="{00000000-0005-0000-0000-000061520000}"/>
    <cellStyle name="Output 2 3 12 2 2 3" xfId="21105" xr:uid="{00000000-0005-0000-0000-000062520000}"/>
    <cellStyle name="Output 2 3 12 2 2 3 2" xfId="21106" xr:uid="{00000000-0005-0000-0000-000063520000}"/>
    <cellStyle name="Output 2 3 12 2 2 4" xfId="21107" xr:uid="{00000000-0005-0000-0000-000064520000}"/>
    <cellStyle name="Output 2 3 12 2 3" xfId="21108" xr:uid="{00000000-0005-0000-0000-000065520000}"/>
    <cellStyle name="Output 2 3 12 2 3 2" xfId="21109" xr:uid="{00000000-0005-0000-0000-000066520000}"/>
    <cellStyle name="Output 2 3 12 2 3 2 2" xfId="21110" xr:uid="{00000000-0005-0000-0000-000067520000}"/>
    <cellStyle name="Output 2 3 12 2 3 3" xfId="21111" xr:uid="{00000000-0005-0000-0000-000068520000}"/>
    <cellStyle name="Output 2 3 12 2 4" xfId="21112" xr:uid="{00000000-0005-0000-0000-000069520000}"/>
    <cellStyle name="Output 2 3 12 2 4 2" xfId="21113" xr:uid="{00000000-0005-0000-0000-00006A520000}"/>
    <cellStyle name="Output 2 3 12 2 4 2 2" xfId="21114" xr:uid="{00000000-0005-0000-0000-00006B520000}"/>
    <cellStyle name="Output 2 3 12 2 4 3" xfId="21115" xr:uid="{00000000-0005-0000-0000-00006C520000}"/>
    <cellStyle name="Output 2 3 12 2 5" xfId="21116" xr:uid="{00000000-0005-0000-0000-00006D520000}"/>
    <cellStyle name="Output 2 3 12 2 5 2" xfId="21117" xr:uid="{00000000-0005-0000-0000-00006E520000}"/>
    <cellStyle name="Output 2 3 12 2 6" xfId="21118" xr:uid="{00000000-0005-0000-0000-00006F520000}"/>
    <cellStyle name="Output 2 3 12 2 6 2" xfId="21119" xr:uid="{00000000-0005-0000-0000-000070520000}"/>
    <cellStyle name="Output 2 3 12 2 7" xfId="21120" xr:uid="{00000000-0005-0000-0000-000071520000}"/>
    <cellStyle name="Output 2 3 12 3" xfId="21121" xr:uid="{00000000-0005-0000-0000-000072520000}"/>
    <cellStyle name="Output 2 3 12 3 2" xfId="21122" xr:uid="{00000000-0005-0000-0000-000073520000}"/>
    <cellStyle name="Output 2 3 12 3 2 2" xfId="21123" xr:uid="{00000000-0005-0000-0000-000074520000}"/>
    <cellStyle name="Output 2 3 12 3 2 2 2" xfId="21124" xr:uid="{00000000-0005-0000-0000-000075520000}"/>
    <cellStyle name="Output 2 3 12 3 2 2 2 2" xfId="21125" xr:uid="{00000000-0005-0000-0000-000076520000}"/>
    <cellStyle name="Output 2 3 12 3 2 2 3" xfId="21126" xr:uid="{00000000-0005-0000-0000-000077520000}"/>
    <cellStyle name="Output 2 3 12 3 2 3" xfId="21127" xr:uid="{00000000-0005-0000-0000-000078520000}"/>
    <cellStyle name="Output 2 3 12 3 2 3 2" xfId="21128" xr:uid="{00000000-0005-0000-0000-000079520000}"/>
    <cellStyle name="Output 2 3 12 3 2 4" xfId="21129" xr:uid="{00000000-0005-0000-0000-00007A520000}"/>
    <cellStyle name="Output 2 3 12 3 3" xfId="21130" xr:uid="{00000000-0005-0000-0000-00007B520000}"/>
    <cellStyle name="Output 2 3 12 3 3 2" xfId="21131" xr:uid="{00000000-0005-0000-0000-00007C520000}"/>
    <cellStyle name="Output 2 3 12 3 3 2 2" xfId="21132" xr:uid="{00000000-0005-0000-0000-00007D520000}"/>
    <cellStyle name="Output 2 3 12 3 3 3" xfId="21133" xr:uid="{00000000-0005-0000-0000-00007E520000}"/>
    <cellStyle name="Output 2 3 12 3 4" xfId="21134" xr:uid="{00000000-0005-0000-0000-00007F520000}"/>
    <cellStyle name="Output 2 3 12 3 4 2" xfId="21135" xr:uid="{00000000-0005-0000-0000-000080520000}"/>
    <cellStyle name="Output 2 3 12 3 4 2 2" xfId="21136" xr:uid="{00000000-0005-0000-0000-000081520000}"/>
    <cellStyle name="Output 2 3 12 3 4 3" xfId="21137" xr:uid="{00000000-0005-0000-0000-000082520000}"/>
    <cellStyle name="Output 2 3 12 3 5" xfId="21138" xr:uid="{00000000-0005-0000-0000-000083520000}"/>
    <cellStyle name="Output 2 3 12 3 5 2" xfId="21139" xr:uid="{00000000-0005-0000-0000-000084520000}"/>
    <cellStyle name="Output 2 3 12 3 6" xfId="21140" xr:uid="{00000000-0005-0000-0000-000085520000}"/>
    <cellStyle name="Output 2 3 12 3 6 2" xfId="21141" xr:uid="{00000000-0005-0000-0000-000086520000}"/>
    <cellStyle name="Output 2 3 12 3 7" xfId="21142" xr:uid="{00000000-0005-0000-0000-000087520000}"/>
    <cellStyle name="Output 2 3 12 4" xfId="21143" xr:uid="{00000000-0005-0000-0000-000088520000}"/>
    <cellStyle name="Output 2 3 12 4 2" xfId="21144" xr:uid="{00000000-0005-0000-0000-000089520000}"/>
    <cellStyle name="Output 2 3 12 4 2 2" xfId="21145" xr:uid="{00000000-0005-0000-0000-00008A520000}"/>
    <cellStyle name="Output 2 3 12 4 2 2 2" xfId="21146" xr:uid="{00000000-0005-0000-0000-00008B520000}"/>
    <cellStyle name="Output 2 3 12 4 2 2 2 2" xfId="21147" xr:uid="{00000000-0005-0000-0000-00008C520000}"/>
    <cellStyle name="Output 2 3 12 4 2 2 3" xfId="21148" xr:uid="{00000000-0005-0000-0000-00008D520000}"/>
    <cellStyle name="Output 2 3 12 4 2 3" xfId="21149" xr:uid="{00000000-0005-0000-0000-00008E520000}"/>
    <cellStyle name="Output 2 3 12 4 2 3 2" xfId="21150" xr:uid="{00000000-0005-0000-0000-00008F520000}"/>
    <cellStyle name="Output 2 3 12 4 2 4" xfId="21151" xr:uid="{00000000-0005-0000-0000-000090520000}"/>
    <cellStyle name="Output 2 3 12 4 3" xfId="21152" xr:uid="{00000000-0005-0000-0000-000091520000}"/>
    <cellStyle name="Output 2 3 12 4 3 2" xfId="21153" xr:uid="{00000000-0005-0000-0000-000092520000}"/>
    <cellStyle name="Output 2 3 12 4 3 2 2" xfId="21154" xr:uid="{00000000-0005-0000-0000-000093520000}"/>
    <cellStyle name="Output 2 3 12 4 3 3" xfId="21155" xr:uid="{00000000-0005-0000-0000-000094520000}"/>
    <cellStyle name="Output 2 3 12 4 4" xfId="21156" xr:uid="{00000000-0005-0000-0000-000095520000}"/>
    <cellStyle name="Output 2 3 12 4 4 2" xfId="21157" xr:uid="{00000000-0005-0000-0000-000096520000}"/>
    <cellStyle name="Output 2 3 12 4 4 2 2" xfId="21158" xr:uid="{00000000-0005-0000-0000-000097520000}"/>
    <cellStyle name="Output 2 3 12 4 4 3" xfId="21159" xr:uid="{00000000-0005-0000-0000-000098520000}"/>
    <cellStyle name="Output 2 3 12 4 5" xfId="21160" xr:uid="{00000000-0005-0000-0000-000099520000}"/>
    <cellStyle name="Output 2 3 12 4 5 2" xfId="21161" xr:uid="{00000000-0005-0000-0000-00009A520000}"/>
    <cellStyle name="Output 2 3 12 4 6" xfId="21162" xr:uid="{00000000-0005-0000-0000-00009B520000}"/>
    <cellStyle name="Output 2 3 12 4 6 2" xfId="21163" xr:uid="{00000000-0005-0000-0000-00009C520000}"/>
    <cellStyle name="Output 2 3 12 4 7" xfId="21164" xr:uid="{00000000-0005-0000-0000-00009D520000}"/>
    <cellStyle name="Output 2 3 12 5" xfId="21165" xr:uid="{00000000-0005-0000-0000-00009E520000}"/>
    <cellStyle name="Output 2 3 12 5 2" xfId="21166" xr:uid="{00000000-0005-0000-0000-00009F520000}"/>
    <cellStyle name="Output 2 3 12 5 2 2" xfId="21167" xr:uid="{00000000-0005-0000-0000-0000A0520000}"/>
    <cellStyle name="Output 2 3 12 5 2 2 2" xfId="21168" xr:uid="{00000000-0005-0000-0000-0000A1520000}"/>
    <cellStyle name="Output 2 3 12 5 2 2 2 2" xfId="21169" xr:uid="{00000000-0005-0000-0000-0000A2520000}"/>
    <cellStyle name="Output 2 3 12 5 2 2 3" xfId="21170" xr:uid="{00000000-0005-0000-0000-0000A3520000}"/>
    <cellStyle name="Output 2 3 12 5 2 3" xfId="21171" xr:uid="{00000000-0005-0000-0000-0000A4520000}"/>
    <cellStyle name="Output 2 3 12 5 2 3 2" xfId="21172" xr:uid="{00000000-0005-0000-0000-0000A5520000}"/>
    <cellStyle name="Output 2 3 12 5 2 4" xfId="21173" xr:uid="{00000000-0005-0000-0000-0000A6520000}"/>
    <cellStyle name="Output 2 3 12 5 3" xfId="21174" xr:uid="{00000000-0005-0000-0000-0000A7520000}"/>
    <cellStyle name="Output 2 3 12 5 3 2" xfId="21175" xr:uid="{00000000-0005-0000-0000-0000A8520000}"/>
    <cellStyle name="Output 2 3 12 5 3 2 2" xfId="21176" xr:uid="{00000000-0005-0000-0000-0000A9520000}"/>
    <cellStyle name="Output 2 3 12 5 3 3" xfId="21177" xr:uid="{00000000-0005-0000-0000-0000AA520000}"/>
    <cellStyle name="Output 2 3 12 5 4" xfId="21178" xr:uid="{00000000-0005-0000-0000-0000AB520000}"/>
    <cellStyle name="Output 2 3 12 5 4 2" xfId="21179" xr:uid="{00000000-0005-0000-0000-0000AC520000}"/>
    <cellStyle name="Output 2 3 12 5 4 2 2" xfId="21180" xr:uid="{00000000-0005-0000-0000-0000AD520000}"/>
    <cellStyle name="Output 2 3 12 5 4 3" xfId="21181" xr:uid="{00000000-0005-0000-0000-0000AE520000}"/>
    <cellStyle name="Output 2 3 12 5 5" xfId="21182" xr:uid="{00000000-0005-0000-0000-0000AF520000}"/>
    <cellStyle name="Output 2 3 12 5 5 2" xfId="21183" xr:uid="{00000000-0005-0000-0000-0000B0520000}"/>
    <cellStyle name="Output 2 3 12 5 6" xfId="21184" xr:uid="{00000000-0005-0000-0000-0000B1520000}"/>
    <cellStyle name="Output 2 3 12 5 6 2" xfId="21185" xr:uid="{00000000-0005-0000-0000-0000B2520000}"/>
    <cellStyle name="Output 2 3 12 5 7" xfId="21186" xr:uid="{00000000-0005-0000-0000-0000B3520000}"/>
    <cellStyle name="Output 2 3 12 6" xfId="21187" xr:uid="{00000000-0005-0000-0000-0000B4520000}"/>
    <cellStyle name="Output 2 3 12 6 2" xfId="21188" xr:uid="{00000000-0005-0000-0000-0000B5520000}"/>
    <cellStyle name="Output 2 3 12 6 2 2" xfId="21189" xr:uid="{00000000-0005-0000-0000-0000B6520000}"/>
    <cellStyle name="Output 2 3 12 6 2 2 2" xfId="21190" xr:uid="{00000000-0005-0000-0000-0000B7520000}"/>
    <cellStyle name="Output 2 3 12 6 2 2 2 2" xfId="21191" xr:uid="{00000000-0005-0000-0000-0000B8520000}"/>
    <cellStyle name="Output 2 3 12 6 2 2 3" xfId="21192" xr:uid="{00000000-0005-0000-0000-0000B9520000}"/>
    <cellStyle name="Output 2 3 12 6 2 3" xfId="21193" xr:uid="{00000000-0005-0000-0000-0000BA520000}"/>
    <cellStyle name="Output 2 3 12 6 2 3 2" xfId="21194" xr:uid="{00000000-0005-0000-0000-0000BB520000}"/>
    <cellStyle name="Output 2 3 12 6 2 4" xfId="21195" xr:uid="{00000000-0005-0000-0000-0000BC520000}"/>
    <cellStyle name="Output 2 3 12 6 3" xfId="21196" xr:uid="{00000000-0005-0000-0000-0000BD520000}"/>
    <cellStyle name="Output 2 3 12 6 3 2" xfId="21197" xr:uid="{00000000-0005-0000-0000-0000BE520000}"/>
    <cellStyle name="Output 2 3 12 6 3 2 2" xfId="21198" xr:uid="{00000000-0005-0000-0000-0000BF520000}"/>
    <cellStyle name="Output 2 3 12 6 3 3" xfId="21199" xr:uid="{00000000-0005-0000-0000-0000C0520000}"/>
    <cellStyle name="Output 2 3 12 6 4" xfId="21200" xr:uid="{00000000-0005-0000-0000-0000C1520000}"/>
    <cellStyle name="Output 2 3 12 6 4 2" xfId="21201" xr:uid="{00000000-0005-0000-0000-0000C2520000}"/>
    <cellStyle name="Output 2 3 12 6 4 2 2" xfId="21202" xr:uid="{00000000-0005-0000-0000-0000C3520000}"/>
    <cellStyle name="Output 2 3 12 6 4 3" xfId="21203" xr:uid="{00000000-0005-0000-0000-0000C4520000}"/>
    <cellStyle name="Output 2 3 12 6 5" xfId="21204" xr:uid="{00000000-0005-0000-0000-0000C5520000}"/>
    <cellStyle name="Output 2 3 12 6 5 2" xfId="21205" xr:uid="{00000000-0005-0000-0000-0000C6520000}"/>
    <cellStyle name="Output 2 3 12 6 6" xfId="21206" xr:uid="{00000000-0005-0000-0000-0000C7520000}"/>
    <cellStyle name="Output 2 3 12 6 6 2" xfId="21207" xr:uid="{00000000-0005-0000-0000-0000C8520000}"/>
    <cellStyle name="Output 2 3 12 6 7" xfId="21208" xr:uid="{00000000-0005-0000-0000-0000C9520000}"/>
    <cellStyle name="Output 2 3 12 7" xfId="21209" xr:uid="{00000000-0005-0000-0000-0000CA520000}"/>
    <cellStyle name="Output 2 3 12 7 2" xfId="21210" xr:uid="{00000000-0005-0000-0000-0000CB520000}"/>
    <cellStyle name="Output 2 3 12 7 2 2" xfId="21211" xr:uid="{00000000-0005-0000-0000-0000CC520000}"/>
    <cellStyle name="Output 2 3 12 7 2 2 2" xfId="21212" xr:uid="{00000000-0005-0000-0000-0000CD520000}"/>
    <cellStyle name="Output 2 3 12 7 2 3" xfId="21213" xr:uid="{00000000-0005-0000-0000-0000CE520000}"/>
    <cellStyle name="Output 2 3 12 7 3" xfId="21214" xr:uid="{00000000-0005-0000-0000-0000CF520000}"/>
    <cellStyle name="Output 2 3 12 7 3 2" xfId="21215" xr:uid="{00000000-0005-0000-0000-0000D0520000}"/>
    <cellStyle name="Output 2 3 12 7 4" xfId="21216" xr:uid="{00000000-0005-0000-0000-0000D1520000}"/>
    <cellStyle name="Output 2 3 12 8" xfId="21217" xr:uid="{00000000-0005-0000-0000-0000D2520000}"/>
    <cellStyle name="Output 2 3 12 8 2" xfId="21218" xr:uid="{00000000-0005-0000-0000-0000D3520000}"/>
    <cellStyle name="Output 2 3 12 8 2 2" xfId="21219" xr:uid="{00000000-0005-0000-0000-0000D4520000}"/>
    <cellStyle name="Output 2 3 12 8 3" xfId="21220" xr:uid="{00000000-0005-0000-0000-0000D5520000}"/>
    <cellStyle name="Output 2 3 12 9" xfId="21221" xr:uid="{00000000-0005-0000-0000-0000D6520000}"/>
    <cellStyle name="Output 2 3 12 9 2" xfId="21222" xr:uid="{00000000-0005-0000-0000-0000D7520000}"/>
    <cellStyle name="Output 2 3 12 9 2 2" xfId="21223" xr:uid="{00000000-0005-0000-0000-0000D8520000}"/>
    <cellStyle name="Output 2 3 12 9 3" xfId="21224" xr:uid="{00000000-0005-0000-0000-0000D9520000}"/>
    <cellStyle name="Output 2 3 13" xfId="21225" xr:uid="{00000000-0005-0000-0000-0000DA520000}"/>
    <cellStyle name="Output 2 3 13 10" xfId="21226" xr:uid="{00000000-0005-0000-0000-0000DB520000}"/>
    <cellStyle name="Output 2 3 13 10 2" xfId="21227" xr:uid="{00000000-0005-0000-0000-0000DC520000}"/>
    <cellStyle name="Output 2 3 13 11" xfId="21228" xr:uid="{00000000-0005-0000-0000-0000DD520000}"/>
    <cellStyle name="Output 2 3 13 11 2" xfId="21229" xr:uid="{00000000-0005-0000-0000-0000DE520000}"/>
    <cellStyle name="Output 2 3 13 12" xfId="21230" xr:uid="{00000000-0005-0000-0000-0000DF520000}"/>
    <cellStyle name="Output 2 3 13 2" xfId="21231" xr:uid="{00000000-0005-0000-0000-0000E0520000}"/>
    <cellStyle name="Output 2 3 13 2 2" xfId="21232" xr:uid="{00000000-0005-0000-0000-0000E1520000}"/>
    <cellStyle name="Output 2 3 13 2 2 2" xfId="21233" xr:uid="{00000000-0005-0000-0000-0000E2520000}"/>
    <cellStyle name="Output 2 3 13 2 2 2 2" xfId="21234" xr:uid="{00000000-0005-0000-0000-0000E3520000}"/>
    <cellStyle name="Output 2 3 13 2 2 2 2 2" xfId="21235" xr:uid="{00000000-0005-0000-0000-0000E4520000}"/>
    <cellStyle name="Output 2 3 13 2 2 2 3" xfId="21236" xr:uid="{00000000-0005-0000-0000-0000E5520000}"/>
    <cellStyle name="Output 2 3 13 2 2 3" xfId="21237" xr:uid="{00000000-0005-0000-0000-0000E6520000}"/>
    <cellStyle name="Output 2 3 13 2 2 3 2" xfId="21238" xr:uid="{00000000-0005-0000-0000-0000E7520000}"/>
    <cellStyle name="Output 2 3 13 2 2 4" xfId="21239" xr:uid="{00000000-0005-0000-0000-0000E8520000}"/>
    <cellStyle name="Output 2 3 13 2 3" xfId="21240" xr:uid="{00000000-0005-0000-0000-0000E9520000}"/>
    <cellStyle name="Output 2 3 13 2 3 2" xfId="21241" xr:uid="{00000000-0005-0000-0000-0000EA520000}"/>
    <cellStyle name="Output 2 3 13 2 3 2 2" xfId="21242" xr:uid="{00000000-0005-0000-0000-0000EB520000}"/>
    <cellStyle name="Output 2 3 13 2 3 3" xfId="21243" xr:uid="{00000000-0005-0000-0000-0000EC520000}"/>
    <cellStyle name="Output 2 3 13 2 4" xfId="21244" xr:uid="{00000000-0005-0000-0000-0000ED520000}"/>
    <cellStyle name="Output 2 3 13 2 4 2" xfId="21245" xr:uid="{00000000-0005-0000-0000-0000EE520000}"/>
    <cellStyle name="Output 2 3 13 2 4 2 2" xfId="21246" xr:uid="{00000000-0005-0000-0000-0000EF520000}"/>
    <cellStyle name="Output 2 3 13 2 4 3" xfId="21247" xr:uid="{00000000-0005-0000-0000-0000F0520000}"/>
    <cellStyle name="Output 2 3 13 2 5" xfId="21248" xr:uid="{00000000-0005-0000-0000-0000F1520000}"/>
    <cellStyle name="Output 2 3 13 2 5 2" xfId="21249" xr:uid="{00000000-0005-0000-0000-0000F2520000}"/>
    <cellStyle name="Output 2 3 13 2 6" xfId="21250" xr:uid="{00000000-0005-0000-0000-0000F3520000}"/>
    <cellStyle name="Output 2 3 13 2 6 2" xfId="21251" xr:uid="{00000000-0005-0000-0000-0000F4520000}"/>
    <cellStyle name="Output 2 3 13 2 7" xfId="21252" xr:uid="{00000000-0005-0000-0000-0000F5520000}"/>
    <cellStyle name="Output 2 3 13 3" xfId="21253" xr:uid="{00000000-0005-0000-0000-0000F6520000}"/>
    <cellStyle name="Output 2 3 13 3 2" xfId="21254" xr:uid="{00000000-0005-0000-0000-0000F7520000}"/>
    <cellStyle name="Output 2 3 13 3 2 2" xfId="21255" xr:uid="{00000000-0005-0000-0000-0000F8520000}"/>
    <cellStyle name="Output 2 3 13 3 2 2 2" xfId="21256" xr:uid="{00000000-0005-0000-0000-0000F9520000}"/>
    <cellStyle name="Output 2 3 13 3 2 2 2 2" xfId="21257" xr:uid="{00000000-0005-0000-0000-0000FA520000}"/>
    <cellStyle name="Output 2 3 13 3 2 2 3" xfId="21258" xr:uid="{00000000-0005-0000-0000-0000FB520000}"/>
    <cellStyle name="Output 2 3 13 3 2 3" xfId="21259" xr:uid="{00000000-0005-0000-0000-0000FC520000}"/>
    <cellStyle name="Output 2 3 13 3 2 3 2" xfId="21260" xr:uid="{00000000-0005-0000-0000-0000FD520000}"/>
    <cellStyle name="Output 2 3 13 3 2 4" xfId="21261" xr:uid="{00000000-0005-0000-0000-0000FE520000}"/>
    <cellStyle name="Output 2 3 13 3 3" xfId="21262" xr:uid="{00000000-0005-0000-0000-0000FF520000}"/>
    <cellStyle name="Output 2 3 13 3 3 2" xfId="21263" xr:uid="{00000000-0005-0000-0000-000000530000}"/>
    <cellStyle name="Output 2 3 13 3 3 2 2" xfId="21264" xr:uid="{00000000-0005-0000-0000-000001530000}"/>
    <cellStyle name="Output 2 3 13 3 3 3" xfId="21265" xr:uid="{00000000-0005-0000-0000-000002530000}"/>
    <cellStyle name="Output 2 3 13 3 4" xfId="21266" xr:uid="{00000000-0005-0000-0000-000003530000}"/>
    <cellStyle name="Output 2 3 13 3 4 2" xfId="21267" xr:uid="{00000000-0005-0000-0000-000004530000}"/>
    <cellStyle name="Output 2 3 13 3 4 2 2" xfId="21268" xr:uid="{00000000-0005-0000-0000-000005530000}"/>
    <cellStyle name="Output 2 3 13 3 4 3" xfId="21269" xr:uid="{00000000-0005-0000-0000-000006530000}"/>
    <cellStyle name="Output 2 3 13 3 5" xfId="21270" xr:uid="{00000000-0005-0000-0000-000007530000}"/>
    <cellStyle name="Output 2 3 13 3 5 2" xfId="21271" xr:uid="{00000000-0005-0000-0000-000008530000}"/>
    <cellStyle name="Output 2 3 13 3 6" xfId="21272" xr:uid="{00000000-0005-0000-0000-000009530000}"/>
    <cellStyle name="Output 2 3 13 3 6 2" xfId="21273" xr:uid="{00000000-0005-0000-0000-00000A530000}"/>
    <cellStyle name="Output 2 3 13 3 7" xfId="21274" xr:uid="{00000000-0005-0000-0000-00000B530000}"/>
    <cellStyle name="Output 2 3 13 4" xfId="21275" xr:uid="{00000000-0005-0000-0000-00000C530000}"/>
    <cellStyle name="Output 2 3 13 4 2" xfId="21276" xr:uid="{00000000-0005-0000-0000-00000D530000}"/>
    <cellStyle name="Output 2 3 13 4 2 2" xfId="21277" xr:uid="{00000000-0005-0000-0000-00000E530000}"/>
    <cellStyle name="Output 2 3 13 4 2 2 2" xfId="21278" xr:uid="{00000000-0005-0000-0000-00000F530000}"/>
    <cellStyle name="Output 2 3 13 4 2 2 2 2" xfId="21279" xr:uid="{00000000-0005-0000-0000-000010530000}"/>
    <cellStyle name="Output 2 3 13 4 2 2 3" xfId="21280" xr:uid="{00000000-0005-0000-0000-000011530000}"/>
    <cellStyle name="Output 2 3 13 4 2 3" xfId="21281" xr:uid="{00000000-0005-0000-0000-000012530000}"/>
    <cellStyle name="Output 2 3 13 4 2 3 2" xfId="21282" xr:uid="{00000000-0005-0000-0000-000013530000}"/>
    <cellStyle name="Output 2 3 13 4 2 4" xfId="21283" xr:uid="{00000000-0005-0000-0000-000014530000}"/>
    <cellStyle name="Output 2 3 13 4 3" xfId="21284" xr:uid="{00000000-0005-0000-0000-000015530000}"/>
    <cellStyle name="Output 2 3 13 4 3 2" xfId="21285" xr:uid="{00000000-0005-0000-0000-000016530000}"/>
    <cellStyle name="Output 2 3 13 4 3 2 2" xfId="21286" xr:uid="{00000000-0005-0000-0000-000017530000}"/>
    <cellStyle name="Output 2 3 13 4 3 3" xfId="21287" xr:uid="{00000000-0005-0000-0000-000018530000}"/>
    <cellStyle name="Output 2 3 13 4 4" xfId="21288" xr:uid="{00000000-0005-0000-0000-000019530000}"/>
    <cellStyle name="Output 2 3 13 4 4 2" xfId="21289" xr:uid="{00000000-0005-0000-0000-00001A530000}"/>
    <cellStyle name="Output 2 3 13 4 4 2 2" xfId="21290" xr:uid="{00000000-0005-0000-0000-00001B530000}"/>
    <cellStyle name="Output 2 3 13 4 4 3" xfId="21291" xr:uid="{00000000-0005-0000-0000-00001C530000}"/>
    <cellStyle name="Output 2 3 13 4 5" xfId="21292" xr:uid="{00000000-0005-0000-0000-00001D530000}"/>
    <cellStyle name="Output 2 3 13 4 5 2" xfId="21293" xr:uid="{00000000-0005-0000-0000-00001E530000}"/>
    <cellStyle name="Output 2 3 13 4 6" xfId="21294" xr:uid="{00000000-0005-0000-0000-00001F530000}"/>
    <cellStyle name="Output 2 3 13 4 6 2" xfId="21295" xr:uid="{00000000-0005-0000-0000-000020530000}"/>
    <cellStyle name="Output 2 3 13 4 7" xfId="21296" xr:uid="{00000000-0005-0000-0000-000021530000}"/>
    <cellStyle name="Output 2 3 13 5" xfId="21297" xr:uid="{00000000-0005-0000-0000-000022530000}"/>
    <cellStyle name="Output 2 3 13 5 2" xfId="21298" xr:uid="{00000000-0005-0000-0000-000023530000}"/>
    <cellStyle name="Output 2 3 13 5 2 2" xfId="21299" xr:uid="{00000000-0005-0000-0000-000024530000}"/>
    <cellStyle name="Output 2 3 13 5 2 2 2" xfId="21300" xr:uid="{00000000-0005-0000-0000-000025530000}"/>
    <cellStyle name="Output 2 3 13 5 2 2 2 2" xfId="21301" xr:uid="{00000000-0005-0000-0000-000026530000}"/>
    <cellStyle name="Output 2 3 13 5 2 2 3" xfId="21302" xr:uid="{00000000-0005-0000-0000-000027530000}"/>
    <cellStyle name="Output 2 3 13 5 2 3" xfId="21303" xr:uid="{00000000-0005-0000-0000-000028530000}"/>
    <cellStyle name="Output 2 3 13 5 2 3 2" xfId="21304" xr:uid="{00000000-0005-0000-0000-000029530000}"/>
    <cellStyle name="Output 2 3 13 5 2 4" xfId="21305" xr:uid="{00000000-0005-0000-0000-00002A530000}"/>
    <cellStyle name="Output 2 3 13 5 3" xfId="21306" xr:uid="{00000000-0005-0000-0000-00002B530000}"/>
    <cellStyle name="Output 2 3 13 5 3 2" xfId="21307" xr:uid="{00000000-0005-0000-0000-00002C530000}"/>
    <cellStyle name="Output 2 3 13 5 3 2 2" xfId="21308" xr:uid="{00000000-0005-0000-0000-00002D530000}"/>
    <cellStyle name="Output 2 3 13 5 3 3" xfId="21309" xr:uid="{00000000-0005-0000-0000-00002E530000}"/>
    <cellStyle name="Output 2 3 13 5 4" xfId="21310" xr:uid="{00000000-0005-0000-0000-00002F530000}"/>
    <cellStyle name="Output 2 3 13 5 4 2" xfId="21311" xr:uid="{00000000-0005-0000-0000-000030530000}"/>
    <cellStyle name="Output 2 3 13 5 4 2 2" xfId="21312" xr:uid="{00000000-0005-0000-0000-000031530000}"/>
    <cellStyle name="Output 2 3 13 5 4 3" xfId="21313" xr:uid="{00000000-0005-0000-0000-000032530000}"/>
    <cellStyle name="Output 2 3 13 5 5" xfId="21314" xr:uid="{00000000-0005-0000-0000-000033530000}"/>
    <cellStyle name="Output 2 3 13 5 5 2" xfId="21315" xr:uid="{00000000-0005-0000-0000-000034530000}"/>
    <cellStyle name="Output 2 3 13 5 6" xfId="21316" xr:uid="{00000000-0005-0000-0000-000035530000}"/>
    <cellStyle name="Output 2 3 13 5 6 2" xfId="21317" xr:uid="{00000000-0005-0000-0000-000036530000}"/>
    <cellStyle name="Output 2 3 13 5 7" xfId="21318" xr:uid="{00000000-0005-0000-0000-000037530000}"/>
    <cellStyle name="Output 2 3 13 6" xfId="21319" xr:uid="{00000000-0005-0000-0000-000038530000}"/>
    <cellStyle name="Output 2 3 13 6 2" xfId="21320" xr:uid="{00000000-0005-0000-0000-000039530000}"/>
    <cellStyle name="Output 2 3 13 6 2 2" xfId="21321" xr:uid="{00000000-0005-0000-0000-00003A530000}"/>
    <cellStyle name="Output 2 3 13 6 2 2 2" xfId="21322" xr:uid="{00000000-0005-0000-0000-00003B530000}"/>
    <cellStyle name="Output 2 3 13 6 2 2 2 2" xfId="21323" xr:uid="{00000000-0005-0000-0000-00003C530000}"/>
    <cellStyle name="Output 2 3 13 6 2 2 3" xfId="21324" xr:uid="{00000000-0005-0000-0000-00003D530000}"/>
    <cellStyle name="Output 2 3 13 6 2 3" xfId="21325" xr:uid="{00000000-0005-0000-0000-00003E530000}"/>
    <cellStyle name="Output 2 3 13 6 2 3 2" xfId="21326" xr:uid="{00000000-0005-0000-0000-00003F530000}"/>
    <cellStyle name="Output 2 3 13 6 2 4" xfId="21327" xr:uid="{00000000-0005-0000-0000-000040530000}"/>
    <cellStyle name="Output 2 3 13 6 3" xfId="21328" xr:uid="{00000000-0005-0000-0000-000041530000}"/>
    <cellStyle name="Output 2 3 13 6 3 2" xfId="21329" xr:uid="{00000000-0005-0000-0000-000042530000}"/>
    <cellStyle name="Output 2 3 13 6 3 2 2" xfId="21330" xr:uid="{00000000-0005-0000-0000-000043530000}"/>
    <cellStyle name="Output 2 3 13 6 3 3" xfId="21331" xr:uid="{00000000-0005-0000-0000-000044530000}"/>
    <cellStyle name="Output 2 3 13 6 4" xfId="21332" xr:uid="{00000000-0005-0000-0000-000045530000}"/>
    <cellStyle name="Output 2 3 13 6 4 2" xfId="21333" xr:uid="{00000000-0005-0000-0000-000046530000}"/>
    <cellStyle name="Output 2 3 13 6 4 2 2" xfId="21334" xr:uid="{00000000-0005-0000-0000-000047530000}"/>
    <cellStyle name="Output 2 3 13 6 4 3" xfId="21335" xr:uid="{00000000-0005-0000-0000-000048530000}"/>
    <cellStyle name="Output 2 3 13 6 5" xfId="21336" xr:uid="{00000000-0005-0000-0000-000049530000}"/>
    <cellStyle name="Output 2 3 13 6 5 2" xfId="21337" xr:uid="{00000000-0005-0000-0000-00004A530000}"/>
    <cellStyle name="Output 2 3 13 6 6" xfId="21338" xr:uid="{00000000-0005-0000-0000-00004B530000}"/>
    <cellStyle name="Output 2 3 13 6 6 2" xfId="21339" xr:uid="{00000000-0005-0000-0000-00004C530000}"/>
    <cellStyle name="Output 2 3 13 6 7" xfId="21340" xr:uid="{00000000-0005-0000-0000-00004D530000}"/>
    <cellStyle name="Output 2 3 13 7" xfId="21341" xr:uid="{00000000-0005-0000-0000-00004E530000}"/>
    <cellStyle name="Output 2 3 13 7 2" xfId="21342" xr:uid="{00000000-0005-0000-0000-00004F530000}"/>
    <cellStyle name="Output 2 3 13 7 2 2" xfId="21343" xr:uid="{00000000-0005-0000-0000-000050530000}"/>
    <cellStyle name="Output 2 3 13 7 2 2 2" xfId="21344" xr:uid="{00000000-0005-0000-0000-000051530000}"/>
    <cellStyle name="Output 2 3 13 7 2 3" xfId="21345" xr:uid="{00000000-0005-0000-0000-000052530000}"/>
    <cellStyle name="Output 2 3 13 7 3" xfId="21346" xr:uid="{00000000-0005-0000-0000-000053530000}"/>
    <cellStyle name="Output 2 3 13 7 3 2" xfId="21347" xr:uid="{00000000-0005-0000-0000-000054530000}"/>
    <cellStyle name="Output 2 3 13 7 4" xfId="21348" xr:uid="{00000000-0005-0000-0000-000055530000}"/>
    <cellStyle name="Output 2 3 13 8" xfId="21349" xr:uid="{00000000-0005-0000-0000-000056530000}"/>
    <cellStyle name="Output 2 3 13 8 2" xfId="21350" xr:uid="{00000000-0005-0000-0000-000057530000}"/>
    <cellStyle name="Output 2 3 13 8 2 2" xfId="21351" xr:uid="{00000000-0005-0000-0000-000058530000}"/>
    <cellStyle name="Output 2 3 13 8 3" xfId="21352" xr:uid="{00000000-0005-0000-0000-000059530000}"/>
    <cellStyle name="Output 2 3 13 9" xfId="21353" xr:uid="{00000000-0005-0000-0000-00005A530000}"/>
    <cellStyle name="Output 2 3 13 9 2" xfId="21354" xr:uid="{00000000-0005-0000-0000-00005B530000}"/>
    <cellStyle name="Output 2 3 13 9 2 2" xfId="21355" xr:uid="{00000000-0005-0000-0000-00005C530000}"/>
    <cellStyle name="Output 2 3 13 9 3" xfId="21356" xr:uid="{00000000-0005-0000-0000-00005D530000}"/>
    <cellStyle name="Output 2 3 14" xfId="21357" xr:uid="{00000000-0005-0000-0000-00005E530000}"/>
    <cellStyle name="Output 2 3 14 10" xfId="21358" xr:uid="{00000000-0005-0000-0000-00005F530000}"/>
    <cellStyle name="Output 2 3 14 10 2" xfId="21359" xr:uid="{00000000-0005-0000-0000-000060530000}"/>
    <cellStyle name="Output 2 3 14 11" xfId="21360" xr:uid="{00000000-0005-0000-0000-000061530000}"/>
    <cellStyle name="Output 2 3 14 11 2" xfId="21361" xr:uid="{00000000-0005-0000-0000-000062530000}"/>
    <cellStyle name="Output 2 3 14 12" xfId="21362" xr:uid="{00000000-0005-0000-0000-000063530000}"/>
    <cellStyle name="Output 2 3 14 2" xfId="21363" xr:uid="{00000000-0005-0000-0000-000064530000}"/>
    <cellStyle name="Output 2 3 14 2 2" xfId="21364" xr:uid="{00000000-0005-0000-0000-000065530000}"/>
    <cellStyle name="Output 2 3 14 2 2 2" xfId="21365" xr:uid="{00000000-0005-0000-0000-000066530000}"/>
    <cellStyle name="Output 2 3 14 2 2 2 2" xfId="21366" xr:uid="{00000000-0005-0000-0000-000067530000}"/>
    <cellStyle name="Output 2 3 14 2 2 2 2 2" xfId="21367" xr:uid="{00000000-0005-0000-0000-000068530000}"/>
    <cellStyle name="Output 2 3 14 2 2 2 3" xfId="21368" xr:uid="{00000000-0005-0000-0000-000069530000}"/>
    <cellStyle name="Output 2 3 14 2 2 3" xfId="21369" xr:uid="{00000000-0005-0000-0000-00006A530000}"/>
    <cellStyle name="Output 2 3 14 2 2 3 2" xfId="21370" xr:uid="{00000000-0005-0000-0000-00006B530000}"/>
    <cellStyle name="Output 2 3 14 2 2 4" xfId="21371" xr:uid="{00000000-0005-0000-0000-00006C530000}"/>
    <cellStyle name="Output 2 3 14 2 3" xfId="21372" xr:uid="{00000000-0005-0000-0000-00006D530000}"/>
    <cellStyle name="Output 2 3 14 2 3 2" xfId="21373" xr:uid="{00000000-0005-0000-0000-00006E530000}"/>
    <cellStyle name="Output 2 3 14 2 3 2 2" xfId="21374" xr:uid="{00000000-0005-0000-0000-00006F530000}"/>
    <cellStyle name="Output 2 3 14 2 3 3" xfId="21375" xr:uid="{00000000-0005-0000-0000-000070530000}"/>
    <cellStyle name="Output 2 3 14 2 4" xfId="21376" xr:uid="{00000000-0005-0000-0000-000071530000}"/>
    <cellStyle name="Output 2 3 14 2 4 2" xfId="21377" xr:uid="{00000000-0005-0000-0000-000072530000}"/>
    <cellStyle name="Output 2 3 14 2 4 2 2" xfId="21378" xr:uid="{00000000-0005-0000-0000-000073530000}"/>
    <cellStyle name="Output 2 3 14 2 4 3" xfId="21379" xr:uid="{00000000-0005-0000-0000-000074530000}"/>
    <cellStyle name="Output 2 3 14 2 5" xfId="21380" xr:uid="{00000000-0005-0000-0000-000075530000}"/>
    <cellStyle name="Output 2 3 14 2 5 2" xfId="21381" xr:uid="{00000000-0005-0000-0000-000076530000}"/>
    <cellStyle name="Output 2 3 14 2 6" xfId="21382" xr:uid="{00000000-0005-0000-0000-000077530000}"/>
    <cellStyle name="Output 2 3 14 2 6 2" xfId="21383" xr:uid="{00000000-0005-0000-0000-000078530000}"/>
    <cellStyle name="Output 2 3 14 2 7" xfId="21384" xr:uid="{00000000-0005-0000-0000-000079530000}"/>
    <cellStyle name="Output 2 3 14 3" xfId="21385" xr:uid="{00000000-0005-0000-0000-00007A530000}"/>
    <cellStyle name="Output 2 3 14 3 2" xfId="21386" xr:uid="{00000000-0005-0000-0000-00007B530000}"/>
    <cellStyle name="Output 2 3 14 3 2 2" xfId="21387" xr:uid="{00000000-0005-0000-0000-00007C530000}"/>
    <cellStyle name="Output 2 3 14 3 2 2 2" xfId="21388" xr:uid="{00000000-0005-0000-0000-00007D530000}"/>
    <cellStyle name="Output 2 3 14 3 2 2 2 2" xfId="21389" xr:uid="{00000000-0005-0000-0000-00007E530000}"/>
    <cellStyle name="Output 2 3 14 3 2 2 3" xfId="21390" xr:uid="{00000000-0005-0000-0000-00007F530000}"/>
    <cellStyle name="Output 2 3 14 3 2 3" xfId="21391" xr:uid="{00000000-0005-0000-0000-000080530000}"/>
    <cellStyle name="Output 2 3 14 3 2 3 2" xfId="21392" xr:uid="{00000000-0005-0000-0000-000081530000}"/>
    <cellStyle name="Output 2 3 14 3 2 4" xfId="21393" xr:uid="{00000000-0005-0000-0000-000082530000}"/>
    <cellStyle name="Output 2 3 14 3 3" xfId="21394" xr:uid="{00000000-0005-0000-0000-000083530000}"/>
    <cellStyle name="Output 2 3 14 3 3 2" xfId="21395" xr:uid="{00000000-0005-0000-0000-000084530000}"/>
    <cellStyle name="Output 2 3 14 3 3 2 2" xfId="21396" xr:uid="{00000000-0005-0000-0000-000085530000}"/>
    <cellStyle name="Output 2 3 14 3 3 3" xfId="21397" xr:uid="{00000000-0005-0000-0000-000086530000}"/>
    <cellStyle name="Output 2 3 14 3 4" xfId="21398" xr:uid="{00000000-0005-0000-0000-000087530000}"/>
    <cellStyle name="Output 2 3 14 3 4 2" xfId="21399" xr:uid="{00000000-0005-0000-0000-000088530000}"/>
    <cellStyle name="Output 2 3 14 3 4 2 2" xfId="21400" xr:uid="{00000000-0005-0000-0000-000089530000}"/>
    <cellStyle name="Output 2 3 14 3 4 3" xfId="21401" xr:uid="{00000000-0005-0000-0000-00008A530000}"/>
    <cellStyle name="Output 2 3 14 3 5" xfId="21402" xr:uid="{00000000-0005-0000-0000-00008B530000}"/>
    <cellStyle name="Output 2 3 14 3 5 2" xfId="21403" xr:uid="{00000000-0005-0000-0000-00008C530000}"/>
    <cellStyle name="Output 2 3 14 3 6" xfId="21404" xr:uid="{00000000-0005-0000-0000-00008D530000}"/>
    <cellStyle name="Output 2 3 14 3 6 2" xfId="21405" xr:uid="{00000000-0005-0000-0000-00008E530000}"/>
    <cellStyle name="Output 2 3 14 3 7" xfId="21406" xr:uid="{00000000-0005-0000-0000-00008F530000}"/>
    <cellStyle name="Output 2 3 14 4" xfId="21407" xr:uid="{00000000-0005-0000-0000-000090530000}"/>
    <cellStyle name="Output 2 3 14 4 2" xfId="21408" xr:uid="{00000000-0005-0000-0000-000091530000}"/>
    <cellStyle name="Output 2 3 14 4 2 2" xfId="21409" xr:uid="{00000000-0005-0000-0000-000092530000}"/>
    <cellStyle name="Output 2 3 14 4 2 2 2" xfId="21410" xr:uid="{00000000-0005-0000-0000-000093530000}"/>
    <cellStyle name="Output 2 3 14 4 2 2 2 2" xfId="21411" xr:uid="{00000000-0005-0000-0000-000094530000}"/>
    <cellStyle name="Output 2 3 14 4 2 2 3" xfId="21412" xr:uid="{00000000-0005-0000-0000-000095530000}"/>
    <cellStyle name="Output 2 3 14 4 2 3" xfId="21413" xr:uid="{00000000-0005-0000-0000-000096530000}"/>
    <cellStyle name="Output 2 3 14 4 2 3 2" xfId="21414" xr:uid="{00000000-0005-0000-0000-000097530000}"/>
    <cellStyle name="Output 2 3 14 4 2 4" xfId="21415" xr:uid="{00000000-0005-0000-0000-000098530000}"/>
    <cellStyle name="Output 2 3 14 4 3" xfId="21416" xr:uid="{00000000-0005-0000-0000-000099530000}"/>
    <cellStyle name="Output 2 3 14 4 3 2" xfId="21417" xr:uid="{00000000-0005-0000-0000-00009A530000}"/>
    <cellStyle name="Output 2 3 14 4 3 2 2" xfId="21418" xr:uid="{00000000-0005-0000-0000-00009B530000}"/>
    <cellStyle name="Output 2 3 14 4 3 3" xfId="21419" xr:uid="{00000000-0005-0000-0000-00009C530000}"/>
    <cellStyle name="Output 2 3 14 4 4" xfId="21420" xr:uid="{00000000-0005-0000-0000-00009D530000}"/>
    <cellStyle name="Output 2 3 14 4 4 2" xfId="21421" xr:uid="{00000000-0005-0000-0000-00009E530000}"/>
    <cellStyle name="Output 2 3 14 4 4 2 2" xfId="21422" xr:uid="{00000000-0005-0000-0000-00009F530000}"/>
    <cellStyle name="Output 2 3 14 4 4 3" xfId="21423" xr:uid="{00000000-0005-0000-0000-0000A0530000}"/>
    <cellStyle name="Output 2 3 14 4 5" xfId="21424" xr:uid="{00000000-0005-0000-0000-0000A1530000}"/>
    <cellStyle name="Output 2 3 14 4 5 2" xfId="21425" xr:uid="{00000000-0005-0000-0000-0000A2530000}"/>
    <cellStyle name="Output 2 3 14 4 6" xfId="21426" xr:uid="{00000000-0005-0000-0000-0000A3530000}"/>
    <cellStyle name="Output 2 3 14 4 6 2" xfId="21427" xr:uid="{00000000-0005-0000-0000-0000A4530000}"/>
    <cellStyle name="Output 2 3 14 4 7" xfId="21428" xr:uid="{00000000-0005-0000-0000-0000A5530000}"/>
    <cellStyle name="Output 2 3 14 5" xfId="21429" xr:uid="{00000000-0005-0000-0000-0000A6530000}"/>
    <cellStyle name="Output 2 3 14 5 2" xfId="21430" xr:uid="{00000000-0005-0000-0000-0000A7530000}"/>
    <cellStyle name="Output 2 3 14 5 2 2" xfId="21431" xr:uid="{00000000-0005-0000-0000-0000A8530000}"/>
    <cellStyle name="Output 2 3 14 5 2 2 2" xfId="21432" xr:uid="{00000000-0005-0000-0000-0000A9530000}"/>
    <cellStyle name="Output 2 3 14 5 2 2 2 2" xfId="21433" xr:uid="{00000000-0005-0000-0000-0000AA530000}"/>
    <cellStyle name="Output 2 3 14 5 2 2 3" xfId="21434" xr:uid="{00000000-0005-0000-0000-0000AB530000}"/>
    <cellStyle name="Output 2 3 14 5 2 3" xfId="21435" xr:uid="{00000000-0005-0000-0000-0000AC530000}"/>
    <cellStyle name="Output 2 3 14 5 2 3 2" xfId="21436" xr:uid="{00000000-0005-0000-0000-0000AD530000}"/>
    <cellStyle name="Output 2 3 14 5 2 4" xfId="21437" xr:uid="{00000000-0005-0000-0000-0000AE530000}"/>
    <cellStyle name="Output 2 3 14 5 3" xfId="21438" xr:uid="{00000000-0005-0000-0000-0000AF530000}"/>
    <cellStyle name="Output 2 3 14 5 3 2" xfId="21439" xr:uid="{00000000-0005-0000-0000-0000B0530000}"/>
    <cellStyle name="Output 2 3 14 5 3 2 2" xfId="21440" xr:uid="{00000000-0005-0000-0000-0000B1530000}"/>
    <cellStyle name="Output 2 3 14 5 3 3" xfId="21441" xr:uid="{00000000-0005-0000-0000-0000B2530000}"/>
    <cellStyle name="Output 2 3 14 5 4" xfId="21442" xr:uid="{00000000-0005-0000-0000-0000B3530000}"/>
    <cellStyle name="Output 2 3 14 5 4 2" xfId="21443" xr:uid="{00000000-0005-0000-0000-0000B4530000}"/>
    <cellStyle name="Output 2 3 14 5 4 2 2" xfId="21444" xr:uid="{00000000-0005-0000-0000-0000B5530000}"/>
    <cellStyle name="Output 2 3 14 5 4 3" xfId="21445" xr:uid="{00000000-0005-0000-0000-0000B6530000}"/>
    <cellStyle name="Output 2 3 14 5 5" xfId="21446" xr:uid="{00000000-0005-0000-0000-0000B7530000}"/>
    <cellStyle name="Output 2 3 14 5 5 2" xfId="21447" xr:uid="{00000000-0005-0000-0000-0000B8530000}"/>
    <cellStyle name="Output 2 3 14 5 6" xfId="21448" xr:uid="{00000000-0005-0000-0000-0000B9530000}"/>
    <cellStyle name="Output 2 3 14 5 6 2" xfId="21449" xr:uid="{00000000-0005-0000-0000-0000BA530000}"/>
    <cellStyle name="Output 2 3 14 5 7" xfId="21450" xr:uid="{00000000-0005-0000-0000-0000BB530000}"/>
    <cellStyle name="Output 2 3 14 6" xfId="21451" xr:uid="{00000000-0005-0000-0000-0000BC530000}"/>
    <cellStyle name="Output 2 3 14 6 2" xfId="21452" xr:uid="{00000000-0005-0000-0000-0000BD530000}"/>
    <cellStyle name="Output 2 3 14 6 2 2" xfId="21453" xr:uid="{00000000-0005-0000-0000-0000BE530000}"/>
    <cellStyle name="Output 2 3 14 6 2 2 2" xfId="21454" xr:uid="{00000000-0005-0000-0000-0000BF530000}"/>
    <cellStyle name="Output 2 3 14 6 2 2 2 2" xfId="21455" xr:uid="{00000000-0005-0000-0000-0000C0530000}"/>
    <cellStyle name="Output 2 3 14 6 2 2 3" xfId="21456" xr:uid="{00000000-0005-0000-0000-0000C1530000}"/>
    <cellStyle name="Output 2 3 14 6 2 3" xfId="21457" xr:uid="{00000000-0005-0000-0000-0000C2530000}"/>
    <cellStyle name="Output 2 3 14 6 2 3 2" xfId="21458" xr:uid="{00000000-0005-0000-0000-0000C3530000}"/>
    <cellStyle name="Output 2 3 14 6 2 4" xfId="21459" xr:uid="{00000000-0005-0000-0000-0000C4530000}"/>
    <cellStyle name="Output 2 3 14 6 3" xfId="21460" xr:uid="{00000000-0005-0000-0000-0000C5530000}"/>
    <cellStyle name="Output 2 3 14 6 3 2" xfId="21461" xr:uid="{00000000-0005-0000-0000-0000C6530000}"/>
    <cellStyle name="Output 2 3 14 6 3 2 2" xfId="21462" xr:uid="{00000000-0005-0000-0000-0000C7530000}"/>
    <cellStyle name="Output 2 3 14 6 3 3" xfId="21463" xr:uid="{00000000-0005-0000-0000-0000C8530000}"/>
    <cellStyle name="Output 2 3 14 6 4" xfId="21464" xr:uid="{00000000-0005-0000-0000-0000C9530000}"/>
    <cellStyle name="Output 2 3 14 6 4 2" xfId="21465" xr:uid="{00000000-0005-0000-0000-0000CA530000}"/>
    <cellStyle name="Output 2 3 14 6 4 2 2" xfId="21466" xr:uid="{00000000-0005-0000-0000-0000CB530000}"/>
    <cellStyle name="Output 2 3 14 6 4 3" xfId="21467" xr:uid="{00000000-0005-0000-0000-0000CC530000}"/>
    <cellStyle name="Output 2 3 14 6 5" xfId="21468" xr:uid="{00000000-0005-0000-0000-0000CD530000}"/>
    <cellStyle name="Output 2 3 14 6 5 2" xfId="21469" xr:uid="{00000000-0005-0000-0000-0000CE530000}"/>
    <cellStyle name="Output 2 3 14 6 6" xfId="21470" xr:uid="{00000000-0005-0000-0000-0000CF530000}"/>
    <cellStyle name="Output 2 3 14 6 6 2" xfId="21471" xr:uid="{00000000-0005-0000-0000-0000D0530000}"/>
    <cellStyle name="Output 2 3 14 6 7" xfId="21472" xr:uid="{00000000-0005-0000-0000-0000D1530000}"/>
    <cellStyle name="Output 2 3 14 7" xfId="21473" xr:uid="{00000000-0005-0000-0000-0000D2530000}"/>
    <cellStyle name="Output 2 3 14 7 2" xfId="21474" xr:uid="{00000000-0005-0000-0000-0000D3530000}"/>
    <cellStyle name="Output 2 3 14 7 2 2" xfId="21475" xr:uid="{00000000-0005-0000-0000-0000D4530000}"/>
    <cellStyle name="Output 2 3 14 7 2 2 2" xfId="21476" xr:uid="{00000000-0005-0000-0000-0000D5530000}"/>
    <cellStyle name="Output 2 3 14 7 2 3" xfId="21477" xr:uid="{00000000-0005-0000-0000-0000D6530000}"/>
    <cellStyle name="Output 2 3 14 7 3" xfId="21478" xr:uid="{00000000-0005-0000-0000-0000D7530000}"/>
    <cellStyle name="Output 2 3 14 7 3 2" xfId="21479" xr:uid="{00000000-0005-0000-0000-0000D8530000}"/>
    <cellStyle name="Output 2 3 14 7 4" xfId="21480" xr:uid="{00000000-0005-0000-0000-0000D9530000}"/>
    <cellStyle name="Output 2 3 14 8" xfId="21481" xr:uid="{00000000-0005-0000-0000-0000DA530000}"/>
    <cellStyle name="Output 2 3 14 8 2" xfId="21482" xr:uid="{00000000-0005-0000-0000-0000DB530000}"/>
    <cellStyle name="Output 2 3 14 8 2 2" xfId="21483" xr:uid="{00000000-0005-0000-0000-0000DC530000}"/>
    <cellStyle name="Output 2 3 14 8 3" xfId="21484" xr:uid="{00000000-0005-0000-0000-0000DD530000}"/>
    <cellStyle name="Output 2 3 14 9" xfId="21485" xr:uid="{00000000-0005-0000-0000-0000DE530000}"/>
    <cellStyle name="Output 2 3 14 9 2" xfId="21486" xr:uid="{00000000-0005-0000-0000-0000DF530000}"/>
    <cellStyle name="Output 2 3 14 9 2 2" xfId="21487" xr:uid="{00000000-0005-0000-0000-0000E0530000}"/>
    <cellStyle name="Output 2 3 14 9 3" xfId="21488" xr:uid="{00000000-0005-0000-0000-0000E1530000}"/>
    <cellStyle name="Output 2 3 15" xfId="21489" xr:uid="{00000000-0005-0000-0000-0000E2530000}"/>
    <cellStyle name="Output 2 3 15 10" xfId="21490" xr:uid="{00000000-0005-0000-0000-0000E3530000}"/>
    <cellStyle name="Output 2 3 15 10 2" xfId="21491" xr:uid="{00000000-0005-0000-0000-0000E4530000}"/>
    <cellStyle name="Output 2 3 15 11" xfId="21492" xr:uid="{00000000-0005-0000-0000-0000E5530000}"/>
    <cellStyle name="Output 2 3 15 11 2" xfId="21493" xr:uid="{00000000-0005-0000-0000-0000E6530000}"/>
    <cellStyle name="Output 2 3 15 12" xfId="21494" xr:uid="{00000000-0005-0000-0000-0000E7530000}"/>
    <cellStyle name="Output 2 3 15 2" xfId="21495" xr:uid="{00000000-0005-0000-0000-0000E8530000}"/>
    <cellStyle name="Output 2 3 15 2 2" xfId="21496" xr:uid="{00000000-0005-0000-0000-0000E9530000}"/>
    <cellStyle name="Output 2 3 15 2 2 2" xfId="21497" xr:uid="{00000000-0005-0000-0000-0000EA530000}"/>
    <cellStyle name="Output 2 3 15 2 2 2 2" xfId="21498" xr:uid="{00000000-0005-0000-0000-0000EB530000}"/>
    <cellStyle name="Output 2 3 15 2 2 2 2 2" xfId="21499" xr:uid="{00000000-0005-0000-0000-0000EC530000}"/>
    <cellStyle name="Output 2 3 15 2 2 2 3" xfId="21500" xr:uid="{00000000-0005-0000-0000-0000ED530000}"/>
    <cellStyle name="Output 2 3 15 2 2 3" xfId="21501" xr:uid="{00000000-0005-0000-0000-0000EE530000}"/>
    <cellStyle name="Output 2 3 15 2 2 3 2" xfId="21502" xr:uid="{00000000-0005-0000-0000-0000EF530000}"/>
    <cellStyle name="Output 2 3 15 2 2 4" xfId="21503" xr:uid="{00000000-0005-0000-0000-0000F0530000}"/>
    <cellStyle name="Output 2 3 15 2 3" xfId="21504" xr:uid="{00000000-0005-0000-0000-0000F1530000}"/>
    <cellStyle name="Output 2 3 15 2 3 2" xfId="21505" xr:uid="{00000000-0005-0000-0000-0000F2530000}"/>
    <cellStyle name="Output 2 3 15 2 3 2 2" xfId="21506" xr:uid="{00000000-0005-0000-0000-0000F3530000}"/>
    <cellStyle name="Output 2 3 15 2 3 3" xfId="21507" xr:uid="{00000000-0005-0000-0000-0000F4530000}"/>
    <cellStyle name="Output 2 3 15 2 4" xfId="21508" xr:uid="{00000000-0005-0000-0000-0000F5530000}"/>
    <cellStyle name="Output 2 3 15 2 4 2" xfId="21509" xr:uid="{00000000-0005-0000-0000-0000F6530000}"/>
    <cellStyle name="Output 2 3 15 2 4 2 2" xfId="21510" xr:uid="{00000000-0005-0000-0000-0000F7530000}"/>
    <cellStyle name="Output 2 3 15 2 4 3" xfId="21511" xr:uid="{00000000-0005-0000-0000-0000F8530000}"/>
    <cellStyle name="Output 2 3 15 2 5" xfId="21512" xr:uid="{00000000-0005-0000-0000-0000F9530000}"/>
    <cellStyle name="Output 2 3 15 2 5 2" xfId="21513" xr:uid="{00000000-0005-0000-0000-0000FA530000}"/>
    <cellStyle name="Output 2 3 15 2 6" xfId="21514" xr:uid="{00000000-0005-0000-0000-0000FB530000}"/>
    <cellStyle name="Output 2 3 15 2 6 2" xfId="21515" xr:uid="{00000000-0005-0000-0000-0000FC530000}"/>
    <cellStyle name="Output 2 3 15 2 7" xfId="21516" xr:uid="{00000000-0005-0000-0000-0000FD530000}"/>
    <cellStyle name="Output 2 3 15 3" xfId="21517" xr:uid="{00000000-0005-0000-0000-0000FE530000}"/>
    <cellStyle name="Output 2 3 15 3 2" xfId="21518" xr:uid="{00000000-0005-0000-0000-0000FF530000}"/>
    <cellStyle name="Output 2 3 15 3 2 2" xfId="21519" xr:uid="{00000000-0005-0000-0000-000000540000}"/>
    <cellStyle name="Output 2 3 15 3 2 2 2" xfId="21520" xr:uid="{00000000-0005-0000-0000-000001540000}"/>
    <cellStyle name="Output 2 3 15 3 2 2 2 2" xfId="21521" xr:uid="{00000000-0005-0000-0000-000002540000}"/>
    <cellStyle name="Output 2 3 15 3 2 2 3" xfId="21522" xr:uid="{00000000-0005-0000-0000-000003540000}"/>
    <cellStyle name="Output 2 3 15 3 2 3" xfId="21523" xr:uid="{00000000-0005-0000-0000-000004540000}"/>
    <cellStyle name="Output 2 3 15 3 2 3 2" xfId="21524" xr:uid="{00000000-0005-0000-0000-000005540000}"/>
    <cellStyle name="Output 2 3 15 3 2 4" xfId="21525" xr:uid="{00000000-0005-0000-0000-000006540000}"/>
    <cellStyle name="Output 2 3 15 3 3" xfId="21526" xr:uid="{00000000-0005-0000-0000-000007540000}"/>
    <cellStyle name="Output 2 3 15 3 3 2" xfId="21527" xr:uid="{00000000-0005-0000-0000-000008540000}"/>
    <cellStyle name="Output 2 3 15 3 3 2 2" xfId="21528" xr:uid="{00000000-0005-0000-0000-000009540000}"/>
    <cellStyle name="Output 2 3 15 3 3 3" xfId="21529" xr:uid="{00000000-0005-0000-0000-00000A540000}"/>
    <cellStyle name="Output 2 3 15 3 4" xfId="21530" xr:uid="{00000000-0005-0000-0000-00000B540000}"/>
    <cellStyle name="Output 2 3 15 3 4 2" xfId="21531" xr:uid="{00000000-0005-0000-0000-00000C540000}"/>
    <cellStyle name="Output 2 3 15 3 4 2 2" xfId="21532" xr:uid="{00000000-0005-0000-0000-00000D540000}"/>
    <cellStyle name="Output 2 3 15 3 4 3" xfId="21533" xr:uid="{00000000-0005-0000-0000-00000E540000}"/>
    <cellStyle name="Output 2 3 15 3 5" xfId="21534" xr:uid="{00000000-0005-0000-0000-00000F540000}"/>
    <cellStyle name="Output 2 3 15 3 5 2" xfId="21535" xr:uid="{00000000-0005-0000-0000-000010540000}"/>
    <cellStyle name="Output 2 3 15 3 6" xfId="21536" xr:uid="{00000000-0005-0000-0000-000011540000}"/>
    <cellStyle name="Output 2 3 15 3 6 2" xfId="21537" xr:uid="{00000000-0005-0000-0000-000012540000}"/>
    <cellStyle name="Output 2 3 15 3 7" xfId="21538" xr:uid="{00000000-0005-0000-0000-000013540000}"/>
    <cellStyle name="Output 2 3 15 4" xfId="21539" xr:uid="{00000000-0005-0000-0000-000014540000}"/>
    <cellStyle name="Output 2 3 15 4 2" xfId="21540" xr:uid="{00000000-0005-0000-0000-000015540000}"/>
    <cellStyle name="Output 2 3 15 4 2 2" xfId="21541" xr:uid="{00000000-0005-0000-0000-000016540000}"/>
    <cellStyle name="Output 2 3 15 4 2 2 2" xfId="21542" xr:uid="{00000000-0005-0000-0000-000017540000}"/>
    <cellStyle name="Output 2 3 15 4 2 2 2 2" xfId="21543" xr:uid="{00000000-0005-0000-0000-000018540000}"/>
    <cellStyle name="Output 2 3 15 4 2 2 3" xfId="21544" xr:uid="{00000000-0005-0000-0000-000019540000}"/>
    <cellStyle name="Output 2 3 15 4 2 3" xfId="21545" xr:uid="{00000000-0005-0000-0000-00001A540000}"/>
    <cellStyle name="Output 2 3 15 4 2 3 2" xfId="21546" xr:uid="{00000000-0005-0000-0000-00001B540000}"/>
    <cellStyle name="Output 2 3 15 4 2 4" xfId="21547" xr:uid="{00000000-0005-0000-0000-00001C540000}"/>
    <cellStyle name="Output 2 3 15 4 3" xfId="21548" xr:uid="{00000000-0005-0000-0000-00001D540000}"/>
    <cellStyle name="Output 2 3 15 4 3 2" xfId="21549" xr:uid="{00000000-0005-0000-0000-00001E540000}"/>
    <cellStyle name="Output 2 3 15 4 3 2 2" xfId="21550" xr:uid="{00000000-0005-0000-0000-00001F540000}"/>
    <cellStyle name="Output 2 3 15 4 3 3" xfId="21551" xr:uid="{00000000-0005-0000-0000-000020540000}"/>
    <cellStyle name="Output 2 3 15 4 4" xfId="21552" xr:uid="{00000000-0005-0000-0000-000021540000}"/>
    <cellStyle name="Output 2 3 15 4 4 2" xfId="21553" xr:uid="{00000000-0005-0000-0000-000022540000}"/>
    <cellStyle name="Output 2 3 15 4 4 2 2" xfId="21554" xr:uid="{00000000-0005-0000-0000-000023540000}"/>
    <cellStyle name="Output 2 3 15 4 4 3" xfId="21555" xr:uid="{00000000-0005-0000-0000-000024540000}"/>
    <cellStyle name="Output 2 3 15 4 5" xfId="21556" xr:uid="{00000000-0005-0000-0000-000025540000}"/>
    <cellStyle name="Output 2 3 15 4 5 2" xfId="21557" xr:uid="{00000000-0005-0000-0000-000026540000}"/>
    <cellStyle name="Output 2 3 15 4 6" xfId="21558" xr:uid="{00000000-0005-0000-0000-000027540000}"/>
    <cellStyle name="Output 2 3 15 4 6 2" xfId="21559" xr:uid="{00000000-0005-0000-0000-000028540000}"/>
    <cellStyle name="Output 2 3 15 4 7" xfId="21560" xr:uid="{00000000-0005-0000-0000-000029540000}"/>
    <cellStyle name="Output 2 3 15 5" xfId="21561" xr:uid="{00000000-0005-0000-0000-00002A540000}"/>
    <cellStyle name="Output 2 3 15 5 2" xfId="21562" xr:uid="{00000000-0005-0000-0000-00002B540000}"/>
    <cellStyle name="Output 2 3 15 5 2 2" xfId="21563" xr:uid="{00000000-0005-0000-0000-00002C540000}"/>
    <cellStyle name="Output 2 3 15 5 2 2 2" xfId="21564" xr:uid="{00000000-0005-0000-0000-00002D540000}"/>
    <cellStyle name="Output 2 3 15 5 2 2 2 2" xfId="21565" xr:uid="{00000000-0005-0000-0000-00002E540000}"/>
    <cellStyle name="Output 2 3 15 5 2 2 3" xfId="21566" xr:uid="{00000000-0005-0000-0000-00002F540000}"/>
    <cellStyle name="Output 2 3 15 5 2 3" xfId="21567" xr:uid="{00000000-0005-0000-0000-000030540000}"/>
    <cellStyle name="Output 2 3 15 5 2 3 2" xfId="21568" xr:uid="{00000000-0005-0000-0000-000031540000}"/>
    <cellStyle name="Output 2 3 15 5 2 4" xfId="21569" xr:uid="{00000000-0005-0000-0000-000032540000}"/>
    <cellStyle name="Output 2 3 15 5 3" xfId="21570" xr:uid="{00000000-0005-0000-0000-000033540000}"/>
    <cellStyle name="Output 2 3 15 5 3 2" xfId="21571" xr:uid="{00000000-0005-0000-0000-000034540000}"/>
    <cellStyle name="Output 2 3 15 5 3 2 2" xfId="21572" xr:uid="{00000000-0005-0000-0000-000035540000}"/>
    <cellStyle name="Output 2 3 15 5 3 3" xfId="21573" xr:uid="{00000000-0005-0000-0000-000036540000}"/>
    <cellStyle name="Output 2 3 15 5 4" xfId="21574" xr:uid="{00000000-0005-0000-0000-000037540000}"/>
    <cellStyle name="Output 2 3 15 5 4 2" xfId="21575" xr:uid="{00000000-0005-0000-0000-000038540000}"/>
    <cellStyle name="Output 2 3 15 5 4 2 2" xfId="21576" xr:uid="{00000000-0005-0000-0000-000039540000}"/>
    <cellStyle name="Output 2 3 15 5 4 3" xfId="21577" xr:uid="{00000000-0005-0000-0000-00003A540000}"/>
    <cellStyle name="Output 2 3 15 5 5" xfId="21578" xr:uid="{00000000-0005-0000-0000-00003B540000}"/>
    <cellStyle name="Output 2 3 15 5 5 2" xfId="21579" xr:uid="{00000000-0005-0000-0000-00003C540000}"/>
    <cellStyle name="Output 2 3 15 5 6" xfId="21580" xr:uid="{00000000-0005-0000-0000-00003D540000}"/>
    <cellStyle name="Output 2 3 15 5 6 2" xfId="21581" xr:uid="{00000000-0005-0000-0000-00003E540000}"/>
    <cellStyle name="Output 2 3 15 5 7" xfId="21582" xr:uid="{00000000-0005-0000-0000-00003F540000}"/>
    <cellStyle name="Output 2 3 15 6" xfId="21583" xr:uid="{00000000-0005-0000-0000-000040540000}"/>
    <cellStyle name="Output 2 3 15 6 2" xfId="21584" xr:uid="{00000000-0005-0000-0000-000041540000}"/>
    <cellStyle name="Output 2 3 15 6 2 2" xfId="21585" xr:uid="{00000000-0005-0000-0000-000042540000}"/>
    <cellStyle name="Output 2 3 15 6 2 2 2" xfId="21586" xr:uid="{00000000-0005-0000-0000-000043540000}"/>
    <cellStyle name="Output 2 3 15 6 2 2 2 2" xfId="21587" xr:uid="{00000000-0005-0000-0000-000044540000}"/>
    <cellStyle name="Output 2 3 15 6 2 2 3" xfId="21588" xr:uid="{00000000-0005-0000-0000-000045540000}"/>
    <cellStyle name="Output 2 3 15 6 2 3" xfId="21589" xr:uid="{00000000-0005-0000-0000-000046540000}"/>
    <cellStyle name="Output 2 3 15 6 2 3 2" xfId="21590" xr:uid="{00000000-0005-0000-0000-000047540000}"/>
    <cellStyle name="Output 2 3 15 6 2 4" xfId="21591" xr:uid="{00000000-0005-0000-0000-000048540000}"/>
    <cellStyle name="Output 2 3 15 6 3" xfId="21592" xr:uid="{00000000-0005-0000-0000-000049540000}"/>
    <cellStyle name="Output 2 3 15 6 3 2" xfId="21593" xr:uid="{00000000-0005-0000-0000-00004A540000}"/>
    <cellStyle name="Output 2 3 15 6 3 2 2" xfId="21594" xr:uid="{00000000-0005-0000-0000-00004B540000}"/>
    <cellStyle name="Output 2 3 15 6 3 3" xfId="21595" xr:uid="{00000000-0005-0000-0000-00004C540000}"/>
    <cellStyle name="Output 2 3 15 6 4" xfId="21596" xr:uid="{00000000-0005-0000-0000-00004D540000}"/>
    <cellStyle name="Output 2 3 15 6 4 2" xfId="21597" xr:uid="{00000000-0005-0000-0000-00004E540000}"/>
    <cellStyle name="Output 2 3 15 6 4 2 2" xfId="21598" xr:uid="{00000000-0005-0000-0000-00004F540000}"/>
    <cellStyle name="Output 2 3 15 6 4 3" xfId="21599" xr:uid="{00000000-0005-0000-0000-000050540000}"/>
    <cellStyle name="Output 2 3 15 6 5" xfId="21600" xr:uid="{00000000-0005-0000-0000-000051540000}"/>
    <cellStyle name="Output 2 3 15 6 5 2" xfId="21601" xr:uid="{00000000-0005-0000-0000-000052540000}"/>
    <cellStyle name="Output 2 3 15 6 6" xfId="21602" xr:uid="{00000000-0005-0000-0000-000053540000}"/>
    <cellStyle name="Output 2 3 15 6 6 2" xfId="21603" xr:uid="{00000000-0005-0000-0000-000054540000}"/>
    <cellStyle name="Output 2 3 15 6 7" xfId="21604" xr:uid="{00000000-0005-0000-0000-000055540000}"/>
    <cellStyle name="Output 2 3 15 7" xfId="21605" xr:uid="{00000000-0005-0000-0000-000056540000}"/>
    <cellStyle name="Output 2 3 15 7 2" xfId="21606" xr:uid="{00000000-0005-0000-0000-000057540000}"/>
    <cellStyle name="Output 2 3 15 7 2 2" xfId="21607" xr:uid="{00000000-0005-0000-0000-000058540000}"/>
    <cellStyle name="Output 2 3 15 7 2 2 2" xfId="21608" xr:uid="{00000000-0005-0000-0000-000059540000}"/>
    <cellStyle name="Output 2 3 15 7 2 3" xfId="21609" xr:uid="{00000000-0005-0000-0000-00005A540000}"/>
    <cellStyle name="Output 2 3 15 7 3" xfId="21610" xr:uid="{00000000-0005-0000-0000-00005B540000}"/>
    <cellStyle name="Output 2 3 15 7 3 2" xfId="21611" xr:uid="{00000000-0005-0000-0000-00005C540000}"/>
    <cellStyle name="Output 2 3 15 7 4" xfId="21612" xr:uid="{00000000-0005-0000-0000-00005D540000}"/>
    <cellStyle name="Output 2 3 15 8" xfId="21613" xr:uid="{00000000-0005-0000-0000-00005E540000}"/>
    <cellStyle name="Output 2 3 15 8 2" xfId="21614" xr:uid="{00000000-0005-0000-0000-00005F540000}"/>
    <cellStyle name="Output 2 3 15 8 2 2" xfId="21615" xr:uid="{00000000-0005-0000-0000-000060540000}"/>
    <cellStyle name="Output 2 3 15 8 3" xfId="21616" xr:uid="{00000000-0005-0000-0000-000061540000}"/>
    <cellStyle name="Output 2 3 15 9" xfId="21617" xr:uid="{00000000-0005-0000-0000-000062540000}"/>
    <cellStyle name="Output 2 3 15 9 2" xfId="21618" xr:uid="{00000000-0005-0000-0000-000063540000}"/>
    <cellStyle name="Output 2 3 15 9 2 2" xfId="21619" xr:uid="{00000000-0005-0000-0000-000064540000}"/>
    <cellStyle name="Output 2 3 15 9 3" xfId="21620" xr:uid="{00000000-0005-0000-0000-000065540000}"/>
    <cellStyle name="Output 2 3 16" xfId="21621" xr:uid="{00000000-0005-0000-0000-000066540000}"/>
    <cellStyle name="Output 2 3 16 10" xfId="21622" xr:uid="{00000000-0005-0000-0000-000067540000}"/>
    <cellStyle name="Output 2 3 16 10 2" xfId="21623" xr:uid="{00000000-0005-0000-0000-000068540000}"/>
    <cellStyle name="Output 2 3 16 11" xfId="21624" xr:uid="{00000000-0005-0000-0000-000069540000}"/>
    <cellStyle name="Output 2 3 16 11 2" xfId="21625" xr:uid="{00000000-0005-0000-0000-00006A540000}"/>
    <cellStyle name="Output 2 3 16 12" xfId="21626" xr:uid="{00000000-0005-0000-0000-00006B540000}"/>
    <cellStyle name="Output 2 3 16 2" xfId="21627" xr:uid="{00000000-0005-0000-0000-00006C540000}"/>
    <cellStyle name="Output 2 3 16 2 2" xfId="21628" xr:uid="{00000000-0005-0000-0000-00006D540000}"/>
    <cellStyle name="Output 2 3 16 2 2 2" xfId="21629" xr:uid="{00000000-0005-0000-0000-00006E540000}"/>
    <cellStyle name="Output 2 3 16 2 2 2 2" xfId="21630" xr:uid="{00000000-0005-0000-0000-00006F540000}"/>
    <cellStyle name="Output 2 3 16 2 2 2 2 2" xfId="21631" xr:uid="{00000000-0005-0000-0000-000070540000}"/>
    <cellStyle name="Output 2 3 16 2 2 2 3" xfId="21632" xr:uid="{00000000-0005-0000-0000-000071540000}"/>
    <cellStyle name="Output 2 3 16 2 2 3" xfId="21633" xr:uid="{00000000-0005-0000-0000-000072540000}"/>
    <cellStyle name="Output 2 3 16 2 2 3 2" xfId="21634" xr:uid="{00000000-0005-0000-0000-000073540000}"/>
    <cellStyle name="Output 2 3 16 2 2 4" xfId="21635" xr:uid="{00000000-0005-0000-0000-000074540000}"/>
    <cellStyle name="Output 2 3 16 2 3" xfId="21636" xr:uid="{00000000-0005-0000-0000-000075540000}"/>
    <cellStyle name="Output 2 3 16 2 3 2" xfId="21637" xr:uid="{00000000-0005-0000-0000-000076540000}"/>
    <cellStyle name="Output 2 3 16 2 3 2 2" xfId="21638" xr:uid="{00000000-0005-0000-0000-000077540000}"/>
    <cellStyle name="Output 2 3 16 2 3 3" xfId="21639" xr:uid="{00000000-0005-0000-0000-000078540000}"/>
    <cellStyle name="Output 2 3 16 2 4" xfId="21640" xr:uid="{00000000-0005-0000-0000-000079540000}"/>
    <cellStyle name="Output 2 3 16 2 4 2" xfId="21641" xr:uid="{00000000-0005-0000-0000-00007A540000}"/>
    <cellStyle name="Output 2 3 16 2 4 2 2" xfId="21642" xr:uid="{00000000-0005-0000-0000-00007B540000}"/>
    <cellStyle name="Output 2 3 16 2 4 3" xfId="21643" xr:uid="{00000000-0005-0000-0000-00007C540000}"/>
    <cellStyle name="Output 2 3 16 2 5" xfId="21644" xr:uid="{00000000-0005-0000-0000-00007D540000}"/>
    <cellStyle name="Output 2 3 16 2 5 2" xfId="21645" xr:uid="{00000000-0005-0000-0000-00007E540000}"/>
    <cellStyle name="Output 2 3 16 2 6" xfId="21646" xr:uid="{00000000-0005-0000-0000-00007F540000}"/>
    <cellStyle name="Output 2 3 16 2 6 2" xfId="21647" xr:uid="{00000000-0005-0000-0000-000080540000}"/>
    <cellStyle name="Output 2 3 16 2 7" xfId="21648" xr:uid="{00000000-0005-0000-0000-000081540000}"/>
    <cellStyle name="Output 2 3 16 3" xfId="21649" xr:uid="{00000000-0005-0000-0000-000082540000}"/>
    <cellStyle name="Output 2 3 16 3 2" xfId="21650" xr:uid="{00000000-0005-0000-0000-000083540000}"/>
    <cellStyle name="Output 2 3 16 3 2 2" xfId="21651" xr:uid="{00000000-0005-0000-0000-000084540000}"/>
    <cellStyle name="Output 2 3 16 3 2 2 2" xfId="21652" xr:uid="{00000000-0005-0000-0000-000085540000}"/>
    <cellStyle name="Output 2 3 16 3 2 2 2 2" xfId="21653" xr:uid="{00000000-0005-0000-0000-000086540000}"/>
    <cellStyle name="Output 2 3 16 3 2 2 3" xfId="21654" xr:uid="{00000000-0005-0000-0000-000087540000}"/>
    <cellStyle name="Output 2 3 16 3 2 3" xfId="21655" xr:uid="{00000000-0005-0000-0000-000088540000}"/>
    <cellStyle name="Output 2 3 16 3 2 3 2" xfId="21656" xr:uid="{00000000-0005-0000-0000-000089540000}"/>
    <cellStyle name="Output 2 3 16 3 2 4" xfId="21657" xr:uid="{00000000-0005-0000-0000-00008A540000}"/>
    <cellStyle name="Output 2 3 16 3 3" xfId="21658" xr:uid="{00000000-0005-0000-0000-00008B540000}"/>
    <cellStyle name="Output 2 3 16 3 3 2" xfId="21659" xr:uid="{00000000-0005-0000-0000-00008C540000}"/>
    <cellStyle name="Output 2 3 16 3 3 2 2" xfId="21660" xr:uid="{00000000-0005-0000-0000-00008D540000}"/>
    <cellStyle name="Output 2 3 16 3 3 3" xfId="21661" xr:uid="{00000000-0005-0000-0000-00008E540000}"/>
    <cellStyle name="Output 2 3 16 3 4" xfId="21662" xr:uid="{00000000-0005-0000-0000-00008F540000}"/>
    <cellStyle name="Output 2 3 16 3 4 2" xfId="21663" xr:uid="{00000000-0005-0000-0000-000090540000}"/>
    <cellStyle name="Output 2 3 16 3 4 2 2" xfId="21664" xr:uid="{00000000-0005-0000-0000-000091540000}"/>
    <cellStyle name="Output 2 3 16 3 4 3" xfId="21665" xr:uid="{00000000-0005-0000-0000-000092540000}"/>
    <cellStyle name="Output 2 3 16 3 5" xfId="21666" xr:uid="{00000000-0005-0000-0000-000093540000}"/>
    <cellStyle name="Output 2 3 16 3 5 2" xfId="21667" xr:uid="{00000000-0005-0000-0000-000094540000}"/>
    <cellStyle name="Output 2 3 16 3 6" xfId="21668" xr:uid="{00000000-0005-0000-0000-000095540000}"/>
    <cellStyle name="Output 2 3 16 3 6 2" xfId="21669" xr:uid="{00000000-0005-0000-0000-000096540000}"/>
    <cellStyle name="Output 2 3 16 3 7" xfId="21670" xr:uid="{00000000-0005-0000-0000-000097540000}"/>
    <cellStyle name="Output 2 3 16 4" xfId="21671" xr:uid="{00000000-0005-0000-0000-000098540000}"/>
    <cellStyle name="Output 2 3 16 4 2" xfId="21672" xr:uid="{00000000-0005-0000-0000-000099540000}"/>
    <cellStyle name="Output 2 3 16 4 2 2" xfId="21673" xr:uid="{00000000-0005-0000-0000-00009A540000}"/>
    <cellStyle name="Output 2 3 16 4 2 2 2" xfId="21674" xr:uid="{00000000-0005-0000-0000-00009B540000}"/>
    <cellStyle name="Output 2 3 16 4 2 2 2 2" xfId="21675" xr:uid="{00000000-0005-0000-0000-00009C540000}"/>
    <cellStyle name="Output 2 3 16 4 2 2 3" xfId="21676" xr:uid="{00000000-0005-0000-0000-00009D540000}"/>
    <cellStyle name="Output 2 3 16 4 2 3" xfId="21677" xr:uid="{00000000-0005-0000-0000-00009E540000}"/>
    <cellStyle name="Output 2 3 16 4 2 3 2" xfId="21678" xr:uid="{00000000-0005-0000-0000-00009F540000}"/>
    <cellStyle name="Output 2 3 16 4 2 4" xfId="21679" xr:uid="{00000000-0005-0000-0000-0000A0540000}"/>
    <cellStyle name="Output 2 3 16 4 3" xfId="21680" xr:uid="{00000000-0005-0000-0000-0000A1540000}"/>
    <cellStyle name="Output 2 3 16 4 3 2" xfId="21681" xr:uid="{00000000-0005-0000-0000-0000A2540000}"/>
    <cellStyle name="Output 2 3 16 4 3 2 2" xfId="21682" xr:uid="{00000000-0005-0000-0000-0000A3540000}"/>
    <cellStyle name="Output 2 3 16 4 3 3" xfId="21683" xr:uid="{00000000-0005-0000-0000-0000A4540000}"/>
    <cellStyle name="Output 2 3 16 4 4" xfId="21684" xr:uid="{00000000-0005-0000-0000-0000A5540000}"/>
    <cellStyle name="Output 2 3 16 4 4 2" xfId="21685" xr:uid="{00000000-0005-0000-0000-0000A6540000}"/>
    <cellStyle name="Output 2 3 16 4 4 2 2" xfId="21686" xr:uid="{00000000-0005-0000-0000-0000A7540000}"/>
    <cellStyle name="Output 2 3 16 4 4 3" xfId="21687" xr:uid="{00000000-0005-0000-0000-0000A8540000}"/>
    <cellStyle name="Output 2 3 16 4 5" xfId="21688" xr:uid="{00000000-0005-0000-0000-0000A9540000}"/>
    <cellStyle name="Output 2 3 16 4 5 2" xfId="21689" xr:uid="{00000000-0005-0000-0000-0000AA540000}"/>
    <cellStyle name="Output 2 3 16 4 6" xfId="21690" xr:uid="{00000000-0005-0000-0000-0000AB540000}"/>
    <cellStyle name="Output 2 3 16 4 6 2" xfId="21691" xr:uid="{00000000-0005-0000-0000-0000AC540000}"/>
    <cellStyle name="Output 2 3 16 4 7" xfId="21692" xr:uid="{00000000-0005-0000-0000-0000AD540000}"/>
    <cellStyle name="Output 2 3 16 5" xfId="21693" xr:uid="{00000000-0005-0000-0000-0000AE540000}"/>
    <cellStyle name="Output 2 3 16 5 2" xfId="21694" xr:uid="{00000000-0005-0000-0000-0000AF540000}"/>
    <cellStyle name="Output 2 3 16 5 2 2" xfId="21695" xr:uid="{00000000-0005-0000-0000-0000B0540000}"/>
    <cellStyle name="Output 2 3 16 5 2 2 2" xfId="21696" xr:uid="{00000000-0005-0000-0000-0000B1540000}"/>
    <cellStyle name="Output 2 3 16 5 2 2 2 2" xfId="21697" xr:uid="{00000000-0005-0000-0000-0000B2540000}"/>
    <cellStyle name="Output 2 3 16 5 2 2 3" xfId="21698" xr:uid="{00000000-0005-0000-0000-0000B3540000}"/>
    <cellStyle name="Output 2 3 16 5 2 3" xfId="21699" xr:uid="{00000000-0005-0000-0000-0000B4540000}"/>
    <cellStyle name="Output 2 3 16 5 2 3 2" xfId="21700" xr:uid="{00000000-0005-0000-0000-0000B5540000}"/>
    <cellStyle name="Output 2 3 16 5 2 4" xfId="21701" xr:uid="{00000000-0005-0000-0000-0000B6540000}"/>
    <cellStyle name="Output 2 3 16 5 3" xfId="21702" xr:uid="{00000000-0005-0000-0000-0000B7540000}"/>
    <cellStyle name="Output 2 3 16 5 3 2" xfId="21703" xr:uid="{00000000-0005-0000-0000-0000B8540000}"/>
    <cellStyle name="Output 2 3 16 5 3 2 2" xfId="21704" xr:uid="{00000000-0005-0000-0000-0000B9540000}"/>
    <cellStyle name="Output 2 3 16 5 3 3" xfId="21705" xr:uid="{00000000-0005-0000-0000-0000BA540000}"/>
    <cellStyle name="Output 2 3 16 5 4" xfId="21706" xr:uid="{00000000-0005-0000-0000-0000BB540000}"/>
    <cellStyle name="Output 2 3 16 5 4 2" xfId="21707" xr:uid="{00000000-0005-0000-0000-0000BC540000}"/>
    <cellStyle name="Output 2 3 16 5 4 2 2" xfId="21708" xr:uid="{00000000-0005-0000-0000-0000BD540000}"/>
    <cellStyle name="Output 2 3 16 5 4 3" xfId="21709" xr:uid="{00000000-0005-0000-0000-0000BE540000}"/>
    <cellStyle name="Output 2 3 16 5 5" xfId="21710" xr:uid="{00000000-0005-0000-0000-0000BF540000}"/>
    <cellStyle name="Output 2 3 16 5 5 2" xfId="21711" xr:uid="{00000000-0005-0000-0000-0000C0540000}"/>
    <cellStyle name="Output 2 3 16 5 6" xfId="21712" xr:uid="{00000000-0005-0000-0000-0000C1540000}"/>
    <cellStyle name="Output 2 3 16 5 6 2" xfId="21713" xr:uid="{00000000-0005-0000-0000-0000C2540000}"/>
    <cellStyle name="Output 2 3 16 5 7" xfId="21714" xr:uid="{00000000-0005-0000-0000-0000C3540000}"/>
    <cellStyle name="Output 2 3 16 6" xfId="21715" xr:uid="{00000000-0005-0000-0000-0000C4540000}"/>
    <cellStyle name="Output 2 3 16 6 2" xfId="21716" xr:uid="{00000000-0005-0000-0000-0000C5540000}"/>
    <cellStyle name="Output 2 3 16 6 2 2" xfId="21717" xr:uid="{00000000-0005-0000-0000-0000C6540000}"/>
    <cellStyle name="Output 2 3 16 6 2 2 2" xfId="21718" xr:uid="{00000000-0005-0000-0000-0000C7540000}"/>
    <cellStyle name="Output 2 3 16 6 2 2 2 2" xfId="21719" xr:uid="{00000000-0005-0000-0000-0000C8540000}"/>
    <cellStyle name="Output 2 3 16 6 2 2 3" xfId="21720" xr:uid="{00000000-0005-0000-0000-0000C9540000}"/>
    <cellStyle name="Output 2 3 16 6 2 3" xfId="21721" xr:uid="{00000000-0005-0000-0000-0000CA540000}"/>
    <cellStyle name="Output 2 3 16 6 2 3 2" xfId="21722" xr:uid="{00000000-0005-0000-0000-0000CB540000}"/>
    <cellStyle name="Output 2 3 16 6 2 4" xfId="21723" xr:uid="{00000000-0005-0000-0000-0000CC540000}"/>
    <cellStyle name="Output 2 3 16 6 3" xfId="21724" xr:uid="{00000000-0005-0000-0000-0000CD540000}"/>
    <cellStyle name="Output 2 3 16 6 3 2" xfId="21725" xr:uid="{00000000-0005-0000-0000-0000CE540000}"/>
    <cellStyle name="Output 2 3 16 6 3 2 2" xfId="21726" xr:uid="{00000000-0005-0000-0000-0000CF540000}"/>
    <cellStyle name="Output 2 3 16 6 3 3" xfId="21727" xr:uid="{00000000-0005-0000-0000-0000D0540000}"/>
    <cellStyle name="Output 2 3 16 6 4" xfId="21728" xr:uid="{00000000-0005-0000-0000-0000D1540000}"/>
    <cellStyle name="Output 2 3 16 6 4 2" xfId="21729" xr:uid="{00000000-0005-0000-0000-0000D2540000}"/>
    <cellStyle name="Output 2 3 16 6 4 2 2" xfId="21730" xr:uid="{00000000-0005-0000-0000-0000D3540000}"/>
    <cellStyle name="Output 2 3 16 6 4 3" xfId="21731" xr:uid="{00000000-0005-0000-0000-0000D4540000}"/>
    <cellStyle name="Output 2 3 16 6 5" xfId="21732" xr:uid="{00000000-0005-0000-0000-0000D5540000}"/>
    <cellStyle name="Output 2 3 16 6 5 2" xfId="21733" xr:uid="{00000000-0005-0000-0000-0000D6540000}"/>
    <cellStyle name="Output 2 3 16 6 6" xfId="21734" xr:uid="{00000000-0005-0000-0000-0000D7540000}"/>
    <cellStyle name="Output 2 3 16 6 6 2" xfId="21735" xr:uid="{00000000-0005-0000-0000-0000D8540000}"/>
    <cellStyle name="Output 2 3 16 6 7" xfId="21736" xr:uid="{00000000-0005-0000-0000-0000D9540000}"/>
    <cellStyle name="Output 2 3 16 7" xfId="21737" xr:uid="{00000000-0005-0000-0000-0000DA540000}"/>
    <cellStyle name="Output 2 3 16 7 2" xfId="21738" xr:uid="{00000000-0005-0000-0000-0000DB540000}"/>
    <cellStyle name="Output 2 3 16 7 2 2" xfId="21739" xr:uid="{00000000-0005-0000-0000-0000DC540000}"/>
    <cellStyle name="Output 2 3 16 7 2 2 2" xfId="21740" xr:uid="{00000000-0005-0000-0000-0000DD540000}"/>
    <cellStyle name="Output 2 3 16 7 2 3" xfId="21741" xr:uid="{00000000-0005-0000-0000-0000DE540000}"/>
    <cellStyle name="Output 2 3 16 7 3" xfId="21742" xr:uid="{00000000-0005-0000-0000-0000DF540000}"/>
    <cellStyle name="Output 2 3 16 7 3 2" xfId="21743" xr:uid="{00000000-0005-0000-0000-0000E0540000}"/>
    <cellStyle name="Output 2 3 16 7 4" xfId="21744" xr:uid="{00000000-0005-0000-0000-0000E1540000}"/>
    <cellStyle name="Output 2 3 16 8" xfId="21745" xr:uid="{00000000-0005-0000-0000-0000E2540000}"/>
    <cellStyle name="Output 2 3 16 8 2" xfId="21746" xr:uid="{00000000-0005-0000-0000-0000E3540000}"/>
    <cellStyle name="Output 2 3 16 8 2 2" xfId="21747" xr:uid="{00000000-0005-0000-0000-0000E4540000}"/>
    <cellStyle name="Output 2 3 16 8 3" xfId="21748" xr:uid="{00000000-0005-0000-0000-0000E5540000}"/>
    <cellStyle name="Output 2 3 16 9" xfId="21749" xr:uid="{00000000-0005-0000-0000-0000E6540000}"/>
    <cellStyle name="Output 2 3 16 9 2" xfId="21750" xr:uid="{00000000-0005-0000-0000-0000E7540000}"/>
    <cellStyle name="Output 2 3 16 9 2 2" xfId="21751" xr:uid="{00000000-0005-0000-0000-0000E8540000}"/>
    <cellStyle name="Output 2 3 16 9 3" xfId="21752" xr:uid="{00000000-0005-0000-0000-0000E9540000}"/>
    <cellStyle name="Output 2 3 17" xfId="21753" xr:uid="{00000000-0005-0000-0000-0000EA540000}"/>
    <cellStyle name="Output 2 3 17 10" xfId="21754" xr:uid="{00000000-0005-0000-0000-0000EB540000}"/>
    <cellStyle name="Output 2 3 17 10 2" xfId="21755" xr:uid="{00000000-0005-0000-0000-0000EC540000}"/>
    <cellStyle name="Output 2 3 17 11" xfId="21756" xr:uid="{00000000-0005-0000-0000-0000ED540000}"/>
    <cellStyle name="Output 2 3 17 11 2" xfId="21757" xr:uid="{00000000-0005-0000-0000-0000EE540000}"/>
    <cellStyle name="Output 2 3 17 12" xfId="21758" xr:uid="{00000000-0005-0000-0000-0000EF540000}"/>
    <cellStyle name="Output 2 3 17 2" xfId="21759" xr:uid="{00000000-0005-0000-0000-0000F0540000}"/>
    <cellStyle name="Output 2 3 17 2 2" xfId="21760" xr:uid="{00000000-0005-0000-0000-0000F1540000}"/>
    <cellStyle name="Output 2 3 17 2 2 2" xfId="21761" xr:uid="{00000000-0005-0000-0000-0000F2540000}"/>
    <cellStyle name="Output 2 3 17 2 2 2 2" xfId="21762" xr:uid="{00000000-0005-0000-0000-0000F3540000}"/>
    <cellStyle name="Output 2 3 17 2 2 2 2 2" xfId="21763" xr:uid="{00000000-0005-0000-0000-0000F4540000}"/>
    <cellStyle name="Output 2 3 17 2 2 2 3" xfId="21764" xr:uid="{00000000-0005-0000-0000-0000F5540000}"/>
    <cellStyle name="Output 2 3 17 2 2 3" xfId="21765" xr:uid="{00000000-0005-0000-0000-0000F6540000}"/>
    <cellStyle name="Output 2 3 17 2 2 3 2" xfId="21766" xr:uid="{00000000-0005-0000-0000-0000F7540000}"/>
    <cellStyle name="Output 2 3 17 2 2 4" xfId="21767" xr:uid="{00000000-0005-0000-0000-0000F8540000}"/>
    <cellStyle name="Output 2 3 17 2 3" xfId="21768" xr:uid="{00000000-0005-0000-0000-0000F9540000}"/>
    <cellStyle name="Output 2 3 17 2 3 2" xfId="21769" xr:uid="{00000000-0005-0000-0000-0000FA540000}"/>
    <cellStyle name="Output 2 3 17 2 3 2 2" xfId="21770" xr:uid="{00000000-0005-0000-0000-0000FB540000}"/>
    <cellStyle name="Output 2 3 17 2 3 3" xfId="21771" xr:uid="{00000000-0005-0000-0000-0000FC540000}"/>
    <cellStyle name="Output 2 3 17 2 4" xfId="21772" xr:uid="{00000000-0005-0000-0000-0000FD540000}"/>
    <cellStyle name="Output 2 3 17 2 4 2" xfId="21773" xr:uid="{00000000-0005-0000-0000-0000FE540000}"/>
    <cellStyle name="Output 2 3 17 2 4 2 2" xfId="21774" xr:uid="{00000000-0005-0000-0000-0000FF540000}"/>
    <cellStyle name="Output 2 3 17 2 4 3" xfId="21775" xr:uid="{00000000-0005-0000-0000-000000550000}"/>
    <cellStyle name="Output 2 3 17 2 5" xfId="21776" xr:uid="{00000000-0005-0000-0000-000001550000}"/>
    <cellStyle name="Output 2 3 17 2 5 2" xfId="21777" xr:uid="{00000000-0005-0000-0000-000002550000}"/>
    <cellStyle name="Output 2 3 17 2 6" xfId="21778" xr:uid="{00000000-0005-0000-0000-000003550000}"/>
    <cellStyle name="Output 2 3 17 2 6 2" xfId="21779" xr:uid="{00000000-0005-0000-0000-000004550000}"/>
    <cellStyle name="Output 2 3 17 2 7" xfId="21780" xr:uid="{00000000-0005-0000-0000-000005550000}"/>
    <cellStyle name="Output 2 3 17 3" xfId="21781" xr:uid="{00000000-0005-0000-0000-000006550000}"/>
    <cellStyle name="Output 2 3 17 3 2" xfId="21782" xr:uid="{00000000-0005-0000-0000-000007550000}"/>
    <cellStyle name="Output 2 3 17 3 2 2" xfId="21783" xr:uid="{00000000-0005-0000-0000-000008550000}"/>
    <cellStyle name="Output 2 3 17 3 2 2 2" xfId="21784" xr:uid="{00000000-0005-0000-0000-000009550000}"/>
    <cellStyle name="Output 2 3 17 3 2 2 2 2" xfId="21785" xr:uid="{00000000-0005-0000-0000-00000A550000}"/>
    <cellStyle name="Output 2 3 17 3 2 2 3" xfId="21786" xr:uid="{00000000-0005-0000-0000-00000B550000}"/>
    <cellStyle name="Output 2 3 17 3 2 3" xfId="21787" xr:uid="{00000000-0005-0000-0000-00000C550000}"/>
    <cellStyle name="Output 2 3 17 3 2 3 2" xfId="21788" xr:uid="{00000000-0005-0000-0000-00000D550000}"/>
    <cellStyle name="Output 2 3 17 3 2 4" xfId="21789" xr:uid="{00000000-0005-0000-0000-00000E550000}"/>
    <cellStyle name="Output 2 3 17 3 3" xfId="21790" xr:uid="{00000000-0005-0000-0000-00000F550000}"/>
    <cellStyle name="Output 2 3 17 3 3 2" xfId="21791" xr:uid="{00000000-0005-0000-0000-000010550000}"/>
    <cellStyle name="Output 2 3 17 3 3 2 2" xfId="21792" xr:uid="{00000000-0005-0000-0000-000011550000}"/>
    <cellStyle name="Output 2 3 17 3 3 3" xfId="21793" xr:uid="{00000000-0005-0000-0000-000012550000}"/>
    <cellStyle name="Output 2 3 17 3 4" xfId="21794" xr:uid="{00000000-0005-0000-0000-000013550000}"/>
    <cellStyle name="Output 2 3 17 3 4 2" xfId="21795" xr:uid="{00000000-0005-0000-0000-000014550000}"/>
    <cellStyle name="Output 2 3 17 3 4 2 2" xfId="21796" xr:uid="{00000000-0005-0000-0000-000015550000}"/>
    <cellStyle name="Output 2 3 17 3 4 3" xfId="21797" xr:uid="{00000000-0005-0000-0000-000016550000}"/>
    <cellStyle name="Output 2 3 17 3 5" xfId="21798" xr:uid="{00000000-0005-0000-0000-000017550000}"/>
    <cellStyle name="Output 2 3 17 3 5 2" xfId="21799" xr:uid="{00000000-0005-0000-0000-000018550000}"/>
    <cellStyle name="Output 2 3 17 3 6" xfId="21800" xr:uid="{00000000-0005-0000-0000-000019550000}"/>
    <cellStyle name="Output 2 3 17 3 6 2" xfId="21801" xr:uid="{00000000-0005-0000-0000-00001A550000}"/>
    <cellStyle name="Output 2 3 17 3 7" xfId="21802" xr:uid="{00000000-0005-0000-0000-00001B550000}"/>
    <cellStyle name="Output 2 3 17 4" xfId="21803" xr:uid="{00000000-0005-0000-0000-00001C550000}"/>
    <cellStyle name="Output 2 3 17 4 2" xfId="21804" xr:uid="{00000000-0005-0000-0000-00001D550000}"/>
    <cellStyle name="Output 2 3 17 4 2 2" xfId="21805" xr:uid="{00000000-0005-0000-0000-00001E550000}"/>
    <cellStyle name="Output 2 3 17 4 2 2 2" xfId="21806" xr:uid="{00000000-0005-0000-0000-00001F550000}"/>
    <cellStyle name="Output 2 3 17 4 2 2 2 2" xfId="21807" xr:uid="{00000000-0005-0000-0000-000020550000}"/>
    <cellStyle name="Output 2 3 17 4 2 2 3" xfId="21808" xr:uid="{00000000-0005-0000-0000-000021550000}"/>
    <cellStyle name="Output 2 3 17 4 2 3" xfId="21809" xr:uid="{00000000-0005-0000-0000-000022550000}"/>
    <cellStyle name="Output 2 3 17 4 2 3 2" xfId="21810" xr:uid="{00000000-0005-0000-0000-000023550000}"/>
    <cellStyle name="Output 2 3 17 4 2 4" xfId="21811" xr:uid="{00000000-0005-0000-0000-000024550000}"/>
    <cellStyle name="Output 2 3 17 4 3" xfId="21812" xr:uid="{00000000-0005-0000-0000-000025550000}"/>
    <cellStyle name="Output 2 3 17 4 3 2" xfId="21813" xr:uid="{00000000-0005-0000-0000-000026550000}"/>
    <cellStyle name="Output 2 3 17 4 3 2 2" xfId="21814" xr:uid="{00000000-0005-0000-0000-000027550000}"/>
    <cellStyle name="Output 2 3 17 4 3 3" xfId="21815" xr:uid="{00000000-0005-0000-0000-000028550000}"/>
    <cellStyle name="Output 2 3 17 4 4" xfId="21816" xr:uid="{00000000-0005-0000-0000-000029550000}"/>
    <cellStyle name="Output 2 3 17 4 4 2" xfId="21817" xr:uid="{00000000-0005-0000-0000-00002A550000}"/>
    <cellStyle name="Output 2 3 17 4 4 2 2" xfId="21818" xr:uid="{00000000-0005-0000-0000-00002B550000}"/>
    <cellStyle name="Output 2 3 17 4 4 3" xfId="21819" xr:uid="{00000000-0005-0000-0000-00002C550000}"/>
    <cellStyle name="Output 2 3 17 4 5" xfId="21820" xr:uid="{00000000-0005-0000-0000-00002D550000}"/>
    <cellStyle name="Output 2 3 17 4 5 2" xfId="21821" xr:uid="{00000000-0005-0000-0000-00002E550000}"/>
    <cellStyle name="Output 2 3 17 4 6" xfId="21822" xr:uid="{00000000-0005-0000-0000-00002F550000}"/>
    <cellStyle name="Output 2 3 17 4 6 2" xfId="21823" xr:uid="{00000000-0005-0000-0000-000030550000}"/>
    <cellStyle name="Output 2 3 17 4 7" xfId="21824" xr:uid="{00000000-0005-0000-0000-000031550000}"/>
    <cellStyle name="Output 2 3 17 5" xfId="21825" xr:uid="{00000000-0005-0000-0000-000032550000}"/>
    <cellStyle name="Output 2 3 17 5 2" xfId="21826" xr:uid="{00000000-0005-0000-0000-000033550000}"/>
    <cellStyle name="Output 2 3 17 5 2 2" xfId="21827" xr:uid="{00000000-0005-0000-0000-000034550000}"/>
    <cellStyle name="Output 2 3 17 5 2 2 2" xfId="21828" xr:uid="{00000000-0005-0000-0000-000035550000}"/>
    <cellStyle name="Output 2 3 17 5 2 2 2 2" xfId="21829" xr:uid="{00000000-0005-0000-0000-000036550000}"/>
    <cellStyle name="Output 2 3 17 5 2 2 3" xfId="21830" xr:uid="{00000000-0005-0000-0000-000037550000}"/>
    <cellStyle name="Output 2 3 17 5 2 3" xfId="21831" xr:uid="{00000000-0005-0000-0000-000038550000}"/>
    <cellStyle name="Output 2 3 17 5 2 3 2" xfId="21832" xr:uid="{00000000-0005-0000-0000-000039550000}"/>
    <cellStyle name="Output 2 3 17 5 2 4" xfId="21833" xr:uid="{00000000-0005-0000-0000-00003A550000}"/>
    <cellStyle name="Output 2 3 17 5 3" xfId="21834" xr:uid="{00000000-0005-0000-0000-00003B550000}"/>
    <cellStyle name="Output 2 3 17 5 3 2" xfId="21835" xr:uid="{00000000-0005-0000-0000-00003C550000}"/>
    <cellStyle name="Output 2 3 17 5 3 2 2" xfId="21836" xr:uid="{00000000-0005-0000-0000-00003D550000}"/>
    <cellStyle name="Output 2 3 17 5 3 3" xfId="21837" xr:uid="{00000000-0005-0000-0000-00003E550000}"/>
    <cellStyle name="Output 2 3 17 5 4" xfId="21838" xr:uid="{00000000-0005-0000-0000-00003F550000}"/>
    <cellStyle name="Output 2 3 17 5 4 2" xfId="21839" xr:uid="{00000000-0005-0000-0000-000040550000}"/>
    <cellStyle name="Output 2 3 17 5 4 2 2" xfId="21840" xr:uid="{00000000-0005-0000-0000-000041550000}"/>
    <cellStyle name="Output 2 3 17 5 4 3" xfId="21841" xr:uid="{00000000-0005-0000-0000-000042550000}"/>
    <cellStyle name="Output 2 3 17 5 5" xfId="21842" xr:uid="{00000000-0005-0000-0000-000043550000}"/>
    <cellStyle name="Output 2 3 17 5 5 2" xfId="21843" xr:uid="{00000000-0005-0000-0000-000044550000}"/>
    <cellStyle name="Output 2 3 17 5 6" xfId="21844" xr:uid="{00000000-0005-0000-0000-000045550000}"/>
    <cellStyle name="Output 2 3 17 5 6 2" xfId="21845" xr:uid="{00000000-0005-0000-0000-000046550000}"/>
    <cellStyle name="Output 2 3 17 5 7" xfId="21846" xr:uid="{00000000-0005-0000-0000-000047550000}"/>
    <cellStyle name="Output 2 3 17 6" xfId="21847" xr:uid="{00000000-0005-0000-0000-000048550000}"/>
    <cellStyle name="Output 2 3 17 6 2" xfId="21848" xr:uid="{00000000-0005-0000-0000-000049550000}"/>
    <cellStyle name="Output 2 3 17 6 2 2" xfId="21849" xr:uid="{00000000-0005-0000-0000-00004A550000}"/>
    <cellStyle name="Output 2 3 17 6 2 2 2" xfId="21850" xr:uid="{00000000-0005-0000-0000-00004B550000}"/>
    <cellStyle name="Output 2 3 17 6 2 2 2 2" xfId="21851" xr:uid="{00000000-0005-0000-0000-00004C550000}"/>
    <cellStyle name="Output 2 3 17 6 2 2 3" xfId="21852" xr:uid="{00000000-0005-0000-0000-00004D550000}"/>
    <cellStyle name="Output 2 3 17 6 2 3" xfId="21853" xr:uid="{00000000-0005-0000-0000-00004E550000}"/>
    <cellStyle name="Output 2 3 17 6 2 3 2" xfId="21854" xr:uid="{00000000-0005-0000-0000-00004F550000}"/>
    <cellStyle name="Output 2 3 17 6 2 4" xfId="21855" xr:uid="{00000000-0005-0000-0000-000050550000}"/>
    <cellStyle name="Output 2 3 17 6 3" xfId="21856" xr:uid="{00000000-0005-0000-0000-000051550000}"/>
    <cellStyle name="Output 2 3 17 6 3 2" xfId="21857" xr:uid="{00000000-0005-0000-0000-000052550000}"/>
    <cellStyle name="Output 2 3 17 6 3 2 2" xfId="21858" xr:uid="{00000000-0005-0000-0000-000053550000}"/>
    <cellStyle name="Output 2 3 17 6 3 3" xfId="21859" xr:uid="{00000000-0005-0000-0000-000054550000}"/>
    <cellStyle name="Output 2 3 17 6 4" xfId="21860" xr:uid="{00000000-0005-0000-0000-000055550000}"/>
    <cellStyle name="Output 2 3 17 6 4 2" xfId="21861" xr:uid="{00000000-0005-0000-0000-000056550000}"/>
    <cellStyle name="Output 2 3 17 6 4 2 2" xfId="21862" xr:uid="{00000000-0005-0000-0000-000057550000}"/>
    <cellStyle name="Output 2 3 17 6 4 3" xfId="21863" xr:uid="{00000000-0005-0000-0000-000058550000}"/>
    <cellStyle name="Output 2 3 17 6 5" xfId="21864" xr:uid="{00000000-0005-0000-0000-000059550000}"/>
    <cellStyle name="Output 2 3 17 6 5 2" xfId="21865" xr:uid="{00000000-0005-0000-0000-00005A550000}"/>
    <cellStyle name="Output 2 3 17 6 6" xfId="21866" xr:uid="{00000000-0005-0000-0000-00005B550000}"/>
    <cellStyle name="Output 2 3 17 6 6 2" xfId="21867" xr:uid="{00000000-0005-0000-0000-00005C550000}"/>
    <cellStyle name="Output 2 3 17 6 7" xfId="21868" xr:uid="{00000000-0005-0000-0000-00005D550000}"/>
    <cellStyle name="Output 2 3 17 7" xfId="21869" xr:uid="{00000000-0005-0000-0000-00005E550000}"/>
    <cellStyle name="Output 2 3 17 7 2" xfId="21870" xr:uid="{00000000-0005-0000-0000-00005F550000}"/>
    <cellStyle name="Output 2 3 17 7 2 2" xfId="21871" xr:uid="{00000000-0005-0000-0000-000060550000}"/>
    <cellStyle name="Output 2 3 17 7 2 2 2" xfId="21872" xr:uid="{00000000-0005-0000-0000-000061550000}"/>
    <cellStyle name="Output 2 3 17 7 2 3" xfId="21873" xr:uid="{00000000-0005-0000-0000-000062550000}"/>
    <cellStyle name="Output 2 3 17 7 3" xfId="21874" xr:uid="{00000000-0005-0000-0000-000063550000}"/>
    <cellStyle name="Output 2 3 17 7 3 2" xfId="21875" xr:uid="{00000000-0005-0000-0000-000064550000}"/>
    <cellStyle name="Output 2 3 17 7 4" xfId="21876" xr:uid="{00000000-0005-0000-0000-000065550000}"/>
    <cellStyle name="Output 2 3 17 8" xfId="21877" xr:uid="{00000000-0005-0000-0000-000066550000}"/>
    <cellStyle name="Output 2 3 17 8 2" xfId="21878" xr:uid="{00000000-0005-0000-0000-000067550000}"/>
    <cellStyle name="Output 2 3 17 8 2 2" xfId="21879" xr:uid="{00000000-0005-0000-0000-000068550000}"/>
    <cellStyle name="Output 2 3 17 8 3" xfId="21880" xr:uid="{00000000-0005-0000-0000-000069550000}"/>
    <cellStyle name="Output 2 3 17 9" xfId="21881" xr:uid="{00000000-0005-0000-0000-00006A550000}"/>
    <cellStyle name="Output 2 3 17 9 2" xfId="21882" xr:uid="{00000000-0005-0000-0000-00006B550000}"/>
    <cellStyle name="Output 2 3 17 9 2 2" xfId="21883" xr:uid="{00000000-0005-0000-0000-00006C550000}"/>
    <cellStyle name="Output 2 3 17 9 3" xfId="21884" xr:uid="{00000000-0005-0000-0000-00006D550000}"/>
    <cellStyle name="Output 2 3 18" xfId="21885" xr:uid="{00000000-0005-0000-0000-00006E550000}"/>
    <cellStyle name="Output 2 3 18 10" xfId="21886" xr:uid="{00000000-0005-0000-0000-00006F550000}"/>
    <cellStyle name="Output 2 3 18 10 2" xfId="21887" xr:uid="{00000000-0005-0000-0000-000070550000}"/>
    <cellStyle name="Output 2 3 18 11" xfId="21888" xr:uid="{00000000-0005-0000-0000-000071550000}"/>
    <cellStyle name="Output 2 3 18 2" xfId="21889" xr:uid="{00000000-0005-0000-0000-000072550000}"/>
    <cellStyle name="Output 2 3 18 2 2" xfId="21890" xr:uid="{00000000-0005-0000-0000-000073550000}"/>
    <cellStyle name="Output 2 3 18 2 2 2" xfId="21891" xr:uid="{00000000-0005-0000-0000-000074550000}"/>
    <cellStyle name="Output 2 3 18 2 2 2 2" xfId="21892" xr:uid="{00000000-0005-0000-0000-000075550000}"/>
    <cellStyle name="Output 2 3 18 2 2 2 2 2" xfId="21893" xr:uid="{00000000-0005-0000-0000-000076550000}"/>
    <cellStyle name="Output 2 3 18 2 2 2 3" xfId="21894" xr:uid="{00000000-0005-0000-0000-000077550000}"/>
    <cellStyle name="Output 2 3 18 2 2 3" xfId="21895" xr:uid="{00000000-0005-0000-0000-000078550000}"/>
    <cellStyle name="Output 2 3 18 2 2 3 2" xfId="21896" xr:uid="{00000000-0005-0000-0000-000079550000}"/>
    <cellStyle name="Output 2 3 18 2 2 4" xfId="21897" xr:uid="{00000000-0005-0000-0000-00007A550000}"/>
    <cellStyle name="Output 2 3 18 2 3" xfId="21898" xr:uid="{00000000-0005-0000-0000-00007B550000}"/>
    <cellStyle name="Output 2 3 18 2 3 2" xfId="21899" xr:uid="{00000000-0005-0000-0000-00007C550000}"/>
    <cellStyle name="Output 2 3 18 2 3 2 2" xfId="21900" xr:uid="{00000000-0005-0000-0000-00007D550000}"/>
    <cellStyle name="Output 2 3 18 2 3 3" xfId="21901" xr:uid="{00000000-0005-0000-0000-00007E550000}"/>
    <cellStyle name="Output 2 3 18 2 4" xfId="21902" xr:uid="{00000000-0005-0000-0000-00007F550000}"/>
    <cellStyle name="Output 2 3 18 2 4 2" xfId="21903" xr:uid="{00000000-0005-0000-0000-000080550000}"/>
    <cellStyle name="Output 2 3 18 2 4 2 2" xfId="21904" xr:uid="{00000000-0005-0000-0000-000081550000}"/>
    <cellStyle name="Output 2 3 18 2 4 3" xfId="21905" xr:uid="{00000000-0005-0000-0000-000082550000}"/>
    <cellStyle name="Output 2 3 18 2 5" xfId="21906" xr:uid="{00000000-0005-0000-0000-000083550000}"/>
    <cellStyle name="Output 2 3 18 2 5 2" xfId="21907" xr:uid="{00000000-0005-0000-0000-000084550000}"/>
    <cellStyle name="Output 2 3 18 2 6" xfId="21908" xr:uid="{00000000-0005-0000-0000-000085550000}"/>
    <cellStyle name="Output 2 3 18 2 6 2" xfId="21909" xr:uid="{00000000-0005-0000-0000-000086550000}"/>
    <cellStyle name="Output 2 3 18 2 7" xfId="21910" xr:uid="{00000000-0005-0000-0000-000087550000}"/>
    <cellStyle name="Output 2 3 18 3" xfId="21911" xr:uid="{00000000-0005-0000-0000-000088550000}"/>
    <cellStyle name="Output 2 3 18 3 2" xfId="21912" xr:uid="{00000000-0005-0000-0000-000089550000}"/>
    <cellStyle name="Output 2 3 18 3 2 2" xfId="21913" xr:uid="{00000000-0005-0000-0000-00008A550000}"/>
    <cellStyle name="Output 2 3 18 3 2 2 2" xfId="21914" xr:uid="{00000000-0005-0000-0000-00008B550000}"/>
    <cellStyle name="Output 2 3 18 3 2 2 2 2" xfId="21915" xr:uid="{00000000-0005-0000-0000-00008C550000}"/>
    <cellStyle name="Output 2 3 18 3 2 2 3" xfId="21916" xr:uid="{00000000-0005-0000-0000-00008D550000}"/>
    <cellStyle name="Output 2 3 18 3 2 3" xfId="21917" xr:uid="{00000000-0005-0000-0000-00008E550000}"/>
    <cellStyle name="Output 2 3 18 3 2 3 2" xfId="21918" xr:uid="{00000000-0005-0000-0000-00008F550000}"/>
    <cellStyle name="Output 2 3 18 3 2 4" xfId="21919" xr:uid="{00000000-0005-0000-0000-000090550000}"/>
    <cellStyle name="Output 2 3 18 3 3" xfId="21920" xr:uid="{00000000-0005-0000-0000-000091550000}"/>
    <cellStyle name="Output 2 3 18 3 3 2" xfId="21921" xr:uid="{00000000-0005-0000-0000-000092550000}"/>
    <cellStyle name="Output 2 3 18 3 3 2 2" xfId="21922" xr:uid="{00000000-0005-0000-0000-000093550000}"/>
    <cellStyle name="Output 2 3 18 3 3 3" xfId="21923" xr:uid="{00000000-0005-0000-0000-000094550000}"/>
    <cellStyle name="Output 2 3 18 3 4" xfId="21924" xr:uid="{00000000-0005-0000-0000-000095550000}"/>
    <cellStyle name="Output 2 3 18 3 4 2" xfId="21925" xr:uid="{00000000-0005-0000-0000-000096550000}"/>
    <cellStyle name="Output 2 3 18 3 4 2 2" xfId="21926" xr:uid="{00000000-0005-0000-0000-000097550000}"/>
    <cellStyle name="Output 2 3 18 3 4 3" xfId="21927" xr:uid="{00000000-0005-0000-0000-000098550000}"/>
    <cellStyle name="Output 2 3 18 3 5" xfId="21928" xr:uid="{00000000-0005-0000-0000-000099550000}"/>
    <cellStyle name="Output 2 3 18 3 5 2" xfId="21929" xr:uid="{00000000-0005-0000-0000-00009A550000}"/>
    <cellStyle name="Output 2 3 18 3 6" xfId="21930" xr:uid="{00000000-0005-0000-0000-00009B550000}"/>
    <cellStyle name="Output 2 3 18 3 6 2" xfId="21931" xr:uid="{00000000-0005-0000-0000-00009C550000}"/>
    <cellStyle name="Output 2 3 18 3 7" xfId="21932" xr:uid="{00000000-0005-0000-0000-00009D550000}"/>
    <cellStyle name="Output 2 3 18 4" xfId="21933" xr:uid="{00000000-0005-0000-0000-00009E550000}"/>
    <cellStyle name="Output 2 3 18 4 2" xfId="21934" xr:uid="{00000000-0005-0000-0000-00009F550000}"/>
    <cellStyle name="Output 2 3 18 4 2 2" xfId="21935" xr:uid="{00000000-0005-0000-0000-0000A0550000}"/>
    <cellStyle name="Output 2 3 18 4 2 2 2" xfId="21936" xr:uid="{00000000-0005-0000-0000-0000A1550000}"/>
    <cellStyle name="Output 2 3 18 4 2 2 2 2" xfId="21937" xr:uid="{00000000-0005-0000-0000-0000A2550000}"/>
    <cellStyle name="Output 2 3 18 4 2 2 3" xfId="21938" xr:uid="{00000000-0005-0000-0000-0000A3550000}"/>
    <cellStyle name="Output 2 3 18 4 2 3" xfId="21939" xr:uid="{00000000-0005-0000-0000-0000A4550000}"/>
    <cellStyle name="Output 2 3 18 4 2 3 2" xfId="21940" xr:uid="{00000000-0005-0000-0000-0000A5550000}"/>
    <cellStyle name="Output 2 3 18 4 2 4" xfId="21941" xr:uid="{00000000-0005-0000-0000-0000A6550000}"/>
    <cellStyle name="Output 2 3 18 4 3" xfId="21942" xr:uid="{00000000-0005-0000-0000-0000A7550000}"/>
    <cellStyle name="Output 2 3 18 4 3 2" xfId="21943" xr:uid="{00000000-0005-0000-0000-0000A8550000}"/>
    <cellStyle name="Output 2 3 18 4 3 2 2" xfId="21944" xr:uid="{00000000-0005-0000-0000-0000A9550000}"/>
    <cellStyle name="Output 2 3 18 4 3 3" xfId="21945" xr:uid="{00000000-0005-0000-0000-0000AA550000}"/>
    <cellStyle name="Output 2 3 18 4 4" xfId="21946" xr:uid="{00000000-0005-0000-0000-0000AB550000}"/>
    <cellStyle name="Output 2 3 18 4 4 2" xfId="21947" xr:uid="{00000000-0005-0000-0000-0000AC550000}"/>
    <cellStyle name="Output 2 3 18 4 4 2 2" xfId="21948" xr:uid="{00000000-0005-0000-0000-0000AD550000}"/>
    <cellStyle name="Output 2 3 18 4 4 3" xfId="21949" xr:uid="{00000000-0005-0000-0000-0000AE550000}"/>
    <cellStyle name="Output 2 3 18 4 5" xfId="21950" xr:uid="{00000000-0005-0000-0000-0000AF550000}"/>
    <cellStyle name="Output 2 3 18 4 5 2" xfId="21951" xr:uid="{00000000-0005-0000-0000-0000B0550000}"/>
    <cellStyle name="Output 2 3 18 4 6" xfId="21952" xr:uid="{00000000-0005-0000-0000-0000B1550000}"/>
    <cellStyle name="Output 2 3 18 4 6 2" xfId="21953" xr:uid="{00000000-0005-0000-0000-0000B2550000}"/>
    <cellStyle name="Output 2 3 18 4 7" xfId="21954" xr:uid="{00000000-0005-0000-0000-0000B3550000}"/>
    <cellStyle name="Output 2 3 18 5" xfId="21955" xr:uid="{00000000-0005-0000-0000-0000B4550000}"/>
    <cellStyle name="Output 2 3 18 5 2" xfId="21956" xr:uid="{00000000-0005-0000-0000-0000B5550000}"/>
    <cellStyle name="Output 2 3 18 5 2 2" xfId="21957" xr:uid="{00000000-0005-0000-0000-0000B6550000}"/>
    <cellStyle name="Output 2 3 18 5 2 2 2" xfId="21958" xr:uid="{00000000-0005-0000-0000-0000B7550000}"/>
    <cellStyle name="Output 2 3 18 5 2 2 2 2" xfId="21959" xr:uid="{00000000-0005-0000-0000-0000B8550000}"/>
    <cellStyle name="Output 2 3 18 5 2 2 3" xfId="21960" xr:uid="{00000000-0005-0000-0000-0000B9550000}"/>
    <cellStyle name="Output 2 3 18 5 2 3" xfId="21961" xr:uid="{00000000-0005-0000-0000-0000BA550000}"/>
    <cellStyle name="Output 2 3 18 5 2 3 2" xfId="21962" xr:uid="{00000000-0005-0000-0000-0000BB550000}"/>
    <cellStyle name="Output 2 3 18 5 2 4" xfId="21963" xr:uid="{00000000-0005-0000-0000-0000BC550000}"/>
    <cellStyle name="Output 2 3 18 5 3" xfId="21964" xr:uid="{00000000-0005-0000-0000-0000BD550000}"/>
    <cellStyle name="Output 2 3 18 5 3 2" xfId="21965" xr:uid="{00000000-0005-0000-0000-0000BE550000}"/>
    <cellStyle name="Output 2 3 18 5 3 2 2" xfId="21966" xr:uid="{00000000-0005-0000-0000-0000BF550000}"/>
    <cellStyle name="Output 2 3 18 5 3 3" xfId="21967" xr:uid="{00000000-0005-0000-0000-0000C0550000}"/>
    <cellStyle name="Output 2 3 18 5 4" xfId="21968" xr:uid="{00000000-0005-0000-0000-0000C1550000}"/>
    <cellStyle name="Output 2 3 18 5 4 2" xfId="21969" xr:uid="{00000000-0005-0000-0000-0000C2550000}"/>
    <cellStyle name="Output 2 3 18 5 4 2 2" xfId="21970" xr:uid="{00000000-0005-0000-0000-0000C3550000}"/>
    <cellStyle name="Output 2 3 18 5 4 3" xfId="21971" xr:uid="{00000000-0005-0000-0000-0000C4550000}"/>
    <cellStyle name="Output 2 3 18 5 5" xfId="21972" xr:uid="{00000000-0005-0000-0000-0000C5550000}"/>
    <cellStyle name="Output 2 3 18 5 5 2" xfId="21973" xr:uid="{00000000-0005-0000-0000-0000C6550000}"/>
    <cellStyle name="Output 2 3 18 5 6" xfId="21974" xr:uid="{00000000-0005-0000-0000-0000C7550000}"/>
    <cellStyle name="Output 2 3 18 5 6 2" xfId="21975" xr:uid="{00000000-0005-0000-0000-0000C8550000}"/>
    <cellStyle name="Output 2 3 18 5 7" xfId="21976" xr:uid="{00000000-0005-0000-0000-0000C9550000}"/>
    <cellStyle name="Output 2 3 18 6" xfId="21977" xr:uid="{00000000-0005-0000-0000-0000CA550000}"/>
    <cellStyle name="Output 2 3 18 6 2" xfId="21978" xr:uid="{00000000-0005-0000-0000-0000CB550000}"/>
    <cellStyle name="Output 2 3 18 6 2 2" xfId="21979" xr:uid="{00000000-0005-0000-0000-0000CC550000}"/>
    <cellStyle name="Output 2 3 18 6 2 2 2" xfId="21980" xr:uid="{00000000-0005-0000-0000-0000CD550000}"/>
    <cellStyle name="Output 2 3 18 6 2 3" xfId="21981" xr:uid="{00000000-0005-0000-0000-0000CE550000}"/>
    <cellStyle name="Output 2 3 18 6 3" xfId="21982" xr:uid="{00000000-0005-0000-0000-0000CF550000}"/>
    <cellStyle name="Output 2 3 18 6 3 2" xfId="21983" xr:uid="{00000000-0005-0000-0000-0000D0550000}"/>
    <cellStyle name="Output 2 3 18 6 4" xfId="21984" xr:uid="{00000000-0005-0000-0000-0000D1550000}"/>
    <cellStyle name="Output 2 3 18 7" xfId="21985" xr:uid="{00000000-0005-0000-0000-0000D2550000}"/>
    <cellStyle name="Output 2 3 18 7 2" xfId="21986" xr:uid="{00000000-0005-0000-0000-0000D3550000}"/>
    <cellStyle name="Output 2 3 18 7 2 2" xfId="21987" xr:uid="{00000000-0005-0000-0000-0000D4550000}"/>
    <cellStyle name="Output 2 3 18 7 3" xfId="21988" xr:uid="{00000000-0005-0000-0000-0000D5550000}"/>
    <cellStyle name="Output 2 3 18 8" xfId="21989" xr:uid="{00000000-0005-0000-0000-0000D6550000}"/>
    <cellStyle name="Output 2 3 18 8 2" xfId="21990" xr:uid="{00000000-0005-0000-0000-0000D7550000}"/>
    <cellStyle name="Output 2 3 18 8 2 2" xfId="21991" xr:uid="{00000000-0005-0000-0000-0000D8550000}"/>
    <cellStyle name="Output 2 3 18 8 3" xfId="21992" xr:uid="{00000000-0005-0000-0000-0000D9550000}"/>
    <cellStyle name="Output 2 3 18 9" xfId="21993" xr:uid="{00000000-0005-0000-0000-0000DA550000}"/>
    <cellStyle name="Output 2 3 18 9 2" xfId="21994" xr:uid="{00000000-0005-0000-0000-0000DB550000}"/>
    <cellStyle name="Output 2 3 19" xfId="21995" xr:uid="{00000000-0005-0000-0000-0000DC550000}"/>
    <cellStyle name="Output 2 3 2" xfId="21996" xr:uid="{00000000-0005-0000-0000-0000DD550000}"/>
    <cellStyle name="Output 2 3 2 2" xfId="21997" xr:uid="{00000000-0005-0000-0000-0000DE550000}"/>
    <cellStyle name="Output 2 3 2 2 2" xfId="21998" xr:uid="{00000000-0005-0000-0000-0000DF550000}"/>
    <cellStyle name="Output 2 3 2 2 3" xfId="21999" xr:uid="{00000000-0005-0000-0000-0000E0550000}"/>
    <cellStyle name="Output 2 3 2 3" xfId="22000" xr:uid="{00000000-0005-0000-0000-0000E1550000}"/>
    <cellStyle name="Output 2 3 2 3 10" xfId="22001" xr:uid="{00000000-0005-0000-0000-0000E2550000}"/>
    <cellStyle name="Output 2 3 2 3 10 10" xfId="22002" xr:uid="{00000000-0005-0000-0000-0000E3550000}"/>
    <cellStyle name="Output 2 3 2 3 10 10 2" xfId="22003" xr:uid="{00000000-0005-0000-0000-0000E4550000}"/>
    <cellStyle name="Output 2 3 2 3 10 11" xfId="22004" xr:uid="{00000000-0005-0000-0000-0000E5550000}"/>
    <cellStyle name="Output 2 3 2 3 10 11 2" xfId="22005" xr:uid="{00000000-0005-0000-0000-0000E6550000}"/>
    <cellStyle name="Output 2 3 2 3 10 12" xfId="22006" xr:uid="{00000000-0005-0000-0000-0000E7550000}"/>
    <cellStyle name="Output 2 3 2 3 10 2" xfId="22007" xr:uid="{00000000-0005-0000-0000-0000E8550000}"/>
    <cellStyle name="Output 2 3 2 3 10 2 2" xfId="22008" xr:uid="{00000000-0005-0000-0000-0000E9550000}"/>
    <cellStyle name="Output 2 3 2 3 10 2 2 2" xfId="22009" xr:uid="{00000000-0005-0000-0000-0000EA550000}"/>
    <cellStyle name="Output 2 3 2 3 10 2 2 2 2" xfId="22010" xr:uid="{00000000-0005-0000-0000-0000EB550000}"/>
    <cellStyle name="Output 2 3 2 3 10 2 2 2 2 2" xfId="22011" xr:uid="{00000000-0005-0000-0000-0000EC550000}"/>
    <cellStyle name="Output 2 3 2 3 10 2 2 2 3" xfId="22012" xr:uid="{00000000-0005-0000-0000-0000ED550000}"/>
    <cellStyle name="Output 2 3 2 3 10 2 2 3" xfId="22013" xr:uid="{00000000-0005-0000-0000-0000EE550000}"/>
    <cellStyle name="Output 2 3 2 3 10 2 2 3 2" xfId="22014" xr:uid="{00000000-0005-0000-0000-0000EF550000}"/>
    <cellStyle name="Output 2 3 2 3 10 2 2 4" xfId="22015" xr:uid="{00000000-0005-0000-0000-0000F0550000}"/>
    <cellStyle name="Output 2 3 2 3 10 2 3" xfId="22016" xr:uid="{00000000-0005-0000-0000-0000F1550000}"/>
    <cellStyle name="Output 2 3 2 3 10 2 3 2" xfId="22017" xr:uid="{00000000-0005-0000-0000-0000F2550000}"/>
    <cellStyle name="Output 2 3 2 3 10 2 3 2 2" xfId="22018" xr:uid="{00000000-0005-0000-0000-0000F3550000}"/>
    <cellStyle name="Output 2 3 2 3 10 2 3 3" xfId="22019" xr:uid="{00000000-0005-0000-0000-0000F4550000}"/>
    <cellStyle name="Output 2 3 2 3 10 2 4" xfId="22020" xr:uid="{00000000-0005-0000-0000-0000F5550000}"/>
    <cellStyle name="Output 2 3 2 3 10 2 4 2" xfId="22021" xr:uid="{00000000-0005-0000-0000-0000F6550000}"/>
    <cellStyle name="Output 2 3 2 3 10 2 4 2 2" xfId="22022" xr:uid="{00000000-0005-0000-0000-0000F7550000}"/>
    <cellStyle name="Output 2 3 2 3 10 2 4 3" xfId="22023" xr:uid="{00000000-0005-0000-0000-0000F8550000}"/>
    <cellStyle name="Output 2 3 2 3 10 2 5" xfId="22024" xr:uid="{00000000-0005-0000-0000-0000F9550000}"/>
    <cellStyle name="Output 2 3 2 3 10 2 5 2" xfId="22025" xr:uid="{00000000-0005-0000-0000-0000FA550000}"/>
    <cellStyle name="Output 2 3 2 3 10 2 6" xfId="22026" xr:uid="{00000000-0005-0000-0000-0000FB550000}"/>
    <cellStyle name="Output 2 3 2 3 10 2 6 2" xfId="22027" xr:uid="{00000000-0005-0000-0000-0000FC550000}"/>
    <cellStyle name="Output 2 3 2 3 10 2 7" xfId="22028" xr:uid="{00000000-0005-0000-0000-0000FD550000}"/>
    <cellStyle name="Output 2 3 2 3 10 3" xfId="22029" xr:uid="{00000000-0005-0000-0000-0000FE550000}"/>
    <cellStyle name="Output 2 3 2 3 10 3 2" xfId="22030" xr:uid="{00000000-0005-0000-0000-0000FF550000}"/>
    <cellStyle name="Output 2 3 2 3 10 3 2 2" xfId="22031" xr:uid="{00000000-0005-0000-0000-000000560000}"/>
    <cellStyle name="Output 2 3 2 3 10 3 2 2 2" xfId="22032" xr:uid="{00000000-0005-0000-0000-000001560000}"/>
    <cellStyle name="Output 2 3 2 3 10 3 2 2 2 2" xfId="22033" xr:uid="{00000000-0005-0000-0000-000002560000}"/>
    <cellStyle name="Output 2 3 2 3 10 3 2 2 3" xfId="22034" xr:uid="{00000000-0005-0000-0000-000003560000}"/>
    <cellStyle name="Output 2 3 2 3 10 3 2 3" xfId="22035" xr:uid="{00000000-0005-0000-0000-000004560000}"/>
    <cellStyle name="Output 2 3 2 3 10 3 2 3 2" xfId="22036" xr:uid="{00000000-0005-0000-0000-000005560000}"/>
    <cellStyle name="Output 2 3 2 3 10 3 2 4" xfId="22037" xr:uid="{00000000-0005-0000-0000-000006560000}"/>
    <cellStyle name="Output 2 3 2 3 10 3 3" xfId="22038" xr:uid="{00000000-0005-0000-0000-000007560000}"/>
    <cellStyle name="Output 2 3 2 3 10 3 3 2" xfId="22039" xr:uid="{00000000-0005-0000-0000-000008560000}"/>
    <cellStyle name="Output 2 3 2 3 10 3 3 2 2" xfId="22040" xr:uid="{00000000-0005-0000-0000-000009560000}"/>
    <cellStyle name="Output 2 3 2 3 10 3 3 3" xfId="22041" xr:uid="{00000000-0005-0000-0000-00000A560000}"/>
    <cellStyle name="Output 2 3 2 3 10 3 4" xfId="22042" xr:uid="{00000000-0005-0000-0000-00000B560000}"/>
    <cellStyle name="Output 2 3 2 3 10 3 4 2" xfId="22043" xr:uid="{00000000-0005-0000-0000-00000C560000}"/>
    <cellStyle name="Output 2 3 2 3 10 3 4 2 2" xfId="22044" xr:uid="{00000000-0005-0000-0000-00000D560000}"/>
    <cellStyle name="Output 2 3 2 3 10 3 4 3" xfId="22045" xr:uid="{00000000-0005-0000-0000-00000E560000}"/>
    <cellStyle name="Output 2 3 2 3 10 3 5" xfId="22046" xr:uid="{00000000-0005-0000-0000-00000F560000}"/>
    <cellStyle name="Output 2 3 2 3 10 3 5 2" xfId="22047" xr:uid="{00000000-0005-0000-0000-000010560000}"/>
    <cellStyle name="Output 2 3 2 3 10 3 6" xfId="22048" xr:uid="{00000000-0005-0000-0000-000011560000}"/>
    <cellStyle name="Output 2 3 2 3 10 3 6 2" xfId="22049" xr:uid="{00000000-0005-0000-0000-000012560000}"/>
    <cellStyle name="Output 2 3 2 3 10 3 7" xfId="22050" xr:uid="{00000000-0005-0000-0000-000013560000}"/>
    <cellStyle name="Output 2 3 2 3 10 4" xfId="22051" xr:uid="{00000000-0005-0000-0000-000014560000}"/>
    <cellStyle name="Output 2 3 2 3 10 4 2" xfId="22052" xr:uid="{00000000-0005-0000-0000-000015560000}"/>
    <cellStyle name="Output 2 3 2 3 10 4 2 2" xfId="22053" xr:uid="{00000000-0005-0000-0000-000016560000}"/>
    <cellStyle name="Output 2 3 2 3 10 4 2 2 2" xfId="22054" xr:uid="{00000000-0005-0000-0000-000017560000}"/>
    <cellStyle name="Output 2 3 2 3 10 4 2 2 2 2" xfId="22055" xr:uid="{00000000-0005-0000-0000-000018560000}"/>
    <cellStyle name="Output 2 3 2 3 10 4 2 2 3" xfId="22056" xr:uid="{00000000-0005-0000-0000-000019560000}"/>
    <cellStyle name="Output 2 3 2 3 10 4 2 3" xfId="22057" xr:uid="{00000000-0005-0000-0000-00001A560000}"/>
    <cellStyle name="Output 2 3 2 3 10 4 2 3 2" xfId="22058" xr:uid="{00000000-0005-0000-0000-00001B560000}"/>
    <cellStyle name="Output 2 3 2 3 10 4 2 4" xfId="22059" xr:uid="{00000000-0005-0000-0000-00001C560000}"/>
    <cellStyle name="Output 2 3 2 3 10 4 3" xfId="22060" xr:uid="{00000000-0005-0000-0000-00001D560000}"/>
    <cellStyle name="Output 2 3 2 3 10 4 3 2" xfId="22061" xr:uid="{00000000-0005-0000-0000-00001E560000}"/>
    <cellStyle name="Output 2 3 2 3 10 4 3 2 2" xfId="22062" xr:uid="{00000000-0005-0000-0000-00001F560000}"/>
    <cellStyle name="Output 2 3 2 3 10 4 3 3" xfId="22063" xr:uid="{00000000-0005-0000-0000-000020560000}"/>
    <cellStyle name="Output 2 3 2 3 10 4 4" xfId="22064" xr:uid="{00000000-0005-0000-0000-000021560000}"/>
    <cellStyle name="Output 2 3 2 3 10 4 4 2" xfId="22065" xr:uid="{00000000-0005-0000-0000-000022560000}"/>
    <cellStyle name="Output 2 3 2 3 10 4 4 2 2" xfId="22066" xr:uid="{00000000-0005-0000-0000-000023560000}"/>
    <cellStyle name="Output 2 3 2 3 10 4 4 3" xfId="22067" xr:uid="{00000000-0005-0000-0000-000024560000}"/>
    <cellStyle name="Output 2 3 2 3 10 4 5" xfId="22068" xr:uid="{00000000-0005-0000-0000-000025560000}"/>
    <cellStyle name="Output 2 3 2 3 10 4 5 2" xfId="22069" xr:uid="{00000000-0005-0000-0000-000026560000}"/>
    <cellStyle name="Output 2 3 2 3 10 4 6" xfId="22070" xr:uid="{00000000-0005-0000-0000-000027560000}"/>
    <cellStyle name="Output 2 3 2 3 10 4 6 2" xfId="22071" xr:uid="{00000000-0005-0000-0000-000028560000}"/>
    <cellStyle name="Output 2 3 2 3 10 4 7" xfId="22072" xr:uid="{00000000-0005-0000-0000-000029560000}"/>
    <cellStyle name="Output 2 3 2 3 10 5" xfId="22073" xr:uid="{00000000-0005-0000-0000-00002A560000}"/>
    <cellStyle name="Output 2 3 2 3 10 5 2" xfId="22074" xr:uid="{00000000-0005-0000-0000-00002B560000}"/>
    <cellStyle name="Output 2 3 2 3 10 5 2 2" xfId="22075" xr:uid="{00000000-0005-0000-0000-00002C560000}"/>
    <cellStyle name="Output 2 3 2 3 10 5 2 2 2" xfId="22076" xr:uid="{00000000-0005-0000-0000-00002D560000}"/>
    <cellStyle name="Output 2 3 2 3 10 5 2 2 2 2" xfId="22077" xr:uid="{00000000-0005-0000-0000-00002E560000}"/>
    <cellStyle name="Output 2 3 2 3 10 5 2 2 3" xfId="22078" xr:uid="{00000000-0005-0000-0000-00002F560000}"/>
    <cellStyle name="Output 2 3 2 3 10 5 2 3" xfId="22079" xr:uid="{00000000-0005-0000-0000-000030560000}"/>
    <cellStyle name="Output 2 3 2 3 10 5 2 3 2" xfId="22080" xr:uid="{00000000-0005-0000-0000-000031560000}"/>
    <cellStyle name="Output 2 3 2 3 10 5 2 4" xfId="22081" xr:uid="{00000000-0005-0000-0000-000032560000}"/>
    <cellStyle name="Output 2 3 2 3 10 5 3" xfId="22082" xr:uid="{00000000-0005-0000-0000-000033560000}"/>
    <cellStyle name="Output 2 3 2 3 10 5 3 2" xfId="22083" xr:uid="{00000000-0005-0000-0000-000034560000}"/>
    <cellStyle name="Output 2 3 2 3 10 5 3 2 2" xfId="22084" xr:uid="{00000000-0005-0000-0000-000035560000}"/>
    <cellStyle name="Output 2 3 2 3 10 5 3 3" xfId="22085" xr:uid="{00000000-0005-0000-0000-000036560000}"/>
    <cellStyle name="Output 2 3 2 3 10 5 4" xfId="22086" xr:uid="{00000000-0005-0000-0000-000037560000}"/>
    <cellStyle name="Output 2 3 2 3 10 5 4 2" xfId="22087" xr:uid="{00000000-0005-0000-0000-000038560000}"/>
    <cellStyle name="Output 2 3 2 3 10 5 4 2 2" xfId="22088" xr:uid="{00000000-0005-0000-0000-000039560000}"/>
    <cellStyle name="Output 2 3 2 3 10 5 4 3" xfId="22089" xr:uid="{00000000-0005-0000-0000-00003A560000}"/>
    <cellStyle name="Output 2 3 2 3 10 5 5" xfId="22090" xr:uid="{00000000-0005-0000-0000-00003B560000}"/>
    <cellStyle name="Output 2 3 2 3 10 5 5 2" xfId="22091" xr:uid="{00000000-0005-0000-0000-00003C560000}"/>
    <cellStyle name="Output 2 3 2 3 10 5 6" xfId="22092" xr:uid="{00000000-0005-0000-0000-00003D560000}"/>
    <cellStyle name="Output 2 3 2 3 10 5 6 2" xfId="22093" xr:uid="{00000000-0005-0000-0000-00003E560000}"/>
    <cellStyle name="Output 2 3 2 3 10 5 7" xfId="22094" xr:uid="{00000000-0005-0000-0000-00003F560000}"/>
    <cellStyle name="Output 2 3 2 3 10 6" xfId="22095" xr:uid="{00000000-0005-0000-0000-000040560000}"/>
    <cellStyle name="Output 2 3 2 3 10 6 2" xfId="22096" xr:uid="{00000000-0005-0000-0000-000041560000}"/>
    <cellStyle name="Output 2 3 2 3 10 6 2 2" xfId="22097" xr:uid="{00000000-0005-0000-0000-000042560000}"/>
    <cellStyle name="Output 2 3 2 3 10 6 2 2 2" xfId="22098" xr:uid="{00000000-0005-0000-0000-000043560000}"/>
    <cellStyle name="Output 2 3 2 3 10 6 2 2 2 2" xfId="22099" xr:uid="{00000000-0005-0000-0000-000044560000}"/>
    <cellStyle name="Output 2 3 2 3 10 6 2 2 3" xfId="22100" xr:uid="{00000000-0005-0000-0000-000045560000}"/>
    <cellStyle name="Output 2 3 2 3 10 6 2 3" xfId="22101" xr:uid="{00000000-0005-0000-0000-000046560000}"/>
    <cellStyle name="Output 2 3 2 3 10 6 2 3 2" xfId="22102" xr:uid="{00000000-0005-0000-0000-000047560000}"/>
    <cellStyle name="Output 2 3 2 3 10 6 2 4" xfId="22103" xr:uid="{00000000-0005-0000-0000-000048560000}"/>
    <cellStyle name="Output 2 3 2 3 10 6 3" xfId="22104" xr:uid="{00000000-0005-0000-0000-000049560000}"/>
    <cellStyle name="Output 2 3 2 3 10 6 3 2" xfId="22105" xr:uid="{00000000-0005-0000-0000-00004A560000}"/>
    <cellStyle name="Output 2 3 2 3 10 6 3 2 2" xfId="22106" xr:uid="{00000000-0005-0000-0000-00004B560000}"/>
    <cellStyle name="Output 2 3 2 3 10 6 3 3" xfId="22107" xr:uid="{00000000-0005-0000-0000-00004C560000}"/>
    <cellStyle name="Output 2 3 2 3 10 6 4" xfId="22108" xr:uid="{00000000-0005-0000-0000-00004D560000}"/>
    <cellStyle name="Output 2 3 2 3 10 6 4 2" xfId="22109" xr:uid="{00000000-0005-0000-0000-00004E560000}"/>
    <cellStyle name="Output 2 3 2 3 10 6 4 2 2" xfId="22110" xr:uid="{00000000-0005-0000-0000-00004F560000}"/>
    <cellStyle name="Output 2 3 2 3 10 6 4 3" xfId="22111" xr:uid="{00000000-0005-0000-0000-000050560000}"/>
    <cellStyle name="Output 2 3 2 3 10 6 5" xfId="22112" xr:uid="{00000000-0005-0000-0000-000051560000}"/>
    <cellStyle name="Output 2 3 2 3 10 6 5 2" xfId="22113" xr:uid="{00000000-0005-0000-0000-000052560000}"/>
    <cellStyle name="Output 2 3 2 3 10 6 6" xfId="22114" xr:uid="{00000000-0005-0000-0000-000053560000}"/>
    <cellStyle name="Output 2 3 2 3 10 6 6 2" xfId="22115" xr:uid="{00000000-0005-0000-0000-000054560000}"/>
    <cellStyle name="Output 2 3 2 3 10 6 7" xfId="22116" xr:uid="{00000000-0005-0000-0000-000055560000}"/>
    <cellStyle name="Output 2 3 2 3 10 7" xfId="22117" xr:uid="{00000000-0005-0000-0000-000056560000}"/>
    <cellStyle name="Output 2 3 2 3 10 7 2" xfId="22118" xr:uid="{00000000-0005-0000-0000-000057560000}"/>
    <cellStyle name="Output 2 3 2 3 10 7 2 2" xfId="22119" xr:uid="{00000000-0005-0000-0000-000058560000}"/>
    <cellStyle name="Output 2 3 2 3 10 7 2 2 2" xfId="22120" xr:uid="{00000000-0005-0000-0000-000059560000}"/>
    <cellStyle name="Output 2 3 2 3 10 7 2 3" xfId="22121" xr:uid="{00000000-0005-0000-0000-00005A560000}"/>
    <cellStyle name="Output 2 3 2 3 10 7 3" xfId="22122" xr:uid="{00000000-0005-0000-0000-00005B560000}"/>
    <cellStyle name="Output 2 3 2 3 10 7 3 2" xfId="22123" xr:uid="{00000000-0005-0000-0000-00005C560000}"/>
    <cellStyle name="Output 2 3 2 3 10 7 4" xfId="22124" xr:uid="{00000000-0005-0000-0000-00005D560000}"/>
    <cellStyle name="Output 2 3 2 3 10 8" xfId="22125" xr:uid="{00000000-0005-0000-0000-00005E560000}"/>
    <cellStyle name="Output 2 3 2 3 10 8 2" xfId="22126" xr:uid="{00000000-0005-0000-0000-00005F560000}"/>
    <cellStyle name="Output 2 3 2 3 10 8 2 2" xfId="22127" xr:uid="{00000000-0005-0000-0000-000060560000}"/>
    <cellStyle name="Output 2 3 2 3 10 8 3" xfId="22128" xr:uid="{00000000-0005-0000-0000-000061560000}"/>
    <cellStyle name="Output 2 3 2 3 10 9" xfId="22129" xr:uid="{00000000-0005-0000-0000-000062560000}"/>
    <cellStyle name="Output 2 3 2 3 10 9 2" xfId="22130" xr:uid="{00000000-0005-0000-0000-000063560000}"/>
    <cellStyle name="Output 2 3 2 3 10 9 2 2" xfId="22131" xr:uid="{00000000-0005-0000-0000-000064560000}"/>
    <cellStyle name="Output 2 3 2 3 10 9 3" xfId="22132" xr:uid="{00000000-0005-0000-0000-000065560000}"/>
    <cellStyle name="Output 2 3 2 3 11" xfId="22133" xr:uid="{00000000-0005-0000-0000-000066560000}"/>
    <cellStyle name="Output 2 3 2 3 11 10" xfId="22134" xr:uid="{00000000-0005-0000-0000-000067560000}"/>
    <cellStyle name="Output 2 3 2 3 11 10 2" xfId="22135" xr:uid="{00000000-0005-0000-0000-000068560000}"/>
    <cellStyle name="Output 2 3 2 3 11 11" xfId="22136" xr:uid="{00000000-0005-0000-0000-000069560000}"/>
    <cellStyle name="Output 2 3 2 3 11 11 2" xfId="22137" xr:uid="{00000000-0005-0000-0000-00006A560000}"/>
    <cellStyle name="Output 2 3 2 3 11 12" xfId="22138" xr:uid="{00000000-0005-0000-0000-00006B560000}"/>
    <cellStyle name="Output 2 3 2 3 11 2" xfId="22139" xr:uid="{00000000-0005-0000-0000-00006C560000}"/>
    <cellStyle name="Output 2 3 2 3 11 2 2" xfId="22140" xr:uid="{00000000-0005-0000-0000-00006D560000}"/>
    <cellStyle name="Output 2 3 2 3 11 2 2 2" xfId="22141" xr:uid="{00000000-0005-0000-0000-00006E560000}"/>
    <cellStyle name="Output 2 3 2 3 11 2 2 2 2" xfId="22142" xr:uid="{00000000-0005-0000-0000-00006F560000}"/>
    <cellStyle name="Output 2 3 2 3 11 2 2 2 2 2" xfId="22143" xr:uid="{00000000-0005-0000-0000-000070560000}"/>
    <cellStyle name="Output 2 3 2 3 11 2 2 2 3" xfId="22144" xr:uid="{00000000-0005-0000-0000-000071560000}"/>
    <cellStyle name="Output 2 3 2 3 11 2 2 3" xfId="22145" xr:uid="{00000000-0005-0000-0000-000072560000}"/>
    <cellStyle name="Output 2 3 2 3 11 2 2 3 2" xfId="22146" xr:uid="{00000000-0005-0000-0000-000073560000}"/>
    <cellStyle name="Output 2 3 2 3 11 2 2 4" xfId="22147" xr:uid="{00000000-0005-0000-0000-000074560000}"/>
    <cellStyle name="Output 2 3 2 3 11 2 3" xfId="22148" xr:uid="{00000000-0005-0000-0000-000075560000}"/>
    <cellStyle name="Output 2 3 2 3 11 2 3 2" xfId="22149" xr:uid="{00000000-0005-0000-0000-000076560000}"/>
    <cellStyle name="Output 2 3 2 3 11 2 3 2 2" xfId="22150" xr:uid="{00000000-0005-0000-0000-000077560000}"/>
    <cellStyle name="Output 2 3 2 3 11 2 3 3" xfId="22151" xr:uid="{00000000-0005-0000-0000-000078560000}"/>
    <cellStyle name="Output 2 3 2 3 11 2 4" xfId="22152" xr:uid="{00000000-0005-0000-0000-000079560000}"/>
    <cellStyle name="Output 2 3 2 3 11 2 4 2" xfId="22153" xr:uid="{00000000-0005-0000-0000-00007A560000}"/>
    <cellStyle name="Output 2 3 2 3 11 2 4 2 2" xfId="22154" xr:uid="{00000000-0005-0000-0000-00007B560000}"/>
    <cellStyle name="Output 2 3 2 3 11 2 4 3" xfId="22155" xr:uid="{00000000-0005-0000-0000-00007C560000}"/>
    <cellStyle name="Output 2 3 2 3 11 2 5" xfId="22156" xr:uid="{00000000-0005-0000-0000-00007D560000}"/>
    <cellStyle name="Output 2 3 2 3 11 2 5 2" xfId="22157" xr:uid="{00000000-0005-0000-0000-00007E560000}"/>
    <cellStyle name="Output 2 3 2 3 11 2 6" xfId="22158" xr:uid="{00000000-0005-0000-0000-00007F560000}"/>
    <cellStyle name="Output 2 3 2 3 11 2 6 2" xfId="22159" xr:uid="{00000000-0005-0000-0000-000080560000}"/>
    <cellStyle name="Output 2 3 2 3 11 2 7" xfId="22160" xr:uid="{00000000-0005-0000-0000-000081560000}"/>
    <cellStyle name="Output 2 3 2 3 11 3" xfId="22161" xr:uid="{00000000-0005-0000-0000-000082560000}"/>
    <cellStyle name="Output 2 3 2 3 11 3 2" xfId="22162" xr:uid="{00000000-0005-0000-0000-000083560000}"/>
    <cellStyle name="Output 2 3 2 3 11 3 2 2" xfId="22163" xr:uid="{00000000-0005-0000-0000-000084560000}"/>
    <cellStyle name="Output 2 3 2 3 11 3 2 2 2" xfId="22164" xr:uid="{00000000-0005-0000-0000-000085560000}"/>
    <cellStyle name="Output 2 3 2 3 11 3 2 2 2 2" xfId="22165" xr:uid="{00000000-0005-0000-0000-000086560000}"/>
    <cellStyle name="Output 2 3 2 3 11 3 2 2 3" xfId="22166" xr:uid="{00000000-0005-0000-0000-000087560000}"/>
    <cellStyle name="Output 2 3 2 3 11 3 2 3" xfId="22167" xr:uid="{00000000-0005-0000-0000-000088560000}"/>
    <cellStyle name="Output 2 3 2 3 11 3 2 3 2" xfId="22168" xr:uid="{00000000-0005-0000-0000-000089560000}"/>
    <cellStyle name="Output 2 3 2 3 11 3 2 4" xfId="22169" xr:uid="{00000000-0005-0000-0000-00008A560000}"/>
    <cellStyle name="Output 2 3 2 3 11 3 3" xfId="22170" xr:uid="{00000000-0005-0000-0000-00008B560000}"/>
    <cellStyle name="Output 2 3 2 3 11 3 3 2" xfId="22171" xr:uid="{00000000-0005-0000-0000-00008C560000}"/>
    <cellStyle name="Output 2 3 2 3 11 3 3 2 2" xfId="22172" xr:uid="{00000000-0005-0000-0000-00008D560000}"/>
    <cellStyle name="Output 2 3 2 3 11 3 3 3" xfId="22173" xr:uid="{00000000-0005-0000-0000-00008E560000}"/>
    <cellStyle name="Output 2 3 2 3 11 3 4" xfId="22174" xr:uid="{00000000-0005-0000-0000-00008F560000}"/>
    <cellStyle name="Output 2 3 2 3 11 3 4 2" xfId="22175" xr:uid="{00000000-0005-0000-0000-000090560000}"/>
    <cellStyle name="Output 2 3 2 3 11 3 4 2 2" xfId="22176" xr:uid="{00000000-0005-0000-0000-000091560000}"/>
    <cellStyle name="Output 2 3 2 3 11 3 4 3" xfId="22177" xr:uid="{00000000-0005-0000-0000-000092560000}"/>
    <cellStyle name="Output 2 3 2 3 11 3 5" xfId="22178" xr:uid="{00000000-0005-0000-0000-000093560000}"/>
    <cellStyle name="Output 2 3 2 3 11 3 5 2" xfId="22179" xr:uid="{00000000-0005-0000-0000-000094560000}"/>
    <cellStyle name="Output 2 3 2 3 11 3 6" xfId="22180" xr:uid="{00000000-0005-0000-0000-000095560000}"/>
    <cellStyle name="Output 2 3 2 3 11 3 6 2" xfId="22181" xr:uid="{00000000-0005-0000-0000-000096560000}"/>
    <cellStyle name="Output 2 3 2 3 11 3 7" xfId="22182" xr:uid="{00000000-0005-0000-0000-000097560000}"/>
    <cellStyle name="Output 2 3 2 3 11 4" xfId="22183" xr:uid="{00000000-0005-0000-0000-000098560000}"/>
    <cellStyle name="Output 2 3 2 3 11 4 2" xfId="22184" xr:uid="{00000000-0005-0000-0000-000099560000}"/>
    <cellStyle name="Output 2 3 2 3 11 4 2 2" xfId="22185" xr:uid="{00000000-0005-0000-0000-00009A560000}"/>
    <cellStyle name="Output 2 3 2 3 11 4 2 2 2" xfId="22186" xr:uid="{00000000-0005-0000-0000-00009B560000}"/>
    <cellStyle name="Output 2 3 2 3 11 4 2 2 2 2" xfId="22187" xr:uid="{00000000-0005-0000-0000-00009C560000}"/>
    <cellStyle name="Output 2 3 2 3 11 4 2 2 3" xfId="22188" xr:uid="{00000000-0005-0000-0000-00009D560000}"/>
    <cellStyle name="Output 2 3 2 3 11 4 2 3" xfId="22189" xr:uid="{00000000-0005-0000-0000-00009E560000}"/>
    <cellStyle name="Output 2 3 2 3 11 4 2 3 2" xfId="22190" xr:uid="{00000000-0005-0000-0000-00009F560000}"/>
    <cellStyle name="Output 2 3 2 3 11 4 2 4" xfId="22191" xr:uid="{00000000-0005-0000-0000-0000A0560000}"/>
    <cellStyle name="Output 2 3 2 3 11 4 3" xfId="22192" xr:uid="{00000000-0005-0000-0000-0000A1560000}"/>
    <cellStyle name="Output 2 3 2 3 11 4 3 2" xfId="22193" xr:uid="{00000000-0005-0000-0000-0000A2560000}"/>
    <cellStyle name="Output 2 3 2 3 11 4 3 2 2" xfId="22194" xr:uid="{00000000-0005-0000-0000-0000A3560000}"/>
    <cellStyle name="Output 2 3 2 3 11 4 3 3" xfId="22195" xr:uid="{00000000-0005-0000-0000-0000A4560000}"/>
    <cellStyle name="Output 2 3 2 3 11 4 4" xfId="22196" xr:uid="{00000000-0005-0000-0000-0000A5560000}"/>
    <cellStyle name="Output 2 3 2 3 11 4 4 2" xfId="22197" xr:uid="{00000000-0005-0000-0000-0000A6560000}"/>
    <cellStyle name="Output 2 3 2 3 11 4 4 2 2" xfId="22198" xr:uid="{00000000-0005-0000-0000-0000A7560000}"/>
    <cellStyle name="Output 2 3 2 3 11 4 4 3" xfId="22199" xr:uid="{00000000-0005-0000-0000-0000A8560000}"/>
    <cellStyle name="Output 2 3 2 3 11 4 5" xfId="22200" xr:uid="{00000000-0005-0000-0000-0000A9560000}"/>
    <cellStyle name="Output 2 3 2 3 11 4 5 2" xfId="22201" xr:uid="{00000000-0005-0000-0000-0000AA560000}"/>
    <cellStyle name="Output 2 3 2 3 11 4 6" xfId="22202" xr:uid="{00000000-0005-0000-0000-0000AB560000}"/>
    <cellStyle name="Output 2 3 2 3 11 4 6 2" xfId="22203" xr:uid="{00000000-0005-0000-0000-0000AC560000}"/>
    <cellStyle name="Output 2 3 2 3 11 4 7" xfId="22204" xr:uid="{00000000-0005-0000-0000-0000AD560000}"/>
    <cellStyle name="Output 2 3 2 3 11 5" xfId="22205" xr:uid="{00000000-0005-0000-0000-0000AE560000}"/>
    <cellStyle name="Output 2 3 2 3 11 5 2" xfId="22206" xr:uid="{00000000-0005-0000-0000-0000AF560000}"/>
    <cellStyle name="Output 2 3 2 3 11 5 2 2" xfId="22207" xr:uid="{00000000-0005-0000-0000-0000B0560000}"/>
    <cellStyle name="Output 2 3 2 3 11 5 2 2 2" xfId="22208" xr:uid="{00000000-0005-0000-0000-0000B1560000}"/>
    <cellStyle name="Output 2 3 2 3 11 5 2 2 2 2" xfId="22209" xr:uid="{00000000-0005-0000-0000-0000B2560000}"/>
    <cellStyle name="Output 2 3 2 3 11 5 2 2 3" xfId="22210" xr:uid="{00000000-0005-0000-0000-0000B3560000}"/>
    <cellStyle name="Output 2 3 2 3 11 5 2 3" xfId="22211" xr:uid="{00000000-0005-0000-0000-0000B4560000}"/>
    <cellStyle name="Output 2 3 2 3 11 5 2 3 2" xfId="22212" xr:uid="{00000000-0005-0000-0000-0000B5560000}"/>
    <cellStyle name="Output 2 3 2 3 11 5 2 4" xfId="22213" xr:uid="{00000000-0005-0000-0000-0000B6560000}"/>
    <cellStyle name="Output 2 3 2 3 11 5 3" xfId="22214" xr:uid="{00000000-0005-0000-0000-0000B7560000}"/>
    <cellStyle name="Output 2 3 2 3 11 5 3 2" xfId="22215" xr:uid="{00000000-0005-0000-0000-0000B8560000}"/>
    <cellStyle name="Output 2 3 2 3 11 5 3 2 2" xfId="22216" xr:uid="{00000000-0005-0000-0000-0000B9560000}"/>
    <cellStyle name="Output 2 3 2 3 11 5 3 3" xfId="22217" xr:uid="{00000000-0005-0000-0000-0000BA560000}"/>
    <cellStyle name="Output 2 3 2 3 11 5 4" xfId="22218" xr:uid="{00000000-0005-0000-0000-0000BB560000}"/>
    <cellStyle name="Output 2 3 2 3 11 5 4 2" xfId="22219" xr:uid="{00000000-0005-0000-0000-0000BC560000}"/>
    <cellStyle name="Output 2 3 2 3 11 5 4 2 2" xfId="22220" xr:uid="{00000000-0005-0000-0000-0000BD560000}"/>
    <cellStyle name="Output 2 3 2 3 11 5 4 3" xfId="22221" xr:uid="{00000000-0005-0000-0000-0000BE560000}"/>
    <cellStyle name="Output 2 3 2 3 11 5 5" xfId="22222" xr:uid="{00000000-0005-0000-0000-0000BF560000}"/>
    <cellStyle name="Output 2 3 2 3 11 5 5 2" xfId="22223" xr:uid="{00000000-0005-0000-0000-0000C0560000}"/>
    <cellStyle name="Output 2 3 2 3 11 5 6" xfId="22224" xr:uid="{00000000-0005-0000-0000-0000C1560000}"/>
    <cellStyle name="Output 2 3 2 3 11 5 6 2" xfId="22225" xr:uid="{00000000-0005-0000-0000-0000C2560000}"/>
    <cellStyle name="Output 2 3 2 3 11 5 7" xfId="22226" xr:uid="{00000000-0005-0000-0000-0000C3560000}"/>
    <cellStyle name="Output 2 3 2 3 11 6" xfId="22227" xr:uid="{00000000-0005-0000-0000-0000C4560000}"/>
    <cellStyle name="Output 2 3 2 3 11 6 2" xfId="22228" xr:uid="{00000000-0005-0000-0000-0000C5560000}"/>
    <cellStyle name="Output 2 3 2 3 11 6 2 2" xfId="22229" xr:uid="{00000000-0005-0000-0000-0000C6560000}"/>
    <cellStyle name="Output 2 3 2 3 11 6 2 2 2" xfId="22230" xr:uid="{00000000-0005-0000-0000-0000C7560000}"/>
    <cellStyle name="Output 2 3 2 3 11 6 2 2 2 2" xfId="22231" xr:uid="{00000000-0005-0000-0000-0000C8560000}"/>
    <cellStyle name="Output 2 3 2 3 11 6 2 2 3" xfId="22232" xr:uid="{00000000-0005-0000-0000-0000C9560000}"/>
    <cellStyle name="Output 2 3 2 3 11 6 2 3" xfId="22233" xr:uid="{00000000-0005-0000-0000-0000CA560000}"/>
    <cellStyle name="Output 2 3 2 3 11 6 2 3 2" xfId="22234" xr:uid="{00000000-0005-0000-0000-0000CB560000}"/>
    <cellStyle name="Output 2 3 2 3 11 6 2 4" xfId="22235" xr:uid="{00000000-0005-0000-0000-0000CC560000}"/>
    <cellStyle name="Output 2 3 2 3 11 6 3" xfId="22236" xr:uid="{00000000-0005-0000-0000-0000CD560000}"/>
    <cellStyle name="Output 2 3 2 3 11 6 3 2" xfId="22237" xr:uid="{00000000-0005-0000-0000-0000CE560000}"/>
    <cellStyle name="Output 2 3 2 3 11 6 3 2 2" xfId="22238" xr:uid="{00000000-0005-0000-0000-0000CF560000}"/>
    <cellStyle name="Output 2 3 2 3 11 6 3 3" xfId="22239" xr:uid="{00000000-0005-0000-0000-0000D0560000}"/>
    <cellStyle name="Output 2 3 2 3 11 6 4" xfId="22240" xr:uid="{00000000-0005-0000-0000-0000D1560000}"/>
    <cellStyle name="Output 2 3 2 3 11 6 4 2" xfId="22241" xr:uid="{00000000-0005-0000-0000-0000D2560000}"/>
    <cellStyle name="Output 2 3 2 3 11 6 4 2 2" xfId="22242" xr:uid="{00000000-0005-0000-0000-0000D3560000}"/>
    <cellStyle name="Output 2 3 2 3 11 6 4 3" xfId="22243" xr:uid="{00000000-0005-0000-0000-0000D4560000}"/>
    <cellStyle name="Output 2 3 2 3 11 6 5" xfId="22244" xr:uid="{00000000-0005-0000-0000-0000D5560000}"/>
    <cellStyle name="Output 2 3 2 3 11 6 5 2" xfId="22245" xr:uid="{00000000-0005-0000-0000-0000D6560000}"/>
    <cellStyle name="Output 2 3 2 3 11 6 6" xfId="22246" xr:uid="{00000000-0005-0000-0000-0000D7560000}"/>
    <cellStyle name="Output 2 3 2 3 11 6 6 2" xfId="22247" xr:uid="{00000000-0005-0000-0000-0000D8560000}"/>
    <cellStyle name="Output 2 3 2 3 11 6 7" xfId="22248" xr:uid="{00000000-0005-0000-0000-0000D9560000}"/>
    <cellStyle name="Output 2 3 2 3 11 7" xfId="22249" xr:uid="{00000000-0005-0000-0000-0000DA560000}"/>
    <cellStyle name="Output 2 3 2 3 11 7 2" xfId="22250" xr:uid="{00000000-0005-0000-0000-0000DB560000}"/>
    <cellStyle name="Output 2 3 2 3 11 7 2 2" xfId="22251" xr:uid="{00000000-0005-0000-0000-0000DC560000}"/>
    <cellStyle name="Output 2 3 2 3 11 7 2 2 2" xfId="22252" xr:uid="{00000000-0005-0000-0000-0000DD560000}"/>
    <cellStyle name="Output 2 3 2 3 11 7 2 3" xfId="22253" xr:uid="{00000000-0005-0000-0000-0000DE560000}"/>
    <cellStyle name="Output 2 3 2 3 11 7 3" xfId="22254" xr:uid="{00000000-0005-0000-0000-0000DF560000}"/>
    <cellStyle name="Output 2 3 2 3 11 7 3 2" xfId="22255" xr:uid="{00000000-0005-0000-0000-0000E0560000}"/>
    <cellStyle name="Output 2 3 2 3 11 7 4" xfId="22256" xr:uid="{00000000-0005-0000-0000-0000E1560000}"/>
    <cellStyle name="Output 2 3 2 3 11 8" xfId="22257" xr:uid="{00000000-0005-0000-0000-0000E2560000}"/>
    <cellStyle name="Output 2 3 2 3 11 8 2" xfId="22258" xr:uid="{00000000-0005-0000-0000-0000E3560000}"/>
    <cellStyle name="Output 2 3 2 3 11 8 2 2" xfId="22259" xr:uid="{00000000-0005-0000-0000-0000E4560000}"/>
    <cellStyle name="Output 2 3 2 3 11 8 3" xfId="22260" xr:uid="{00000000-0005-0000-0000-0000E5560000}"/>
    <cellStyle name="Output 2 3 2 3 11 9" xfId="22261" xr:uid="{00000000-0005-0000-0000-0000E6560000}"/>
    <cellStyle name="Output 2 3 2 3 11 9 2" xfId="22262" xr:uid="{00000000-0005-0000-0000-0000E7560000}"/>
    <cellStyle name="Output 2 3 2 3 11 9 2 2" xfId="22263" xr:uid="{00000000-0005-0000-0000-0000E8560000}"/>
    <cellStyle name="Output 2 3 2 3 11 9 3" xfId="22264" xr:uid="{00000000-0005-0000-0000-0000E9560000}"/>
    <cellStyle name="Output 2 3 2 3 12" xfId="22265" xr:uid="{00000000-0005-0000-0000-0000EA560000}"/>
    <cellStyle name="Output 2 3 2 3 12 10" xfId="22266" xr:uid="{00000000-0005-0000-0000-0000EB560000}"/>
    <cellStyle name="Output 2 3 2 3 12 10 2" xfId="22267" xr:uid="{00000000-0005-0000-0000-0000EC560000}"/>
    <cellStyle name="Output 2 3 2 3 12 11" xfId="22268" xr:uid="{00000000-0005-0000-0000-0000ED560000}"/>
    <cellStyle name="Output 2 3 2 3 12 11 2" xfId="22269" xr:uid="{00000000-0005-0000-0000-0000EE560000}"/>
    <cellStyle name="Output 2 3 2 3 12 12" xfId="22270" xr:uid="{00000000-0005-0000-0000-0000EF560000}"/>
    <cellStyle name="Output 2 3 2 3 12 2" xfId="22271" xr:uid="{00000000-0005-0000-0000-0000F0560000}"/>
    <cellStyle name="Output 2 3 2 3 12 2 2" xfId="22272" xr:uid="{00000000-0005-0000-0000-0000F1560000}"/>
    <cellStyle name="Output 2 3 2 3 12 2 2 2" xfId="22273" xr:uid="{00000000-0005-0000-0000-0000F2560000}"/>
    <cellStyle name="Output 2 3 2 3 12 2 2 2 2" xfId="22274" xr:uid="{00000000-0005-0000-0000-0000F3560000}"/>
    <cellStyle name="Output 2 3 2 3 12 2 2 2 2 2" xfId="22275" xr:uid="{00000000-0005-0000-0000-0000F4560000}"/>
    <cellStyle name="Output 2 3 2 3 12 2 2 2 3" xfId="22276" xr:uid="{00000000-0005-0000-0000-0000F5560000}"/>
    <cellStyle name="Output 2 3 2 3 12 2 2 3" xfId="22277" xr:uid="{00000000-0005-0000-0000-0000F6560000}"/>
    <cellStyle name="Output 2 3 2 3 12 2 2 3 2" xfId="22278" xr:uid="{00000000-0005-0000-0000-0000F7560000}"/>
    <cellStyle name="Output 2 3 2 3 12 2 2 4" xfId="22279" xr:uid="{00000000-0005-0000-0000-0000F8560000}"/>
    <cellStyle name="Output 2 3 2 3 12 2 3" xfId="22280" xr:uid="{00000000-0005-0000-0000-0000F9560000}"/>
    <cellStyle name="Output 2 3 2 3 12 2 3 2" xfId="22281" xr:uid="{00000000-0005-0000-0000-0000FA560000}"/>
    <cellStyle name="Output 2 3 2 3 12 2 3 2 2" xfId="22282" xr:uid="{00000000-0005-0000-0000-0000FB560000}"/>
    <cellStyle name="Output 2 3 2 3 12 2 3 3" xfId="22283" xr:uid="{00000000-0005-0000-0000-0000FC560000}"/>
    <cellStyle name="Output 2 3 2 3 12 2 4" xfId="22284" xr:uid="{00000000-0005-0000-0000-0000FD560000}"/>
    <cellStyle name="Output 2 3 2 3 12 2 4 2" xfId="22285" xr:uid="{00000000-0005-0000-0000-0000FE560000}"/>
    <cellStyle name="Output 2 3 2 3 12 2 4 2 2" xfId="22286" xr:uid="{00000000-0005-0000-0000-0000FF560000}"/>
    <cellStyle name="Output 2 3 2 3 12 2 4 3" xfId="22287" xr:uid="{00000000-0005-0000-0000-000000570000}"/>
    <cellStyle name="Output 2 3 2 3 12 2 5" xfId="22288" xr:uid="{00000000-0005-0000-0000-000001570000}"/>
    <cellStyle name="Output 2 3 2 3 12 2 5 2" xfId="22289" xr:uid="{00000000-0005-0000-0000-000002570000}"/>
    <cellStyle name="Output 2 3 2 3 12 2 6" xfId="22290" xr:uid="{00000000-0005-0000-0000-000003570000}"/>
    <cellStyle name="Output 2 3 2 3 12 2 6 2" xfId="22291" xr:uid="{00000000-0005-0000-0000-000004570000}"/>
    <cellStyle name="Output 2 3 2 3 12 2 7" xfId="22292" xr:uid="{00000000-0005-0000-0000-000005570000}"/>
    <cellStyle name="Output 2 3 2 3 12 3" xfId="22293" xr:uid="{00000000-0005-0000-0000-000006570000}"/>
    <cellStyle name="Output 2 3 2 3 12 3 2" xfId="22294" xr:uid="{00000000-0005-0000-0000-000007570000}"/>
    <cellStyle name="Output 2 3 2 3 12 3 2 2" xfId="22295" xr:uid="{00000000-0005-0000-0000-000008570000}"/>
    <cellStyle name="Output 2 3 2 3 12 3 2 2 2" xfId="22296" xr:uid="{00000000-0005-0000-0000-000009570000}"/>
    <cellStyle name="Output 2 3 2 3 12 3 2 2 2 2" xfId="22297" xr:uid="{00000000-0005-0000-0000-00000A570000}"/>
    <cellStyle name="Output 2 3 2 3 12 3 2 2 3" xfId="22298" xr:uid="{00000000-0005-0000-0000-00000B570000}"/>
    <cellStyle name="Output 2 3 2 3 12 3 2 3" xfId="22299" xr:uid="{00000000-0005-0000-0000-00000C570000}"/>
    <cellStyle name="Output 2 3 2 3 12 3 2 3 2" xfId="22300" xr:uid="{00000000-0005-0000-0000-00000D570000}"/>
    <cellStyle name="Output 2 3 2 3 12 3 2 4" xfId="22301" xr:uid="{00000000-0005-0000-0000-00000E570000}"/>
    <cellStyle name="Output 2 3 2 3 12 3 3" xfId="22302" xr:uid="{00000000-0005-0000-0000-00000F570000}"/>
    <cellStyle name="Output 2 3 2 3 12 3 3 2" xfId="22303" xr:uid="{00000000-0005-0000-0000-000010570000}"/>
    <cellStyle name="Output 2 3 2 3 12 3 3 2 2" xfId="22304" xr:uid="{00000000-0005-0000-0000-000011570000}"/>
    <cellStyle name="Output 2 3 2 3 12 3 3 3" xfId="22305" xr:uid="{00000000-0005-0000-0000-000012570000}"/>
    <cellStyle name="Output 2 3 2 3 12 3 4" xfId="22306" xr:uid="{00000000-0005-0000-0000-000013570000}"/>
    <cellStyle name="Output 2 3 2 3 12 3 4 2" xfId="22307" xr:uid="{00000000-0005-0000-0000-000014570000}"/>
    <cellStyle name="Output 2 3 2 3 12 3 4 2 2" xfId="22308" xr:uid="{00000000-0005-0000-0000-000015570000}"/>
    <cellStyle name="Output 2 3 2 3 12 3 4 3" xfId="22309" xr:uid="{00000000-0005-0000-0000-000016570000}"/>
    <cellStyle name="Output 2 3 2 3 12 3 5" xfId="22310" xr:uid="{00000000-0005-0000-0000-000017570000}"/>
    <cellStyle name="Output 2 3 2 3 12 3 5 2" xfId="22311" xr:uid="{00000000-0005-0000-0000-000018570000}"/>
    <cellStyle name="Output 2 3 2 3 12 3 6" xfId="22312" xr:uid="{00000000-0005-0000-0000-000019570000}"/>
    <cellStyle name="Output 2 3 2 3 12 3 6 2" xfId="22313" xr:uid="{00000000-0005-0000-0000-00001A570000}"/>
    <cellStyle name="Output 2 3 2 3 12 3 7" xfId="22314" xr:uid="{00000000-0005-0000-0000-00001B570000}"/>
    <cellStyle name="Output 2 3 2 3 12 4" xfId="22315" xr:uid="{00000000-0005-0000-0000-00001C570000}"/>
    <cellStyle name="Output 2 3 2 3 12 4 2" xfId="22316" xr:uid="{00000000-0005-0000-0000-00001D570000}"/>
    <cellStyle name="Output 2 3 2 3 12 4 2 2" xfId="22317" xr:uid="{00000000-0005-0000-0000-00001E570000}"/>
    <cellStyle name="Output 2 3 2 3 12 4 2 2 2" xfId="22318" xr:uid="{00000000-0005-0000-0000-00001F570000}"/>
    <cellStyle name="Output 2 3 2 3 12 4 2 2 2 2" xfId="22319" xr:uid="{00000000-0005-0000-0000-000020570000}"/>
    <cellStyle name="Output 2 3 2 3 12 4 2 2 3" xfId="22320" xr:uid="{00000000-0005-0000-0000-000021570000}"/>
    <cellStyle name="Output 2 3 2 3 12 4 2 3" xfId="22321" xr:uid="{00000000-0005-0000-0000-000022570000}"/>
    <cellStyle name="Output 2 3 2 3 12 4 2 3 2" xfId="22322" xr:uid="{00000000-0005-0000-0000-000023570000}"/>
    <cellStyle name="Output 2 3 2 3 12 4 2 4" xfId="22323" xr:uid="{00000000-0005-0000-0000-000024570000}"/>
    <cellStyle name="Output 2 3 2 3 12 4 3" xfId="22324" xr:uid="{00000000-0005-0000-0000-000025570000}"/>
    <cellStyle name="Output 2 3 2 3 12 4 3 2" xfId="22325" xr:uid="{00000000-0005-0000-0000-000026570000}"/>
    <cellStyle name="Output 2 3 2 3 12 4 3 2 2" xfId="22326" xr:uid="{00000000-0005-0000-0000-000027570000}"/>
    <cellStyle name="Output 2 3 2 3 12 4 3 3" xfId="22327" xr:uid="{00000000-0005-0000-0000-000028570000}"/>
    <cellStyle name="Output 2 3 2 3 12 4 4" xfId="22328" xr:uid="{00000000-0005-0000-0000-000029570000}"/>
    <cellStyle name="Output 2 3 2 3 12 4 4 2" xfId="22329" xr:uid="{00000000-0005-0000-0000-00002A570000}"/>
    <cellStyle name="Output 2 3 2 3 12 4 4 2 2" xfId="22330" xr:uid="{00000000-0005-0000-0000-00002B570000}"/>
    <cellStyle name="Output 2 3 2 3 12 4 4 3" xfId="22331" xr:uid="{00000000-0005-0000-0000-00002C570000}"/>
    <cellStyle name="Output 2 3 2 3 12 4 5" xfId="22332" xr:uid="{00000000-0005-0000-0000-00002D570000}"/>
    <cellStyle name="Output 2 3 2 3 12 4 5 2" xfId="22333" xr:uid="{00000000-0005-0000-0000-00002E570000}"/>
    <cellStyle name="Output 2 3 2 3 12 4 6" xfId="22334" xr:uid="{00000000-0005-0000-0000-00002F570000}"/>
    <cellStyle name="Output 2 3 2 3 12 4 6 2" xfId="22335" xr:uid="{00000000-0005-0000-0000-000030570000}"/>
    <cellStyle name="Output 2 3 2 3 12 4 7" xfId="22336" xr:uid="{00000000-0005-0000-0000-000031570000}"/>
    <cellStyle name="Output 2 3 2 3 12 5" xfId="22337" xr:uid="{00000000-0005-0000-0000-000032570000}"/>
    <cellStyle name="Output 2 3 2 3 12 5 2" xfId="22338" xr:uid="{00000000-0005-0000-0000-000033570000}"/>
    <cellStyle name="Output 2 3 2 3 12 5 2 2" xfId="22339" xr:uid="{00000000-0005-0000-0000-000034570000}"/>
    <cellStyle name="Output 2 3 2 3 12 5 2 2 2" xfId="22340" xr:uid="{00000000-0005-0000-0000-000035570000}"/>
    <cellStyle name="Output 2 3 2 3 12 5 2 2 2 2" xfId="22341" xr:uid="{00000000-0005-0000-0000-000036570000}"/>
    <cellStyle name="Output 2 3 2 3 12 5 2 2 3" xfId="22342" xr:uid="{00000000-0005-0000-0000-000037570000}"/>
    <cellStyle name="Output 2 3 2 3 12 5 2 3" xfId="22343" xr:uid="{00000000-0005-0000-0000-000038570000}"/>
    <cellStyle name="Output 2 3 2 3 12 5 2 3 2" xfId="22344" xr:uid="{00000000-0005-0000-0000-000039570000}"/>
    <cellStyle name="Output 2 3 2 3 12 5 2 4" xfId="22345" xr:uid="{00000000-0005-0000-0000-00003A570000}"/>
    <cellStyle name="Output 2 3 2 3 12 5 3" xfId="22346" xr:uid="{00000000-0005-0000-0000-00003B570000}"/>
    <cellStyle name="Output 2 3 2 3 12 5 3 2" xfId="22347" xr:uid="{00000000-0005-0000-0000-00003C570000}"/>
    <cellStyle name="Output 2 3 2 3 12 5 3 2 2" xfId="22348" xr:uid="{00000000-0005-0000-0000-00003D570000}"/>
    <cellStyle name="Output 2 3 2 3 12 5 3 3" xfId="22349" xr:uid="{00000000-0005-0000-0000-00003E570000}"/>
    <cellStyle name="Output 2 3 2 3 12 5 4" xfId="22350" xr:uid="{00000000-0005-0000-0000-00003F570000}"/>
    <cellStyle name="Output 2 3 2 3 12 5 4 2" xfId="22351" xr:uid="{00000000-0005-0000-0000-000040570000}"/>
    <cellStyle name="Output 2 3 2 3 12 5 4 2 2" xfId="22352" xr:uid="{00000000-0005-0000-0000-000041570000}"/>
    <cellStyle name="Output 2 3 2 3 12 5 4 3" xfId="22353" xr:uid="{00000000-0005-0000-0000-000042570000}"/>
    <cellStyle name="Output 2 3 2 3 12 5 5" xfId="22354" xr:uid="{00000000-0005-0000-0000-000043570000}"/>
    <cellStyle name="Output 2 3 2 3 12 5 5 2" xfId="22355" xr:uid="{00000000-0005-0000-0000-000044570000}"/>
    <cellStyle name="Output 2 3 2 3 12 5 6" xfId="22356" xr:uid="{00000000-0005-0000-0000-000045570000}"/>
    <cellStyle name="Output 2 3 2 3 12 5 6 2" xfId="22357" xr:uid="{00000000-0005-0000-0000-000046570000}"/>
    <cellStyle name="Output 2 3 2 3 12 5 7" xfId="22358" xr:uid="{00000000-0005-0000-0000-000047570000}"/>
    <cellStyle name="Output 2 3 2 3 12 6" xfId="22359" xr:uid="{00000000-0005-0000-0000-000048570000}"/>
    <cellStyle name="Output 2 3 2 3 12 6 2" xfId="22360" xr:uid="{00000000-0005-0000-0000-000049570000}"/>
    <cellStyle name="Output 2 3 2 3 12 6 2 2" xfId="22361" xr:uid="{00000000-0005-0000-0000-00004A570000}"/>
    <cellStyle name="Output 2 3 2 3 12 6 2 2 2" xfId="22362" xr:uid="{00000000-0005-0000-0000-00004B570000}"/>
    <cellStyle name="Output 2 3 2 3 12 6 2 2 2 2" xfId="22363" xr:uid="{00000000-0005-0000-0000-00004C570000}"/>
    <cellStyle name="Output 2 3 2 3 12 6 2 2 3" xfId="22364" xr:uid="{00000000-0005-0000-0000-00004D570000}"/>
    <cellStyle name="Output 2 3 2 3 12 6 2 3" xfId="22365" xr:uid="{00000000-0005-0000-0000-00004E570000}"/>
    <cellStyle name="Output 2 3 2 3 12 6 2 3 2" xfId="22366" xr:uid="{00000000-0005-0000-0000-00004F570000}"/>
    <cellStyle name="Output 2 3 2 3 12 6 2 4" xfId="22367" xr:uid="{00000000-0005-0000-0000-000050570000}"/>
    <cellStyle name="Output 2 3 2 3 12 6 3" xfId="22368" xr:uid="{00000000-0005-0000-0000-000051570000}"/>
    <cellStyle name="Output 2 3 2 3 12 6 3 2" xfId="22369" xr:uid="{00000000-0005-0000-0000-000052570000}"/>
    <cellStyle name="Output 2 3 2 3 12 6 3 2 2" xfId="22370" xr:uid="{00000000-0005-0000-0000-000053570000}"/>
    <cellStyle name="Output 2 3 2 3 12 6 3 3" xfId="22371" xr:uid="{00000000-0005-0000-0000-000054570000}"/>
    <cellStyle name="Output 2 3 2 3 12 6 4" xfId="22372" xr:uid="{00000000-0005-0000-0000-000055570000}"/>
    <cellStyle name="Output 2 3 2 3 12 6 4 2" xfId="22373" xr:uid="{00000000-0005-0000-0000-000056570000}"/>
    <cellStyle name="Output 2 3 2 3 12 6 4 2 2" xfId="22374" xr:uid="{00000000-0005-0000-0000-000057570000}"/>
    <cellStyle name="Output 2 3 2 3 12 6 4 3" xfId="22375" xr:uid="{00000000-0005-0000-0000-000058570000}"/>
    <cellStyle name="Output 2 3 2 3 12 6 5" xfId="22376" xr:uid="{00000000-0005-0000-0000-000059570000}"/>
    <cellStyle name="Output 2 3 2 3 12 6 5 2" xfId="22377" xr:uid="{00000000-0005-0000-0000-00005A570000}"/>
    <cellStyle name="Output 2 3 2 3 12 6 6" xfId="22378" xr:uid="{00000000-0005-0000-0000-00005B570000}"/>
    <cellStyle name="Output 2 3 2 3 12 6 6 2" xfId="22379" xr:uid="{00000000-0005-0000-0000-00005C570000}"/>
    <cellStyle name="Output 2 3 2 3 12 6 7" xfId="22380" xr:uid="{00000000-0005-0000-0000-00005D570000}"/>
    <cellStyle name="Output 2 3 2 3 12 7" xfId="22381" xr:uid="{00000000-0005-0000-0000-00005E570000}"/>
    <cellStyle name="Output 2 3 2 3 12 7 2" xfId="22382" xr:uid="{00000000-0005-0000-0000-00005F570000}"/>
    <cellStyle name="Output 2 3 2 3 12 7 2 2" xfId="22383" xr:uid="{00000000-0005-0000-0000-000060570000}"/>
    <cellStyle name="Output 2 3 2 3 12 7 2 2 2" xfId="22384" xr:uid="{00000000-0005-0000-0000-000061570000}"/>
    <cellStyle name="Output 2 3 2 3 12 7 2 3" xfId="22385" xr:uid="{00000000-0005-0000-0000-000062570000}"/>
    <cellStyle name="Output 2 3 2 3 12 7 3" xfId="22386" xr:uid="{00000000-0005-0000-0000-000063570000}"/>
    <cellStyle name="Output 2 3 2 3 12 7 3 2" xfId="22387" xr:uid="{00000000-0005-0000-0000-000064570000}"/>
    <cellStyle name="Output 2 3 2 3 12 7 4" xfId="22388" xr:uid="{00000000-0005-0000-0000-000065570000}"/>
    <cellStyle name="Output 2 3 2 3 12 8" xfId="22389" xr:uid="{00000000-0005-0000-0000-000066570000}"/>
    <cellStyle name="Output 2 3 2 3 12 8 2" xfId="22390" xr:uid="{00000000-0005-0000-0000-000067570000}"/>
    <cellStyle name="Output 2 3 2 3 12 8 2 2" xfId="22391" xr:uid="{00000000-0005-0000-0000-000068570000}"/>
    <cellStyle name="Output 2 3 2 3 12 8 3" xfId="22392" xr:uid="{00000000-0005-0000-0000-000069570000}"/>
    <cellStyle name="Output 2 3 2 3 12 9" xfId="22393" xr:uid="{00000000-0005-0000-0000-00006A570000}"/>
    <cellStyle name="Output 2 3 2 3 12 9 2" xfId="22394" xr:uid="{00000000-0005-0000-0000-00006B570000}"/>
    <cellStyle name="Output 2 3 2 3 12 9 2 2" xfId="22395" xr:uid="{00000000-0005-0000-0000-00006C570000}"/>
    <cellStyle name="Output 2 3 2 3 12 9 3" xfId="22396" xr:uid="{00000000-0005-0000-0000-00006D570000}"/>
    <cellStyle name="Output 2 3 2 3 13" xfId="22397" xr:uid="{00000000-0005-0000-0000-00006E570000}"/>
    <cellStyle name="Output 2 3 2 3 13 10" xfId="22398" xr:uid="{00000000-0005-0000-0000-00006F570000}"/>
    <cellStyle name="Output 2 3 2 3 13 10 2" xfId="22399" xr:uid="{00000000-0005-0000-0000-000070570000}"/>
    <cellStyle name="Output 2 3 2 3 13 11" xfId="22400" xr:uid="{00000000-0005-0000-0000-000071570000}"/>
    <cellStyle name="Output 2 3 2 3 13 11 2" xfId="22401" xr:uid="{00000000-0005-0000-0000-000072570000}"/>
    <cellStyle name="Output 2 3 2 3 13 12" xfId="22402" xr:uid="{00000000-0005-0000-0000-000073570000}"/>
    <cellStyle name="Output 2 3 2 3 13 2" xfId="22403" xr:uid="{00000000-0005-0000-0000-000074570000}"/>
    <cellStyle name="Output 2 3 2 3 13 2 2" xfId="22404" xr:uid="{00000000-0005-0000-0000-000075570000}"/>
    <cellStyle name="Output 2 3 2 3 13 2 2 2" xfId="22405" xr:uid="{00000000-0005-0000-0000-000076570000}"/>
    <cellStyle name="Output 2 3 2 3 13 2 2 2 2" xfId="22406" xr:uid="{00000000-0005-0000-0000-000077570000}"/>
    <cellStyle name="Output 2 3 2 3 13 2 2 2 2 2" xfId="22407" xr:uid="{00000000-0005-0000-0000-000078570000}"/>
    <cellStyle name="Output 2 3 2 3 13 2 2 2 3" xfId="22408" xr:uid="{00000000-0005-0000-0000-000079570000}"/>
    <cellStyle name="Output 2 3 2 3 13 2 2 3" xfId="22409" xr:uid="{00000000-0005-0000-0000-00007A570000}"/>
    <cellStyle name="Output 2 3 2 3 13 2 2 3 2" xfId="22410" xr:uid="{00000000-0005-0000-0000-00007B570000}"/>
    <cellStyle name="Output 2 3 2 3 13 2 2 4" xfId="22411" xr:uid="{00000000-0005-0000-0000-00007C570000}"/>
    <cellStyle name="Output 2 3 2 3 13 2 3" xfId="22412" xr:uid="{00000000-0005-0000-0000-00007D570000}"/>
    <cellStyle name="Output 2 3 2 3 13 2 3 2" xfId="22413" xr:uid="{00000000-0005-0000-0000-00007E570000}"/>
    <cellStyle name="Output 2 3 2 3 13 2 3 2 2" xfId="22414" xr:uid="{00000000-0005-0000-0000-00007F570000}"/>
    <cellStyle name="Output 2 3 2 3 13 2 3 3" xfId="22415" xr:uid="{00000000-0005-0000-0000-000080570000}"/>
    <cellStyle name="Output 2 3 2 3 13 2 4" xfId="22416" xr:uid="{00000000-0005-0000-0000-000081570000}"/>
    <cellStyle name="Output 2 3 2 3 13 2 4 2" xfId="22417" xr:uid="{00000000-0005-0000-0000-000082570000}"/>
    <cellStyle name="Output 2 3 2 3 13 2 4 2 2" xfId="22418" xr:uid="{00000000-0005-0000-0000-000083570000}"/>
    <cellStyle name="Output 2 3 2 3 13 2 4 3" xfId="22419" xr:uid="{00000000-0005-0000-0000-000084570000}"/>
    <cellStyle name="Output 2 3 2 3 13 2 5" xfId="22420" xr:uid="{00000000-0005-0000-0000-000085570000}"/>
    <cellStyle name="Output 2 3 2 3 13 2 5 2" xfId="22421" xr:uid="{00000000-0005-0000-0000-000086570000}"/>
    <cellStyle name="Output 2 3 2 3 13 2 6" xfId="22422" xr:uid="{00000000-0005-0000-0000-000087570000}"/>
    <cellStyle name="Output 2 3 2 3 13 2 6 2" xfId="22423" xr:uid="{00000000-0005-0000-0000-000088570000}"/>
    <cellStyle name="Output 2 3 2 3 13 2 7" xfId="22424" xr:uid="{00000000-0005-0000-0000-000089570000}"/>
    <cellStyle name="Output 2 3 2 3 13 3" xfId="22425" xr:uid="{00000000-0005-0000-0000-00008A570000}"/>
    <cellStyle name="Output 2 3 2 3 13 3 2" xfId="22426" xr:uid="{00000000-0005-0000-0000-00008B570000}"/>
    <cellStyle name="Output 2 3 2 3 13 3 2 2" xfId="22427" xr:uid="{00000000-0005-0000-0000-00008C570000}"/>
    <cellStyle name="Output 2 3 2 3 13 3 2 2 2" xfId="22428" xr:uid="{00000000-0005-0000-0000-00008D570000}"/>
    <cellStyle name="Output 2 3 2 3 13 3 2 2 2 2" xfId="22429" xr:uid="{00000000-0005-0000-0000-00008E570000}"/>
    <cellStyle name="Output 2 3 2 3 13 3 2 2 3" xfId="22430" xr:uid="{00000000-0005-0000-0000-00008F570000}"/>
    <cellStyle name="Output 2 3 2 3 13 3 2 3" xfId="22431" xr:uid="{00000000-0005-0000-0000-000090570000}"/>
    <cellStyle name="Output 2 3 2 3 13 3 2 3 2" xfId="22432" xr:uid="{00000000-0005-0000-0000-000091570000}"/>
    <cellStyle name="Output 2 3 2 3 13 3 2 4" xfId="22433" xr:uid="{00000000-0005-0000-0000-000092570000}"/>
    <cellStyle name="Output 2 3 2 3 13 3 3" xfId="22434" xr:uid="{00000000-0005-0000-0000-000093570000}"/>
    <cellStyle name="Output 2 3 2 3 13 3 3 2" xfId="22435" xr:uid="{00000000-0005-0000-0000-000094570000}"/>
    <cellStyle name="Output 2 3 2 3 13 3 3 2 2" xfId="22436" xr:uid="{00000000-0005-0000-0000-000095570000}"/>
    <cellStyle name="Output 2 3 2 3 13 3 3 3" xfId="22437" xr:uid="{00000000-0005-0000-0000-000096570000}"/>
    <cellStyle name="Output 2 3 2 3 13 3 4" xfId="22438" xr:uid="{00000000-0005-0000-0000-000097570000}"/>
    <cellStyle name="Output 2 3 2 3 13 3 4 2" xfId="22439" xr:uid="{00000000-0005-0000-0000-000098570000}"/>
    <cellStyle name="Output 2 3 2 3 13 3 4 2 2" xfId="22440" xr:uid="{00000000-0005-0000-0000-000099570000}"/>
    <cellStyle name="Output 2 3 2 3 13 3 4 3" xfId="22441" xr:uid="{00000000-0005-0000-0000-00009A570000}"/>
    <cellStyle name="Output 2 3 2 3 13 3 5" xfId="22442" xr:uid="{00000000-0005-0000-0000-00009B570000}"/>
    <cellStyle name="Output 2 3 2 3 13 3 5 2" xfId="22443" xr:uid="{00000000-0005-0000-0000-00009C570000}"/>
    <cellStyle name="Output 2 3 2 3 13 3 6" xfId="22444" xr:uid="{00000000-0005-0000-0000-00009D570000}"/>
    <cellStyle name="Output 2 3 2 3 13 3 6 2" xfId="22445" xr:uid="{00000000-0005-0000-0000-00009E570000}"/>
    <cellStyle name="Output 2 3 2 3 13 3 7" xfId="22446" xr:uid="{00000000-0005-0000-0000-00009F570000}"/>
    <cellStyle name="Output 2 3 2 3 13 4" xfId="22447" xr:uid="{00000000-0005-0000-0000-0000A0570000}"/>
    <cellStyle name="Output 2 3 2 3 13 4 2" xfId="22448" xr:uid="{00000000-0005-0000-0000-0000A1570000}"/>
    <cellStyle name="Output 2 3 2 3 13 4 2 2" xfId="22449" xr:uid="{00000000-0005-0000-0000-0000A2570000}"/>
    <cellStyle name="Output 2 3 2 3 13 4 2 2 2" xfId="22450" xr:uid="{00000000-0005-0000-0000-0000A3570000}"/>
    <cellStyle name="Output 2 3 2 3 13 4 2 2 2 2" xfId="22451" xr:uid="{00000000-0005-0000-0000-0000A4570000}"/>
    <cellStyle name="Output 2 3 2 3 13 4 2 2 3" xfId="22452" xr:uid="{00000000-0005-0000-0000-0000A5570000}"/>
    <cellStyle name="Output 2 3 2 3 13 4 2 3" xfId="22453" xr:uid="{00000000-0005-0000-0000-0000A6570000}"/>
    <cellStyle name="Output 2 3 2 3 13 4 2 3 2" xfId="22454" xr:uid="{00000000-0005-0000-0000-0000A7570000}"/>
    <cellStyle name="Output 2 3 2 3 13 4 2 4" xfId="22455" xr:uid="{00000000-0005-0000-0000-0000A8570000}"/>
    <cellStyle name="Output 2 3 2 3 13 4 3" xfId="22456" xr:uid="{00000000-0005-0000-0000-0000A9570000}"/>
    <cellStyle name="Output 2 3 2 3 13 4 3 2" xfId="22457" xr:uid="{00000000-0005-0000-0000-0000AA570000}"/>
    <cellStyle name="Output 2 3 2 3 13 4 3 2 2" xfId="22458" xr:uid="{00000000-0005-0000-0000-0000AB570000}"/>
    <cellStyle name="Output 2 3 2 3 13 4 3 3" xfId="22459" xr:uid="{00000000-0005-0000-0000-0000AC570000}"/>
    <cellStyle name="Output 2 3 2 3 13 4 4" xfId="22460" xr:uid="{00000000-0005-0000-0000-0000AD570000}"/>
    <cellStyle name="Output 2 3 2 3 13 4 4 2" xfId="22461" xr:uid="{00000000-0005-0000-0000-0000AE570000}"/>
    <cellStyle name="Output 2 3 2 3 13 4 4 2 2" xfId="22462" xr:uid="{00000000-0005-0000-0000-0000AF570000}"/>
    <cellStyle name="Output 2 3 2 3 13 4 4 3" xfId="22463" xr:uid="{00000000-0005-0000-0000-0000B0570000}"/>
    <cellStyle name="Output 2 3 2 3 13 4 5" xfId="22464" xr:uid="{00000000-0005-0000-0000-0000B1570000}"/>
    <cellStyle name="Output 2 3 2 3 13 4 5 2" xfId="22465" xr:uid="{00000000-0005-0000-0000-0000B2570000}"/>
    <cellStyle name="Output 2 3 2 3 13 4 6" xfId="22466" xr:uid="{00000000-0005-0000-0000-0000B3570000}"/>
    <cellStyle name="Output 2 3 2 3 13 4 6 2" xfId="22467" xr:uid="{00000000-0005-0000-0000-0000B4570000}"/>
    <cellStyle name="Output 2 3 2 3 13 4 7" xfId="22468" xr:uid="{00000000-0005-0000-0000-0000B5570000}"/>
    <cellStyle name="Output 2 3 2 3 13 5" xfId="22469" xr:uid="{00000000-0005-0000-0000-0000B6570000}"/>
    <cellStyle name="Output 2 3 2 3 13 5 2" xfId="22470" xr:uid="{00000000-0005-0000-0000-0000B7570000}"/>
    <cellStyle name="Output 2 3 2 3 13 5 2 2" xfId="22471" xr:uid="{00000000-0005-0000-0000-0000B8570000}"/>
    <cellStyle name="Output 2 3 2 3 13 5 2 2 2" xfId="22472" xr:uid="{00000000-0005-0000-0000-0000B9570000}"/>
    <cellStyle name="Output 2 3 2 3 13 5 2 2 2 2" xfId="22473" xr:uid="{00000000-0005-0000-0000-0000BA570000}"/>
    <cellStyle name="Output 2 3 2 3 13 5 2 2 3" xfId="22474" xr:uid="{00000000-0005-0000-0000-0000BB570000}"/>
    <cellStyle name="Output 2 3 2 3 13 5 2 3" xfId="22475" xr:uid="{00000000-0005-0000-0000-0000BC570000}"/>
    <cellStyle name="Output 2 3 2 3 13 5 2 3 2" xfId="22476" xr:uid="{00000000-0005-0000-0000-0000BD570000}"/>
    <cellStyle name="Output 2 3 2 3 13 5 2 4" xfId="22477" xr:uid="{00000000-0005-0000-0000-0000BE570000}"/>
    <cellStyle name="Output 2 3 2 3 13 5 3" xfId="22478" xr:uid="{00000000-0005-0000-0000-0000BF570000}"/>
    <cellStyle name="Output 2 3 2 3 13 5 3 2" xfId="22479" xr:uid="{00000000-0005-0000-0000-0000C0570000}"/>
    <cellStyle name="Output 2 3 2 3 13 5 3 2 2" xfId="22480" xr:uid="{00000000-0005-0000-0000-0000C1570000}"/>
    <cellStyle name="Output 2 3 2 3 13 5 3 3" xfId="22481" xr:uid="{00000000-0005-0000-0000-0000C2570000}"/>
    <cellStyle name="Output 2 3 2 3 13 5 4" xfId="22482" xr:uid="{00000000-0005-0000-0000-0000C3570000}"/>
    <cellStyle name="Output 2 3 2 3 13 5 4 2" xfId="22483" xr:uid="{00000000-0005-0000-0000-0000C4570000}"/>
    <cellStyle name="Output 2 3 2 3 13 5 4 2 2" xfId="22484" xr:uid="{00000000-0005-0000-0000-0000C5570000}"/>
    <cellStyle name="Output 2 3 2 3 13 5 4 3" xfId="22485" xr:uid="{00000000-0005-0000-0000-0000C6570000}"/>
    <cellStyle name="Output 2 3 2 3 13 5 5" xfId="22486" xr:uid="{00000000-0005-0000-0000-0000C7570000}"/>
    <cellStyle name="Output 2 3 2 3 13 5 5 2" xfId="22487" xr:uid="{00000000-0005-0000-0000-0000C8570000}"/>
    <cellStyle name="Output 2 3 2 3 13 5 6" xfId="22488" xr:uid="{00000000-0005-0000-0000-0000C9570000}"/>
    <cellStyle name="Output 2 3 2 3 13 5 6 2" xfId="22489" xr:uid="{00000000-0005-0000-0000-0000CA570000}"/>
    <cellStyle name="Output 2 3 2 3 13 5 7" xfId="22490" xr:uid="{00000000-0005-0000-0000-0000CB570000}"/>
    <cellStyle name="Output 2 3 2 3 13 6" xfId="22491" xr:uid="{00000000-0005-0000-0000-0000CC570000}"/>
    <cellStyle name="Output 2 3 2 3 13 6 2" xfId="22492" xr:uid="{00000000-0005-0000-0000-0000CD570000}"/>
    <cellStyle name="Output 2 3 2 3 13 6 2 2" xfId="22493" xr:uid="{00000000-0005-0000-0000-0000CE570000}"/>
    <cellStyle name="Output 2 3 2 3 13 6 2 2 2" xfId="22494" xr:uid="{00000000-0005-0000-0000-0000CF570000}"/>
    <cellStyle name="Output 2 3 2 3 13 6 2 2 2 2" xfId="22495" xr:uid="{00000000-0005-0000-0000-0000D0570000}"/>
    <cellStyle name="Output 2 3 2 3 13 6 2 2 3" xfId="22496" xr:uid="{00000000-0005-0000-0000-0000D1570000}"/>
    <cellStyle name="Output 2 3 2 3 13 6 2 3" xfId="22497" xr:uid="{00000000-0005-0000-0000-0000D2570000}"/>
    <cellStyle name="Output 2 3 2 3 13 6 2 3 2" xfId="22498" xr:uid="{00000000-0005-0000-0000-0000D3570000}"/>
    <cellStyle name="Output 2 3 2 3 13 6 2 4" xfId="22499" xr:uid="{00000000-0005-0000-0000-0000D4570000}"/>
    <cellStyle name="Output 2 3 2 3 13 6 3" xfId="22500" xr:uid="{00000000-0005-0000-0000-0000D5570000}"/>
    <cellStyle name="Output 2 3 2 3 13 6 3 2" xfId="22501" xr:uid="{00000000-0005-0000-0000-0000D6570000}"/>
    <cellStyle name="Output 2 3 2 3 13 6 3 2 2" xfId="22502" xr:uid="{00000000-0005-0000-0000-0000D7570000}"/>
    <cellStyle name="Output 2 3 2 3 13 6 3 3" xfId="22503" xr:uid="{00000000-0005-0000-0000-0000D8570000}"/>
    <cellStyle name="Output 2 3 2 3 13 6 4" xfId="22504" xr:uid="{00000000-0005-0000-0000-0000D9570000}"/>
    <cellStyle name="Output 2 3 2 3 13 6 4 2" xfId="22505" xr:uid="{00000000-0005-0000-0000-0000DA570000}"/>
    <cellStyle name="Output 2 3 2 3 13 6 4 2 2" xfId="22506" xr:uid="{00000000-0005-0000-0000-0000DB570000}"/>
    <cellStyle name="Output 2 3 2 3 13 6 4 3" xfId="22507" xr:uid="{00000000-0005-0000-0000-0000DC570000}"/>
    <cellStyle name="Output 2 3 2 3 13 6 5" xfId="22508" xr:uid="{00000000-0005-0000-0000-0000DD570000}"/>
    <cellStyle name="Output 2 3 2 3 13 6 5 2" xfId="22509" xr:uid="{00000000-0005-0000-0000-0000DE570000}"/>
    <cellStyle name="Output 2 3 2 3 13 6 6" xfId="22510" xr:uid="{00000000-0005-0000-0000-0000DF570000}"/>
    <cellStyle name="Output 2 3 2 3 13 6 6 2" xfId="22511" xr:uid="{00000000-0005-0000-0000-0000E0570000}"/>
    <cellStyle name="Output 2 3 2 3 13 6 7" xfId="22512" xr:uid="{00000000-0005-0000-0000-0000E1570000}"/>
    <cellStyle name="Output 2 3 2 3 13 7" xfId="22513" xr:uid="{00000000-0005-0000-0000-0000E2570000}"/>
    <cellStyle name="Output 2 3 2 3 13 7 2" xfId="22514" xr:uid="{00000000-0005-0000-0000-0000E3570000}"/>
    <cellStyle name="Output 2 3 2 3 13 7 2 2" xfId="22515" xr:uid="{00000000-0005-0000-0000-0000E4570000}"/>
    <cellStyle name="Output 2 3 2 3 13 7 2 2 2" xfId="22516" xr:uid="{00000000-0005-0000-0000-0000E5570000}"/>
    <cellStyle name="Output 2 3 2 3 13 7 2 3" xfId="22517" xr:uid="{00000000-0005-0000-0000-0000E6570000}"/>
    <cellStyle name="Output 2 3 2 3 13 7 3" xfId="22518" xr:uid="{00000000-0005-0000-0000-0000E7570000}"/>
    <cellStyle name="Output 2 3 2 3 13 7 3 2" xfId="22519" xr:uid="{00000000-0005-0000-0000-0000E8570000}"/>
    <cellStyle name="Output 2 3 2 3 13 7 4" xfId="22520" xr:uid="{00000000-0005-0000-0000-0000E9570000}"/>
    <cellStyle name="Output 2 3 2 3 13 8" xfId="22521" xr:uid="{00000000-0005-0000-0000-0000EA570000}"/>
    <cellStyle name="Output 2 3 2 3 13 8 2" xfId="22522" xr:uid="{00000000-0005-0000-0000-0000EB570000}"/>
    <cellStyle name="Output 2 3 2 3 13 8 2 2" xfId="22523" xr:uid="{00000000-0005-0000-0000-0000EC570000}"/>
    <cellStyle name="Output 2 3 2 3 13 8 3" xfId="22524" xr:uid="{00000000-0005-0000-0000-0000ED570000}"/>
    <cellStyle name="Output 2 3 2 3 13 9" xfId="22525" xr:uid="{00000000-0005-0000-0000-0000EE570000}"/>
    <cellStyle name="Output 2 3 2 3 13 9 2" xfId="22526" xr:uid="{00000000-0005-0000-0000-0000EF570000}"/>
    <cellStyle name="Output 2 3 2 3 13 9 2 2" xfId="22527" xr:uid="{00000000-0005-0000-0000-0000F0570000}"/>
    <cellStyle name="Output 2 3 2 3 13 9 3" xfId="22528" xr:uid="{00000000-0005-0000-0000-0000F1570000}"/>
    <cellStyle name="Output 2 3 2 3 14" xfId="22529" xr:uid="{00000000-0005-0000-0000-0000F2570000}"/>
    <cellStyle name="Output 2 3 2 3 14 10" xfId="22530" xr:uid="{00000000-0005-0000-0000-0000F3570000}"/>
    <cellStyle name="Output 2 3 2 3 14 10 2" xfId="22531" xr:uid="{00000000-0005-0000-0000-0000F4570000}"/>
    <cellStyle name="Output 2 3 2 3 14 11" xfId="22532" xr:uid="{00000000-0005-0000-0000-0000F5570000}"/>
    <cellStyle name="Output 2 3 2 3 14 11 2" xfId="22533" xr:uid="{00000000-0005-0000-0000-0000F6570000}"/>
    <cellStyle name="Output 2 3 2 3 14 12" xfId="22534" xr:uid="{00000000-0005-0000-0000-0000F7570000}"/>
    <cellStyle name="Output 2 3 2 3 14 2" xfId="22535" xr:uid="{00000000-0005-0000-0000-0000F8570000}"/>
    <cellStyle name="Output 2 3 2 3 14 2 2" xfId="22536" xr:uid="{00000000-0005-0000-0000-0000F9570000}"/>
    <cellStyle name="Output 2 3 2 3 14 2 2 2" xfId="22537" xr:uid="{00000000-0005-0000-0000-0000FA570000}"/>
    <cellStyle name="Output 2 3 2 3 14 2 2 2 2" xfId="22538" xr:uid="{00000000-0005-0000-0000-0000FB570000}"/>
    <cellStyle name="Output 2 3 2 3 14 2 2 2 2 2" xfId="22539" xr:uid="{00000000-0005-0000-0000-0000FC570000}"/>
    <cellStyle name="Output 2 3 2 3 14 2 2 2 3" xfId="22540" xr:uid="{00000000-0005-0000-0000-0000FD570000}"/>
    <cellStyle name="Output 2 3 2 3 14 2 2 3" xfId="22541" xr:uid="{00000000-0005-0000-0000-0000FE570000}"/>
    <cellStyle name="Output 2 3 2 3 14 2 2 3 2" xfId="22542" xr:uid="{00000000-0005-0000-0000-0000FF570000}"/>
    <cellStyle name="Output 2 3 2 3 14 2 2 4" xfId="22543" xr:uid="{00000000-0005-0000-0000-000000580000}"/>
    <cellStyle name="Output 2 3 2 3 14 2 3" xfId="22544" xr:uid="{00000000-0005-0000-0000-000001580000}"/>
    <cellStyle name="Output 2 3 2 3 14 2 3 2" xfId="22545" xr:uid="{00000000-0005-0000-0000-000002580000}"/>
    <cellStyle name="Output 2 3 2 3 14 2 3 2 2" xfId="22546" xr:uid="{00000000-0005-0000-0000-000003580000}"/>
    <cellStyle name="Output 2 3 2 3 14 2 3 3" xfId="22547" xr:uid="{00000000-0005-0000-0000-000004580000}"/>
    <cellStyle name="Output 2 3 2 3 14 2 4" xfId="22548" xr:uid="{00000000-0005-0000-0000-000005580000}"/>
    <cellStyle name="Output 2 3 2 3 14 2 4 2" xfId="22549" xr:uid="{00000000-0005-0000-0000-000006580000}"/>
    <cellStyle name="Output 2 3 2 3 14 2 4 2 2" xfId="22550" xr:uid="{00000000-0005-0000-0000-000007580000}"/>
    <cellStyle name="Output 2 3 2 3 14 2 4 3" xfId="22551" xr:uid="{00000000-0005-0000-0000-000008580000}"/>
    <cellStyle name="Output 2 3 2 3 14 2 5" xfId="22552" xr:uid="{00000000-0005-0000-0000-000009580000}"/>
    <cellStyle name="Output 2 3 2 3 14 2 5 2" xfId="22553" xr:uid="{00000000-0005-0000-0000-00000A580000}"/>
    <cellStyle name="Output 2 3 2 3 14 2 6" xfId="22554" xr:uid="{00000000-0005-0000-0000-00000B580000}"/>
    <cellStyle name="Output 2 3 2 3 14 2 6 2" xfId="22555" xr:uid="{00000000-0005-0000-0000-00000C580000}"/>
    <cellStyle name="Output 2 3 2 3 14 2 7" xfId="22556" xr:uid="{00000000-0005-0000-0000-00000D580000}"/>
    <cellStyle name="Output 2 3 2 3 14 3" xfId="22557" xr:uid="{00000000-0005-0000-0000-00000E580000}"/>
    <cellStyle name="Output 2 3 2 3 14 3 2" xfId="22558" xr:uid="{00000000-0005-0000-0000-00000F580000}"/>
    <cellStyle name="Output 2 3 2 3 14 3 2 2" xfId="22559" xr:uid="{00000000-0005-0000-0000-000010580000}"/>
    <cellStyle name="Output 2 3 2 3 14 3 2 2 2" xfId="22560" xr:uid="{00000000-0005-0000-0000-000011580000}"/>
    <cellStyle name="Output 2 3 2 3 14 3 2 2 2 2" xfId="22561" xr:uid="{00000000-0005-0000-0000-000012580000}"/>
    <cellStyle name="Output 2 3 2 3 14 3 2 2 3" xfId="22562" xr:uid="{00000000-0005-0000-0000-000013580000}"/>
    <cellStyle name="Output 2 3 2 3 14 3 2 3" xfId="22563" xr:uid="{00000000-0005-0000-0000-000014580000}"/>
    <cellStyle name="Output 2 3 2 3 14 3 2 3 2" xfId="22564" xr:uid="{00000000-0005-0000-0000-000015580000}"/>
    <cellStyle name="Output 2 3 2 3 14 3 2 4" xfId="22565" xr:uid="{00000000-0005-0000-0000-000016580000}"/>
    <cellStyle name="Output 2 3 2 3 14 3 3" xfId="22566" xr:uid="{00000000-0005-0000-0000-000017580000}"/>
    <cellStyle name="Output 2 3 2 3 14 3 3 2" xfId="22567" xr:uid="{00000000-0005-0000-0000-000018580000}"/>
    <cellStyle name="Output 2 3 2 3 14 3 3 2 2" xfId="22568" xr:uid="{00000000-0005-0000-0000-000019580000}"/>
    <cellStyle name="Output 2 3 2 3 14 3 3 3" xfId="22569" xr:uid="{00000000-0005-0000-0000-00001A580000}"/>
    <cellStyle name="Output 2 3 2 3 14 3 4" xfId="22570" xr:uid="{00000000-0005-0000-0000-00001B580000}"/>
    <cellStyle name="Output 2 3 2 3 14 3 4 2" xfId="22571" xr:uid="{00000000-0005-0000-0000-00001C580000}"/>
    <cellStyle name="Output 2 3 2 3 14 3 4 2 2" xfId="22572" xr:uid="{00000000-0005-0000-0000-00001D580000}"/>
    <cellStyle name="Output 2 3 2 3 14 3 4 3" xfId="22573" xr:uid="{00000000-0005-0000-0000-00001E580000}"/>
    <cellStyle name="Output 2 3 2 3 14 3 5" xfId="22574" xr:uid="{00000000-0005-0000-0000-00001F580000}"/>
    <cellStyle name="Output 2 3 2 3 14 3 5 2" xfId="22575" xr:uid="{00000000-0005-0000-0000-000020580000}"/>
    <cellStyle name="Output 2 3 2 3 14 3 6" xfId="22576" xr:uid="{00000000-0005-0000-0000-000021580000}"/>
    <cellStyle name="Output 2 3 2 3 14 3 6 2" xfId="22577" xr:uid="{00000000-0005-0000-0000-000022580000}"/>
    <cellStyle name="Output 2 3 2 3 14 3 7" xfId="22578" xr:uid="{00000000-0005-0000-0000-000023580000}"/>
    <cellStyle name="Output 2 3 2 3 14 4" xfId="22579" xr:uid="{00000000-0005-0000-0000-000024580000}"/>
    <cellStyle name="Output 2 3 2 3 14 4 2" xfId="22580" xr:uid="{00000000-0005-0000-0000-000025580000}"/>
    <cellStyle name="Output 2 3 2 3 14 4 2 2" xfId="22581" xr:uid="{00000000-0005-0000-0000-000026580000}"/>
    <cellStyle name="Output 2 3 2 3 14 4 2 2 2" xfId="22582" xr:uid="{00000000-0005-0000-0000-000027580000}"/>
    <cellStyle name="Output 2 3 2 3 14 4 2 2 2 2" xfId="22583" xr:uid="{00000000-0005-0000-0000-000028580000}"/>
    <cellStyle name="Output 2 3 2 3 14 4 2 2 3" xfId="22584" xr:uid="{00000000-0005-0000-0000-000029580000}"/>
    <cellStyle name="Output 2 3 2 3 14 4 2 3" xfId="22585" xr:uid="{00000000-0005-0000-0000-00002A580000}"/>
    <cellStyle name="Output 2 3 2 3 14 4 2 3 2" xfId="22586" xr:uid="{00000000-0005-0000-0000-00002B580000}"/>
    <cellStyle name="Output 2 3 2 3 14 4 2 4" xfId="22587" xr:uid="{00000000-0005-0000-0000-00002C580000}"/>
    <cellStyle name="Output 2 3 2 3 14 4 3" xfId="22588" xr:uid="{00000000-0005-0000-0000-00002D580000}"/>
    <cellStyle name="Output 2 3 2 3 14 4 3 2" xfId="22589" xr:uid="{00000000-0005-0000-0000-00002E580000}"/>
    <cellStyle name="Output 2 3 2 3 14 4 3 2 2" xfId="22590" xr:uid="{00000000-0005-0000-0000-00002F580000}"/>
    <cellStyle name="Output 2 3 2 3 14 4 3 3" xfId="22591" xr:uid="{00000000-0005-0000-0000-000030580000}"/>
    <cellStyle name="Output 2 3 2 3 14 4 4" xfId="22592" xr:uid="{00000000-0005-0000-0000-000031580000}"/>
    <cellStyle name="Output 2 3 2 3 14 4 4 2" xfId="22593" xr:uid="{00000000-0005-0000-0000-000032580000}"/>
    <cellStyle name="Output 2 3 2 3 14 4 4 2 2" xfId="22594" xr:uid="{00000000-0005-0000-0000-000033580000}"/>
    <cellStyle name="Output 2 3 2 3 14 4 4 3" xfId="22595" xr:uid="{00000000-0005-0000-0000-000034580000}"/>
    <cellStyle name="Output 2 3 2 3 14 4 5" xfId="22596" xr:uid="{00000000-0005-0000-0000-000035580000}"/>
    <cellStyle name="Output 2 3 2 3 14 4 5 2" xfId="22597" xr:uid="{00000000-0005-0000-0000-000036580000}"/>
    <cellStyle name="Output 2 3 2 3 14 4 6" xfId="22598" xr:uid="{00000000-0005-0000-0000-000037580000}"/>
    <cellStyle name="Output 2 3 2 3 14 4 6 2" xfId="22599" xr:uid="{00000000-0005-0000-0000-000038580000}"/>
    <cellStyle name="Output 2 3 2 3 14 4 7" xfId="22600" xr:uid="{00000000-0005-0000-0000-000039580000}"/>
    <cellStyle name="Output 2 3 2 3 14 5" xfId="22601" xr:uid="{00000000-0005-0000-0000-00003A580000}"/>
    <cellStyle name="Output 2 3 2 3 14 5 2" xfId="22602" xr:uid="{00000000-0005-0000-0000-00003B580000}"/>
    <cellStyle name="Output 2 3 2 3 14 5 2 2" xfId="22603" xr:uid="{00000000-0005-0000-0000-00003C580000}"/>
    <cellStyle name="Output 2 3 2 3 14 5 2 2 2" xfId="22604" xr:uid="{00000000-0005-0000-0000-00003D580000}"/>
    <cellStyle name="Output 2 3 2 3 14 5 2 2 2 2" xfId="22605" xr:uid="{00000000-0005-0000-0000-00003E580000}"/>
    <cellStyle name="Output 2 3 2 3 14 5 2 2 3" xfId="22606" xr:uid="{00000000-0005-0000-0000-00003F580000}"/>
    <cellStyle name="Output 2 3 2 3 14 5 2 3" xfId="22607" xr:uid="{00000000-0005-0000-0000-000040580000}"/>
    <cellStyle name="Output 2 3 2 3 14 5 2 3 2" xfId="22608" xr:uid="{00000000-0005-0000-0000-000041580000}"/>
    <cellStyle name="Output 2 3 2 3 14 5 2 4" xfId="22609" xr:uid="{00000000-0005-0000-0000-000042580000}"/>
    <cellStyle name="Output 2 3 2 3 14 5 3" xfId="22610" xr:uid="{00000000-0005-0000-0000-000043580000}"/>
    <cellStyle name="Output 2 3 2 3 14 5 3 2" xfId="22611" xr:uid="{00000000-0005-0000-0000-000044580000}"/>
    <cellStyle name="Output 2 3 2 3 14 5 3 2 2" xfId="22612" xr:uid="{00000000-0005-0000-0000-000045580000}"/>
    <cellStyle name="Output 2 3 2 3 14 5 3 3" xfId="22613" xr:uid="{00000000-0005-0000-0000-000046580000}"/>
    <cellStyle name="Output 2 3 2 3 14 5 4" xfId="22614" xr:uid="{00000000-0005-0000-0000-000047580000}"/>
    <cellStyle name="Output 2 3 2 3 14 5 4 2" xfId="22615" xr:uid="{00000000-0005-0000-0000-000048580000}"/>
    <cellStyle name="Output 2 3 2 3 14 5 4 2 2" xfId="22616" xr:uid="{00000000-0005-0000-0000-000049580000}"/>
    <cellStyle name="Output 2 3 2 3 14 5 4 3" xfId="22617" xr:uid="{00000000-0005-0000-0000-00004A580000}"/>
    <cellStyle name="Output 2 3 2 3 14 5 5" xfId="22618" xr:uid="{00000000-0005-0000-0000-00004B580000}"/>
    <cellStyle name="Output 2 3 2 3 14 5 5 2" xfId="22619" xr:uid="{00000000-0005-0000-0000-00004C580000}"/>
    <cellStyle name="Output 2 3 2 3 14 5 6" xfId="22620" xr:uid="{00000000-0005-0000-0000-00004D580000}"/>
    <cellStyle name="Output 2 3 2 3 14 5 6 2" xfId="22621" xr:uid="{00000000-0005-0000-0000-00004E580000}"/>
    <cellStyle name="Output 2 3 2 3 14 5 7" xfId="22622" xr:uid="{00000000-0005-0000-0000-00004F580000}"/>
    <cellStyle name="Output 2 3 2 3 14 6" xfId="22623" xr:uid="{00000000-0005-0000-0000-000050580000}"/>
    <cellStyle name="Output 2 3 2 3 14 6 2" xfId="22624" xr:uid="{00000000-0005-0000-0000-000051580000}"/>
    <cellStyle name="Output 2 3 2 3 14 6 2 2" xfId="22625" xr:uid="{00000000-0005-0000-0000-000052580000}"/>
    <cellStyle name="Output 2 3 2 3 14 6 2 2 2" xfId="22626" xr:uid="{00000000-0005-0000-0000-000053580000}"/>
    <cellStyle name="Output 2 3 2 3 14 6 2 2 2 2" xfId="22627" xr:uid="{00000000-0005-0000-0000-000054580000}"/>
    <cellStyle name="Output 2 3 2 3 14 6 2 2 3" xfId="22628" xr:uid="{00000000-0005-0000-0000-000055580000}"/>
    <cellStyle name="Output 2 3 2 3 14 6 2 3" xfId="22629" xr:uid="{00000000-0005-0000-0000-000056580000}"/>
    <cellStyle name="Output 2 3 2 3 14 6 2 3 2" xfId="22630" xr:uid="{00000000-0005-0000-0000-000057580000}"/>
    <cellStyle name="Output 2 3 2 3 14 6 2 4" xfId="22631" xr:uid="{00000000-0005-0000-0000-000058580000}"/>
    <cellStyle name="Output 2 3 2 3 14 6 3" xfId="22632" xr:uid="{00000000-0005-0000-0000-000059580000}"/>
    <cellStyle name="Output 2 3 2 3 14 6 3 2" xfId="22633" xr:uid="{00000000-0005-0000-0000-00005A580000}"/>
    <cellStyle name="Output 2 3 2 3 14 6 3 2 2" xfId="22634" xr:uid="{00000000-0005-0000-0000-00005B580000}"/>
    <cellStyle name="Output 2 3 2 3 14 6 3 3" xfId="22635" xr:uid="{00000000-0005-0000-0000-00005C580000}"/>
    <cellStyle name="Output 2 3 2 3 14 6 4" xfId="22636" xr:uid="{00000000-0005-0000-0000-00005D580000}"/>
    <cellStyle name="Output 2 3 2 3 14 6 4 2" xfId="22637" xr:uid="{00000000-0005-0000-0000-00005E580000}"/>
    <cellStyle name="Output 2 3 2 3 14 6 4 2 2" xfId="22638" xr:uid="{00000000-0005-0000-0000-00005F580000}"/>
    <cellStyle name="Output 2 3 2 3 14 6 4 3" xfId="22639" xr:uid="{00000000-0005-0000-0000-000060580000}"/>
    <cellStyle name="Output 2 3 2 3 14 6 5" xfId="22640" xr:uid="{00000000-0005-0000-0000-000061580000}"/>
    <cellStyle name="Output 2 3 2 3 14 6 5 2" xfId="22641" xr:uid="{00000000-0005-0000-0000-000062580000}"/>
    <cellStyle name="Output 2 3 2 3 14 6 6" xfId="22642" xr:uid="{00000000-0005-0000-0000-000063580000}"/>
    <cellStyle name="Output 2 3 2 3 14 6 6 2" xfId="22643" xr:uid="{00000000-0005-0000-0000-000064580000}"/>
    <cellStyle name="Output 2 3 2 3 14 6 7" xfId="22644" xr:uid="{00000000-0005-0000-0000-000065580000}"/>
    <cellStyle name="Output 2 3 2 3 14 7" xfId="22645" xr:uid="{00000000-0005-0000-0000-000066580000}"/>
    <cellStyle name="Output 2 3 2 3 14 7 2" xfId="22646" xr:uid="{00000000-0005-0000-0000-000067580000}"/>
    <cellStyle name="Output 2 3 2 3 14 7 2 2" xfId="22647" xr:uid="{00000000-0005-0000-0000-000068580000}"/>
    <cellStyle name="Output 2 3 2 3 14 7 2 2 2" xfId="22648" xr:uid="{00000000-0005-0000-0000-000069580000}"/>
    <cellStyle name="Output 2 3 2 3 14 7 2 3" xfId="22649" xr:uid="{00000000-0005-0000-0000-00006A580000}"/>
    <cellStyle name="Output 2 3 2 3 14 7 3" xfId="22650" xr:uid="{00000000-0005-0000-0000-00006B580000}"/>
    <cellStyle name="Output 2 3 2 3 14 7 3 2" xfId="22651" xr:uid="{00000000-0005-0000-0000-00006C580000}"/>
    <cellStyle name="Output 2 3 2 3 14 7 4" xfId="22652" xr:uid="{00000000-0005-0000-0000-00006D580000}"/>
    <cellStyle name="Output 2 3 2 3 14 8" xfId="22653" xr:uid="{00000000-0005-0000-0000-00006E580000}"/>
    <cellStyle name="Output 2 3 2 3 14 8 2" xfId="22654" xr:uid="{00000000-0005-0000-0000-00006F580000}"/>
    <cellStyle name="Output 2 3 2 3 14 8 2 2" xfId="22655" xr:uid="{00000000-0005-0000-0000-000070580000}"/>
    <cellStyle name="Output 2 3 2 3 14 8 3" xfId="22656" xr:uid="{00000000-0005-0000-0000-000071580000}"/>
    <cellStyle name="Output 2 3 2 3 14 9" xfId="22657" xr:uid="{00000000-0005-0000-0000-000072580000}"/>
    <cellStyle name="Output 2 3 2 3 14 9 2" xfId="22658" xr:uid="{00000000-0005-0000-0000-000073580000}"/>
    <cellStyle name="Output 2 3 2 3 14 9 2 2" xfId="22659" xr:uid="{00000000-0005-0000-0000-000074580000}"/>
    <cellStyle name="Output 2 3 2 3 14 9 3" xfId="22660" xr:uid="{00000000-0005-0000-0000-000075580000}"/>
    <cellStyle name="Output 2 3 2 3 15" xfId="22661" xr:uid="{00000000-0005-0000-0000-000076580000}"/>
    <cellStyle name="Output 2 3 2 3 15 10" xfId="22662" xr:uid="{00000000-0005-0000-0000-000077580000}"/>
    <cellStyle name="Output 2 3 2 3 15 10 2" xfId="22663" xr:uid="{00000000-0005-0000-0000-000078580000}"/>
    <cellStyle name="Output 2 3 2 3 15 11" xfId="22664" xr:uid="{00000000-0005-0000-0000-000079580000}"/>
    <cellStyle name="Output 2 3 2 3 15 2" xfId="22665" xr:uid="{00000000-0005-0000-0000-00007A580000}"/>
    <cellStyle name="Output 2 3 2 3 15 2 2" xfId="22666" xr:uid="{00000000-0005-0000-0000-00007B580000}"/>
    <cellStyle name="Output 2 3 2 3 15 2 2 2" xfId="22667" xr:uid="{00000000-0005-0000-0000-00007C580000}"/>
    <cellStyle name="Output 2 3 2 3 15 2 2 2 2" xfId="22668" xr:uid="{00000000-0005-0000-0000-00007D580000}"/>
    <cellStyle name="Output 2 3 2 3 15 2 2 2 2 2" xfId="22669" xr:uid="{00000000-0005-0000-0000-00007E580000}"/>
    <cellStyle name="Output 2 3 2 3 15 2 2 2 3" xfId="22670" xr:uid="{00000000-0005-0000-0000-00007F580000}"/>
    <cellStyle name="Output 2 3 2 3 15 2 2 3" xfId="22671" xr:uid="{00000000-0005-0000-0000-000080580000}"/>
    <cellStyle name="Output 2 3 2 3 15 2 2 3 2" xfId="22672" xr:uid="{00000000-0005-0000-0000-000081580000}"/>
    <cellStyle name="Output 2 3 2 3 15 2 2 4" xfId="22673" xr:uid="{00000000-0005-0000-0000-000082580000}"/>
    <cellStyle name="Output 2 3 2 3 15 2 3" xfId="22674" xr:uid="{00000000-0005-0000-0000-000083580000}"/>
    <cellStyle name="Output 2 3 2 3 15 2 3 2" xfId="22675" xr:uid="{00000000-0005-0000-0000-000084580000}"/>
    <cellStyle name="Output 2 3 2 3 15 2 3 2 2" xfId="22676" xr:uid="{00000000-0005-0000-0000-000085580000}"/>
    <cellStyle name="Output 2 3 2 3 15 2 3 3" xfId="22677" xr:uid="{00000000-0005-0000-0000-000086580000}"/>
    <cellStyle name="Output 2 3 2 3 15 2 4" xfId="22678" xr:uid="{00000000-0005-0000-0000-000087580000}"/>
    <cellStyle name="Output 2 3 2 3 15 2 4 2" xfId="22679" xr:uid="{00000000-0005-0000-0000-000088580000}"/>
    <cellStyle name="Output 2 3 2 3 15 2 4 2 2" xfId="22680" xr:uid="{00000000-0005-0000-0000-000089580000}"/>
    <cellStyle name="Output 2 3 2 3 15 2 4 3" xfId="22681" xr:uid="{00000000-0005-0000-0000-00008A580000}"/>
    <cellStyle name="Output 2 3 2 3 15 2 5" xfId="22682" xr:uid="{00000000-0005-0000-0000-00008B580000}"/>
    <cellStyle name="Output 2 3 2 3 15 2 5 2" xfId="22683" xr:uid="{00000000-0005-0000-0000-00008C580000}"/>
    <cellStyle name="Output 2 3 2 3 15 2 6" xfId="22684" xr:uid="{00000000-0005-0000-0000-00008D580000}"/>
    <cellStyle name="Output 2 3 2 3 15 2 6 2" xfId="22685" xr:uid="{00000000-0005-0000-0000-00008E580000}"/>
    <cellStyle name="Output 2 3 2 3 15 2 7" xfId="22686" xr:uid="{00000000-0005-0000-0000-00008F580000}"/>
    <cellStyle name="Output 2 3 2 3 15 3" xfId="22687" xr:uid="{00000000-0005-0000-0000-000090580000}"/>
    <cellStyle name="Output 2 3 2 3 15 3 2" xfId="22688" xr:uid="{00000000-0005-0000-0000-000091580000}"/>
    <cellStyle name="Output 2 3 2 3 15 3 2 2" xfId="22689" xr:uid="{00000000-0005-0000-0000-000092580000}"/>
    <cellStyle name="Output 2 3 2 3 15 3 2 2 2" xfId="22690" xr:uid="{00000000-0005-0000-0000-000093580000}"/>
    <cellStyle name="Output 2 3 2 3 15 3 2 2 2 2" xfId="22691" xr:uid="{00000000-0005-0000-0000-000094580000}"/>
    <cellStyle name="Output 2 3 2 3 15 3 2 2 3" xfId="22692" xr:uid="{00000000-0005-0000-0000-000095580000}"/>
    <cellStyle name="Output 2 3 2 3 15 3 2 3" xfId="22693" xr:uid="{00000000-0005-0000-0000-000096580000}"/>
    <cellStyle name="Output 2 3 2 3 15 3 2 3 2" xfId="22694" xr:uid="{00000000-0005-0000-0000-000097580000}"/>
    <cellStyle name="Output 2 3 2 3 15 3 2 4" xfId="22695" xr:uid="{00000000-0005-0000-0000-000098580000}"/>
    <cellStyle name="Output 2 3 2 3 15 3 3" xfId="22696" xr:uid="{00000000-0005-0000-0000-000099580000}"/>
    <cellStyle name="Output 2 3 2 3 15 3 3 2" xfId="22697" xr:uid="{00000000-0005-0000-0000-00009A580000}"/>
    <cellStyle name="Output 2 3 2 3 15 3 3 2 2" xfId="22698" xr:uid="{00000000-0005-0000-0000-00009B580000}"/>
    <cellStyle name="Output 2 3 2 3 15 3 3 3" xfId="22699" xr:uid="{00000000-0005-0000-0000-00009C580000}"/>
    <cellStyle name="Output 2 3 2 3 15 3 4" xfId="22700" xr:uid="{00000000-0005-0000-0000-00009D580000}"/>
    <cellStyle name="Output 2 3 2 3 15 3 4 2" xfId="22701" xr:uid="{00000000-0005-0000-0000-00009E580000}"/>
    <cellStyle name="Output 2 3 2 3 15 3 4 2 2" xfId="22702" xr:uid="{00000000-0005-0000-0000-00009F580000}"/>
    <cellStyle name="Output 2 3 2 3 15 3 4 3" xfId="22703" xr:uid="{00000000-0005-0000-0000-0000A0580000}"/>
    <cellStyle name="Output 2 3 2 3 15 3 5" xfId="22704" xr:uid="{00000000-0005-0000-0000-0000A1580000}"/>
    <cellStyle name="Output 2 3 2 3 15 3 5 2" xfId="22705" xr:uid="{00000000-0005-0000-0000-0000A2580000}"/>
    <cellStyle name="Output 2 3 2 3 15 3 6" xfId="22706" xr:uid="{00000000-0005-0000-0000-0000A3580000}"/>
    <cellStyle name="Output 2 3 2 3 15 3 6 2" xfId="22707" xr:uid="{00000000-0005-0000-0000-0000A4580000}"/>
    <cellStyle name="Output 2 3 2 3 15 3 7" xfId="22708" xr:uid="{00000000-0005-0000-0000-0000A5580000}"/>
    <cellStyle name="Output 2 3 2 3 15 4" xfId="22709" xr:uid="{00000000-0005-0000-0000-0000A6580000}"/>
    <cellStyle name="Output 2 3 2 3 15 4 2" xfId="22710" xr:uid="{00000000-0005-0000-0000-0000A7580000}"/>
    <cellStyle name="Output 2 3 2 3 15 4 2 2" xfId="22711" xr:uid="{00000000-0005-0000-0000-0000A8580000}"/>
    <cellStyle name="Output 2 3 2 3 15 4 2 2 2" xfId="22712" xr:uid="{00000000-0005-0000-0000-0000A9580000}"/>
    <cellStyle name="Output 2 3 2 3 15 4 2 2 2 2" xfId="22713" xr:uid="{00000000-0005-0000-0000-0000AA580000}"/>
    <cellStyle name="Output 2 3 2 3 15 4 2 2 3" xfId="22714" xr:uid="{00000000-0005-0000-0000-0000AB580000}"/>
    <cellStyle name="Output 2 3 2 3 15 4 2 3" xfId="22715" xr:uid="{00000000-0005-0000-0000-0000AC580000}"/>
    <cellStyle name="Output 2 3 2 3 15 4 2 3 2" xfId="22716" xr:uid="{00000000-0005-0000-0000-0000AD580000}"/>
    <cellStyle name="Output 2 3 2 3 15 4 2 4" xfId="22717" xr:uid="{00000000-0005-0000-0000-0000AE580000}"/>
    <cellStyle name="Output 2 3 2 3 15 4 3" xfId="22718" xr:uid="{00000000-0005-0000-0000-0000AF580000}"/>
    <cellStyle name="Output 2 3 2 3 15 4 3 2" xfId="22719" xr:uid="{00000000-0005-0000-0000-0000B0580000}"/>
    <cellStyle name="Output 2 3 2 3 15 4 3 2 2" xfId="22720" xr:uid="{00000000-0005-0000-0000-0000B1580000}"/>
    <cellStyle name="Output 2 3 2 3 15 4 3 3" xfId="22721" xr:uid="{00000000-0005-0000-0000-0000B2580000}"/>
    <cellStyle name="Output 2 3 2 3 15 4 4" xfId="22722" xr:uid="{00000000-0005-0000-0000-0000B3580000}"/>
    <cellStyle name="Output 2 3 2 3 15 4 4 2" xfId="22723" xr:uid="{00000000-0005-0000-0000-0000B4580000}"/>
    <cellStyle name="Output 2 3 2 3 15 4 4 2 2" xfId="22724" xr:uid="{00000000-0005-0000-0000-0000B5580000}"/>
    <cellStyle name="Output 2 3 2 3 15 4 4 3" xfId="22725" xr:uid="{00000000-0005-0000-0000-0000B6580000}"/>
    <cellStyle name="Output 2 3 2 3 15 4 5" xfId="22726" xr:uid="{00000000-0005-0000-0000-0000B7580000}"/>
    <cellStyle name="Output 2 3 2 3 15 4 5 2" xfId="22727" xr:uid="{00000000-0005-0000-0000-0000B8580000}"/>
    <cellStyle name="Output 2 3 2 3 15 4 6" xfId="22728" xr:uid="{00000000-0005-0000-0000-0000B9580000}"/>
    <cellStyle name="Output 2 3 2 3 15 4 6 2" xfId="22729" xr:uid="{00000000-0005-0000-0000-0000BA580000}"/>
    <cellStyle name="Output 2 3 2 3 15 4 7" xfId="22730" xr:uid="{00000000-0005-0000-0000-0000BB580000}"/>
    <cellStyle name="Output 2 3 2 3 15 5" xfId="22731" xr:uid="{00000000-0005-0000-0000-0000BC580000}"/>
    <cellStyle name="Output 2 3 2 3 15 5 2" xfId="22732" xr:uid="{00000000-0005-0000-0000-0000BD580000}"/>
    <cellStyle name="Output 2 3 2 3 15 5 2 2" xfId="22733" xr:uid="{00000000-0005-0000-0000-0000BE580000}"/>
    <cellStyle name="Output 2 3 2 3 15 5 2 2 2" xfId="22734" xr:uid="{00000000-0005-0000-0000-0000BF580000}"/>
    <cellStyle name="Output 2 3 2 3 15 5 2 2 2 2" xfId="22735" xr:uid="{00000000-0005-0000-0000-0000C0580000}"/>
    <cellStyle name="Output 2 3 2 3 15 5 2 2 3" xfId="22736" xr:uid="{00000000-0005-0000-0000-0000C1580000}"/>
    <cellStyle name="Output 2 3 2 3 15 5 2 3" xfId="22737" xr:uid="{00000000-0005-0000-0000-0000C2580000}"/>
    <cellStyle name="Output 2 3 2 3 15 5 2 3 2" xfId="22738" xr:uid="{00000000-0005-0000-0000-0000C3580000}"/>
    <cellStyle name="Output 2 3 2 3 15 5 2 4" xfId="22739" xr:uid="{00000000-0005-0000-0000-0000C4580000}"/>
    <cellStyle name="Output 2 3 2 3 15 5 3" xfId="22740" xr:uid="{00000000-0005-0000-0000-0000C5580000}"/>
    <cellStyle name="Output 2 3 2 3 15 5 3 2" xfId="22741" xr:uid="{00000000-0005-0000-0000-0000C6580000}"/>
    <cellStyle name="Output 2 3 2 3 15 5 3 2 2" xfId="22742" xr:uid="{00000000-0005-0000-0000-0000C7580000}"/>
    <cellStyle name="Output 2 3 2 3 15 5 3 3" xfId="22743" xr:uid="{00000000-0005-0000-0000-0000C8580000}"/>
    <cellStyle name="Output 2 3 2 3 15 5 4" xfId="22744" xr:uid="{00000000-0005-0000-0000-0000C9580000}"/>
    <cellStyle name="Output 2 3 2 3 15 5 4 2" xfId="22745" xr:uid="{00000000-0005-0000-0000-0000CA580000}"/>
    <cellStyle name="Output 2 3 2 3 15 5 4 2 2" xfId="22746" xr:uid="{00000000-0005-0000-0000-0000CB580000}"/>
    <cellStyle name="Output 2 3 2 3 15 5 4 3" xfId="22747" xr:uid="{00000000-0005-0000-0000-0000CC580000}"/>
    <cellStyle name="Output 2 3 2 3 15 5 5" xfId="22748" xr:uid="{00000000-0005-0000-0000-0000CD580000}"/>
    <cellStyle name="Output 2 3 2 3 15 5 5 2" xfId="22749" xr:uid="{00000000-0005-0000-0000-0000CE580000}"/>
    <cellStyle name="Output 2 3 2 3 15 5 6" xfId="22750" xr:uid="{00000000-0005-0000-0000-0000CF580000}"/>
    <cellStyle name="Output 2 3 2 3 15 5 6 2" xfId="22751" xr:uid="{00000000-0005-0000-0000-0000D0580000}"/>
    <cellStyle name="Output 2 3 2 3 15 5 7" xfId="22752" xr:uid="{00000000-0005-0000-0000-0000D1580000}"/>
    <cellStyle name="Output 2 3 2 3 15 6" xfId="22753" xr:uid="{00000000-0005-0000-0000-0000D2580000}"/>
    <cellStyle name="Output 2 3 2 3 15 6 2" xfId="22754" xr:uid="{00000000-0005-0000-0000-0000D3580000}"/>
    <cellStyle name="Output 2 3 2 3 15 6 2 2" xfId="22755" xr:uid="{00000000-0005-0000-0000-0000D4580000}"/>
    <cellStyle name="Output 2 3 2 3 15 6 2 2 2" xfId="22756" xr:uid="{00000000-0005-0000-0000-0000D5580000}"/>
    <cellStyle name="Output 2 3 2 3 15 6 2 3" xfId="22757" xr:uid="{00000000-0005-0000-0000-0000D6580000}"/>
    <cellStyle name="Output 2 3 2 3 15 6 3" xfId="22758" xr:uid="{00000000-0005-0000-0000-0000D7580000}"/>
    <cellStyle name="Output 2 3 2 3 15 6 3 2" xfId="22759" xr:uid="{00000000-0005-0000-0000-0000D8580000}"/>
    <cellStyle name="Output 2 3 2 3 15 6 4" xfId="22760" xr:uid="{00000000-0005-0000-0000-0000D9580000}"/>
    <cellStyle name="Output 2 3 2 3 15 7" xfId="22761" xr:uid="{00000000-0005-0000-0000-0000DA580000}"/>
    <cellStyle name="Output 2 3 2 3 15 7 2" xfId="22762" xr:uid="{00000000-0005-0000-0000-0000DB580000}"/>
    <cellStyle name="Output 2 3 2 3 15 7 2 2" xfId="22763" xr:uid="{00000000-0005-0000-0000-0000DC580000}"/>
    <cellStyle name="Output 2 3 2 3 15 7 3" xfId="22764" xr:uid="{00000000-0005-0000-0000-0000DD580000}"/>
    <cellStyle name="Output 2 3 2 3 15 8" xfId="22765" xr:uid="{00000000-0005-0000-0000-0000DE580000}"/>
    <cellStyle name="Output 2 3 2 3 15 8 2" xfId="22766" xr:uid="{00000000-0005-0000-0000-0000DF580000}"/>
    <cellStyle name="Output 2 3 2 3 15 8 2 2" xfId="22767" xr:uid="{00000000-0005-0000-0000-0000E0580000}"/>
    <cellStyle name="Output 2 3 2 3 15 8 3" xfId="22768" xr:uid="{00000000-0005-0000-0000-0000E1580000}"/>
    <cellStyle name="Output 2 3 2 3 15 9" xfId="22769" xr:uid="{00000000-0005-0000-0000-0000E2580000}"/>
    <cellStyle name="Output 2 3 2 3 15 9 2" xfId="22770" xr:uid="{00000000-0005-0000-0000-0000E3580000}"/>
    <cellStyle name="Output 2 3 2 3 16" xfId="22771" xr:uid="{00000000-0005-0000-0000-0000E4580000}"/>
    <cellStyle name="Output 2 3 2 3 17" xfId="22772" xr:uid="{00000000-0005-0000-0000-0000E5580000}"/>
    <cellStyle name="Output 2 3 2 3 2" xfId="22773" xr:uid="{00000000-0005-0000-0000-0000E6580000}"/>
    <cellStyle name="Output 2 3 2 3 2 10" xfId="22774" xr:uid="{00000000-0005-0000-0000-0000E7580000}"/>
    <cellStyle name="Output 2 3 2 3 2 10 2" xfId="22775" xr:uid="{00000000-0005-0000-0000-0000E8580000}"/>
    <cellStyle name="Output 2 3 2 3 2 11" xfId="22776" xr:uid="{00000000-0005-0000-0000-0000E9580000}"/>
    <cellStyle name="Output 2 3 2 3 2 11 2" xfId="22777" xr:uid="{00000000-0005-0000-0000-0000EA580000}"/>
    <cellStyle name="Output 2 3 2 3 2 12" xfId="22778" xr:uid="{00000000-0005-0000-0000-0000EB580000}"/>
    <cellStyle name="Output 2 3 2 3 2 2" xfId="22779" xr:uid="{00000000-0005-0000-0000-0000EC580000}"/>
    <cellStyle name="Output 2 3 2 3 2 2 2" xfId="22780" xr:uid="{00000000-0005-0000-0000-0000ED580000}"/>
    <cellStyle name="Output 2 3 2 3 2 2 2 2" xfId="22781" xr:uid="{00000000-0005-0000-0000-0000EE580000}"/>
    <cellStyle name="Output 2 3 2 3 2 2 2 2 2" xfId="22782" xr:uid="{00000000-0005-0000-0000-0000EF580000}"/>
    <cellStyle name="Output 2 3 2 3 2 2 2 2 2 2" xfId="22783" xr:uid="{00000000-0005-0000-0000-0000F0580000}"/>
    <cellStyle name="Output 2 3 2 3 2 2 2 2 3" xfId="22784" xr:uid="{00000000-0005-0000-0000-0000F1580000}"/>
    <cellStyle name="Output 2 3 2 3 2 2 2 3" xfId="22785" xr:uid="{00000000-0005-0000-0000-0000F2580000}"/>
    <cellStyle name="Output 2 3 2 3 2 2 2 3 2" xfId="22786" xr:uid="{00000000-0005-0000-0000-0000F3580000}"/>
    <cellStyle name="Output 2 3 2 3 2 2 2 4" xfId="22787" xr:uid="{00000000-0005-0000-0000-0000F4580000}"/>
    <cellStyle name="Output 2 3 2 3 2 2 3" xfId="22788" xr:uid="{00000000-0005-0000-0000-0000F5580000}"/>
    <cellStyle name="Output 2 3 2 3 2 2 3 2" xfId="22789" xr:uid="{00000000-0005-0000-0000-0000F6580000}"/>
    <cellStyle name="Output 2 3 2 3 2 2 3 2 2" xfId="22790" xr:uid="{00000000-0005-0000-0000-0000F7580000}"/>
    <cellStyle name="Output 2 3 2 3 2 2 3 3" xfId="22791" xr:uid="{00000000-0005-0000-0000-0000F8580000}"/>
    <cellStyle name="Output 2 3 2 3 2 2 4" xfId="22792" xr:uid="{00000000-0005-0000-0000-0000F9580000}"/>
    <cellStyle name="Output 2 3 2 3 2 2 4 2" xfId="22793" xr:uid="{00000000-0005-0000-0000-0000FA580000}"/>
    <cellStyle name="Output 2 3 2 3 2 2 4 2 2" xfId="22794" xr:uid="{00000000-0005-0000-0000-0000FB580000}"/>
    <cellStyle name="Output 2 3 2 3 2 2 4 3" xfId="22795" xr:uid="{00000000-0005-0000-0000-0000FC580000}"/>
    <cellStyle name="Output 2 3 2 3 2 2 5" xfId="22796" xr:uid="{00000000-0005-0000-0000-0000FD580000}"/>
    <cellStyle name="Output 2 3 2 3 2 2 5 2" xfId="22797" xr:uid="{00000000-0005-0000-0000-0000FE580000}"/>
    <cellStyle name="Output 2 3 2 3 2 2 6" xfId="22798" xr:uid="{00000000-0005-0000-0000-0000FF580000}"/>
    <cellStyle name="Output 2 3 2 3 2 2 6 2" xfId="22799" xr:uid="{00000000-0005-0000-0000-000000590000}"/>
    <cellStyle name="Output 2 3 2 3 2 2 7" xfId="22800" xr:uid="{00000000-0005-0000-0000-000001590000}"/>
    <cellStyle name="Output 2 3 2 3 2 3" xfId="22801" xr:uid="{00000000-0005-0000-0000-000002590000}"/>
    <cellStyle name="Output 2 3 2 3 2 3 2" xfId="22802" xr:uid="{00000000-0005-0000-0000-000003590000}"/>
    <cellStyle name="Output 2 3 2 3 2 3 2 2" xfId="22803" xr:uid="{00000000-0005-0000-0000-000004590000}"/>
    <cellStyle name="Output 2 3 2 3 2 3 2 2 2" xfId="22804" xr:uid="{00000000-0005-0000-0000-000005590000}"/>
    <cellStyle name="Output 2 3 2 3 2 3 2 2 2 2" xfId="22805" xr:uid="{00000000-0005-0000-0000-000006590000}"/>
    <cellStyle name="Output 2 3 2 3 2 3 2 2 3" xfId="22806" xr:uid="{00000000-0005-0000-0000-000007590000}"/>
    <cellStyle name="Output 2 3 2 3 2 3 2 3" xfId="22807" xr:uid="{00000000-0005-0000-0000-000008590000}"/>
    <cellStyle name="Output 2 3 2 3 2 3 2 3 2" xfId="22808" xr:uid="{00000000-0005-0000-0000-000009590000}"/>
    <cellStyle name="Output 2 3 2 3 2 3 2 4" xfId="22809" xr:uid="{00000000-0005-0000-0000-00000A590000}"/>
    <cellStyle name="Output 2 3 2 3 2 3 3" xfId="22810" xr:uid="{00000000-0005-0000-0000-00000B590000}"/>
    <cellStyle name="Output 2 3 2 3 2 3 3 2" xfId="22811" xr:uid="{00000000-0005-0000-0000-00000C590000}"/>
    <cellStyle name="Output 2 3 2 3 2 3 3 2 2" xfId="22812" xr:uid="{00000000-0005-0000-0000-00000D590000}"/>
    <cellStyle name="Output 2 3 2 3 2 3 3 3" xfId="22813" xr:uid="{00000000-0005-0000-0000-00000E590000}"/>
    <cellStyle name="Output 2 3 2 3 2 3 4" xfId="22814" xr:uid="{00000000-0005-0000-0000-00000F590000}"/>
    <cellStyle name="Output 2 3 2 3 2 3 4 2" xfId="22815" xr:uid="{00000000-0005-0000-0000-000010590000}"/>
    <cellStyle name="Output 2 3 2 3 2 3 4 2 2" xfId="22816" xr:uid="{00000000-0005-0000-0000-000011590000}"/>
    <cellStyle name="Output 2 3 2 3 2 3 4 3" xfId="22817" xr:uid="{00000000-0005-0000-0000-000012590000}"/>
    <cellStyle name="Output 2 3 2 3 2 3 5" xfId="22818" xr:uid="{00000000-0005-0000-0000-000013590000}"/>
    <cellStyle name="Output 2 3 2 3 2 3 5 2" xfId="22819" xr:uid="{00000000-0005-0000-0000-000014590000}"/>
    <cellStyle name="Output 2 3 2 3 2 3 6" xfId="22820" xr:uid="{00000000-0005-0000-0000-000015590000}"/>
    <cellStyle name="Output 2 3 2 3 2 3 6 2" xfId="22821" xr:uid="{00000000-0005-0000-0000-000016590000}"/>
    <cellStyle name="Output 2 3 2 3 2 3 7" xfId="22822" xr:uid="{00000000-0005-0000-0000-000017590000}"/>
    <cellStyle name="Output 2 3 2 3 2 4" xfId="22823" xr:uid="{00000000-0005-0000-0000-000018590000}"/>
    <cellStyle name="Output 2 3 2 3 2 4 2" xfId="22824" xr:uid="{00000000-0005-0000-0000-000019590000}"/>
    <cellStyle name="Output 2 3 2 3 2 4 2 2" xfId="22825" xr:uid="{00000000-0005-0000-0000-00001A590000}"/>
    <cellStyle name="Output 2 3 2 3 2 4 2 2 2" xfId="22826" xr:uid="{00000000-0005-0000-0000-00001B590000}"/>
    <cellStyle name="Output 2 3 2 3 2 4 2 2 2 2" xfId="22827" xr:uid="{00000000-0005-0000-0000-00001C590000}"/>
    <cellStyle name="Output 2 3 2 3 2 4 2 2 3" xfId="22828" xr:uid="{00000000-0005-0000-0000-00001D590000}"/>
    <cellStyle name="Output 2 3 2 3 2 4 2 3" xfId="22829" xr:uid="{00000000-0005-0000-0000-00001E590000}"/>
    <cellStyle name="Output 2 3 2 3 2 4 2 3 2" xfId="22830" xr:uid="{00000000-0005-0000-0000-00001F590000}"/>
    <cellStyle name="Output 2 3 2 3 2 4 2 4" xfId="22831" xr:uid="{00000000-0005-0000-0000-000020590000}"/>
    <cellStyle name="Output 2 3 2 3 2 4 3" xfId="22832" xr:uid="{00000000-0005-0000-0000-000021590000}"/>
    <cellStyle name="Output 2 3 2 3 2 4 3 2" xfId="22833" xr:uid="{00000000-0005-0000-0000-000022590000}"/>
    <cellStyle name="Output 2 3 2 3 2 4 3 2 2" xfId="22834" xr:uid="{00000000-0005-0000-0000-000023590000}"/>
    <cellStyle name="Output 2 3 2 3 2 4 3 3" xfId="22835" xr:uid="{00000000-0005-0000-0000-000024590000}"/>
    <cellStyle name="Output 2 3 2 3 2 4 4" xfId="22836" xr:uid="{00000000-0005-0000-0000-000025590000}"/>
    <cellStyle name="Output 2 3 2 3 2 4 4 2" xfId="22837" xr:uid="{00000000-0005-0000-0000-000026590000}"/>
    <cellStyle name="Output 2 3 2 3 2 4 4 2 2" xfId="22838" xr:uid="{00000000-0005-0000-0000-000027590000}"/>
    <cellStyle name="Output 2 3 2 3 2 4 4 3" xfId="22839" xr:uid="{00000000-0005-0000-0000-000028590000}"/>
    <cellStyle name="Output 2 3 2 3 2 4 5" xfId="22840" xr:uid="{00000000-0005-0000-0000-000029590000}"/>
    <cellStyle name="Output 2 3 2 3 2 4 5 2" xfId="22841" xr:uid="{00000000-0005-0000-0000-00002A590000}"/>
    <cellStyle name="Output 2 3 2 3 2 4 6" xfId="22842" xr:uid="{00000000-0005-0000-0000-00002B590000}"/>
    <cellStyle name="Output 2 3 2 3 2 4 6 2" xfId="22843" xr:uid="{00000000-0005-0000-0000-00002C590000}"/>
    <cellStyle name="Output 2 3 2 3 2 4 7" xfId="22844" xr:uid="{00000000-0005-0000-0000-00002D590000}"/>
    <cellStyle name="Output 2 3 2 3 2 5" xfId="22845" xr:uid="{00000000-0005-0000-0000-00002E590000}"/>
    <cellStyle name="Output 2 3 2 3 2 5 2" xfId="22846" xr:uid="{00000000-0005-0000-0000-00002F590000}"/>
    <cellStyle name="Output 2 3 2 3 2 5 2 2" xfId="22847" xr:uid="{00000000-0005-0000-0000-000030590000}"/>
    <cellStyle name="Output 2 3 2 3 2 5 2 2 2" xfId="22848" xr:uid="{00000000-0005-0000-0000-000031590000}"/>
    <cellStyle name="Output 2 3 2 3 2 5 2 2 2 2" xfId="22849" xr:uid="{00000000-0005-0000-0000-000032590000}"/>
    <cellStyle name="Output 2 3 2 3 2 5 2 2 3" xfId="22850" xr:uid="{00000000-0005-0000-0000-000033590000}"/>
    <cellStyle name="Output 2 3 2 3 2 5 2 3" xfId="22851" xr:uid="{00000000-0005-0000-0000-000034590000}"/>
    <cellStyle name="Output 2 3 2 3 2 5 2 3 2" xfId="22852" xr:uid="{00000000-0005-0000-0000-000035590000}"/>
    <cellStyle name="Output 2 3 2 3 2 5 2 4" xfId="22853" xr:uid="{00000000-0005-0000-0000-000036590000}"/>
    <cellStyle name="Output 2 3 2 3 2 5 3" xfId="22854" xr:uid="{00000000-0005-0000-0000-000037590000}"/>
    <cellStyle name="Output 2 3 2 3 2 5 3 2" xfId="22855" xr:uid="{00000000-0005-0000-0000-000038590000}"/>
    <cellStyle name="Output 2 3 2 3 2 5 3 2 2" xfId="22856" xr:uid="{00000000-0005-0000-0000-000039590000}"/>
    <cellStyle name="Output 2 3 2 3 2 5 3 3" xfId="22857" xr:uid="{00000000-0005-0000-0000-00003A590000}"/>
    <cellStyle name="Output 2 3 2 3 2 5 4" xfId="22858" xr:uid="{00000000-0005-0000-0000-00003B590000}"/>
    <cellStyle name="Output 2 3 2 3 2 5 4 2" xfId="22859" xr:uid="{00000000-0005-0000-0000-00003C590000}"/>
    <cellStyle name="Output 2 3 2 3 2 5 4 2 2" xfId="22860" xr:uid="{00000000-0005-0000-0000-00003D590000}"/>
    <cellStyle name="Output 2 3 2 3 2 5 4 3" xfId="22861" xr:uid="{00000000-0005-0000-0000-00003E590000}"/>
    <cellStyle name="Output 2 3 2 3 2 5 5" xfId="22862" xr:uid="{00000000-0005-0000-0000-00003F590000}"/>
    <cellStyle name="Output 2 3 2 3 2 5 5 2" xfId="22863" xr:uid="{00000000-0005-0000-0000-000040590000}"/>
    <cellStyle name="Output 2 3 2 3 2 5 6" xfId="22864" xr:uid="{00000000-0005-0000-0000-000041590000}"/>
    <cellStyle name="Output 2 3 2 3 2 5 6 2" xfId="22865" xr:uid="{00000000-0005-0000-0000-000042590000}"/>
    <cellStyle name="Output 2 3 2 3 2 5 7" xfId="22866" xr:uid="{00000000-0005-0000-0000-000043590000}"/>
    <cellStyle name="Output 2 3 2 3 2 6" xfId="22867" xr:uid="{00000000-0005-0000-0000-000044590000}"/>
    <cellStyle name="Output 2 3 2 3 2 6 2" xfId="22868" xr:uid="{00000000-0005-0000-0000-000045590000}"/>
    <cellStyle name="Output 2 3 2 3 2 6 2 2" xfId="22869" xr:uid="{00000000-0005-0000-0000-000046590000}"/>
    <cellStyle name="Output 2 3 2 3 2 6 2 2 2" xfId="22870" xr:uid="{00000000-0005-0000-0000-000047590000}"/>
    <cellStyle name="Output 2 3 2 3 2 6 2 2 2 2" xfId="22871" xr:uid="{00000000-0005-0000-0000-000048590000}"/>
    <cellStyle name="Output 2 3 2 3 2 6 2 2 3" xfId="22872" xr:uid="{00000000-0005-0000-0000-000049590000}"/>
    <cellStyle name="Output 2 3 2 3 2 6 2 3" xfId="22873" xr:uid="{00000000-0005-0000-0000-00004A590000}"/>
    <cellStyle name="Output 2 3 2 3 2 6 2 3 2" xfId="22874" xr:uid="{00000000-0005-0000-0000-00004B590000}"/>
    <cellStyle name="Output 2 3 2 3 2 6 2 4" xfId="22875" xr:uid="{00000000-0005-0000-0000-00004C590000}"/>
    <cellStyle name="Output 2 3 2 3 2 6 3" xfId="22876" xr:uid="{00000000-0005-0000-0000-00004D590000}"/>
    <cellStyle name="Output 2 3 2 3 2 6 3 2" xfId="22877" xr:uid="{00000000-0005-0000-0000-00004E590000}"/>
    <cellStyle name="Output 2 3 2 3 2 6 3 2 2" xfId="22878" xr:uid="{00000000-0005-0000-0000-00004F590000}"/>
    <cellStyle name="Output 2 3 2 3 2 6 3 3" xfId="22879" xr:uid="{00000000-0005-0000-0000-000050590000}"/>
    <cellStyle name="Output 2 3 2 3 2 6 4" xfId="22880" xr:uid="{00000000-0005-0000-0000-000051590000}"/>
    <cellStyle name="Output 2 3 2 3 2 6 4 2" xfId="22881" xr:uid="{00000000-0005-0000-0000-000052590000}"/>
    <cellStyle name="Output 2 3 2 3 2 6 4 2 2" xfId="22882" xr:uid="{00000000-0005-0000-0000-000053590000}"/>
    <cellStyle name="Output 2 3 2 3 2 6 4 3" xfId="22883" xr:uid="{00000000-0005-0000-0000-000054590000}"/>
    <cellStyle name="Output 2 3 2 3 2 6 5" xfId="22884" xr:uid="{00000000-0005-0000-0000-000055590000}"/>
    <cellStyle name="Output 2 3 2 3 2 6 5 2" xfId="22885" xr:uid="{00000000-0005-0000-0000-000056590000}"/>
    <cellStyle name="Output 2 3 2 3 2 6 6" xfId="22886" xr:uid="{00000000-0005-0000-0000-000057590000}"/>
    <cellStyle name="Output 2 3 2 3 2 6 6 2" xfId="22887" xr:uid="{00000000-0005-0000-0000-000058590000}"/>
    <cellStyle name="Output 2 3 2 3 2 6 7" xfId="22888" xr:uid="{00000000-0005-0000-0000-000059590000}"/>
    <cellStyle name="Output 2 3 2 3 2 7" xfId="22889" xr:uid="{00000000-0005-0000-0000-00005A590000}"/>
    <cellStyle name="Output 2 3 2 3 2 7 2" xfId="22890" xr:uid="{00000000-0005-0000-0000-00005B590000}"/>
    <cellStyle name="Output 2 3 2 3 2 7 2 2" xfId="22891" xr:uid="{00000000-0005-0000-0000-00005C590000}"/>
    <cellStyle name="Output 2 3 2 3 2 7 2 2 2" xfId="22892" xr:uid="{00000000-0005-0000-0000-00005D590000}"/>
    <cellStyle name="Output 2 3 2 3 2 7 2 3" xfId="22893" xr:uid="{00000000-0005-0000-0000-00005E590000}"/>
    <cellStyle name="Output 2 3 2 3 2 7 3" xfId="22894" xr:uid="{00000000-0005-0000-0000-00005F590000}"/>
    <cellStyle name="Output 2 3 2 3 2 7 3 2" xfId="22895" xr:uid="{00000000-0005-0000-0000-000060590000}"/>
    <cellStyle name="Output 2 3 2 3 2 7 4" xfId="22896" xr:uid="{00000000-0005-0000-0000-000061590000}"/>
    <cellStyle name="Output 2 3 2 3 2 8" xfId="22897" xr:uid="{00000000-0005-0000-0000-000062590000}"/>
    <cellStyle name="Output 2 3 2 3 2 8 2" xfId="22898" xr:uid="{00000000-0005-0000-0000-000063590000}"/>
    <cellStyle name="Output 2 3 2 3 2 8 2 2" xfId="22899" xr:uid="{00000000-0005-0000-0000-000064590000}"/>
    <cellStyle name="Output 2 3 2 3 2 8 3" xfId="22900" xr:uid="{00000000-0005-0000-0000-000065590000}"/>
    <cellStyle name="Output 2 3 2 3 2 9" xfId="22901" xr:uid="{00000000-0005-0000-0000-000066590000}"/>
    <cellStyle name="Output 2 3 2 3 2 9 2" xfId="22902" xr:uid="{00000000-0005-0000-0000-000067590000}"/>
    <cellStyle name="Output 2 3 2 3 2 9 2 2" xfId="22903" xr:uid="{00000000-0005-0000-0000-000068590000}"/>
    <cellStyle name="Output 2 3 2 3 2 9 3" xfId="22904" xr:uid="{00000000-0005-0000-0000-000069590000}"/>
    <cellStyle name="Output 2 3 2 3 3" xfId="22905" xr:uid="{00000000-0005-0000-0000-00006A590000}"/>
    <cellStyle name="Output 2 3 2 3 3 10" xfId="22906" xr:uid="{00000000-0005-0000-0000-00006B590000}"/>
    <cellStyle name="Output 2 3 2 3 3 10 2" xfId="22907" xr:uid="{00000000-0005-0000-0000-00006C590000}"/>
    <cellStyle name="Output 2 3 2 3 3 11" xfId="22908" xr:uid="{00000000-0005-0000-0000-00006D590000}"/>
    <cellStyle name="Output 2 3 2 3 3 11 2" xfId="22909" xr:uid="{00000000-0005-0000-0000-00006E590000}"/>
    <cellStyle name="Output 2 3 2 3 3 12" xfId="22910" xr:uid="{00000000-0005-0000-0000-00006F590000}"/>
    <cellStyle name="Output 2 3 2 3 3 2" xfId="22911" xr:uid="{00000000-0005-0000-0000-000070590000}"/>
    <cellStyle name="Output 2 3 2 3 3 2 2" xfId="22912" xr:uid="{00000000-0005-0000-0000-000071590000}"/>
    <cellStyle name="Output 2 3 2 3 3 2 2 2" xfId="22913" xr:uid="{00000000-0005-0000-0000-000072590000}"/>
    <cellStyle name="Output 2 3 2 3 3 2 2 2 2" xfId="22914" xr:uid="{00000000-0005-0000-0000-000073590000}"/>
    <cellStyle name="Output 2 3 2 3 3 2 2 2 2 2" xfId="22915" xr:uid="{00000000-0005-0000-0000-000074590000}"/>
    <cellStyle name="Output 2 3 2 3 3 2 2 2 3" xfId="22916" xr:uid="{00000000-0005-0000-0000-000075590000}"/>
    <cellStyle name="Output 2 3 2 3 3 2 2 3" xfId="22917" xr:uid="{00000000-0005-0000-0000-000076590000}"/>
    <cellStyle name="Output 2 3 2 3 3 2 2 3 2" xfId="22918" xr:uid="{00000000-0005-0000-0000-000077590000}"/>
    <cellStyle name="Output 2 3 2 3 3 2 2 4" xfId="22919" xr:uid="{00000000-0005-0000-0000-000078590000}"/>
    <cellStyle name="Output 2 3 2 3 3 2 3" xfId="22920" xr:uid="{00000000-0005-0000-0000-000079590000}"/>
    <cellStyle name="Output 2 3 2 3 3 2 3 2" xfId="22921" xr:uid="{00000000-0005-0000-0000-00007A590000}"/>
    <cellStyle name="Output 2 3 2 3 3 2 3 2 2" xfId="22922" xr:uid="{00000000-0005-0000-0000-00007B590000}"/>
    <cellStyle name="Output 2 3 2 3 3 2 3 3" xfId="22923" xr:uid="{00000000-0005-0000-0000-00007C590000}"/>
    <cellStyle name="Output 2 3 2 3 3 2 4" xfId="22924" xr:uid="{00000000-0005-0000-0000-00007D590000}"/>
    <cellStyle name="Output 2 3 2 3 3 2 4 2" xfId="22925" xr:uid="{00000000-0005-0000-0000-00007E590000}"/>
    <cellStyle name="Output 2 3 2 3 3 2 4 2 2" xfId="22926" xr:uid="{00000000-0005-0000-0000-00007F590000}"/>
    <cellStyle name="Output 2 3 2 3 3 2 4 3" xfId="22927" xr:uid="{00000000-0005-0000-0000-000080590000}"/>
    <cellStyle name="Output 2 3 2 3 3 2 5" xfId="22928" xr:uid="{00000000-0005-0000-0000-000081590000}"/>
    <cellStyle name="Output 2 3 2 3 3 2 5 2" xfId="22929" xr:uid="{00000000-0005-0000-0000-000082590000}"/>
    <cellStyle name="Output 2 3 2 3 3 2 6" xfId="22930" xr:uid="{00000000-0005-0000-0000-000083590000}"/>
    <cellStyle name="Output 2 3 2 3 3 2 6 2" xfId="22931" xr:uid="{00000000-0005-0000-0000-000084590000}"/>
    <cellStyle name="Output 2 3 2 3 3 2 7" xfId="22932" xr:uid="{00000000-0005-0000-0000-000085590000}"/>
    <cellStyle name="Output 2 3 2 3 3 3" xfId="22933" xr:uid="{00000000-0005-0000-0000-000086590000}"/>
    <cellStyle name="Output 2 3 2 3 3 3 2" xfId="22934" xr:uid="{00000000-0005-0000-0000-000087590000}"/>
    <cellStyle name="Output 2 3 2 3 3 3 2 2" xfId="22935" xr:uid="{00000000-0005-0000-0000-000088590000}"/>
    <cellStyle name="Output 2 3 2 3 3 3 2 2 2" xfId="22936" xr:uid="{00000000-0005-0000-0000-000089590000}"/>
    <cellStyle name="Output 2 3 2 3 3 3 2 2 2 2" xfId="22937" xr:uid="{00000000-0005-0000-0000-00008A590000}"/>
    <cellStyle name="Output 2 3 2 3 3 3 2 2 3" xfId="22938" xr:uid="{00000000-0005-0000-0000-00008B590000}"/>
    <cellStyle name="Output 2 3 2 3 3 3 2 3" xfId="22939" xr:uid="{00000000-0005-0000-0000-00008C590000}"/>
    <cellStyle name="Output 2 3 2 3 3 3 2 3 2" xfId="22940" xr:uid="{00000000-0005-0000-0000-00008D590000}"/>
    <cellStyle name="Output 2 3 2 3 3 3 2 4" xfId="22941" xr:uid="{00000000-0005-0000-0000-00008E590000}"/>
    <cellStyle name="Output 2 3 2 3 3 3 3" xfId="22942" xr:uid="{00000000-0005-0000-0000-00008F590000}"/>
    <cellStyle name="Output 2 3 2 3 3 3 3 2" xfId="22943" xr:uid="{00000000-0005-0000-0000-000090590000}"/>
    <cellStyle name="Output 2 3 2 3 3 3 3 2 2" xfId="22944" xr:uid="{00000000-0005-0000-0000-000091590000}"/>
    <cellStyle name="Output 2 3 2 3 3 3 3 3" xfId="22945" xr:uid="{00000000-0005-0000-0000-000092590000}"/>
    <cellStyle name="Output 2 3 2 3 3 3 4" xfId="22946" xr:uid="{00000000-0005-0000-0000-000093590000}"/>
    <cellStyle name="Output 2 3 2 3 3 3 4 2" xfId="22947" xr:uid="{00000000-0005-0000-0000-000094590000}"/>
    <cellStyle name="Output 2 3 2 3 3 3 4 2 2" xfId="22948" xr:uid="{00000000-0005-0000-0000-000095590000}"/>
    <cellStyle name="Output 2 3 2 3 3 3 4 3" xfId="22949" xr:uid="{00000000-0005-0000-0000-000096590000}"/>
    <cellStyle name="Output 2 3 2 3 3 3 5" xfId="22950" xr:uid="{00000000-0005-0000-0000-000097590000}"/>
    <cellStyle name="Output 2 3 2 3 3 3 5 2" xfId="22951" xr:uid="{00000000-0005-0000-0000-000098590000}"/>
    <cellStyle name="Output 2 3 2 3 3 3 6" xfId="22952" xr:uid="{00000000-0005-0000-0000-000099590000}"/>
    <cellStyle name="Output 2 3 2 3 3 3 6 2" xfId="22953" xr:uid="{00000000-0005-0000-0000-00009A590000}"/>
    <cellStyle name="Output 2 3 2 3 3 3 7" xfId="22954" xr:uid="{00000000-0005-0000-0000-00009B590000}"/>
    <cellStyle name="Output 2 3 2 3 3 4" xfId="22955" xr:uid="{00000000-0005-0000-0000-00009C590000}"/>
    <cellStyle name="Output 2 3 2 3 3 4 2" xfId="22956" xr:uid="{00000000-0005-0000-0000-00009D590000}"/>
    <cellStyle name="Output 2 3 2 3 3 4 2 2" xfId="22957" xr:uid="{00000000-0005-0000-0000-00009E590000}"/>
    <cellStyle name="Output 2 3 2 3 3 4 2 2 2" xfId="22958" xr:uid="{00000000-0005-0000-0000-00009F590000}"/>
    <cellStyle name="Output 2 3 2 3 3 4 2 2 2 2" xfId="22959" xr:uid="{00000000-0005-0000-0000-0000A0590000}"/>
    <cellStyle name="Output 2 3 2 3 3 4 2 2 3" xfId="22960" xr:uid="{00000000-0005-0000-0000-0000A1590000}"/>
    <cellStyle name="Output 2 3 2 3 3 4 2 3" xfId="22961" xr:uid="{00000000-0005-0000-0000-0000A2590000}"/>
    <cellStyle name="Output 2 3 2 3 3 4 2 3 2" xfId="22962" xr:uid="{00000000-0005-0000-0000-0000A3590000}"/>
    <cellStyle name="Output 2 3 2 3 3 4 2 4" xfId="22963" xr:uid="{00000000-0005-0000-0000-0000A4590000}"/>
    <cellStyle name="Output 2 3 2 3 3 4 3" xfId="22964" xr:uid="{00000000-0005-0000-0000-0000A5590000}"/>
    <cellStyle name="Output 2 3 2 3 3 4 3 2" xfId="22965" xr:uid="{00000000-0005-0000-0000-0000A6590000}"/>
    <cellStyle name="Output 2 3 2 3 3 4 3 2 2" xfId="22966" xr:uid="{00000000-0005-0000-0000-0000A7590000}"/>
    <cellStyle name="Output 2 3 2 3 3 4 3 3" xfId="22967" xr:uid="{00000000-0005-0000-0000-0000A8590000}"/>
    <cellStyle name="Output 2 3 2 3 3 4 4" xfId="22968" xr:uid="{00000000-0005-0000-0000-0000A9590000}"/>
    <cellStyle name="Output 2 3 2 3 3 4 4 2" xfId="22969" xr:uid="{00000000-0005-0000-0000-0000AA590000}"/>
    <cellStyle name="Output 2 3 2 3 3 4 4 2 2" xfId="22970" xr:uid="{00000000-0005-0000-0000-0000AB590000}"/>
    <cellStyle name="Output 2 3 2 3 3 4 4 3" xfId="22971" xr:uid="{00000000-0005-0000-0000-0000AC590000}"/>
    <cellStyle name="Output 2 3 2 3 3 4 5" xfId="22972" xr:uid="{00000000-0005-0000-0000-0000AD590000}"/>
    <cellStyle name="Output 2 3 2 3 3 4 5 2" xfId="22973" xr:uid="{00000000-0005-0000-0000-0000AE590000}"/>
    <cellStyle name="Output 2 3 2 3 3 4 6" xfId="22974" xr:uid="{00000000-0005-0000-0000-0000AF590000}"/>
    <cellStyle name="Output 2 3 2 3 3 4 6 2" xfId="22975" xr:uid="{00000000-0005-0000-0000-0000B0590000}"/>
    <cellStyle name="Output 2 3 2 3 3 4 7" xfId="22976" xr:uid="{00000000-0005-0000-0000-0000B1590000}"/>
    <cellStyle name="Output 2 3 2 3 3 5" xfId="22977" xr:uid="{00000000-0005-0000-0000-0000B2590000}"/>
    <cellStyle name="Output 2 3 2 3 3 5 2" xfId="22978" xr:uid="{00000000-0005-0000-0000-0000B3590000}"/>
    <cellStyle name="Output 2 3 2 3 3 5 2 2" xfId="22979" xr:uid="{00000000-0005-0000-0000-0000B4590000}"/>
    <cellStyle name="Output 2 3 2 3 3 5 2 2 2" xfId="22980" xr:uid="{00000000-0005-0000-0000-0000B5590000}"/>
    <cellStyle name="Output 2 3 2 3 3 5 2 2 2 2" xfId="22981" xr:uid="{00000000-0005-0000-0000-0000B6590000}"/>
    <cellStyle name="Output 2 3 2 3 3 5 2 2 3" xfId="22982" xr:uid="{00000000-0005-0000-0000-0000B7590000}"/>
    <cellStyle name="Output 2 3 2 3 3 5 2 3" xfId="22983" xr:uid="{00000000-0005-0000-0000-0000B8590000}"/>
    <cellStyle name="Output 2 3 2 3 3 5 2 3 2" xfId="22984" xr:uid="{00000000-0005-0000-0000-0000B9590000}"/>
    <cellStyle name="Output 2 3 2 3 3 5 2 4" xfId="22985" xr:uid="{00000000-0005-0000-0000-0000BA590000}"/>
    <cellStyle name="Output 2 3 2 3 3 5 3" xfId="22986" xr:uid="{00000000-0005-0000-0000-0000BB590000}"/>
    <cellStyle name="Output 2 3 2 3 3 5 3 2" xfId="22987" xr:uid="{00000000-0005-0000-0000-0000BC590000}"/>
    <cellStyle name="Output 2 3 2 3 3 5 3 2 2" xfId="22988" xr:uid="{00000000-0005-0000-0000-0000BD590000}"/>
    <cellStyle name="Output 2 3 2 3 3 5 3 3" xfId="22989" xr:uid="{00000000-0005-0000-0000-0000BE590000}"/>
    <cellStyle name="Output 2 3 2 3 3 5 4" xfId="22990" xr:uid="{00000000-0005-0000-0000-0000BF590000}"/>
    <cellStyle name="Output 2 3 2 3 3 5 4 2" xfId="22991" xr:uid="{00000000-0005-0000-0000-0000C0590000}"/>
    <cellStyle name="Output 2 3 2 3 3 5 4 2 2" xfId="22992" xr:uid="{00000000-0005-0000-0000-0000C1590000}"/>
    <cellStyle name="Output 2 3 2 3 3 5 4 3" xfId="22993" xr:uid="{00000000-0005-0000-0000-0000C2590000}"/>
    <cellStyle name="Output 2 3 2 3 3 5 5" xfId="22994" xr:uid="{00000000-0005-0000-0000-0000C3590000}"/>
    <cellStyle name="Output 2 3 2 3 3 5 5 2" xfId="22995" xr:uid="{00000000-0005-0000-0000-0000C4590000}"/>
    <cellStyle name="Output 2 3 2 3 3 5 6" xfId="22996" xr:uid="{00000000-0005-0000-0000-0000C5590000}"/>
    <cellStyle name="Output 2 3 2 3 3 5 6 2" xfId="22997" xr:uid="{00000000-0005-0000-0000-0000C6590000}"/>
    <cellStyle name="Output 2 3 2 3 3 5 7" xfId="22998" xr:uid="{00000000-0005-0000-0000-0000C7590000}"/>
    <cellStyle name="Output 2 3 2 3 3 6" xfId="22999" xr:uid="{00000000-0005-0000-0000-0000C8590000}"/>
    <cellStyle name="Output 2 3 2 3 3 6 2" xfId="23000" xr:uid="{00000000-0005-0000-0000-0000C9590000}"/>
    <cellStyle name="Output 2 3 2 3 3 6 2 2" xfId="23001" xr:uid="{00000000-0005-0000-0000-0000CA590000}"/>
    <cellStyle name="Output 2 3 2 3 3 6 2 2 2" xfId="23002" xr:uid="{00000000-0005-0000-0000-0000CB590000}"/>
    <cellStyle name="Output 2 3 2 3 3 6 2 2 2 2" xfId="23003" xr:uid="{00000000-0005-0000-0000-0000CC590000}"/>
    <cellStyle name="Output 2 3 2 3 3 6 2 2 3" xfId="23004" xr:uid="{00000000-0005-0000-0000-0000CD590000}"/>
    <cellStyle name="Output 2 3 2 3 3 6 2 3" xfId="23005" xr:uid="{00000000-0005-0000-0000-0000CE590000}"/>
    <cellStyle name="Output 2 3 2 3 3 6 2 3 2" xfId="23006" xr:uid="{00000000-0005-0000-0000-0000CF590000}"/>
    <cellStyle name="Output 2 3 2 3 3 6 2 4" xfId="23007" xr:uid="{00000000-0005-0000-0000-0000D0590000}"/>
    <cellStyle name="Output 2 3 2 3 3 6 3" xfId="23008" xr:uid="{00000000-0005-0000-0000-0000D1590000}"/>
    <cellStyle name="Output 2 3 2 3 3 6 3 2" xfId="23009" xr:uid="{00000000-0005-0000-0000-0000D2590000}"/>
    <cellStyle name="Output 2 3 2 3 3 6 3 2 2" xfId="23010" xr:uid="{00000000-0005-0000-0000-0000D3590000}"/>
    <cellStyle name="Output 2 3 2 3 3 6 3 3" xfId="23011" xr:uid="{00000000-0005-0000-0000-0000D4590000}"/>
    <cellStyle name="Output 2 3 2 3 3 6 4" xfId="23012" xr:uid="{00000000-0005-0000-0000-0000D5590000}"/>
    <cellStyle name="Output 2 3 2 3 3 6 4 2" xfId="23013" xr:uid="{00000000-0005-0000-0000-0000D6590000}"/>
    <cellStyle name="Output 2 3 2 3 3 6 4 2 2" xfId="23014" xr:uid="{00000000-0005-0000-0000-0000D7590000}"/>
    <cellStyle name="Output 2 3 2 3 3 6 4 3" xfId="23015" xr:uid="{00000000-0005-0000-0000-0000D8590000}"/>
    <cellStyle name="Output 2 3 2 3 3 6 5" xfId="23016" xr:uid="{00000000-0005-0000-0000-0000D9590000}"/>
    <cellStyle name="Output 2 3 2 3 3 6 5 2" xfId="23017" xr:uid="{00000000-0005-0000-0000-0000DA590000}"/>
    <cellStyle name="Output 2 3 2 3 3 6 6" xfId="23018" xr:uid="{00000000-0005-0000-0000-0000DB590000}"/>
    <cellStyle name="Output 2 3 2 3 3 6 6 2" xfId="23019" xr:uid="{00000000-0005-0000-0000-0000DC590000}"/>
    <cellStyle name="Output 2 3 2 3 3 6 7" xfId="23020" xr:uid="{00000000-0005-0000-0000-0000DD590000}"/>
    <cellStyle name="Output 2 3 2 3 3 7" xfId="23021" xr:uid="{00000000-0005-0000-0000-0000DE590000}"/>
    <cellStyle name="Output 2 3 2 3 3 7 2" xfId="23022" xr:uid="{00000000-0005-0000-0000-0000DF590000}"/>
    <cellStyle name="Output 2 3 2 3 3 7 2 2" xfId="23023" xr:uid="{00000000-0005-0000-0000-0000E0590000}"/>
    <cellStyle name="Output 2 3 2 3 3 7 2 2 2" xfId="23024" xr:uid="{00000000-0005-0000-0000-0000E1590000}"/>
    <cellStyle name="Output 2 3 2 3 3 7 2 3" xfId="23025" xr:uid="{00000000-0005-0000-0000-0000E2590000}"/>
    <cellStyle name="Output 2 3 2 3 3 7 3" xfId="23026" xr:uid="{00000000-0005-0000-0000-0000E3590000}"/>
    <cellStyle name="Output 2 3 2 3 3 7 3 2" xfId="23027" xr:uid="{00000000-0005-0000-0000-0000E4590000}"/>
    <cellStyle name="Output 2 3 2 3 3 7 4" xfId="23028" xr:uid="{00000000-0005-0000-0000-0000E5590000}"/>
    <cellStyle name="Output 2 3 2 3 3 8" xfId="23029" xr:uid="{00000000-0005-0000-0000-0000E6590000}"/>
    <cellStyle name="Output 2 3 2 3 3 8 2" xfId="23030" xr:uid="{00000000-0005-0000-0000-0000E7590000}"/>
    <cellStyle name="Output 2 3 2 3 3 8 2 2" xfId="23031" xr:uid="{00000000-0005-0000-0000-0000E8590000}"/>
    <cellStyle name="Output 2 3 2 3 3 8 3" xfId="23032" xr:uid="{00000000-0005-0000-0000-0000E9590000}"/>
    <cellStyle name="Output 2 3 2 3 3 9" xfId="23033" xr:uid="{00000000-0005-0000-0000-0000EA590000}"/>
    <cellStyle name="Output 2 3 2 3 3 9 2" xfId="23034" xr:uid="{00000000-0005-0000-0000-0000EB590000}"/>
    <cellStyle name="Output 2 3 2 3 3 9 2 2" xfId="23035" xr:uid="{00000000-0005-0000-0000-0000EC590000}"/>
    <cellStyle name="Output 2 3 2 3 3 9 3" xfId="23036" xr:uid="{00000000-0005-0000-0000-0000ED590000}"/>
    <cellStyle name="Output 2 3 2 3 4" xfId="23037" xr:uid="{00000000-0005-0000-0000-0000EE590000}"/>
    <cellStyle name="Output 2 3 2 3 4 10" xfId="23038" xr:uid="{00000000-0005-0000-0000-0000EF590000}"/>
    <cellStyle name="Output 2 3 2 3 4 10 2" xfId="23039" xr:uid="{00000000-0005-0000-0000-0000F0590000}"/>
    <cellStyle name="Output 2 3 2 3 4 11" xfId="23040" xr:uid="{00000000-0005-0000-0000-0000F1590000}"/>
    <cellStyle name="Output 2 3 2 3 4 11 2" xfId="23041" xr:uid="{00000000-0005-0000-0000-0000F2590000}"/>
    <cellStyle name="Output 2 3 2 3 4 12" xfId="23042" xr:uid="{00000000-0005-0000-0000-0000F3590000}"/>
    <cellStyle name="Output 2 3 2 3 4 2" xfId="23043" xr:uid="{00000000-0005-0000-0000-0000F4590000}"/>
    <cellStyle name="Output 2 3 2 3 4 2 2" xfId="23044" xr:uid="{00000000-0005-0000-0000-0000F5590000}"/>
    <cellStyle name="Output 2 3 2 3 4 2 2 2" xfId="23045" xr:uid="{00000000-0005-0000-0000-0000F6590000}"/>
    <cellStyle name="Output 2 3 2 3 4 2 2 2 2" xfId="23046" xr:uid="{00000000-0005-0000-0000-0000F7590000}"/>
    <cellStyle name="Output 2 3 2 3 4 2 2 2 2 2" xfId="23047" xr:uid="{00000000-0005-0000-0000-0000F8590000}"/>
    <cellStyle name="Output 2 3 2 3 4 2 2 2 3" xfId="23048" xr:uid="{00000000-0005-0000-0000-0000F9590000}"/>
    <cellStyle name="Output 2 3 2 3 4 2 2 3" xfId="23049" xr:uid="{00000000-0005-0000-0000-0000FA590000}"/>
    <cellStyle name="Output 2 3 2 3 4 2 2 3 2" xfId="23050" xr:uid="{00000000-0005-0000-0000-0000FB590000}"/>
    <cellStyle name="Output 2 3 2 3 4 2 2 4" xfId="23051" xr:uid="{00000000-0005-0000-0000-0000FC590000}"/>
    <cellStyle name="Output 2 3 2 3 4 2 3" xfId="23052" xr:uid="{00000000-0005-0000-0000-0000FD590000}"/>
    <cellStyle name="Output 2 3 2 3 4 2 3 2" xfId="23053" xr:uid="{00000000-0005-0000-0000-0000FE590000}"/>
    <cellStyle name="Output 2 3 2 3 4 2 3 2 2" xfId="23054" xr:uid="{00000000-0005-0000-0000-0000FF590000}"/>
    <cellStyle name="Output 2 3 2 3 4 2 3 3" xfId="23055" xr:uid="{00000000-0005-0000-0000-0000005A0000}"/>
    <cellStyle name="Output 2 3 2 3 4 2 4" xfId="23056" xr:uid="{00000000-0005-0000-0000-0000015A0000}"/>
    <cellStyle name="Output 2 3 2 3 4 2 4 2" xfId="23057" xr:uid="{00000000-0005-0000-0000-0000025A0000}"/>
    <cellStyle name="Output 2 3 2 3 4 2 4 2 2" xfId="23058" xr:uid="{00000000-0005-0000-0000-0000035A0000}"/>
    <cellStyle name="Output 2 3 2 3 4 2 4 3" xfId="23059" xr:uid="{00000000-0005-0000-0000-0000045A0000}"/>
    <cellStyle name="Output 2 3 2 3 4 2 5" xfId="23060" xr:uid="{00000000-0005-0000-0000-0000055A0000}"/>
    <cellStyle name="Output 2 3 2 3 4 2 5 2" xfId="23061" xr:uid="{00000000-0005-0000-0000-0000065A0000}"/>
    <cellStyle name="Output 2 3 2 3 4 2 6" xfId="23062" xr:uid="{00000000-0005-0000-0000-0000075A0000}"/>
    <cellStyle name="Output 2 3 2 3 4 2 6 2" xfId="23063" xr:uid="{00000000-0005-0000-0000-0000085A0000}"/>
    <cellStyle name="Output 2 3 2 3 4 2 7" xfId="23064" xr:uid="{00000000-0005-0000-0000-0000095A0000}"/>
    <cellStyle name="Output 2 3 2 3 4 3" xfId="23065" xr:uid="{00000000-0005-0000-0000-00000A5A0000}"/>
    <cellStyle name="Output 2 3 2 3 4 3 2" xfId="23066" xr:uid="{00000000-0005-0000-0000-00000B5A0000}"/>
    <cellStyle name="Output 2 3 2 3 4 3 2 2" xfId="23067" xr:uid="{00000000-0005-0000-0000-00000C5A0000}"/>
    <cellStyle name="Output 2 3 2 3 4 3 2 2 2" xfId="23068" xr:uid="{00000000-0005-0000-0000-00000D5A0000}"/>
    <cellStyle name="Output 2 3 2 3 4 3 2 2 2 2" xfId="23069" xr:uid="{00000000-0005-0000-0000-00000E5A0000}"/>
    <cellStyle name="Output 2 3 2 3 4 3 2 2 3" xfId="23070" xr:uid="{00000000-0005-0000-0000-00000F5A0000}"/>
    <cellStyle name="Output 2 3 2 3 4 3 2 3" xfId="23071" xr:uid="{00000000-0005-0000-0000-0000105A0000}"/>
    <cellStyle name="Output 2 3 2 3 4 3 2 3 2" xfId="23072" xr:uid="{00000000-0005-0000-0000-0000115A0000}"/>
    <cellStyle name="Output 2 3 2 3 4 3 2 4" xfId="23073" xr:uid="{00000000-0005-0000-0000-0000125A0000}"/>
    <cellStyle name="Output 2 3 2 3 4 3 3" xfId="23074" xr:uid="{00000000-0005-0000-0000-0000135A0000}"/>
    <cellStyle name="Output 2 3 2 3 4 3 3 2" xfId="23075" xr:uid="{00000000-0005-0000-0000-0000145A0000}"/>
    <cellStyle name="Output 2 3 2 3 4 3 3 2 2" xfId="23076" xr:uid="{00000000-0005-0000-0000-0000155A0000}"/>
    <cellStyle name="Output 2 3 2 3 4 3 3 3" xfId="23077" xr:uid="{00000000-0005-0000-0000-0000165A0000}"/>
    <cellStyle name="Output 2 3 2 3 4 3 4" xfId="23078" xr:uid="{00000000-0005-0000-0000-0000175A0000}"/>
    <cellStyle name="Output 2 3 2 3 4 3 4 2" xfId="23079" xr:uid="{00000000-0005-0000-0000-0000185A0000}"/>
    <cellStyle name="Output 2 3 2 3 4 3 4 2 2" xfId="23080" xr:uid="{00000000-0005-0000-0000-0000195A0000}"/>
    <cellStyle name="Output 2 3 2 3 4 3 4 3" xfId="23081" xr:uid="{00000000-0005-0000-0000-00001A5A0000}"/>
    <cellStyle name="Output 2 3 2 3 4 3 5" xfId="23082" xr:uid="{00000000-0005-0000-0000-00001B5A0000}"/>
    <cellStyle name="Output 2 3 2 3 4 3 5 2" xfId="23083" xr:uid="{00000000-0005-0000-0000-00001C5A0000}"/>
    <cellStyle name="Output 2 3 2 3 4 3 6" xfId="23084" xr:uid="{00000000-0005-0000-0000-00001D5A0000}"/>
    <cellStyle name="Output 2 3 2 3 4 3 6 2" xfId="23085" xr:uid="{00000000-0005-0000-0000-00001E5A0000}"/>
    <cellStyle name="Output 2 3 2 3 4 3 7" xfId="23086" xr:uid="{00000000-0005-0000-0000-00001F5A0000}"/>
    <cellStyle name="Output 2 3 2 3 4 4" xfId="23087" xr:uid="{00000000-0005-0000-0000-0000205A0000}"/>
    <cellStyle name="Output 2 3 2 3 4 4 2" xfId="23088" xr:uid="{00000000-0005-0000-0000-0000215A0000}"/>
    <cellStyle name="Output 2 3 2 3 4 4 2 2" xfId="23089" xr:uid="{00000000-0005-0000-0000-0000225A0000}"/>
    <cellStyle name="Output 2 3 2 3 4 4 2 2 2" xfId="23090" xr:uid="{00000000-0005-0000-0000-0000235A0000}"/>
    <cellStyle name="Output 2 3 2 3 4 4 2 2 2 2" xfId="23091" xr:uid="{00000000-0005-0000-0000-0000245A0000}"/>
    <cellStyle name="Output 2 3 2 3 4 4 2 2 3" xfId="23092" xr:uid="{00000000-0005-0000-0000-0000255A0000}"/>
    <cellStyle name="Output 2 3 2 3 4 4 2 3" xfId="23093" xr:uid="{00000000-0005-0000-0000-0000265A0000}"/>
    <cellStyle name="Output 2 3 2 3 4 4 2 3 2" xfId="23094" xr:uid="{00000000-0005-0000-0000-0000275A0000}"/>
    <cellStyle name="Output 2 3 2 3 4 4 2 4" xfId="23095" xr:uid="{00000000-0005-0000-0000-0000285A0000}"/>
    <cellStyle name="Output 2 3 2 3 4 4 3" xfId="23096" xr:uid="{00000000-0005-0000-0000-0000295A0000}"/>
    <cellStyle name="Output 2 3 2 3 4 4 3 2" xfId="23097" xr:uid="{00000000-0005-0000-0000-00002A5A0000}"/>
    <cellStyle name="Output 2 3 2 3 4 4 3 2 2" xfId="23098" xr:uid="{00000000-0005-0000-0000-00002B5A0000}"/>
    <cellStyle name="Output 2 3 2 3 4 4 3 3" xfId="23099" xr:uid="{00000000-0005-0000-0000-00002C5A0000}"/>
    <cellStyle name="Output 2 3 2 3 4 4 4" xfId="23100" xr:uid="{00000000-0005-0000-0000-00002D5A0000}"/>
    <cellStyle name="Output 2 3 2 3 4 4 4 2" xfId="23101" xr:uid="{00000000-0005-0000-0000-00002E5A0000}"/>
    <cellStyle name="Output 2 3 2 3 4 4 4 2 2" xfId="23102" xr:uid="{00000000-0005-0000-0000-00002F5A0000}"/>
    <cellStyle name="Output 2 3 2 3 4 4 4 3" xfId="23103" xr:uid="{00000000-0005-0000-0000-0000305A0000}"/>
    <cellStyle name="Output 2 3 2 3 4 4 5" xfId="23104" xr:uid="{00000000-0005-0000-0000-0000315A0000}"/>
    <cellStyle name="Output 2 3 2 3 4 4 5 2" xfId="23105" xr:uid="{00000000-0005-0000-0000-0000325A0000}"/>
    <cellStyle name="Output 2 3 2 3 4 4 6" xfId="23106" xr:uid="{00000000-0005-0000-0000-0000335A0000}"/>
    <cellStyle name="Output 2 3 2 3 4 4 6 2" xfId="23107" xr:uid="{00000000-0005-0000-0000-0000345A0000}"/>
    <cellStyle name="Output 2 3 2 3 4 4 7" xfId="23108" xr:uid="{00000000-0005-0000-0000-0000355A0000}"/>
    <cellStyle name="Output 2 3 2 3 4 5" xfId="23109" xr:uid="{00000000-0005-0000-0000-0000365A0000}"/>
    <cellStyle name="Output 2 3 2 3 4 5 2" xfId="23110" xr:uid="{00000000-0005-0000-0000-0000375A0000}"/>
    <cellStyle name="Output 2 3 2 3 4 5 2 2" xfId="23111" xr:uid="{00000000-0005-0000-0000-0000385A0000}"/>
    <cellStyle name="Output 2 3 2 3 4 5 2 2 2" xfId="23112" xr:uid="{00000000-0005-0000-0000-0000395A0000}"/>
    <cellStyle name="Output 2 3 2 3 4 5 2 2 2 2" xfId="23113" xr:uid="{00000000-0005-0000-0000-00003A5A0000}"/>
    <cellStyle name="Output 2 3 2 3 4 5 2 2 3" xfId="23114" xr:uid="{00000000-0005-0000-0000-00003B5A0000}"/>
    <cellStyle name="Output 2 3 2 3 4 5 2 3" xfId="23115" xr:uid="{00000000-0005-0000-0000-00003C5A0000}"/>
    <cellStyle name="Output 2 3 2 3 4 5 2 3 2" xfId="23116" xr:uid="{00000000-0005-0000-0000-00003D5A0000}"/>
    <cellStyle name="Output 2 3 2 3 4 5 2 4" xfId="23117" xr:uid="{00000000-0005-0000-0000-00003E5A0000}"/>
    <cellStyle name="Output 2 3 2 3 4 5 3" xfId="23118" xr:uid="{00000000-0005-0000-0000-00003F5A0000}"/>
    <cellStyle name="Output 2 3 2 3 4 5 3 2" xfId="23119" xr:uid="{00000000-0005-0000-0000-0000405A0000}"/>
    <cellStyle name="Output 2 3 2 3 4 5 3 2 2" xfId="23120" xr:uid="{00000000-0005-0000-0000-0000415A0000}"/>
    <cellStyle name="Output 2 3 2 3 4 5 3 3" xfId="23121" xr:uid="{00000000-0005-0000-0000-0000425A0000}"/>
    <cellStyle name="Output 2 3 2 3 4 5 4" xfId="23122" xr:uid="{00000000-0005-0000-0000-0000435A0000}"/>
    <cellStyle name="Output 2 3 2 3 4 5 4 2" xfId="23123" xr:uid="{00000000-0005-0000-0000-0000445A0000}"/>
    <cellStyle name="Output 2 3 2 3 4 5 4 2 2" xfId="23124" xr:uid="{00000000-0005-0000-0000-0000455A0000}"/>
    <cellStyle name="Output 2 3 2 3 4 5 4 3" xfId="23125" xr:uid="{00000000-0005-0000-0000-0000465A0000}"/>
    <cellStyle name="Output 2 3 2 3 4 5 5" xfId="23126" xr:uid="{00000000-0005-0000-0000-0000475A0000}"/>
    <cellStyle name="Output 2 3 2 3 4 5 5 2" xfId="23127" xr:uid="{00000000-0005-0000-0000-0000485A0000}"/>
    <cellStyle name="Output 2 3 2 3 4 5 6" xfId="23128" xr:uid="{00000000-0005-0000-0000-0000495A0000}"/>
    <cellStyle name="Output 2 3 2 3 4 5 6 2" xfId="23129" xr:uid="{00000000-0005-0000-0000-00004A5A0000}"/>
    <cellStyle name="Output 2 3 2 3 4 5 7" xfId="23130" xr:uid="{00000000-0005-0000-0000-00004B5A0000}"/>
    <cellStyle name="Output 2 3 2 3 4 6" xfId="23131" xr:uid="{00000000-0005-0000-0000-00004C5A0000}"/>
    <cellStyle name="Output 2 3 2 3 4 6 2" xfId="23132" xr:uid="{00000000-0005-0000-0000-00004D5A0000}"/>
    <cellStyle name="Output 2 3 2 3 4 6 2 2" xfId="23133" xr:uid="{00000000-0005-0000-0000-00004E5A0000}"/>
    <cellStyle name="Output 2 3 2 3 4 6 2 2 2" xfId="23134" xr:uid="{00000000-0005-0000-0000-00004F5A0000}"/>
    <cellStyle name="Output 2 3 2 3 4 6 2 2 2 2" xfId="23135" xr:uid="{00000000-0005-0000-0000-0000505A0000}"/>
    <cellStyle name="Output 2 3 2 3 4 6 2 2 3" xfId="23136" xr:uid="{00000000-0005-0000-0000-0000515A0000}"/>
    <cellStyle name="Output 2 3 2 3 4 6 2 3" xfId="23137" xr:uid="{00000000-0005-0000-0000-0000525A0000}"/>
    <cellStyle name="Output 2 3 2 3 4 6 2 3 2" xfId="23138" xr:uid="{00000000-0005-0000-0000-0000535A0000}"/>
    <cellStyle name="Output 2 3 2 3 4 6 2 4" xfId="23139" xr:uid="{00000000-0005-0000-0000-0000545A0000}"/>
    <cellStyle name="Output 2 3 2 3 4 6 3" xfId="23140" xr:uid="{00000000-0005-0000-0000-0000555A0000}"/>
    <cellStyle name="Output 2 3 2 3 4 6 3 2" xfId="23141" xr:uid="{00000000-0005-0000-0000-0000565A0000}"/>
    <cellStyle name="Output 2 3 2 3 4 6 3 2 2" xfId="23142" xr:uid="{00000000-0005-0000-0000-0000575A0000}"/>
    <cellStyle name="Output 2 3 2 3 4 6 3 3" xfId="23143" xr:uid="{00000000-0005-0000-0000-0000585A0000}"/>
    <cellStyle name="Output 2 3 2 3 4 6 4" xfId="23144" xr:uid="{00000000-0005-0000-0000-0000595A0000}"/>
    <cellStyle name="Output 2 3 2 3 4 6 4 2" xfId="23145" xr:uid="{00000000-0005-0000-0000-00005A5A0000}"/>
    <cellStyle name="Output 2 3 2 3 4 6 4 2 2" xfId="23146" xr:uid="{00000000-0005-0000-0000-00005B5A0000}"/>
    <cellStyle name="Output 2 3 2 3 4 6 4 3" xfId="23147" xr:uid="{00000000-0005-0000-0000-00005C5A0000}"/>
    <cellStyle name="Output 2 3 2 3 4 6 5" xfId="23148" xr:uid="{00000000-0005-0000-0000-00005D5A0000}"/>
    <cellStyle name="Output 2 3 2 3 4 6 5 2" xfId="23149" xr:uid="{00000000-0005-0000-0000-00005E5A0000}"/>
    <cellStyle name="Output 2 3 2 3 4 6 6" xfId="23150" xr:uid="{00000000-0005-0000-0000-00005F5A0000}"/>
    <cellStyle name="Output 2 3 2 3 4 6 6 2" xfId="23151" xr:uid="{00000000-0005-0000-0000-0000605A0000}"/>
    <cellStyle name="Output 2 3 2 3 4 6 7" xfId="23152" xr:uid="{00000000-0005-0000-0000-0000615A0000}"/>
    <cellStyle name="Output 2 3 2 3 4 7" xfId="23153" xr:uid="{00000000-0005-0000-0000-0000625A0000}"/>
    <cellStyle name="Output 2 3 2 3 4 7 2" xfId="23154" xr:uid="{00000000-0005-0000-0000-0000635A0000}"/>
    <cellStyle name="Output 2 3 2 3 4 7 2 2" xfId="23155" xr:uid="{00000000-0005-0000-0000-0000645A0000}"/>
    <cellStyle name="Output 2 3 2 3 4 7 2 2 2" xfId="23156" xr:uid="{00000000-0005-0000-0000-0000655A0000}"/>
    <cellStyle name="Output 2 3 2 3 4 7 2 3" xfId="23157" xr:uid="{00000000-0005-0000-0000-0000665A0000}"/>
    <cellStyle name="Output 2 3 2 3 4 7 3" xfId="23158" xr:uid="{00000000-0005-0000-0000-0000675A0000}"/>
    <cellStyle name="Output 2 3 2 3 4 7 3 2" xfId="23159" xr:uid="{00000000-0005-0000-0000-0000685A0000}"/>
    <cellStyle name="Output 2 3 2 3 4 7 4" xfId="23160" xr:uid="{00000000-0005-0000-0000-0000695A0000}"/>
    <cellStyle name="Output 2 3 2 3 4 8" xfId="23161" xr:uid="{00000000-0005-0000-0000-00006A5A0000}"/>
    <cellStyle name="Output 2 3 2 3 4 8 2" xfId="23162" xr:uid="{00000000-0005-0000-0000-00006B5A0000}"/>
    <cellStyle name="Output 2 3 2 3 4 8 2 2" xfId="23163" xr:uid="{00000000-0005-0000-0000-00006C5A0000}"/>
    <cellStyle name="Output 2 3 2 3 4 8 3" xfId="23164" xr:uid="{00000000-0005-0000-0000-00006D5A0000}"/>
    <cellStyle name="Output 2 3 2 3 4 9" xfId="23165" xr:uid="{00000000-0005-0000-0000-00006E5A0000}"/>
    <cellStyle name="Output 2 3 2 3 4 9 2" xfId="23166" xr:uid="{00000000-0005-0000-0000-00006F5A0000}"/>
    <cellStyle name="Output 2 3 2 3 4 9 2 2" xfId="23167" xr:uid="{00000000-0005-0000-0000-0000705A0000}"/>
    <cellStyle name="Output 2 3 2 3 4 9 3" xfId="23168" xr:uid="{00000000-0005-0000-0000-0000715A0000}"/>
    <cellStyle name="Output 2 3 2 3 5" xfId="23169" xr:uid="{00000000-0005-0000-0000-0000725A0000}"/>
    <cellStyle name="Output 2 3 2 3 5 10" xfId="23170" xr:uid="{00000000-0005-0000-0000-0000735A0000}"/>
    <cellStyle name="Output 2 3 2 3 5 10 2" xfId="23171" xr:uid="{00000000-0005-0000-0000-0000745A0000}"/>
    <cellStyle name="Output 2 3 2 3 5 11" xfId="23172" xr:uid="{00000000-0005-0000-0000-0000755A0000}"/>
    <cellStyle name="Output 2 3 2 3 5 11 2" xfId="23173" xr:uid="{00000000-0005-0000-0000-0000765A0000}"/>
    <cellStyle name="Output 2 3 2 3 5 12" xfId="23174" xr:uid="{00000000-0005-0000-0000-0000775A0000}"/>
    <cellStyle name="Output 2 3 2 3 5 2" xfId="23175" xr:uid="{00000000-0005-0000-0000-0000785A0000}"/>
    <cellStyle name="Output 2 3 2 3 5 2 2" xfId="23176" xr:uid="{00000000-0005-0000-0000-0000795A0000}"/>
    <cellStyle name="Output 2 3 2 3 5 2 2 2" xfId="23177" xr:uid="{00000000-0005-0000-0000-00007A5A0000}"/>
    <cellStyle name="Output 2 3 2 3 5 2 2 2 2" xfId="23178" xr:uid="{00000000-0005-0000-0000-00007B5A0000}"/>
    <cellStyle name="Output 2 3 2 3 5 2 2 2 2 2" xfId="23179" xr:uid="{00000000-0005-0000-0000-00007C5A0000}"/>
    <cellStyle name="Output 2 3 2 3 5 2 2 2 3" xfId="23180" xr:uid="{00000000-0005-0000-0000-00007D5A0000}"/>
    <cellStyle name="Output 2 3 2 3 5 2 2 3" xfId="23181" xr:uid="{00000000-0005-0000-0000-00007E5A0000}"/>
    <cellStyle name="Output 2 3 2 3 5 2 2 3 2" xfId="23182" xr:uid="{00000000-0005-0000-0000-00007F5A0000}"/>
    <cellStyle name="Output 2 3 2 3 5 2 2 4" xfId="23183" xr:uid="{00000000-0005-0000-0000-0000805A0000}"/>
    <cellStyle name="Output 2 3 2 3 5 2 3" xfId="23184" xr:uid="{00000000-0005-0000-0000-0000815A0000}"/>
    <cellStyle name="Output 2 3 2 3 5 2 3 2" xfId="23185" xr:uid="{00000000-0005-0000-0000-0000825A0000}"/>
    <cellStyle name="Output 2 3 2 3 5 2 3 2 2" xfId="23186" xr:uid="{00000000-0005-0000-0000-0000835A0000}"/>
    <cellStyle name="Output 2 3 2 3 5 2 3 3" xfId="23187" xr:uid="{00000000-0005-0000-0000-0000845A0000}"/>
    <cellStyle name="Output 2 3 2 3 5 2 4" xfId="23188" xr:uid="{00000000-0005-0000-0000-0000855A0000}"/>
    <cellStyle name="Output 2 3 2 3 5 2 4 2" xfId="23189" xr:uid="{00000000-0005-0000-0000-0000865A0000}"/>
    <cellStyle name="Output 2 3 2 3 5 2 4 2 2" xfId="23190" xr:uid="{00000000-0005-0000-0000-0000875A0000}"/>
    <cellStyle name="Output 2 3 2 3 5 2 4 3" xfId="23191" xr:uid="{00000000-0005-0000-0000-0000885A0000}"/>
    <cellStyle name="Output 2 3 2 3 5 2 5" xfId="23192" xr:uid="{00000000-0005-0000-0000-0000895A0000}"/>
    <cellStyle name="Output 2 3 2 3 5 2 5 2" xfId="23193" xr:uid="{00000000-0005-0000-0000-00008A5A0000}"/>
    <cellStyle name="Output 2 3 2 3 5 2 6" xfId="23194" xr:uid="{00000000-0005-0000-0000-00008B5A0000}"/>
    <cellStyle name="Output 2 3 2 3 5 2 6 2" xfId="23195" xr:uid="{00000000-0005-0000-0000-00008C5A0000}"/>
    <cellStyle name="Output 2 3 2 3 5 2 7" xfId="23196" xr:uid="{00000000-0005-0000-0000-00008D5A0000}"/>
    <cellStyle name="Output 2 3 2 3 5 3" xfId="23197" xr:uid="{00000000-0005-0000-0000-00008E5A0000}"/>
    <cellStyle name="Output 2 3 2 3 5 3 2" xfId="23198" xr:uid="{00000000-0005-0000-0000-00008F5A0000}"/>
    <cellStyle name="Output 2 3 2 3 5 3 2 2" xfId="23199" xr:uid="{00000000-0005-0000-0000-0000905A0000}"/>
    <cellStyle name="Output 2 3 2 3 5 3 2 2 2" xfId="23200" xr:uid="{00000000-0005-0000-0000-0000915A0000}"/>
    <cellStyle name="Output 2 3 2 3 5 3 2 2 2 2" xfId="23201" xr:uid="{00000000-0005-0000-0000-0000925A0000}"/>
    <cellStyle name="Output 2 3 2 3 5 3 2 2 3" xfId="23202" xr:uid="{00000000-0005-0000-0000-0000935A0000}"/>
    <cellStyle name="Output 2 3 2 3 5 3 2 3" xfId="23203" xr:uid="{00000000-0005-0000-0000-0000945A0000}"/>
    <cellStyle name="Output 2 3 2 3 5 3 2 3 2" xfId="23204" xr:uid="{00000000-0005-0000-0000-0000955A0000}"/>
    <cellStyle name="Output 2 3 2 3 5 3 2 4" xfId="23205" xr:uid="{00000000-0005-0000-0000-0000965A0000}"/>
    <cellStyle name="Output 2 3 2 3 5 3 3" xfId="23206" xr:uid="{00000000-0005-0000-0000-0000975A0000}"/>
    <cellStyle name="Output 2 3 2 3 5 3 3 2" xfId="23207" xr:uid="{00000000-0005-0000-0000-0000985A0000}"/>
    <cellStyle name="Output 2 3 2 3 5 3 3 2 2" xfId="23208" xr:uid="{00000000-0005-0000-0000-0000995A0000}"/>
    <cellStyle name="Output 2 3 2 3 5 3 3 3" xfId="23209" xr:uid="{00000000-0005-0000-0000-00009A5A0000}"/>
    <cellStyle name="Output 2 3 2 3 5 3 4" xfId="23210" xr:uid="{00000000-0005-0000-0000-00009B5A0000}"/>
    <cellStyle name="Output 2 3 2 3 5 3 4 2" xfId="23211" xr:uid="{00000000-0005-0000-0000-00009C5A0000}"/>
    <cellStyle name="Output 2 3 2 3 5 3 4 2 2" xfId="23212" xr:uid="{00000000-0005-0000-0000-00009D5A0000}"/>
    <cellStyle name="Output 2 3 2 3 5 3 4 3" xfId="23213" xr:uid="{00000000-0005-0000-0000-00009E5A0000}"/>
    <cellStyle name="Output 2 3 2 3 5 3 5" xfId="23214" xr:uid="{00000000-0005-0000-0000-00009F5A0000}"/>
    <cellStyle name="Output 2 3 2 3 5 3 5 2" xfId="23215" xr:uid="{00000000-0005-0000-0000-0000A05A0000}"/>
    <cellStyle name="Output 2 3 2 3 5 3 6" xfId="23216" xr:uid="{00000000-0005-0000-0000-0000A15A0000}"/>
    <cellStyle name="Output 2 3 2 3 5 3 6 2" xfId="23217" xr:uid="{00000000-0005-0000-0000-0000A25A0000}"/>
    <cellStyle name="Output 2 3 2 3 5 3 7" xfId="23218" xr:uid="{00000000-0005-0000-0000-0000A35A0000}"/>
    <cellStyle name="Output 2 3 2 3 5 4" xfId="23219" xr:uid="{00000000-0005-0000-0000-0000A45A0000}"/>
    <cellStyle name="Output 2 3 2 3 5 4 2" xfId="23220" xr:uid="{00000000-0005-0000-0000-0000A55A0000}"/>
    <cellStyle name="Output 2 3 2 3 5 4 2 2" xfId="23221" xr:uid="{00000000-0005-0000-0000-0000A65A0000}"/>
    <cellStyle name="Output 2 3 2 3 5 4 2 2 2" xfId="23222" xr:uid="{00000000-0005-0000-0000-0000A75A0000}"/>
    <cellStyle name="Output 2 3 2 3 5 4 2 2 2 2" xfId="23223" xr:uid="{00000000-0005-0000-0000-0000A85A0000}"/>
    <cellStyle name="Output 2 3 2 3 5 4 2 2 3" xfId="23224" xr:uid="{00000000-0005-0000-0000-0000A95A0000}"/>
    <cellStyle name="Output 2 3 2 3 5 4 2 3" xfId="23225" xr:uid="{00000000-0005-0000-0000-0000AA5A0000}"/>
    <cellStyle name="Output 2 3 2 3 5 4 2 3 2" xfId="23226" xr:uid="{00000000-0005-0000-0000-0000AB5A0000}"/>
    <cellStyle name="Output 2 3 2 3 5 4 2 4" xfId="23227" xr:uid="{00000000-0005-0000-0000-0000AC5A0000}"/>
    <cellStyle name="Output 2 3 2 3 5 4 3" xfId="23228" xr:uid="{00000000-0005-0000-0000-0000AD5A0000}"/>
    <cellStyle name="Output 2 3 2 3 5 4 3 2" xfId="23229" xr:uid="{00000000-0005-0000-0000-0000AE5A0000}"/>
    <cellStyle name="Output 2 3 2 3 5 4 3 2 2" xfId="23230" xr:uid="{00000000-0005-0000-0000-0000AF5A0000}"/>
    <cellStyle name="Output 2 3 2 3 5 4 3 3" xfId="23231" xr:uid="{00000000-0005-0000-0000-0000B05A0000}"/>
    <cellStyle name="Output 2 3 2 3 5 4 4" xfId="23232" xr:uid="{00000000-0005-0000-0000-0000B15A0000}"/>
    <cellStyle name="Output 2 3 2 3 5 4 4 2" xfId="23233" xr:uid="{00000000-0005-0000-0000-0000B25A0000}"/>
    <cellStyle name="Output 2 3 2 3 5 4 4 2 2" xfId="23234" xr:uid="{00000000-0005-0000-0000-0000B35A0000}"/>
    <cellStyle name="Output 2 3 2 3 5 4 4 3" xfId="23235" xr:uid="{00000000-0005-0000-0000-0000B45A0000}"/>
    <cellStyle name="Output 2 3 2 3 5 4 5" xfId="23236" xr:uid="{00000000-0005-0000-0000-0000B55A0000}"/>
    <cellStyle name="Output 2 3 2 3 5 4 5 2" xfId="23237" xr:uid="{00000000-0005-0000-0000-0000B65A0000}"/>
    <cellStyle name="Output 2 3 2 3 5 4 6" xfId="23238" xr:uid="{00000000-0005-0000-0000-0000B75A0000}"/>
    <cellStyle name="Output 2 3 2 3 5 4 6 2" xfId="23239" xr:uid="{00000000-0005-0000-0000-0000B85A0000}"/>
    <cellStyle name="Output 2 3 2 3 5 4 7" xfId="23240" xr:uid="{00000000-0005-0000-0000-0000B95A0000}"/>
    <cellStyle name="Output 2 3 2 3 5 5" xfId="23241" xr:uid="{00000000-0005-0000-0000-0000BA5A0000}"/>
    <cellStyle name="Output 2 3 2 3 5 5 2" xfId="23242" xr:uid="{00000000-0005-0000-0000-0000BB5A0000}"/>
    <cellStyle name="Output 2 3 2 3 5 5 2 2" xfId="23243" xr:uid="{00000000-0005-0000-0000-0000BC5A0000}"/>
    <cellStyle name="Output 2 3 2 3 5 5 2 2 2" xfId="23244" xr:uid="{00000000-0005-0000-0000-0000BD5A0000}"/>
    <cellStyle name="Output 2 3 2 3 5 5 2 2 2 2" xfId="23245" xr:uid="{00000000-0005-0000-0000-0000BE5A0000}"/>
    <cellStyle name="Output 2 3 2 3 5 5 2 2 3" xfId="23246" xr:uid="{00000000-0005-0000-0000-0000BF5A0000}"/>
    <cellStyle name="Output 2 3 2 3 5 5 2 3" xfId="23247" xr:uid="{00000000-0005-0000-0000-0000C05A0000}"/>
    <cellStyle name="Output 2 3 2 3 5 5 2 3 2" xfId="23248" xr:uid="{00000000-0005-0000-0000-0000C15A0000}"/>
    <cellStyle name="Output 2 3 2 3 5 5 2 4" xfId="23249" xr:uid="{00000000-0005-0000-0000-0000C25A0000}"/>
    <cellStyle name="Output 2 3 2 3 5 5 3" xfId="23250" xr:uid="{00000000-0005-0000-0000-0000C35A0000}"/>
    <cellStyle name="Output 2 3 2 3 5 5 3 2" xfId="23251" xr:uid="{00000000-0005-0000-0000-0000C45A0000}"/>
    <cellStyle name="Output 2 3 2 3 5 5 3 2 2" xfId="23252" xr:uid="{00000000-0005-0000-0000-0000C55A0000}"/>
    <cellStyle name="Output 2 3 2 3 5 5 3 3" xfId="23253" xr:uid="{00000000-0005-0000-0000-0000C65A0000}"/>
    <cellStyle name="Output 2 3 2 3 5 5 4" xfId="23254" xr:uid="{00000000-0005-0000-0000-0000C75A0000}"/>
    <cellStyle name="Output 2 3 2 3 5 5 4 2" xfId="23255" xr:uid="{00000000-0005-0000-0000-0000C85A0000}"/>
    <cellStyle name="Output 2 3 2 3 5 5 4 2 2" xfId="23256" xr:uid="{00000000-0005-0000-0000-0000C95A0000}"/>
    <cellStyle name="Output 2 3 2 3 5 5 4 3" xfId="23257" xr:uid="{00000000-0005-0000-0000-0000CA5A0000}"/>
    <cellStyle name="Output 2 3 2 3 5 5 5" xfId="23258" xr:uid="{00000000-0005-0000-0000-0000CB5A0000}"/>
    <cellStyle name="Output 2 3 2 3 5 5 5 2" xfId="23259" xr:uid="{00000000-0005-0000-0000-0000CC5A0000}"/>
    <cellStyle name="Output 2 3 2 3 5 5 6" xfId="23260" xr:uid="{00000000-0005-0000-0000-0000CD5A0000}"/>
    <cellStyle name="Output 2 3 2 3 5 5 6 2" xfId="23261" xr:uid="{00000000-0005-0000-0000-0000CE5A0000}"/>
    <cellStyle name="Output 2 3 2 3 5 5 7" xfId="23262" xr:uid="{00000000-0005-0000-0000-0000CF5A0000}"/>
    <cellStyle name="Output 2 3 2 3 5 6" xfId="23263" xr:uid="{00000000-0005-0000-0000-0000D05A0000}"/>
    <cellStyle name="Output 2 3 2 3 5 6 2" xfId="23264" xr:uid="{00000000-0005-0000-0000-0000D15A0000}"/>
    <cellStyle name="Output 2 3 2 3 5 6 2 2" xfId="23265" xr:uid="{00000000-0005-0000-0000-0000D25A0000}"/>
    <cellStyle name="Output 2 3 2 3 5 6 2 2 2" xfId="23266" xr:uid="{00000000-0005-0000-0000-0000D35A0000}"/>
    <cellStyle name="Output 2 3 2 3 5 6 2 2 2 2" xfId="23267" xr:uid="{00000000-0005-0000-0000-0000D45A0000}"/>
    <cellStyle name="Output 2 3 2 3 5 6 2 2 3" xfId="23268" xr:uid="{00000000-0005-0000-0000-0000D55A0000}"/>
    <cellStyle name="Output 2 3 2 3 5 6 2 3" xfId="23269" xr:uid="{00000000-0005-0000-0000-0000D65A0000}"/>
    <cellStyle name="Output 2 3 2 3 5 6 2 3 2" xfId="23270" xr:uid="{00000000-0005-0000-0000-0000D75A0000}"/>
    <cellStyle name="Output 2 3 2 3 5 6 2 4" xfId="23271" xr:uid="{00000000-0005-0000-0000-0000D85A0000}"/>
    <cellStyle name="Output 2 3 2 3 5 6 3" xfId="23272" xr:uid="{00000000-0005-0000-0000-0000D95A0000}"/>
    <cellStyle name="Output 2 3 2 3 5 6 3 2" xfId="23273" xr:uid="{00000000-0005-0000-0000-0000DA5A0000}"/>
    <cellStyle name="Output 2 3 2 3 5 6 3 2 2" xfId="23274" xr:uid="{00000000-0005-0000-0000-0000DB5A0000}"/>
    <cellStyle name="Output 2 3 2 3 5 6 3 3" xfId="23275" xr:uid="{00000000-0005-0000-0000-0000DC5A0000}"/>
    <cellStyle name="Output 2 3 2 3 5 6 4" xfId="23276" xr:uid="{00000000-0005-0000-0000-0000DD5A0000}"/>
    <cellStyle name="Output 2 3 2 3 5 6 4 2" xfId="23277" xr:uid="{00000000-0005-0000-0000-0000DE5A0000}"/>
    <cellStyle name="Output 2 3 2 3 5 6 4 2 2" xfId="23278" xr:uid="{00000000-0005-0000-0000-0000DF5A0000}"/>
    <cellStyle name="Output 2 3 2 3 5 6 4 3" xfId="23279" xr:uid="{00000000-0005-0000-0000-0000E05A0000}"/>
    <cellStyle name="Output 2 3 2 3 5 6 5" xfId="23280" xr:uid="{00000000-0005-0000-0000-0000E15A0000}"/>
    <cellStyle name="Output 2 3 2 3 5 6 5 2" xfId="23281" xr:uid="{00000000-0005-0000-0000-0000E25A0000}"/>
    <cellStyle name="Output 2 3 2 3 5 6 6" xfId="23282" xr:uid="{00000000-0005-0000-0000-0000E35A0000}"/>
    <cellStyle name="Output 2 3 2 3 5 6 6 2" xfId="23283" xr:uid="{00000000-0005-0000-0000-0000E45A0000}"/>
    <cellStyle name="Output 2 3 2 3 5 6 7" xfId="23284" xr:uid="{00000000-0005-0000-0000-0000E55A0000}"/>
    <cellStyle name="Output 2 3 2 3 5 7" xfId="23285" xr:uid="{00000000-0005-0000-0000-0000E65A0000}"/>
    <cellStyle name="Output 2 3 2 3 5 7 2" xfId="23286" xr:uid="{00000000-0005-0000-0000-0000E75A0000}"/>
    <cellStyle name="Output 2 3 2 3 5 7 2 2" xfId="23287" xr:uid="{00000000-0005-0000-0000-0000E85A0000}"/>
    <cellStyle name="Output 2 3 2 3 5 7 2 2 2" xfId="23288" xr:uid="{00000000-0005-0000-0000-0000E95A0000}"/>
    <cellStyle name="Output 2 3 2 3 5 7 2 3" xfId="23289" xr:uid="{00000000-0005-0000-0000-0000EA5A0000}"/>
    <cellStyle name="Output 2 3 2 3 5 7 3" xfId="23290" xr:uid="{00000000-0005-0000-0000-0000EB5A0000}"/>
    <cellStyle name="Output 2 3 2 3 5 7 3 2" xfId="23291" xr:uid="{00000000-0005-0000-0000-0000EC5A0000}"/>
    <cellStyle name="Output 2 3 2 3 5 7 4" xfId="23292" xr:uid="{00000000-0005-0000-0000-0000ED5A0000}"/>
    <cellStyle name="Output 2 3 2 3 5 8" xfId="23293" xr:uid="{00000000-0005-0000-0000-0000EE5A0000}"/>
    <cellStyle name="Output 2 3 2 3 5 8 2" xfId="23294" xr:uid="{00000000-0005-0000-0000-0000EF5A0000}"/>
    <cellStyle name="Output 2 3 2 3 5 8 2 2" xfId="23295" xr:uid="{00000000-0005-0000-0000-0000F05A0000}"/>
    <cellStyle name="Output 2 3 2 3 5 8 3" xfId="23296" xr:uid="{00000000-0005-0000-0000-0000F15A0000}"/>
    <cellStyle name="Output 2 3 2 3 5 9" xfId="23297" xr:uid="{00000000-0005-0000-0000-0000F25A0000}"/>
    <cellStyle name="Output 2 3 2 3 5 9 2" xfId="23298" xr:uid="{00000000-0005-0000-0000-0000F35A0000}"/>
    <cellStyle name="Output 2 3 2 3 5 9 2 2" xfId="23299" xr:uid="{00000000-0005-0000-0000-0000F45A0000}"/>
    <cellStyle name="Output 2 3 2 3 5 9 3" xfId="23300" xr:uid="{00000000-0005-0000-0000-0000F55A0000}"/>
    <cellStyle name="Output 2 3 2 3 6" xfId="23301" xr:uid="{00000000-0005-0000-0000-0000F65A0000}"/>
    <cellStyle name="Output 2 3 2 3 6 10" xfId="23302" xr:uid="{00000000-0005-0000-0000-0000F75A0000}"/>
    <cellStyle name="Output 2 3 2 3 6 10 2" xfId="23303" xr:uid="{00000000-0005-0000-0000-0000F85A0000}"/>
    <cellStyle name="Output 2 3 2 3 6 11" xfId="23304" xr:uid="{00000000-0005-0000-0000-0000F95A0000}"/>
    <cellStyle name="Output 2 3 2 3 6 11 2" xfId="23305" xr:uid="{00000000-0005-0000-0000-0000FA5A0000}"/>
    <cellStyle name="Output 2 3 2 3 6 12" xfId="23306" xr:uid="{00000000-0005-0000-0000-0000FB5A0000}"/>
    <cellStyle name="Output 2 3 2 3 6 2" xfId="23307" xr:uid="{00000000-0005-0000-0000-0000FC5A0000}"/>
    <cellStyle name="Output 2 3 2 3 6 2 2" xfId="23308" xr:uid="{00000000-0005-0000-0000-0000FD5A0000}"/>
    <cellStyle name="Output 2 3 2 3 6 2 2 2" xfId="23309" xr:uid="{00000000-0005-0000-0000-0000FE5A0000}"/>
    <cellStyle name="Output 2 3 2 3 6 2 2 2 2" xfId="23310" xr:uid="{00000000-0005-0000-0000-0000FF5A0000}"/>
    <cellStyle name="Output 2 3 2 3 6 2 2 2 2 2" xfId="23311" xr:uid="{00000000-0005-0000-0000-0000005B0000}"/>
    <cellStyle name="Output 2 3 2 3 6 2 2 2 3" xfId="23312" xr:uid="{00000000-0005-0000-0000-0000015B0000}"/>
    <cellStyle name="Output 2 3 2 3 6 2 2 3" xfId="23313" xr:uid="{00000000-0005-0000-0000-0000025B0000}"/>
    <cellStyle name="Output 2 3 2 3 6 2 2 3 2" xfId="23314" xr:uid="{00000000-0005-0000-0000-0000035B0000}"/>
    <cellStyle name="Output 2 3 2 3 6 2 2 4" xfId="23315" xr:uid="{00000000-0005-0000-0000-0000045B0000}"/>
    <cellStyle name="Output 2 3 2 3 6 2 3" xfId="23316" xr:uid="{00000000-0005-0000-0000-0000055B0000}"/>
    <cellStyle name="Output 2 3 2 3 6 2 3 2" xfId="23317" xr:uid="{00000000-0005-0000-0000-0000065B0000}"/>
    <cellStyle name="Output 2 3 2 3 6 2 3 2 2" xfId="23318" xr:uid="{00000000-0005-0000-0000-0000075B0000}"/>
    <cellStyle name="Output 2 3 2 3 6 2 3 3" xfId="23319" xr:uid="{00000000-0005-0000-0000-0000085B0000}"/>
    <cellStyle name="Output 2 3 2 3 6 2 4" xfId="23320" xr:uid="{00000000-0005-0000-0000-0000095B0000}"/>
    <cellStyle name="Output 2 3 2 3 6 2 4 2" xfId="23321" xr:uid="{00000000-0005-0000-0000-00000A5B0000}"/>
    <cellStyle name="Output 2 3 2 3 6 2 4 2 2" xfId="23322" xr:uid="{00000000-0005-0000-0000-00000B5B0000}"/>
    <cellStyle name="Output 2 3 2 3 6 2 4 3" xfId="23323" xr:uid="{00000000-0005-0000-0000-00000C5B0000}"/>
    <cellStyle name="Output 2 3 2 3 6 2 5" xfId="23324" xr:uid="{00000000-0005-0000-0000-00000D5B0000}"/>
    <cellStyle name="Output 2 3 2 3 6 2 5 2" xfId="23325" xr:uid="{00000000-0005-0000-0000-00000E5B0000}"/>
    <cellStyle name="Output 2 3 2 3 6 2 6" xfId="23326" xr:uid="{00000000-0005-0000-0000-00000F5B0000}"/>
    <cellStyle name="Output 2 3 2 3 6 2 6 2" xfId="23327" xr:uid="{00000000-0005-0000-0000-0000105B0000}"/>
    <cellStyle name="Output 2 3 2 3 6 2 7" xfId="23328" xr:uid="{00000000-0005-0000-0000-0000115B0000}"/>
    <cellStyle name="Output 2 3 2 3 6 3" xfId="23329" xr:uid="{00000000-0005-0000-0000-0000125B0000}"/>
    <cellStyle name="Output 2 3 2 3 6 3 2" xfId="23330" xr:uid="{00000000-0005-0000-0000-0000135B0000}"/>
    <cellStyle name="Output 2 3 2 3 6 3 2 2" xfId="23331" xr:uid="{00000000-0005-0000-0000-0000145B0000}"/>
    <cellStyle name="Output 2 3 2 3 6 3 2 2 2" xfId="23332" xr:uid="{00000000-0005-0000-0000-0000155B0000}"/>
    <cellStyle name="Output 2 3 2 3 6 3 2 2 2 2" xfId="23333" xr:uid="{00000000-0005-0000-0000-0000165B0000}"/>
    <cellStyle name="Output 2 3 2 3 6 3 2 2 3" xfId="23334" xr:uid="{00000000-0005-0000-0000-0000175B0000}"/>
    <cellStyle name="Output 2 3 2 3 6 3 2 3" xfId="23335" xr:uid="{00000000-0005-0000-0000-0000185B0000}"/>
    <cellStyle name="Output 2 3 2 3 6 3 2 3 2" xfId="23336" xr:uid="{00000000-0005-0000-0000-0000195B0000}"/>
    <cellStyle name="Output 2 3 2 3 6 3 2 4" xfId="23337" xr:uid="{00000000-0005-0000-0000-00001A5B0000}"/>
    <cellStyle name="Output 2 3 2 3 6 3 3" xfId="23338" xr:uid="{00000000-0005-0000-0000-00001B5B0000}"/>
    <cellStyle name="Output 2 3 2 3 6 3 3 2" xfId="23339" xr:uid="{00000000-0005-0000-0000-00001C5B0000}"/>
    <cellStyle name="Output 2 3 2 3 6 3 3 2 2" xfId="23340" xr:uid="{00000000-0005-0000-0000-00001D5B0000}"/>
    <cellStyle name="Output 2 3 2 3 6 3 3 3" xfId="23341" xr:uid="{00000000-0005-0000-0000-00001E5B0000}"/>
    <cellStyle name="Output 2 3 2 3 6 3 4" xfId="23342" xr:uid="{00000000-0005-0000-0000-00001F5B0000}"/>
    <cellStyle name="Output 2 3 2 3 6 3 4 2" xfId="23343" xr:uid="{00000000-0005-0000-0000-0000205B0000}"/>
    <cellStyle name="Output 2 3 2 3 6 3 4 2 2" xfId="23344" xr:uid="{00000000-0005-0000-0000-0000215B0000}"/>
    <cellStyle name="Output 2 3 2 3 6 3 4 3" xfId="23345" xr:uid="{00000000-0005-0000-0000-0000225B0000}"/>
    <cellStyle name="Output 2 3 2 3 6 3 5" xfId="23346" xr:uid="{00000000-0005-0000-0000-0000235B0000}"/>
    <cellStyle name="Output 2 3 2 3 6 3 5 2" xfId="23347" xr:uid="{00000000-0005-0000-0000-0000245B0000}"/>
    <cellStyle name="Output 2 3 2 3 6 3 6" xfId="23348" xr:uid="{00000000-0005-0000-0000-0000255B0000}"/>
    <cellStyle name="Output 2 3 2 3 6 3 6 2" xfId="23349" xr:uid="{00000000-0005-0000-0000-0000265B0000}"/>
    <cellStyle name="Output 2 3 2 3 6 3 7" xfId="23350" xr:uid="{00000000-0005-0000-0000-0000275B0000}"/>
    <cellStyle name="Output 2 3 2 3 6 4" xfId="23351" xr:uid="{00000000-0005-0000-0000-0000285B0000}"/>
    <cellStyle name="Output 2 3 2 3 6 4 2" xfId="23352" xr:uid="{00000000-0005-0000-0000-0000295B0000}"/>
    <cellStyle name="Output 2 3 2 3 6 4 2 2" xfId="23353" xr:uid="{00000000-0005-0000-0000-00002A5B0000}"/>
    <cellStyle name="Output 2 3 2 3 6 4 2 2 2" xfId="23354" xr:uid="{00000000-0005-0000-0000-00002B5B0000}"/>
    <cellStyle name="Output 2 3 2 3 6 4 2 2 2 2" xfId="23355" xr:uid="{00000000-0005-0000-0000-00002C5B0000}"/>
    <cellStyle name="Output 2 3 2 3 6 4 2 2 3" xfId="23356" xr:uid="{00000000-0005-0000-0000-00002D5B0000}"/>
    <cellStyle name="Output 2 3 2 3 6 4 2 3" xfId="23357" xr:uid="{00000000-0005-0000-0000-00002E5B0000}"/>
    <cellStyle name="Output 2 3 2 3 6 4 2 3 2" xfId="23358" xr:uid="{00000000-0005-0000-0000-00002F5B0000}"/>
    <cellStyle name="Output 2 3 2 3 6 4 2 4" xfId="23359" xr:uid="{00000000-0005-0000-0000-0000305B0000}"/>
    <cellStyle name="Output 2 3 2 3 6 4 3" xfId="23360" xr:uid="{00000000-0005-0000-0000-0000315B0000}"/>
    <cellStyle name="Output 2 3 2 3 6 4 3 2" xfId="23361" xr:uid="{00000000-0005-0000-0000-0000325B0000}"/>
    <cellStyle name="Output 2 3 2 3 6 4 3 2 2" xfId="23362" xr:uid="{00000000-0005-0000-0000-0000335B0000}"/>
    <cellStyle name="Output 2 3 2 3 6 4 3 3" xfId="23363" xr:uid="{00000000-0005-0000-0000-0000345B0000}"/>
    <cellStyle name="Output 2 3 2 3 6 4 4" xfId="23364" xr:uid="{00000000-0005-0000-0000-0000355B0000}"/>
    <cellStyle name="Output 2 3 2 3 6 4 4 2" xfId="23365" xr:uid="{00000000-0005-0000-0000-0000365B0000}"/>
    <cellStyle name="Output 2 3 2 3 6 4 4 2 2" xfId="23366" xr:uid="{00000000-0005-0000-0000-0000375B0000}"/>
    <cellStyle name="Output 2 3 2 3 6 4 4 3" xfId="23367" xr:uid="{00000000-0005-0000-0000-0000385B0000}"/>
    <cellStyle name="Output 2 3 2 3 6 4 5" xfId="23368" xr:uid="{00000000-0005-0000-0000-0000395B0000}"/>
    <cellStyle name="Output 2 3 2 3 6 4 5 2" xfId="23369" xr:uid="{00000000-0005-0000-0000-00003A5B0000}"/>
    <cellStyle name="Output 2 3 2 3 6 4 6" xfId="23370" xr:uid="{00000000-0005-0000-0000-00003B5B0000}"/>
    <cellStyle name="Output 2 3 2 3 6 4 6 2" xfId="23371" xr:uid="{00000000-0005-0000-0000-00003C5B0000}"/>
    <cellStyle name="Output 2 3 2 3 6 4 7" xfId="23372" xr:uid="{00000000-0005-0000-0000-00003D5B0000}"/>
    <cellStyle name="Output 2 3 2 3 6 5" xfId="23373" xr:uid="{00000000-0005-0000-0000-00003E5B0000}"/>
    <cellStyle name="Output 2 3 2 3 6 5 2" xfId="23374" xr:uid="{00000000-0005-0000-0000-00003F5B0000}"/>
    <cellStyle name="Output 2 3 2 3 6 5 2 2" xfId="23375" xr:uid="{00000000-0005-0000-0000-0000405B0000}"/>
    <cellStyle name="Output 2 3 2 3 6 5 2 2 2" xfId="23376" xr:uid="{00000000-0005-0000-0000-0000415B0000}"/>
    <cellStyle name="Output 2 3 2 3 6 5 2 2 2 2" xfId="23377" xr:uid="{00000000-0005-0000-0000-0000425B0000}"/>
    <cellStyle name="Output 2 3 2 3 6 5 2 2 3" xfId="23378" xr:uid="{00000000-0005-0000-0000-0000435B0000}"/>
    <cellStyle name="Output 2 3 2 3 6 5 2 3" xfId="23379" xr:uid="{00000000-0005-0000-0000-0000445B0000}"/>
    <cellStyle name="Output 2 3 2 3 6 5 2 3 2" xfId="23380" xr:uid="{00000000-0005-0000-0000-0000455B0000}"/>
    <cellStyle name="Output 2 3 2 3 6 5 2 4" xfId="23381" xr:uid="{00000000-0005-0000-0000-0000465B0000}"/>
    <cellStyle name="Output 2 3 2 3 6 5 3" xfId="23382" xr:uid="{00000000-0005-0000-0000-0000475B0000}"/>
    <cellStyle name="Output 2 3 2 3 6 5 3 2" xfId="23383" xr:uid="{00000000-0005-0000-0000-0000485B0000}"/>
    <cellStyle name="Output 2 3 2 3 6 5 3 2 2" xfId="23384" xr:uid="{00000000-0005-0000-0000-0000495B0000}"/>
    <cellStyle name="Output 2 3 2 3 6 5 3 3" xfId="23385" xr:uid="{00000000-0005-0000-0000-00004A5B0000}"/>
    <cellStyle name="Output 2 3 2 3 6 5 4" xfId="23386" xr:uid="{00000000-0005-0000-0000-00004B5B0000}"/>
    <cellStyle name="Output 2 3 2 3 6 5 4 2" xfId="23387" xr:uid="{00000000-0005-0000-0000-00004C5B0000}"/>
    <cellStyle name="Output 2 3 2 3 6 5 4 2 2" xfId="23388" xr:uid="{00000000-0005-0000-0000-00004D5B0000}"/>
    <cellStyle name="Output 2 3 2 3 6 5 4 3" xfId="23389" xr:uid="{00000000-0005-0000-0000-00004E5B0000}"/>
    <cellStyle name="Output 2 3 2 3 6 5 5" xfId="23390" xr:uid="{00000000-0005-0000-0000-00004F5B0000}"/>
    <cellStyle name="Output 2 3 2 3 6 5 5 2" xfId="23391" xr:uid="{00000000-0005-0000-0000-0000505B0000}"/>
    <cellStyle name="Output 2 3 2 3 6 5 6" xfId="23392" xr:uid="{00000000-0005-0000-0000-0000515B0000}"/>
    <cellStyle name="Output 2 3 2 3 6 5 6 2" xfId="23393" xr:uid="{00000000-0005-0000-0000-0000525B0000}"/>
    <cellStyle name="Output 2 3 2 3 6 5 7" xfId="23394" xr:uid="{00000000-0005-0000-0000-0000535B0000}"/>
    <cellStyle name="Output 2 3 2 3 6 6" xfId="23395" xr:uid="{00000000-0005-0000-0000-0000545B0000}"/>
    <cellStyle name="Output 2 3 2 3 6 6 2" xfId="23396" xr:uid="{00000000-0005-0000-0000-0000555B0000}"/>
    <cellStyle name="Output 2 3 2 3 6 6 2 2" xfId="23397" xr:uid="{00000000-0005-0000-0000-0000565B0000}"/>
    <cellStyle name="Output 2 3 2 3 6 6 2 2 2" xfId="23398" xr:uid="{00000000-0005-0000-0000-0000575B0000}"/>
    <cellStyle name="Output 2 3 2 3 6 6 2 2 2 2" xfId="23399" xr:uid="{00000000-0005-0000-0000-0000585B0000}"/>
    <cellStyle name="Output 2 3 2 3 6 6 2 2 3" xfId="23400" xr:uid="{00000000-0005-0000-0000-0000595B0000}"/>
    <cellStyle name="Output 2 3 2 3 6 6 2 3" xfId="23401" xr:uid="{00000000-0005-0000-0000-00005A5B0000}"/>
    <cellStyle name="Output 2 3 2 3 6 6 2 3 2" xfId="23402" xr:uid="{00000000-0005-0000-0000-00005B5B0000}"/>
    <cellStyle name="Output 2 3 2 3 6 6 2 4" xfId="23403" xr:uid="{00000000-0005-0000-0000-00005C5B0000}"/>
    <cellStyle name="Output 2 3 2 3 6 6 3" xfId="23404" xr:uid="{00000000-0005-0000-0000-00005D5B0000}"/>
    <cellStyle name="Output 2 3 2 3 6 6 3 2" xfId="23405" xr:uid="{00000000-0005-0000-0000-00005E5B0000}"/>
    <cellStyle name="Output 2 3 2 3 6 6 3 2 2" xfId="23406" xr:uid="{00000000-0005-0000-0000-00005F5B0000}"/>
    <cellStyle name="Output 2 3 2 3 6 6 3 3" xfId="23407" xr:uid="{00000000-0005-0000-0000-0000605B0000}"/>
    <cellStyle name="Output 2 3 2 3 6 6 4" xfId="23408" xr:uid="{00000000-0005-0000-0000-0000615B0000}"/>
    <cellStyle name="Output 2 3 2 3 6 6 4 2" xfId="23409" xr:uid="{00000000-0005-0000-0000-0000625B0000}"/>
    <cellStyle name="Output 2 3 2 3 6 6 4 2 2" xfId="23410" xr:uid="{00000000-0005-0000-0000-0000635B0000}"/>
    <cellStyle name="Output 2 3 2 3 6 6 4 3" xfId="23411" xr:uid="{00000000-0005-0000-0000-0000645B0000}"/>
    <cellStyle name="Output 2 3 2 3 6 6 5" xfId="23412" xr:uid="{00000000-0005-0000-0000-0000655B0000}"/>
    <cellStyle name="Output 2 3 2 3 6 6 5 2" xfId="23413" xr:uid="{00000000-0005-0000-0000-0000665B0000}"/>
    <cellStyle name="Output 2 3 2 3 6 6 6" xfId="23414" xr:uid="{00000000-0005-0000-0000-0000675B0000}"/>
    <cellStyle name="Output 2 3 2 3 6 6 6 2" xfId="23415" xr:uid="{00000000-0005-0000-0000-0000685B0000}"/>
    <cellStyle name="Output 2 3 2 3 6 6 7" xfId="23416" xr:uid="{00000000-0005-0000-0000-0000695B0000}"/>
    <cellStyle name="Output 2 3 2 3 6 7" xfId="23417" xr:uid="{00000000-0005-0000-0000-00006A5B0000}"/>
    <cellStyle name="Output 2 3 2 3 6 7 2" xfId="23418" xr:uid="{00000000-0005-0000-0000-00006B5B0000}"/>
    <cellStyle name="Output 2 3 2 3 6 7 2 2" xfId="23419" xr:uid="{00000000-0005-0000-0000-00006C5B0000}"/>
    <cellStyle name="Output 2 3 2 3 6 7 2 2 2" xfId="23420" xr:uid="{00000000-0005-0000-0000-00006D5B0000}"/>
    <cellStyle name="Output 2 3 2 3 6 7 2 3" xfId="23421" xr:uid="{00000000-0005-0000-0000-00006E5B0000}"/>
    <cellStyle name="Output 2 3 2 3 6 7 3" xfId="23422" xr:uid="{00000000-0005-0000-0000-00006F5B0000}"/>
    <cellStyle name="Output 2 3 2 3 6 7 3 2" xfId="23423" xr:uid="{00000000-0005-0000-0000-0000705B0000}"/>
    <cellStyle name="Output 2 3 2 3 6 7 4" xfId="23424" xr:uid="{00000000-0005-0000-0000-0000715B0000}"/>
    <cellStyle name="Output 2 3 2 3 6 8" xfId="23425" xr:uid="{00000000-0005-0000-0000-0000725B0000}"/>
    <cellStyle name="Output 2 3 2 3 6 8 2" xfId="23426" xr:uid="{00000000-0005-0000-0000-0000735B0000}"/>
    <cellStyle name="Output 2 3 2 3 6 8 2 2" xfId="23427" xr:uid="{00000000-0005-0000-0000-0000745B0000}"/>
    <cellStyle name="Output 2 3 2 3 6 8 3" xfId="23428" xr:uid="{00000000-0005-0000-0000-0000755B0000}"/>
    <cellStyle name="Output 2 3 2 3 6 9" xfId="23429" xr:uid="{00000000-0005-0000-0000-0000765B0000}"/>
    <cellStyle name="Output 2 3 2 3 6 9 2" xfId="23430" xr:uid="{00000000-0005-0000-0000-0000775B0000}"/>
    <cellStyle name="Output 2 3 2 3 6 9 2 2" xfId="23431" xr:uid="{00000000-0005-0000-0000-0000785B0000}"/>
    <cellStyle name="Output 2 3 2 3 6 9 3" xfId="23432" xr:uid="{00000000-0005-0000-0000-0000795B0000}"/>
    <cellStyle name="Output 2 3 2 3 7" xfId="23433" xr:uid="{00000000-0005-0000-0000-00007A5B0000}"/>
    <cellStyle name="Output 2 3 2 3 7 10" xfId="23434" xr:uid="{00000000-0005-0000-0000-00007B5B0000}"/>
    <cellStyle name="Output 2 3 2 3 7 10 2" xfId="23435" xr:uid="{00000000-0005-0000-0000-00007C5B0000}"/>
    <cellStyle name="Output 2 3 2 3 7 11" xfId="23436" xr:uid="{00000000-0005-0000-0000-00007D5B0000}"/>
    <cellStyle name="Output 2 3 2 3 7 11 2" xfId="23437" xr:uid="{00000000-0005-0000-0000-00007E5B0000}"/>
    <cellStyle name="Output 2 3 2 3 7 12" xfId="23438" xr:uid="{00000000-0005-0000-0000-00007F5B0000}"/>
    <cellStyle name="Output 2 3 2 3 7 2" xfId="23439" xr:uid="{00000000-0005-0000-0000-0000805B0000}"/>
    <cellStyle name="Output 2 3 2 3 7 2 2" xfId="23440" xr:uid="{00000000-0005-0000-0000-0000815B0000}"/>
    <cellStyle name="Output 2 3 2 3 7 2 2 2" xfId="23441" xr:uid="{00000000-0005-0000-0000-0000825B0000}"/>
    <cellStyle name="Output 2 3 2 3 7 2 2 2 2" xfId="23442" xr:uid="{00000000-0005-0000-0000-0000835B0000}"/>
    <cellStyle name="Output 2 3 2 3 7 2 2 2 2 2" xfId="23443" xr:uid="{00000000-0005-0000-0000-0000845B0000}"/>
    <cellStyle name="Output 2 3 2 3 7 2 2 2 3" xfId="23444" xr:uid="{00000000-0005-0000-0000-0000855B0000}"/>
    <cellStyle name="Output 2 3 2 3 7 2 2 3" xfId="23445" xr:uid="{00000000-0005-0000-0000-0000865B0000}"/>
    <cellStyle name="Output 2 3 2 3 7 2 2 3 2" xfId="23446" xr:uid="{00000000-0005-0000-0000-0000875B0000}"/>
    <cellStyle name="Output 2 3 2 3 7 2 2 4" xfId="23447" xr:uid="{00000000-0005-0000-0000-0000885B0000}"/>
    <cellStyle name="Output 2 3 2 3 7 2 3" xfId="23448" xr:uid="{00000000-0005-0000-0000-0000895B0000}"/>
    <cellStyle name="Output 2 3 2 3 7 2 3 2" xfId="23449" xr:uid="{00000000-0005-0000-0000-00008A5B0000}"/>
    <cellStyle name="Output 2 3 2 3 7 2 3 2 2" xfId="23450" xr:uid="{00000000-0005-0000-0000-00008B5B0000}"/>
    <cellStyle name="Output 2 3 2 3 7 2 3 3" xfId="23451" xr:uid="{00000000-0005-0000-0000-00008C5B0000}"/>
    <cellStyle name="Output 2 3 2 3 7 2 4" xfId="23452" xr:uid="{00000000-0005-0000-0000-00008D5B0000}"/>
    <cellStyle name="Output 2 3 2 3 7 2 4 2" xfId="23453" xr:uid="{00000000-0005-0000-0000-00008E5B0000}"/>
    <cellStyle name="Output 2 3 2 3 7 2 4 2 2" xfId="23454" xr:uid="{00000000-0005-0000-0000-00008F5B0000}"/>
    <cellStyle name="Output 2 3 2 3 7 2 4 3" xfId="23455" xr:uid="{00000000-0005-0000-0000-0000905B0000}"/>
    <cellStyle name="Output 2 3 2 3 7 2 5" xfId="23456" xr:uid="{00000000-0005-0000-0000-0000915B0000}"/>
    <cellStyle name="Output 2 3 2 3 7 2 5 2" xfId="23457" xr:uid="{00000000-0005-0000-0000-0000925B0000}"/>
    <cellStyle name="Output 2 3 2 3 7 2 6" xfId="23458" xr:uid="{00000000-0005-0000-0000-0000935B0000}"/>
    <cellStyle name="Output 2 3 2 3 7 2 6 2" xfId="23459" xr:uid="{00000000-0005-0000-0000-0000945B0000}"/>
    <cellStyle name="Output 2 3 2 3 7 2 7" xfId="23460" xr:uid="{00000000-0005-0000-0000-0000955B0000}"/>
    <cellStyle name="Output 2 3 2 3 7 3" xfId="23461" xr:uid="{00000000-0005-0000-0000-0000965B0000}"/>
    <cellStyle name="Output 2 3 2 3 7 3 2" xfId="23462" xr:uid="{00000000-0005-0000-0000-0000975B0000}"/>
    <cellStyle name="Output 2 3 2 3 7 3 2 2" xfId="23463" xr:uid="{00000000-0005-0000-0000-0000985B0000}"/>
    <cellStyle name="Output 2 3 2 3 7 3 2 2 2" xfId="23464" xr:uid="{00000000-0005-0000-0000-0000995B0000}"/>
    <cellStyle name="Output 2 3 2 3 7 3 2 2 2 2" xfId="23465" xr:uid="{00000000-0005-0000-0000-00009A5B0000}"/>
    <cellStyle name="Output 2 3 2 3 7 3 2 2 3" xfId="23466" xr:uid="{00000000-0005-0000-0000-00009B5B0000}"/>
    <cellStyle name="Output 2 3 2 3 7 3 2 3" xfId="23467" xr:uid="{00000000-0005-0000-0000-00009C5B0000}"/>
    <cellStyle name="Output 2 3 2 3 7 3 2 3 2" xfId="23468" xr:uid="{00000000-0005-0000-0000-00009D5B0000}"/>
    <cellStyle name="Output 2 3 2 3 7 3 2 4" xfId="23469" xr:uid="{00000000-0005-0000-0000-00009E5B0000}"/>
    <cellStyle name="Output 2 3 2 3 7 3 3" xfId="23470" xr:uid="{00000000-0005-0000-0000-00009F5B0000}"/>
    <cellStyle name="Output 2 3 2 3 7 3 3 2" xfId="23471" xr:uid="{00000000-0005-0000-0000-0000A05B0000}"/>
    <cellStyle name="Output 2 3 2 3 7 3 3 2 2" xfId="23472" xr:uid="{00000000-0005-0000-0000-0000A15B0000}"/>
    <cellStyle name="Output 2 3 2 3 7 3 3 3" xfId="23473" xr:uid="{00000000-0005-0000-0000-0000A25B0000}"/>
    <cellStyle name="Output 2 3 2 3 7 3 4" xfId="23474" xr:uid="{00000000-0005-0000-0000-0000A35B0000}"/>
    <cellStyle name="Output 2 3 2 3 7 3 4 2" xfId="23475" xr:uid="{00000000-0005-0000-0000-0000A45B0000}"/>
    <cellStyle name="Output 2 3 2 3 7 3 4 2 2" xfId="23476" xr:uid="{00000000-0005-0000-0000-0000A55B0000}"/>
    <cellStyle name="Output 2 3 2 3 7 3 4 3" xfId="23477" xr:uid="{00000000-0005-0000-0000-0000A65B0000}"/>
    <cellStyle name="Output 2 3 2 3 7 3 5" xfId="23478" xr:uid="{00000000-0005-0000-0000-0000A75B0000}"/>
    <cellStyle name="Output 2 3 2 3 7 3 5 2" xfId="23479" xr:uid="{00000000-0005-0000-0000-0000A85B0000}"/>
    <cellStyle name="Output 2 3 2 3 7 3 6" xfId="23480" xr:uid="{00000000-0005-0000-0000-0000A95B0000}"/>
    <cellStyle name="Output 2 3 2 3 7 3 6 2" xfId="23481" xr:uid="{00000000-0005-0000-0000-0000AA5B0000}"/>
    <cellStyle name="Output 2 3 2 3 7 3 7" xfId="23482" xr:uid="{00000000-0005-0000-0000-0000AB5B0000}"/>
    <cellStyle name="Output 2 3 2 3 7 4" xfId="23483" xr:uid="{00000000-0005-0000-0000-0000AC5B0000}"/>
    <cellStyle name="Output 2 3 2 3 7 4 2" xfId="23484" xr:uid="{00000000-0005-0000-0000-0000AD5B0000}"/>
    <cellStyle name="Output 2 3 2 3 7 4 2 2" xfId="23485" xr:uid="{00000000-0005-0000-0000-0000AE5B0000}"/>
    <cellStyle name="Output 2 3 2 3 7 4 2 2 2" xfId="23486" xr:uid="{00000000-0005-0000-0000-0000AF5B0000}"/>
    <cellStyle name="Output 2 3 2 3 7 4 2 2 2 2" xfId="23487" xr:uid="{00000000-0005-0000-0000-0000B05B0000}"/>
    <cellStyle name="Output 2 3 2 3 7 4 2 2 3" xfId="23488" xr:uid="{00000000-0005-0000-0000-0000B15B0000}"/>
    <cellStyle name="Output 2 3 2 3 7 4 2 3" xfId="23489" xr:uid="{00000000-0005-0000-0000-0000B25B0000}"/>
    <cellStyle name="Output 2 3 2 3 7 4 2 3 2" xfId="23490" xr:uid="{00000000-0005-0000-0000-0000B35B0000}"/>
    <cellStyle name="Output 2 3 2 3 7 4 2 4" xfId="23491" xr:uid="{00000000-0005-0000-0000-0000B45B0000}"/>
    <cellStyle name="Output 2 3 2 3 7 4 3" xfId="23492" xr:uid="{00000000-0005-0000-0000-0000B55B0000}"/>
    <cellStyle name="Output 2 3 2 3 7 4 3 2" xfId="23493" xr:uid="{00000000-0005-0000-0000-0000B65B0000}"/>
    <cellStyle name="Output 2 3 2 3 7 4 3 2 2" xfId="23494" xr:uid="{00000000-0005-0000-0000-0000B75B0000}"/>
    <cellStyle name="Output 2 3 2 3 7 4 3 3" xfId="23495" xr:uid="{00000000-0005-0000-0000-0000B85B0000}"/>
    <cellStyle name="Output 2 3 2 3 7 4 4" xfId="23496" xr:uid="{00000000-0005-0000-0000-0000B95B0000}"/>
    <cellStyle name="Output 2 3 2 3 7 4 4 2" xfId="23497" xr:uid="{00000000-0005-0000-0000-0000BA5B0000}"/>
    <cellStyle name="Output 2 3 2 3 7 4 4 2 2" xfId="23498" xr:uid="{00000000-0005-0000-0000-0000BB5B0000}"/>
    <cellStyle name="Output 2 3 2 3 7 4 4 3" xfId="23499" xr:uid="{00000000-0005-0000-0000-0000BC5B0000}"/>
    <cellStyle name="Output 2 3 2 3 7 4 5" xfId="23500" xr:uid="{00000000-0005-0000-0000-0000BD5B0000}"/>
    <cellStyle name="Output 2 3 2 3 7 4 5 2" xfId="23501" xr:uid="{00000000-0005-0000-0000-0000BE5B0000}"/>
    <cellStyle name="Output 2 3 2 3 7 4 6" xfId="23502" xr:uid="{00000000-0005-0000-0000-0000BF5B0000}"/>
    <cellStyle name="Output 2 3 2 3 7 4 6 2" xfId="23503" xr:uid="{00000000-0005-0000-0000-0000C05B0000}"/>
    <cellStyle name="Output 2 3 2 3 7 4 7" xfId="23504" xr:uid="{00000000-0005-0000-0000-0000C15B0000}"/>
    <cellStyle name="Output 2 3 2 3 7 5" xfId="23505" xr:uid="{00000000-0005-0000-0000-0000C25B0000}"/>
    <cellStyle name="Output 2 3 2 3 7 5 2" xfId="23506" xr:uid="{00000000-0005-0000-0000-0000C35B0000}"/>
    <cellStyle name="Output 2 3 2 3 7 5 2 2" xfId="23507" xr:uid="{00000000-0005-0000-0000-0000C45B0000}"/>
    <cellStyle name="Output 2 3 2 3 7 5 2 2 2" xfId="23508" xr:uid="{00000000-0005-0000-0000-0000C55B0000}"/>
    <cellStyle name="Output 2 3 2 3 7 5 2 2 2 2" xfId="23509" xr:uid="{00000000-0005-0000-0000-0000C65B0000}"/>
    <cellStyle name="Output 2 3 2 3 7 5 2 2 3" xfId="23510" xr:uid="{00000000-0005-0000-0000-0000C75B0000}"/>
    <cellStyle name="Output 2 3 2 3 7 5 2 3" xfId="23511" xr:uid="{00000000-0005-0000-0000-0000C85B0000}"/>
    <cellStyle name="Output 2 3 2 3 7 5 2 3 2" xfId="23512" xr:uid="{00000000-0005-0000-0000-0000C95B0000}"/>
    <cellStyle name="Output 2 3 2 3 7 5 2 4" xfId="23513" xr:uid="{00000000-0005-0000-0000-0000CA5B0000}"/>
    <cellStyle name="Output 2 3 2 3 7 5 3" xfId="23514" xr:uid="{00000000-0005-0000-0000-0000CB5B0000}"/>
    <cellStyle name="Output 2 3 2 3 7 5 3 2" xfId="23515" xr:uid="{00000000-0005-0000-0000-0000CC5B0000}"/>
    <cellStyle name="Output 2 3 2 3 7 5 3 2 2" xfId="23516" xr:uid="{00000000-0005-0000-0000-0000CD5B0000}"/>
    <cellStyle name="Output 2 3 2 3 7 5 3 3" xfId="23517" xr:uid="{00000000-0005-0000-0000-0000CE5B0000}"/>
    <cellStyle name="Output 2 3 2 3 7 5 4" xfId="23518" xr:uid="{00000000-0005-0000-0000-0000CF5B0000}"/>
    <cellStyle name="Output 2 3 2 3 7 5 4 2" xfId="23519" xr:uid="{00000000-0005-0000-0000-0000D05B0000}"/>
    <cellStyle name="Output 2 3 2 3 7 5 4 2 2" xfId="23520" xr:uid="{00000000-0005-0000-0000-0000D15B0000}"/>
    <cellStyle name="Output 2 3 2 3 7 5 4 3" xfId="23521" xr:uid="{00000000-0005-0000-0000-0000D25B0000}"/>
    <cellStyle name="Output 2 3 2 3 7 5 5" xfId="23522" xr:uid="{00000000-0005-0000-0000-0000D35B0000}"/>
    <cellStyle name="Output 2 3 2 3 7 5 5 2" xfId="23523" xr:uid="{00000000-0005-0000-0000-0000D45B0000}"/>
    <cellStyle name="Output 2 3 2 3 7 5 6" xfId="23524" xr:uid="{00000000-0005-0000-0000-0000D55B0000}"/>
    <cellStyle name="Output 2 3 2 3 7 5 6 2" xfId="23525" xr:uid="{00000000-0005-0000-0000-0000D65B0000}"/>
    <cellStyle name="Output 2 3 2 3 7 5 7" xfId="23526" xr:uid="{00000000-0005-0000-0000-0000D75B0000}"/>
    <cellStyle name="Output 2 3 2 3 7 6" xfId="23527" xr:uid="{00000000-0005-0000-0000-0000D85B0000}"/>
    <cellStyle name="Output 2 3 2 3 7 6 2" xfId="23528" xr:uid="{00000000-0005-0000-0000-0000D95B0000}"/>
    <cellStyle name="Output 2 3 2 3 7 6 2 2" xfId="23529" xr:uid="{00000000-0005-0000-0000-0000DA5B0000}"/>
    <cellStyle name="Output 2 3 2 3 7 6 2 2 2" xfId="23530" xr:uid="{00000000-0005-0000-0000-0000DB5B0000}"/>
    <cellStyle name="Output 2 3 2 3 7 6 2 2 2 2" xfId="23531" xr:uid="{00000000-0005-0000-0000-0000DC5B0000}"/>
    <cellStyle name="Output 2 3 2 3 7 6 2 2 3" xfId="23532" xr:uid="{00000000-0005-0000-0000-0000DD5B0000}"/>
    <cellStyle name="Output 2 3 2 3 7 6 2 3" xfId="23533" xr:uid="{00000000-0005-0000-0000-0000DE5B0000}"/>
    <cellStyle name="Output 2 3 2 3 7 6 2 3 2" xfId="23534" xr:uid="{00000000-0005-0000-0000-0000DF5B0000}"/>
    <cellStyle name="Output 2 3 2 3 7 6 2 4" xfId="23535" xr:uid="{00000000-0005-0000-0000-0000E05B0000}"/>
    <cellStyle name="Output 2 3 2 3 7 6 3" xfId="23536" xr:uid="{00000000-0005-0000-0000-0000E15B0000}"/>
    <cellStyle name="Output 2 3 2 3 7 6 3 2" xfId="23537" xr:uid="{00000000-0005-0000-0000-0000E25B0000}"/>
    <cellStyle name="Output 2 3 2 3 7 6 3 2 2" xfId="23538" xr:uid="{00000000-0005-0000-0000-0000E35B0000}"/>
    <cellStyle name="Output 2 3 2 3 7 6 3 3" xfId="23539" xr:uid="{00000000-0005-0000-0000-0000E45B0000}"/>
    <cellStyle name="Output 2 3 2 3 7 6 4" xfId="23540" xr:uid="{00000000-0005-0000-0000-0000E55B0000}"/>
    <cellStyle name="Output 2 3 2 3 7 6 4 2" xfId="23541" xr:uid="{00000000-0005-0000-0000-0000E65B0000}"/>
    <cellStyle name="Output 2 3 2 3 7 6 4 2 2" xfId="23542" xr:uid="{00000000-0005-0000-0000-0000E75B0000}"/>
    <cellStyle name="Output 2 3 2 3 7 6 4 3" xfId="23543" xr:uid="{00000000-0005-0000-0000-0000E85B0000}"/>
    <cellStyle name="Output 2 3 2 3 7 6 5" xfId="23544" xr:uid="{00000000-0005-0000-0000-0000E95B0000}"/>
    <cellStyle name="Output 2 3 2 3 7 6 5 2" xfId="23545" xr:uid="{00000000-0005-0000-0000-0000EA5B0000}"/>
    <cellStyle name="Output 2 3 2 3 7 6 6" xfId="23546" xr:uid="{00000000-0005-0000-0000-0000EB5B0000}"/>
    <cellStyle name="Output 2 3 2 3 7 6 6 2" xfId="23547" xr:uid="{00000000-0005-0000-0000-0000EC5B0000}"/>
    <cellStyle name="Output 2 3 2 3 7 6 7" xfId="23548" xr:uid="{00000000-0005-0000-0000-0000ED5B0000}"/>
    <cellStyle name="Output 2 3 2 3 7 7" xfId="23549" xr:uid="{00000000-0005-0000-0000-0000EE5B0000}"/>
    <cellStyle name="Output 2 3 2 3 7 7 2" xfId="23550" xr:uid="{00000000-0005-0000-0000-0000EF5B0000}"/>
    <cellStyle name="Output 2 3 2 3 7 7 2 2" xfId="23551" xr:uid="{00000000-0005-0000-0000-0000F05B0000}"/>
    <cellStyle name="Output 2 3 2 3 7 7 2 2 2" xfId="23552" xr:uid="{00000000-0005-0000-0000-0000F15B0000}"/>
    <cellStyle name="Output 2 3 2 3 7 7 2 3" xfId="23553" xr:uid="{00000000-0005-0000-0000-0000F25B0000}"/>
    <cellStyle name="Output 2 3 2 3 7 7 3" xfId="23554" xr:uid="{00000000-0005-0000-0000-0000F35B0000}"/>
    <cellStyle name="Output 2 3 2 3 7 7 3 2" xfId="23555" xr:uid="{00000000-0005-0000-0000-0000F45B0000}"/>
    <cellStyle name="Output 2 3 2 3 7 7 4" xfId="23556" xr:uid="{00000000-0005-0000-0000-0000F55B0000}"/>
    <cellStyle name="Output 2 3 2 3 7 8" xfId="23557" xr:uid="{00000000-0005-0000-0000-0000F65B0000}"/>
    <cellStyle name="Output 2 3 2 3 7 8 2" xfId="23558" xr:uid="{00000000-0005-0000-0000-0000F75B0000}"/>
    <cellStyle name="Output 2 3 2 3 7 8 2 2" xfId="23559" xr:uid="{00000000-0005-0000-0000-0000F85B0000}"/>
    <cellStyle name="Output 2 3 2 3 7 8 3" xfId="23560" xr:uid="{00000000-0005-0000-0000-0000F95B0000}"/>
    <cellStyle name="Output 2 3 2 3 7 9" xfId="23561" xr:uid="{00000000-0005-0000-0000-0000FA5B0000}"/>
    <cellStyle name="Output 2 3 2 3 7 9 2" xfId="23562" xr:uid="{00000000-0005-0000-0000-0000FB5B0000}"/>
    <cellStyle name="Output 2 3 2 3 7 9 2 2" xfId="23563" xr:uid="{00000000-0005-0000-0000-0000FC5B0000}"/>
    <cellStyle name="Output 2 3 2 3 7 9 3" xfId="23564" xr:uid="{00000000-0005-0000-0000-0000FD5B0000}"/>
    <cellStyle name="Output 2 3 2 3 8" xfId="23565" xr:uid="{00000000-0005-0000-0000-0000FE5B0000}"/>
    <cellStyle name="Output 2 3 2 3 8 10" xfId="23566" xr:uid="{00000000-0005-0000-0000-0000FF5B0000}"/>
    <cellStyle name="Output 2 3 2 3 8 10 2" xfId="23567" xr:uid="{00000000-0005-0000-0000-0000005C0000}"/>
    <cellStyle name="Output 2 3 2 3 8 11" xfId="23568" xr:uid="{00000000-0005-0000-0000-0000015C0000}"/>
    <cellStyle name="Output 2 3 2 3 8 11 2" xfId="23569" xr:uid="{00000000-0005-0000-0000-0000025C0000}"/>
    <cellStyle name="Output 2 3 2 3 8 12" xfId="23570" xr:uid="{00000000-0005-0000-0000-0000035C0000}"/>
    <cellStyle name="Output 2 3 2 3 8 2" xfId="23571" xr:uid="{00000000-0005-0000-0000-0000045C0000}"/>
    <cellStyle name="Output 2 3 2 3 8 2 2" xfId="23572" xr:uid="{00000000-0005-0000-0000-0000055C0000}"/>
    <cellStyle name="Output 2 3 2 3 8 2 2 2" xfId="23573" xr:uid="{00000000-0005-0000-0000-0000065C0000}"/>
    <cellStyle name="Output 2 3 2 3 8 2 2 2 2" xfId="23574" xr:uid="{00000000-0005-0000-0000-0000075C0000}"/>
    <cellStyle name="Output 2 3 2 3 8 2 2 2 2 2" xfId="23575" xr:uid="{00000000-0005-0000-0000-0000085C0000}"/>
    <cellStyle name="Output 2 3 2 3 8 2 2 2 3" xfId="23576" xr:uid="{00000000-0005-0000-0000-0000095C0000}"/>
    <cellStyle name="Output 2 3 2 3 8 2 2 3" xfId="23577" xr:uid="{00000000-0005-0000-0000-00000A5C0000}"/>
    <cellStyle name="Output 2 3 2 3 8 2 2 3 2" xfId="23578" xr:uid="{00000000-0005-0000-0000-00000B5C0000}"/>
    <cellStyle name="Output 2 3 2 3 8 2 2 4" xfId="23579" xr:uid="{00000000-0005-0000-0000-00000C5C0000}"/>
    <cellStyle name="Output 2 3 2 3 8 2 3" xfId="23580" xr:uid="{00000000-0005-0000-0000-00000D5C0000}"/>
    <cellStyle name="Output 2 3 2 3 8 2 3 2" xfId="23581" xr:uid="{00000000-0005-0000-0000-00000E5C0000}"/>
    <cellStyle name="Output 2 3 2 3 8 2 3 2 2" xfId="23582" xr:uid="{00000000-0005-0000-0000-00000F5C0000}"/>
    <cellStyle name="Output 2 3 2 3 8 2 3 3" xfId="23583" xr:uid="{00000000-0005-0000-0000-0000105C0000}"/>
    <cellStyle name="Output 2 3 2 3 8 2 4" xfId="23584" xr:uid="{00000000-0005-0000-0000-0000115C0000}"/>
    <cellStyle name="Output 2 3 2 3 8 2 4 2" xfId="23585" xr:uid="{00000000-0005-0000-0000-0000125C0000}"/>
    <cellStyle name="Output 2 3 2 3 8 2 4 2 2" xfId="23586" xr:uid="{00000000-0005-0000-0000-0000135C0000}"/>
    <cellStyle name="Output 2 3 2 3 8 2 4 3" xfId="23587" xr:uid="{00000000-0005-0000-0000-0000145C0000}"/>
    <cellStyle name="Output 2 3 2 3 8 2 5" xfId="23588" xr:uid="{00000000-0005-0000-0000-0000155C0000}"/>
    <cellStyle name="Output 2 3 2 3 8 2 5 2" xfId="23589" xr:uid="{00000000-0005-0000-0000-0000165C0000}"/>
    <cellStyle name="Output 2 3 2 3 8 2 6" xfId="23590" xr:uid="{00000000-0005-0000-0000-0000175C0000}"/>
    <cellStyle name="Output 2 3 2 3 8 2 6 2" xfId="23591" xr:uid="{00000000-0005-0000-0000-0000185C0000}"/>
    <cellStyle name="Output 2 3 2 3 8 2 7" xfId="23592" xr:uid="{00000000-0005-0000-0000-0000195C0000}"/>
    <cellStyle name="Output 2 3 2 3 8 3" xfId="23593" xr:uid="{00000000-0005-0000-0000-00001A5C0000}"/>
    <cellStyle name="Output 2 3 2 3 8 3 2" xfId="23594" xr:uid="{00000000-0005-0000-0000-00001B5C0000}"/>
    <cellStyle name="Output 2 3 2 3 8 3 2 2" xfId="23595" xr:uid="{00000000-0005-0000-0000-00001C5C0000}"/>
    <cellStyle name="Output 2 3 2 3 8 3 2 2 2" xfId="23596" xr:uid="{00000000-0005-0000-0000-00001D5C0000}"/>
    <cellStyle name="Output 2 3 2 3 8 3 2 2 2 2" xfId="23597" xr:uid="{00000000-0005-0000-0000-00001E5C0000}"/>
    <cellStyle name="Output 2 3 2 3 8 3 2 2 3" xfId="23598" xr:uid="{00000000-0005-0000-0000-00001F5C0000}"/>
    <cellStyle name="Output 2 3 2 3 8 3 2 3" xfId="23599" xr:uid="{00000000-0005-0000-0000-0000205C0000}"/>
    <cellStyle name="Output 2 3 2 3 8 3 2 3 2" xfId="23600" xr:uid="{00000000-0005-0000-0000-0000215C0000}"/>
    <cellStyle name="Output 2 3 2 3 8 3 2 4" xfId="23601" xr:uid="{00000000-0005-0000-0000-0000225C0000}"/>
    <cellStyle name="Output 2 3 2 3 8 3 3" xfId="23602" xr:uid="{00000000-0005-0000-0000-0000235C0000}"/>
    <cellStyle name="Output 2 3 2 3 8 3 3 2" xfId="23603" xr:uid="{00000000-0005-0000-0000-0000245C0000}"/>
    <cellStyle name="Output 2 3 2 3 8 3 3 2 2" xfId="23604" xr:uid="{00000000-0005-0000-0000-0000255C0000}"/>
    <cellStyle name="Output 2 3 2 3 8 3 3 3" xfId="23605" xr:uid="{00000000-0005-0000-0000-0000265C0000}"/>
    <cellStyle name="Output 2 3 2 3 8 3 4" xfId="23606" xr:uid="{00000000-0005-0000-0000-0000275C0000}"/>
    <cellStyle name="Output 2 3 2 3 8 3 4 2" xfId="23607" xr:uid="{00000000-0005-0000-0000-0000285C0000}"/>
    <cellStyle name="Output 2 3 2 3 8 3 4 2 2" xfId="23608" xr:uid="{00000000-0005-0000-0000-0000295C0000}"/>
    <cellStyle name="Output 2 3 2 3 8 3 4 3" xfId="23609" xr:uid="{00000000-0005-0000-0000-00002A5C0000}"/>
    <cellStyle name="Output 2 3 2 3 8 3 5" xfId="23610" xr:uid="{00000000-0005-0000-0000-00002B5C0000}"/>
    <cellStyle name="Output 2 3 2 3 8 3 5 2" xfId="23611" xr:uid="{00000000-0005-0000-0000-00002C5C0000}"/>
    <cellStyle name="Output 2 3 2 3 8 3 6" xfId="23612" xr:uid="{00000000-0005-0000-0000-00002D5C0000}"/>
    <cellStyle name="Output 2 3 2 3 8 3 6 2" xfId="23613" xr:uid="{00000000-0005-0000-0000-00002E5C0000}"/>
    <cellStyle name="Output 2 3 2 3 8 3 7" xfId="23614" xr:uid="{00000000-0005-0000-0000-00002F5C0000}"/>
    <cellStyle name="Output 2 3 2 3 8 4" xfId="23615" xr:uid="{00000000-0005-0000-0000-0000305C0000}"/>
    <cellStyle name="Output 2 3 2 3 8 4 2" xfId="23616" xr:uid="{00000000-0005-0000-0000-0000315C0000}"/>
    <cellStyle name="Output 2 3 2 3 8 4 2 2" xfId="23617" xr:uid="{00000000-0005-0000-0000-0000325C0000}"/>
    <cellStyle name="Output 2 3 2 3 8 4 2 2 2" xfId="23618" xr:uid="{00000000-0005-0000-0000-0000335C0000}"/>
    <cellStyle name="Output 2 3 2 3 8 4 2 2 2 2" xfId="23619" xr:uid="{00000000-0005-0000-0000-0000345C0000}"/>
    <cellStyle name="Output 2 3 2 3 8 4 2 2 3" xfId="23620" xr:uid="{00000000-0005-0000-0000-0000355C0000}"/>
    <cellStyle name="Output 2 3 2 3 8 4 2 3" xfId="23621" xr:uid="{00000000-0005-0000-0000-0000365C0000}"/>
    <cellStyle name="Output 2 3 2 3 8 4 2 3 2" xfId="23622" xr:uid="{00000000-0005-0000-0000-0000375C0000}"/>
    <cellStyle name="Output 2 3 2 3 8 4 2 4" xfId="23623" xr:uid="{00000000-0005-0000-0000-0000385C0000}"/>
    <cellStyle name="Output 2 3 2 3 8 4 3" xfId="23624" xr:uid="{00000000-0005-0000-0000-0000395C0000}"/>
    <cellStyle name="Output 2 3 2 3 8 4 3 2" xfId="23625" xr:uid="{00000000-0005-0000-0000-00003A5C0000}"/>
    <cellStyle name="Output 2 3 2 3 8 4 3 2 2" xfId="23626" xr:uid="{00000000-0005-0000-0000-00003B5C0000}"/>
    <cellStyle name="Output 2 3 2 3 8 4 3 3" xfId="23627" xr:uid="{00000000-0005-0000-0000-00003C5C0000}"/>
    <cellStyle name="Output 2 3 2 3 8 4 4" xfId="23628" xr:uid="{00000000-0005-0000-0000-00003D5C0000}"/>
    <cellStyle name="Output 2 3 2 3 8 4 4 2" xfId="23629" xr:uid="{00000000-0005-0000-0000-00003E5C0000}"/>
    <cellStyle name="Output 2 3 2 3 8 4 4 2 2" xfId="23630" xr:uid="{00000000-0005-0000-0000-00003F5C0000}"/>
    <cellStyle name="Output 2 3 2 3 8 4 4 3" xfId="23631" xr:uid="{00000000-0005-0000-0000-0000405C0000}"/>
    <cellStyle name="Output 2 3 2 3 8 4 5" xfId="23632" xr:uid="{00000000-0005-0000-0000-0000415C0000}"/>
    <cellStyle name="Output 2 3 2 3 8 4 5 2" xfId="23633" xr:uid="{00000000-0005-0000-0000-0000425C0000}"/>
    <cellStyle name="Output 2 3 2 3 8 4 6" xfId="23634" xr:uid="{00000000-0005-0000-0000-0000435C0000}"/>
    <cellStyle name="Output 2 3 2 3 8 4 6 2" xfId="23635" xr:uid="{00000000-0005-0000-0000-0000445C0000}"/>
    <cellStyle name="Output 2 3 2 3 8 4 7" xfId="23636" xr:uid="{00000000-0005-0000-0000-0000455C0000}"/>
    <cellStyle name="Output 2 3 2 3 8 5" xfId="23637" xr:uid="{00000000-0005-0000-0000-0000465C0000}"/>
    <cellStyle name="Output 2 3 2 3 8 5 2" xfId="23638" xr:uid="{00000000-0005-0000-0000-0000475C0000}"/>
    <cellStyle name="Output 2 3 2 3 8 5 2 2" xfId="23639" xr:uid="{00000000-0005-0000-0000-0000485C0000}"/>
    <cellStyle name="Output 2 3 2 3 8 5 2 2 2" xfId="23640" xr:uid="{00000000-0005-0000-0000-0000495C0000}"/>
    <cellStyle name="Output 2 3 2 3 8 5 2 2 2 2" xfId="23641" xr:uid="{00000000-0005-0000-0000-00004A5C0000}"/>
    <cellStyle name="Output 2 3 2 3 8 5 2 2 3" xfId="23642" xr:uid="{00000000-0005-0000-0000-00004B5C0000}"/>
    <cellStyle name="Output 2 3 2 3 8 5 2 3" xfId="23643" xr:uid="{00000000-0005-0000-0000-00004C5C0000}"/>
    <cellStyle name="Output 2 3 2 3 8 5 2 3 2" xfId="23644" xr:uid="{00000000-0005-0000-0000-00004D5C0000}"/>
    <cellStyle name="Output 2 3 2 3 8 5 2 4" xfId="23645" xr:uid="{00000000-0005-0000-0000-00004E5C0000}"/>
    <cellStyle name="Output 2 3 2 3 8 5 3" xfId="23646" xr:uid="{00000000-0005-0000-0000-00004F5C0000}"/>
    <cellStyle name="Output 2 3 2 3 8 5 3 2" xfId="23647" xr:uid="{00000000-0005-0000-0000-0000505C0000}"/>
    <cellStyle name="Output 2 3 2 3 8 5 3 2 2" xfId="23648" xr:uid="{00000000-0005-0000-0000-0000515C0000}"/>
    <cellStyle name="Output 2 3 2 3 8 5 3 3" xfId="23649" xr:uid="{00000000-0005-0000-0000-0000525C0000}"/>
    <cellStyle name="Output 2 3 2 3 8 5 4" xfId="23650" xr:uid="{00000000-0005-0000-0000-0000535C0000}"/>
    <cellStyle name="Output 2 3 2 3 8 5 4 2" xfId="23651" xr:uid="{00000000-0005-0000-0000-0000545C0000}"/>
    <cellStyle name="Output 2 3 2 3 8 5 4 2 2" xfId="23652" xr:uid="{00000000-0005-0000-0000-0000555C0000}"/>
    <cellStyle name="Output 2 3 2 3 8 5 4 3" xfId="23653" xr:uid="{00000000-0005-0000-0000-0000565C0000}"/>
    <cellStyle name="Output 2 3 2 3 8 5 5" xfId="23654" xr:uid="{00000000-0005-0000-0000-0000575C0000}"/>
    <cellStyle name="Output 2 3 2 3 8 5 5 2" xfId="23655" xr:uid="{00000000-0005-0000-0000-0000585C0000}"/>
    <cellStyle name="Output 2 3 2 3 8 5 6" xfId="23656" xr:uid="{00000000-0005-0000-0000-0000595C0000}"/>
    <cellStyle name="Output 2 3 2 3 8 5 6 2" xfId="23657" xr:uid="{00000000-0005-0000-0000-00005A5C0000}"/>
    <cellStyle name="Output 2 3 2 3 8 5 7" xfId="23658" xr:uid="{00000000-0005-0000-0000-00005B5C0000}"/>
    <cellStyle name="Output 2 3 2 3 8 6" xfId="23659" xr:uid="{00000000-0005-0000-0000-00005C5C0000}"/>
    <cellStyle name="Output 2 3 2 3 8 6 2" xfId="23660" xr:uid="{00000000-0005-0000-0000-00005D5C0000}"/>
    <cellStyle name="Output 2 3 2 3 8 6 2 2" xfId="23661" xr:uid="{00000000-0005-0000-0000-00005E5C0000}"/>
    <cellStyle name="Output 2 3 2 3 8 6 2 2 2" xfId="23662" xr:uid="{00000000-0005-0000-0000-00005F5C0000}"/>
    <cellStyle name="Output 2 3 2 3 8 6 2 2 2 2" xfId="23663" xr:uid="{00000000-0005-0000-0000-0000605C0000}"/>
    <cellStyle name="Output 2 3 2 3 8 6 2 2 3" xfId="23664" xr:uid="{00000000-0005-0000-0000-0000615C0000}"/>
    <cellStyle name="Output 2 3 2 3 8 6 2 3" xfId="23665" xr:uid="{00000000-0005-0000-0000-0000625C0000}"/>
    <cellStyle name="Output 2 3 2 3 8 6 2 3 2" xfId="23666" xr:uid="{00000000-0005-0000-0000-0000635C0000}"/>
    <cellStyle name="Output 2 3 2 3 8 6 2 4" xfId="23667" xr:uid="{00000000-0005-0000-0000-0000645C0000}"/>
    <cellStyle name="Output 2 3 2 3 8 6 3" xfId="23668" xr:uid="{00000000-0005-0000-0000-0000655C0000}"/>
    <cellStyle name="Output 2 3 2 3 8 6 3 2" xfId="23669" xr:uid="{00000000-0005-0000-0000-0000665C0000}"/>
    <cellStyle name="Output 2 3 2 3 8 6 3 2 2" xfId="23670" xr:uid="{00000000-0005-0000-0000-0000675C0000}"/>
    <cellStyle name="Output 2 3 2 3 8 6 3 3" xfId="23671" xr:uid="{00000000-0005-0000-0000-0000685C0000}"/>
    <cellStyle name="Output 2 3 2 3 8 6 4" xfId="23672" xr:uid="{00000000-0005-0000-0000-0000695C0000}"/>
    <cellStyle name="Output 2 3 2 3 8 6 4 2" xfId="23673" xr:uid="{00000000-0005-0000-0000-00006A5C0000}"/>
    <cellStyle name="Output 2 3 2 3 8 6 4 2 2" xfId="23674" xr:uid="{00000000-0005-0000-0000-00006B5C0000}"/>
    <cellStyle name="Output 2 3 2 3 8 6 4 3" xfId="23675" xr:uid="{00000000-0005-0000-0000-00006C5C0000}"/>
    <cellStyle name="Output 2 3 2 3 8 6 5" xfId="23676" xr:uid="{00000000-0005-0000-0000-00006D5C0000}"/>
    <cellStyle name="Output 2 3 2 3 8 6 5 2" xfId="23677" xr:uid="{00000000-0005-0000-0000-00006E5C0000}"/>
    <cellStyle name="Output 2 3 2 3 8 6 6" xfId="23678" xr:uid="{00000000-0005-0000-0000-00006F5C0000}"/>
    <cellStyle name="Output 2 3 2 3 8 6 6 2" xfId="23679" xr:uid="{00000000-0005-0000-0000-0000705C0000}"/>
    <cellStyle name="Output 2 3 2 3 8 6 7" xfId="23680" xr:uid="{00000000-0005-0000-0000-0000715C0000}"/>
    <cellStyle name="Output 2 3 2 3 8 7" xfId="23681" xr:uid="{00000000-0005-0000-0000-0000725C0000}"/>
    <cellStyle name="Output 2 3 2 3 8 7 2" xfId="23682" xr:uid="{00000000-0005-0000-0000-0000735C0000}"/>
    <cellStyle name="Output 2 3 2 3 8 7 2 2" xfId="23683" xr:uid="{00000000-0005-0000-0000-0000745C0000}"/>
    <cellStyle name="Output 2 3 2 3 8 7 2 2 2" xfId="23684" xr:uid="{00000000-0005-0000-0000-0000755C0000}"/>
    <cellStyle name="Output 2 3 2 3 8 7 2 3" xfId="23685" xr:uid="{00000000-0005-0000-0000-0000765C0000}"/>
    <cellStyle name="Output 2 3 2 3 8 7 3" xfId="23686" xr:uid="{00000000-0005-0000-0000-0000775C0000}"/>
    <cellStyle name="Output 2 3 2 3 8 7 3 2" xfId="23687" xr:uid="{00000000-0005-0000-0000-0000785C0000}"/>
    <cellStyle name="Output 2 3 2 3 8 7 4" xfId="23688" xr:uid="{00000000-0005-0000-0000-0000795C0000}"/>
    <cellStyle name="Output 2 3 2 3 8 8" xfId="23689" xr:uid="{00000000-0005-0000-0000-00007A5C0000}"/>
    <cellStyle name="Output 2 3 2 3 8 8 2" xfId="23690" xr:uid="{00000000-0005-0000-0000-00007B5C0000}"/>
    <cellStyle name="Output 2 3 2 3 8 8 2 2" xfId="23691" xr:uid="{00000000-0005-0000-0000-00007C5C0000}"/>
    <cellStyle name="Output 2 3 2 3 8 8 3" xfId="23692" xr:uid="{00000000-0005-0000-0000-00007D5C0000}"/>
    <cellStyle name="Output 2 3 2 3 8 9" xfId="23693" xr:uid="{00000000-0005-0000-0000-00007E5C0000}"/>
    <cellStyle name="Output 2 3 2 3 8 9 2" xfId="23694" xr:uid="{00000000-0005-0000-0000-00007F5C0000}"/>
    <cellStyle name="Output 2 3 2 3 8 9 2 2" xfId="23695" xr:uid="{00000000-0005-0000-0000-0000805C0000}"/>
    <cellStyle name="Output 2 3 2 3 8 9 3" xfId="23696" xr:uid="{00000000-0005-0000-0000-0000815C0000}"/>
    <cellStyle name="Output 2 3 2 3 9" xfId="23697" xr:uid="{00000000-0005-0000-0000-0000825C0000}"/>
    <cellStyle name="Output 2 3 2 3 9 10" xfId="23698" xr:uid="{00000000-0005-0000-0000-0000835C0000}"/>
    <cellStyle name="Output 2 3 2 3 9 10 2" xfId="23699" xr:uid="{00000000-0005-0000-0000-0000845C0000}"/>
    <cellStyle name="Output 2 3 2 3 9 11" xfId="23700" xr:uid="{00000000-0005-0000-0000-0000855C0000}"/>
    <cellStyle name="Output 2 3 2 3 9 11 2" xfId="23701" xr:uid="{00000000-0005-0000-0000-0000865C0000}"/>
    <cellStyle name="Output 2 3 2 3 9 12" xfId="23702" xr:uid="{00000000-0005-0000-0000-0000875C0000}"/>
    <cellStyle name="Output 2 3 2 3 9 2" xfId="23703" xr:uid="{00000000-0005-0000-0000-0000885C0000}"/>
    <cellStyle name="Output 2 3 2 3 9 2 2" xfId="23704" xr:uid="{00000000-0005-0000-0000-0000895C0000}"/>
    <cellStyle name="Output 2 3 2 3 9 2 2 2" xfId="23705" xr:uid="{00000000-0005-0000-0000-00008A5C0000}"/>
    <cellStyle name="Output 2 3 2 3 9 2 2 2 2" xfId="23706" xr:uid="{00000000-0005-0000-0000-00008B5C0000}"/>
    <cellStyle name="Output 2 3 2 3 9 2 2 2 2 2" xfId="23707" xr:uid="{00000000-0005-0000-0000-00008C5C0000}"/>
    <cellStyle name="Output 2 3 2 3 9 2 2 2 3" xfId="23708" xr:uid="{00000000-0005-0000-0000-00008D5C0000}"/>
    <cellStyle name="Output 2 3 2 3 9 2 2 3" xfId="23709" xr:uid="{00000000-0005-0000-0000-00008E5C0000}"/>
    <cellStyle name="Output 2 3 2 3 9 2 2 3 2" xfId="23710" xr:uid="{00000000-0005-0000-0000-00008F5C0000}"/>
    <cellStyle name="Output 2 3 2 3 9 2 2 4" xfId="23711" xr:uid="{00000000-0005-0000-0000-0000905C0000}"/>
    <cellStyle name="Output 2 3 2 3 9 2 3" xfId="23712" xr:uid="{00000000-0005-0000-0000-0000915C0000}"/>
    <cellStyle name="Output 2 3 2 3 9 2 3 2" xfId="23713" xr:uid="{00000000-0005-0000-0000-0000925C0000}"/>
    <cellStyle name="Output 2 3 2 3 9 2 3 2 2" xfId="23714" xr:uid="{00000000-0005-0000-0000-0000935C0000}"/>
    <cellStyle name="Output 2 3 2 3 9 2 3 3" xfId="23715" xr:uid="{00000000-0005-0000-0000-0000945C0000}"/>
    <cellStyle name="Output 2 3 2 3 9 2 4" xfId="23716" xr:uid="{00000000-0005-0000-0000-0000955C0000}"/>
    <cellStyle name="Output 2 3 2 3 9 2 4 2" xfId="23717" xr:uid="{00000000-0005-0000-0000-0000965C0000}"/>
    <cellStyle name="Output 2 3 2 3 9 2 4 2 2" xfId="23718" xr:uid="{00000000-0005-0000-0000-0000975C0000}"/>
    <cellStyle name="Output 2 3 2 3 9 2 4 3" xfId="23719" xr:uid="{00000000-0005-0000-0000-0000985C0000}"/>
    <cellStyle name="Output 2 3 2 3 9 2 5" xfId="23720" xr:uid="{00000000-0005-0000-0000-0000995C0000}"/>
    <cellStyle name="Output 2 3 2 3 9 2 5 2" xfId="23721" xr:uid="{00000000-0005-0000-0000-00009A5C0000}"/>
    <cellStyle name="Output 2 3 2 3 9 2 6" xfId="23722" xr:uid="{00000000-0005-0000-0000-00009B5C0000}"/>
    <cellStyle name="Output 2 3 2 3 9 2 6 2" xfId="23723" xr:uid="{00000000-0005-0000-0000-00009C5C0000}"/>
    <cellStyle name="Output 2 3 2 3 9 2 7" xfId="23724" xr:uid="{00000000-0005-0000-0000-00009D5C0000}"/>
    <cellStyle name="Output 2 3 2 3 9 3" xfId="23725" xr:uid="{00000000-0005-0000-0000-00009E5C0000}"/>
    <cellStyle name="Output 2 3 2 3 9 3 2" xfId="23726" xr:uid="{00000000-0005-0000-0000-00009F5C0000}"/>
    <cellStyle name="Output 2 3 2 3 9 3 2 2" xfId="23727" xr:uid="{00000000-0005-0000-0000-0000A05C0000}"/>
    <cellStyle name="Output 2 3 2 3 9 3 2 2 2" xfId="23728" xr:uid="{00000000-0005-0000-0000-0000A15C0000}"/>
    <cellStyle name="Output 2 3 2 3 9 3 2 2 2 2" xfId="23729" xr:uid="{00000000-0005-0000-0000-0000A25C0000}"/>
    <cellStyle name="Output 2 3 2 3 9 3 2 2 3" xfId="23730" xr:uid="{00000000-0005-0000-0000-0000A35C0000}"/>
    <cellStyle name="Output 2 3 2 3 9 3 2 3" xfId="23731" xr:uid="{00000000-0005-0000-0000-0000A45C0000}"/>
    <cellStyle name="Output 2 3 2 3 9 3 2 3 2" xfId="23732" xr:uid="{00000000-0005-0000-0000-0000A55C0000}"/>
    <cellStyle name="Output 2 3 2 3 9 3 2 4" xfId="23733" xr:uid="{00000000-0005-0000-0000-0000A65C0000}"/>
    <cellStyle name="Output 2 3 2 3 9 3 3" xfId="23734" xr:uid="{00000000-0005-0000-0000-0000A75C0000}"/>
    <cellStyle name="Output 2 3 2 3 9 3 3 2" xfId="23735" xr:uid="{00000000-0005-0000-0000-0000A85C0000}"/>
    <cellStyle name="Output 2 3 2 3 9 3 3 2 2" xfId="23736" xr:uid="{00000000-0005-0000-0000-0000A95C0000}"/>
    <cellStyle name="Output 2 3 2 3 9 3 3 3" xfId="23737" xr:uid="{00000000-0005-0000-0000-0000AA5C0000}"/>
    <cellStyle name="Output 2 3 2 3 9 3 4" xfId="23738" xr:uid="{00000000-0005-0000-0000-0000AB5C0000}"/>
    <cellStyle name="Output 2 3 2 3 9 3 4 2" xfId="23739" xr:uid="{00000000-0005-0000-0000-0000AC5C0000}"/>
    <cellStyle name="Output 2 3 2 3 9 3 4 2 2" xfId="23740" xr:uid="{00000000-0005-0000-0000-0000AD5C0000}"/>
    <cellStyle name="Output 2 3 2 3 9 3 4 3" xfId="23741" xr:uid="{00000000-0005-0000-0000-0000AE5C0000}"/>
    <cellStyle name="Output 2 3 2 3 9 3 5" xfId="23742" xr:uid="{00000000-0005-0000-0000-0000AF5C0000}"/>
    <cellStyle name="Output 2 3 2 3 9 3 5 2" xfId="23743" xr:uid="{00000000-0005-0000-0000-0000B05C0000}"/>
    <cellStyle name="Output 2 3 2 3 9 3 6" xfId="23744" xr:uid="{00000000-0005-0000-0000-0000B15C0000}"/>
    <cellStyle name="Output 2 3 2 3 9 3 6 2" xfId="23745" xr:uid="{00000000-0005-0000-0000-0000B25C0000}"/>
    <cellStyle name="Output 2 3 2 3 9 3 7" xfId="23746" xr:uid="{00000000-0005-0000-0000-0000B35C0000}"/>
    <cellStyle name="Output 2 3 2 3 9 4" xfId="23747" xr:uid="{00000000-0005-0000-0000-0000B45C0000}"/>
    <cellStyle name="Output 2 3 2 3 9 4 2" xfId="23748" xr:uid="{00000000-0005-0000-0000-0000B55C0000}"/>
    <cellStyle name="Output 2 3 2 3 9 4 2 2" xfId="23749" xr:uid="{00000000-0005-0000-0000-0000B65C0000}"/>
    <cellStyle name="Output 2 3 2 3 9 4 2 2 2" xfId="23750" xr:uid="{00000000-0005-0000-0000-0000B75C0000}"/>
    <cellStyle name="Output 2 3 2 3 9 4 2 2 2 2" xfId="23751" xr:uid="{00000000-0005-0000-0000-0000B85C0000}"/>
    <cellStyle name="Output 2 3 2 3 9 4 2 2 3" xfId="23752" xr:uid="{00000000-0005-0000-0000-0000B95C0000}"/>
    <cellStyle name="Output 2 3 2 3 9 4 2 3" xfId="23753" xr:uid="{00000000-0005-0000-0000-0000BA5C0000}"/>
    <cellStyle name="Output 2 3 2 3 9 4 2 3 2" xfId="23754" xr:uid="{00000000-0005-0000-0000-0000BB5C0000}"/>
    <cellStyle name="Output 2 3 2 3 9 4 2 4" xfId="23755" xr:uid="{00000000-0005-0000-0000-0000BC5C0000}"/>
    <cellStyle name="Output 2 3 2 3 9 4 3" xfId="23756" xr:uid="{00000000-0005-0000-0000-0000BD5C0000}"/>
    <cellStyle name="Output 2 3 2 3 9 4 3 2" xfId="23757" xr:uid="{00000000-0005-0000-0000-0000BE5C0000}"/>
    <cellStyle name="Output 2 3 2 3 9 4 3 2 2" xfId="23758" xr:uid="{00000000-0005-0000-0000-0000BF5C0000}"/>
    <cellStyle name="Output 2 3 2 3 9 4 3 3" xfId="23759" xr:uid="{00000000-0005-0000-0000-0000C05C0000}"/>
    <cellStyle name="Output 2 3 2 3 9 4 4" xfId="23760" xr:uid="{00000000-0005-0000-0000-0000C15C0000}"/>
    <cellStyle name="Output 2 3 2 3 9 4 4 2" xfId="23761" xr:uid="{00000000-0005-0000-0000-0000C25C0000}"/>
    <cellStyle name="Output 2 3 2 3 9 4 4 2 2" xfId="23762" xr:uid="{00000000-0005-0000-0000-0000C35C0000}"/>
    <cellStyle name="Output 2 3 2 3 9 4 4 3" xfId="23763" xr:uid="{00000000-0005-0000-0000-0000C45C0000}"/>
    <cellStyle name="Output 2 3 2 3 9 4 5" xfId="23764" xr:uid="{00000000-0005-0000-0000-0000C55C0000}"/>
    <cellStyle name="Output 2 3 2 3 9 4 5 2" xfId="23765" xr:uid="{00000000-0005-0000-0000-0000C65C0000}"/>
    <cellStyle name="Output 2 3 2 3 9 4 6" xfId="23766" xr:uid="{00000000-0005-0000-0000-0000C75C0000}"/>
    <cellStyle name="Output 2 3 2 3 9 4 6 2" xfId="23767" xr:uid="{00000000-0005-0000-0000-0000C85C0000}"/>
    <cellStyle name="Output 2 3 2 3 9 4 7" xfId="23768" xr:uid="{00000000-0005-0000-0000-0000C95C0000}"/>
    <cellStyle name="Output 2 3 2 3 9 5" xfId="23769" xr:uid="{00000000-0005-0000-0000-0000CA5C0000}"/>
    <cellStyle name="Output 2 3 2 3 9 5 2" xfId="23770" xr:uid="{00000000-0005-0000-0000-0000CB5C0000}"/>
    <cellStyle name="Output 2 3 2 3 9 5 2 2" xfId="23771" xr:uid="{00000000-0005-0000-0000-0000CC5C0000}"/>
    <cellStyle name="Output 2 3 2 3 9 5 2 2 2" xfId="23772" xr:uid="{00000000-0005-0000-0000-0000CD5C0000}"/>
    <cellStyle name="Output 2 3 2 3 9 5 2 2 2 2" xfId="23773" xr:uid="{00000000-0005-0000-0000-0000CE5C0000}"/>
    <cellStyle name="Output 2 3 2 3 9 5 2 2 3" xfId="23774" xr:uid="{00000000-0005-0000-0000-0000CF5C0000}"/>
    <cellStyle name="Output 2 3 2 3 9 5 2 3" xfId="23775" xr:uid="{00000000-0005-0000-0000-0000D05C0000}"/>
    <cellStyle name="Output 2 3 2 3 9 5 2 3 2" xfId="23776" xr:uid="{00000000-0005-0000-0000-0000D15C0000}"/>
    <cellStyle name="Output 2 3 2 3 9 5 2 4" xfId="23777" xr:uid="{00000000-0005-0000-0000-0000D25C0000}"/>
    <cellStyle name="Output 2 3 2 3 9 5 3" xfId="23778" xr:uid="{00000000-0005-0000-0000-0000D35C0000}"/>
    <cellStyle name="Output 2 3 2 3 9 5 3 2" xfId="23779" xr:uid="{00000000-0005-0000-0000-0000D45C0000}"/>
    <cellStyle name="Output 2 3 2 3 9 5 3 2 2" xfId="23780" xr:uid="{00000000-0005-0000-0000-0000D55C0000}"/>
    <cellStyle name="Output 2 3 2 3 9 5 3 3" xfId="23781" xr:uid="{00000000-0005-0000-0000-0000D65C0000}"/>
    <cellStyle name="Output 2 3 2 3 9 5 4" xfId="23782" xr:uid="{00000000-0005-0000-0000-0000D75C0000}"/>
    <cellStyle name="Output 2 3 2 3 9 5 4 2" xfId="23783" xr:uid="{00000000-0005-0000-0000-0000D85C0000}"/>
    <cellStyle name="Output 2 3 2 3 9 5 4 2 2" xfId="23784" xr:uid="{00000000-0005-0000-0000-0000D95C0000}"/>
    <cellStyle name="Output 2 3 2 3 9 5 4 3" xfId="23785" xr:uid="{00000000-0005-0000-0000-0000DA5C0000}"/>
    <cellStyle name="Output 2 3 2 3 9 5 5" xfId="23786" xr:uid="{00000000-0005-0000-0000-0000DB5C0000}"/>
    <cellStyle name="Output 2 3 2 3 9 5 5 2" xfId="23787" xr:uid="{00000000-0005-0000-0000-0000DC5C0000}"/>
    <cellStyle name="Output 2 3 2 3 9 5 6" xfId="23788" xr:uid="{00000000-0005-0000-0000-0000DD5C0000}"/>
    <cellStyle name="Output 2 3 2 3 9 5 6 2" xfId="23789" xr:uid="{00000000-0005-0000-0000-0000DE5C0000}"/>
    <cellStyle name="Output 2 3 2 3 9 5 7" xfId="23790" xr:uid="{00000000-0005-0000-0000-0000DF5C0000}"/>
    <cellStyle name="Output 2 3 2 3 9 6" xfId="23791" xr:uid="{00000000-0005-0000-0000-0000E05C0000}"/>
    <cellStyle name="Output 2 3 2 3 9 6 2" xfId="23792" xr:uid="{00000000-0005-0000-0000-0000E15C0000}"/>
    <cellStyle name="Output 2 3 2 3 9 6 2 2" xfId="23793" xr:uid="{00000000-0005-0000-0000-0000E25C0000}"/>
    <cellStyle name="Output 2 3 2 3 9 6 2 2 2" xfId="23794" xr:uid="{00000000-0005-0000-0000-0000E35C0000}"/>
    <cellStyle name="Output 2 3 2 3 9 6 2 2 2 2" xfId="23795" xr:uid="{00000000-0005-0000-0000-0000E45C0000}"/>
    <cellStyle name="Output 2 3 2 3 9 6 2 2 3" xfId="23796" xr:uid="{00000000-0005-0000-0000-0000E55C0000}"/>
    <cellStyle name="Output 2 3 2 3 9 6 2 3" xfId="23797" xr:uid="{00000000-0005-0000-0000-0000E65C0000}"/>
    <cellStyle name="Output 2 3 2 3 9 6 2 3 2" xfId="23798" xr:uid="{00000000-0005-0000-0000-0000E75C0000}"/>
    <cellStyle name="Output 2 3 2 3 9 6 2 4" xfId="23799" xr:uid="{00000000-0005-0000-0000-0000E85C0000}"/>
    <cellStyle name="Output 2 3 2 3 9 6 3" xfId="23800" xr:uid="{00000000-0005-0000-0000-0000E95C0000}"/>
    <cellStyle name="Output 2 3 2 3 9 6 3 2" xfId="23801" xr:uid="{00000000-0005-0000-0000-0000EA5C0000}"/>
    <cellStyle name="Output 2 3 2 3 9 6 3 2 2" xfId="23802" xr:uid="{00000000-0005-0000-0000-0000EB5C0000}"/>
    <cellStyle name="Output 2 3 2 3 9 6 3 3" xfId="23803" xr:uid="{00000000-0005-0000-0000-0000EC5C0000}"/>
    <cellStyle name="Output 2 3 2 3 9 6 4" xfId="23804" xr:uid="{00000000-0005-0000-0000-0000ED5C0000}"/>
    <cellStyle name="Output 2 3 2 3 9 6 4 2" xfId="23805" xr:uid="{00000000-0005-0000-0000-0000EE5C0000}"/>
    <cellStyle name="Output 2 3 2 3 9 6 4 2 2" xfId="23806" xr:uid="{00000000-0005-0000-0000-0000EF5C0000}"/>
    <cellStyle name="Output 2 3 2 3 9 6 4 3" xfId="23807" xr:uid="{00000000-0005-0000-0000-0000F05C0000}"/>
    <cellStyle name="Output 2 3 2 3 9 6 5" xfId="23808" xr:uid="{00000000-0005-0000-0000-0000F15C0000}"/>
    <cellStyle name="Output 2 3 2 3 9 6 5 2" xfId="23809" xr:uid="{00000000-0005-0000-0000-0000F25C0000}"/>
    <cellStyle name="Output 2 3 2 3 9 6 6" xfId="23810" xr:uid="{00000000-0005-0000-0000-0000F35C0000}"/>
    <cellStyle name="Output 2 3 2 3 9 6 6 2" xfId="23811" xr:uid="{00000000-0005-0000-0000-0000F45C0000}"/>
    <cellStyle name="Output 2 3 2 3 9 6 7" xfId="23812" xr:uid="{00000000-0005-0000-0000-0000F55C0000}"/>
    <cellStyle name="Output 2 3 2 3 9 7" xfId="23813" xr:uid="{00000000-0005-0000-0000-0000F65C0000}"/>
    <cellStyle name="Output 2 3 2 3 9 7 2" xfId="23814" xr:uid="{00000000-0005-0000-0000-0000F75C0000}"/>
    <cellStyle name="Output 2 3 2 3 9 7 2 2" xfId="23815" xr:uid="{00000000-0005-0000-0000-0000F85C0000}"/>
    <cellStyle name="Output 2 3 2 3 9 7 2 2 2" xfId="23816" xr:uid="{00000000-0005-0000-0000-0000F95C0000}"/>
    <cellStyle name="Output 2 3 2 3 9 7 2 3" xfId="23817" xr:uid="{00000000-0005-0000-0000-0000FA5C0000}"/>
    <cellStyle name="Output 2 3 2 3 9 7 3" xfId="23818" xr:uid="{00000000-0005-0000-0000-0000FB5C0000}"/>
    <cellStyle name="Output 2 3 2 3 9 7 3 2" xfId="23819" xr:uid="{00000000-0005-0000-0000-0000FC5C0000}"/>
    <cellStyle name="Output 2 3 2 3 9 7 4" xfId="23820" xr:uid="{00000000-0005-0000-0000-0000FD5C0000}"/>
    <cellStyle name="Output 2 3 2 3 9 8" xfId="23821" xr:uid="{00000000-0005-0000-0000-0000FE5C0000}"/>
    <cellStyle name="Output 2 3 2 3 9 8 2" xfId="23822" xr:uid="{00000000-0005-0000-0000-0000FF5C0000}"/>
    <cellStyle name="Output 2 3 2 3 9 8 2 2" xfId="23823" xr:uid="{00000000-0005-0000-0000-0000005D0000}"/>
    <cellStyle name="Output 2 3 2 3 9 8 3" xfId="23824" xr:uid="{00000000-0005-0000-0000-0000015D0000}"/>
    <cellStyle name="Output 2 3 2 3 9 9" xfId="23825" xr:uid="{00000000-0005-0000-0000-0000025D0000}"/>
    <cellStyle name="Output 2 3 2 3 9 9 2" xfId="23826" xr:uid="{00000000-0005-0000-0000-0000035D0000}"/>
    <cellStyle name="Output 2 3 2 3 9 9 2 2" xfId="23827" xr:uid="{00000000-0005-0000-0000-0000045D0000}"/>
    <cellStyle name="Output 2 3 2 3 9 9 3" xfId="23828" xr:uid="{00000000-0005-0000-0000-0000055D0000}"/>
    <cellStyle name="Output 2 3 2 4" xfId="23829" xr:uid="{00000000-0005-0000-0000-0000065D0000}"/>
    <cellStyle name="Output 2 3 2 5" xfId="23830" xr:uid="{00000000-0005-0000-0000-0000075D0000}"/>
    <cellStyle name="Output 2 3 20" xfId="23831" xr:uid="{00000000-0005-0000-0000-0000085D0000}"/>
    <cellStyle name="Output 2 3 21" xfId="23832" xr:uid="{00000000-0005-0000-0000-0000095D0000}"/>
    <cellStyle name="Output 2 3 22" xfId="23833" xr:uid="{00000000-0005-0000-0000-00000A5D0000}"/>
    <cellStyle name="Output 2 3 3" xfId="23834" xr:uid="{00000000-0005-0000-0000-00000B5D0000}"/>
    <cellStyle name="Output 2 3 3 10" xfId="23835" xr:uid="{00000000-0005-0000-0000-00000C5D0000}"/>
    <cellStyle name="Output 2 3 3 10 10" xfId="23836" xr:uid="{00000000-0005-0000-0000-00000D5D0000}"/>
    <cellStyle name="Output 2 3 3 10 10 2" xfId="23837" xr:uid="{00000000-0005-0000-0000-00000E5D0000}"/>
    <cellStyle name="Output 2 3 3 10 11" xfId="23838" xr:uid="{00000000-0005-0000-0000-00000F5D0000}"/>
    <cellStyle name="Output 2 3 3 10 11 2" xfId="23839" xr:uid="{00000000-0005-0000-0000-0000105D0000}"/>
    <cellStyle name="Output 2 3 3 10 12" xfId="23840" xr:uid="{00000000-0005-0000-0000-0000115D0000}"/>
    <cellStyle name="Output 2 3 3 10 2" xfId="23841" xr:uid="{00000000-0005-0000-0000-0000125D0000}"/>
    <cellStyle name="Output 2 3 3 10 2 2" xfId="23842" xr:uid="{00000000-0005-0000-0000-0000135D0000}"/>
    <cellStyle name="Output 2 3 3 10 2 2 2" xfId="23843" xr:uid="{00000000-0005-0000-0000-0000145D0000}"/>
    <cellStyle name="Output 2 3 3 10 2 2 2 2" xfId="23844" xr:uid="{00000000-0005-0000-0000-0000155D0000}"/>
    <cellStyle name="Output 2 3 3 10 2 2 2 2 2" xfId="23845" xr:uid="{00000000-0005-0000-0000-0000165D0000}"/>
    <cellStyle name="Output 2 3 3 10 2 2 2 3" xfId="23846" xr:uid="{00000000-0005-0000-0000-0000175D0000}"/>
    <cellStyle name="Output 2 3 3 10 2 2 3" xfId="23847" xr:uid="{00000000-0005-0000-0000-0000185D0000}"/>
    <cellStyle name="Output 2 3 3 10 2 2 3 2" xfId="23848" xr:uid="{00000000-0005-0000-0000-0000195D0000}"/>
    <cellStyle name="Output 2 3 3 10 2 2 4" xfId="23849" xr:uid="{00000000-0005-0000-0000-00001A5D0000}"/>
    <cellStyle name="Output 2 3 3 10 2 3" xfId="23850" xr:uid="{00000000-0005-0000-0000-00001B5D0000}"/>
    <cellStyle name="Output 2 3 3 10 2 3 2" xfId="23851" xr:uid="{00000000-0005-0000-0000-00001C5D0000}"/>
    <cellStyle name="Output 2 3 3 10 2 3 2 2" xfId="23852" xr:uid="{00000000-0005-0000-0000-00001D5D0000}"/>
    <cellStyle name="Output 2 3 3 10 2 3 3" xfId="23853" xr:uid="{00000000-0005-0000-0000-00001E5D0000}"/>
    <cellStyle name="Output 2 3 3 10 2 4" xfId="23854" xr:uid="{00000000-0005-0000-0000-00001F5D0000}"/>
    <cellStyle name="Output 2 3 3 10 2 4 2" xfId="23855" xr:uid="{00000000-0005-0000-0000-0000205D0000}"/>
    <cellStyle name="Output 2 3 3 10 2 4 2 2" xfId="23856" xr:uid="{00000000-0005-0000-0000-0000215D0000}"/>
    <cellStyle name="Output 2 3 3 10 2 4 3" xfId="23857" xr:uid="{00000000-0005-0000-0000-0000225D0000}"/>
    <cellStyle name="Output 2 3 3 10 2 5" xfId="23858" xr:uid="{00000000-0005-0000-0000-0000235D0000}"/>
    <cellStyle name="Output 2 3 3 10 2 5 2" xfId="23859" xr:uid="{00000000-0005-0000-0000-0000245D0000}"/>
    <cellStyle name="Output 2 3 3 10 2 6" xfId="23860" xr:uid="{00000000-0005-0000-0000-0000255D0000}"/>
    <cellStyle name="Output 2 3 3 10 2 6 2" xfId="23861" xr:uid="{00000000-0005-0000-0000-0000265D0000}"/>
    <cellStyle name="Output 2 3 3 10 2 7" xfId="23862" xr:uid="{00000000-0005-0000-0000-0000275D0000}"/>
    <cellStyle name="Output 2 3 3 10 3" xfId="23863" xr:uid="{00000000-0005-0000-0000-0000285D0000}"/>
    <cellStyle name="Output 2 3 3 10 3 2" xfId="23864" xr:uid="{00000000-0005-0000-0000-0000295D0000}"/>
    <cellStyle name="Output 2 3 3 10 3 2 2" xfId="23865" xr:uid="{00000000-0005-0000-0000-00002A5D0000}"/>
    <cellStyle name="Output 2 3 3 10 3 2 2 2" xfId="23866" xr:uid="{00000000-0005-0000-0000-00002B5D0000}"/>
    <cellStyle name="Output 2 3 3 10 3 2 2 2 2" xfId="23867" xr:uid="{00000000-0005-0000-0000-00002C5D0000}"/>
    <cellStyle name="Output 2 3 3 10 3 2 2 3" xfId="23868" xr:uid="{00000000-0005-0000-0000-00002D5D0000}"/>
    <cellStyle name="Output 2 3 3 10 3 2 3" xfId="23869" xr:uid="{00000000-0005-0000-0000-00002E5D0000}"/>
    <cellStyle name="Output 2 3 3 10 3 2 3 2" xfId="23870" xr:uid="{00000000-0005-0000-0000-00002F5D0000}"/>
    <cellStyle name="Output 2 3 3 10 3 2 4" xfId="23871" xr:uid="{00000000-0005-0000-0000-0000305D0000}"/>
    <cellStyle name="Output 2 3 3 10 3 3" xfId="23872" xr:uid="{00000000-0005-0000-0000-0000315D0000}"/>
    <cellStyle name="Output 2 3 3 10 3 3 2" xfId="23873" xr:uid="{00000000-0005-0000-0000-0000325D0000}"/>
    <cellStyle name="Output 2 3 3 10 3 3 2 2" xfId="23874" xr:uid="{00000000-0005-0000-0000-0000335D0000}"/>
    <cellStyle name="Output 2 3 3 10 3 3 3" xfId="23875" xr:uid="{00000000-0005-0000-0000-0000345D0000}"/>
    <cellStyle name="Output 2 3 3 10 3 4" xfId="23876" xr:uid="{00000000-0005-0000-0000-0000355D0000}"/>
    <cellStyle name="Output 2 3 3 10 3 4 2" xfId="23877" xr:uid="{00000000-0005-0000-0000-0000365D0000}"/>
    <cellStyle name="Output 2 3 3 10 3 4 2 2" xfId="23878" xr:uid="{00000000-0005-0000-0000-0000375D0000}"/>
    <cellStyle name="Output 2 3 3 10 3 4 3" xfId="23879" xr:uid="{00000000-0005-0000-0000-0000385D0000}"/>
    <cellStyle name="Output 2 3 3 10 3 5" xfId="23880" xr:uid="{00000000-0005-0000-0000-0000395D0000}"/>
    <cellStyle name="Output 2 3 3 10 3 5 2" xfId="23881" xr:uid="{00000000-0005-0000-0000-00003A5D0000}"/>
    <cellStyle name="Output 2 3 3 10 3 6" xfId="23882" xr:uid="{00000000-0005-0000-0000-00003B5D0000}"/>
    <cellStyle name="Output 2 3 3 10 3 6 2" xfId="23883" xr:uid="{00000000-0005-0000-0000-00003C5D0000}"/>
    <cellStyle name="Output 2 3 3 10 3 7" xfId="23884" xr:uid="{00000000-0005-0000-0000-00003D5D0000}"/>
    <cellStyle name="Output 2 3 3 10 4" xfId="23885" xr:uid="{00000000-0005-0000-0000-00003E5D0000}"/>
    <cellStyle name="Output 2 3 3 10 4 2" xfId="23886" xr:uid="{00000000-0005-0000-0000-00003F5D0000}"/>
    <cellStyle name="Output 2 3 3 10 4 2 2" xfId="23887" xr:uid="{00000000-0005-0000-0000-0000405D0000}"/>
    <cellStyle name="Output 2 3 3 10 4 2 2 2" xfId="23888" xr:uid="{00000000-0005-0000-0000-0000415D0000}"/>
    <cellStyle name="Output 2 3 3 10 4 2 2 2 2" xfId="23889" xr:uid="{00000000-0005-0000-0000-0000425D0000}"/>
    <cellStyle name="Output 2 3 3 10 4 2 2 3" xfId="23890" xr:uid="{00000000-0005-0000-0000-0000435D0000}"/>
    <cellStyle name="Output 2 3 3 10 4 2 3" xfId="23891" xr:uid="{00000000-0005-0000-0000-0000445D0000}"/>
    <cellStyle name="Output 2 3 3 10 4 2 3 2" xfId="23892" xr:uid="{00000000-0005-0000-0000-0000455D0000}"/>
    <cellStyle name="Output 2 3 3 10 4 2 4" xfId="23893" xr:uid="{00000000-0005-0000-0000-0000465D0000}"/>
    <cellStyle name="Output 2 3 3 10 4 3" xfId="23894" xr:uid="{00000000-0005-0000-0000-0000475D0000}"/>
    <cellStyle name="Output 2 3 3 10 4 3 2" xfId="23895" xr:uid="{00000000-0005-0000-0000-0000485D0000}"/>
    <cellStyle name="Output 2 3 3 10 4 3 2 2" xfId="23896" xr:uid="{00000000-0005-0000-0000-0000495D0000}"/>
    <cellStyle name="Output 2 3 3 10 4 3 3" xfId="23897" xr:uid="{00000000-0005-0000-0000-00004A5D0000}"/>
    <cellStyle name="Output 2 3 3 10 4 4" xfId="23898" xr:uid="{00000000-0005-0000-0000-00004B5D0000}"/>
    <cellStyle name="Output 2 3 3 10 4 4 2" xfId="23899" xr:uid="{00000000-0005-0000-0000-00004C5D0000}"/>
    <cellStyle name="Output 2 3 3 10 4 4 2 2" xfId="23900" xr:uid="{00000000-0005-0000-0000-00004D5D0000}"/>
    <cellStyle name="Output 2 3 3 10 4 4 3" xfId="23901" xr:uid="{00000000-0005-0000-0000-00004E5D0000}"/>
    <cellStyle name="Output 2 3 3 10 4 5" xfId="23902" xr:uid="{00000000-0005-0000-0000-00004F5D0000}"/>
    <cellStyle name="Output 2 3 3 10 4 5 2" xfId="23903" xr:uid="{00000000-0005-0000-0000-0000505D0000}"/>
    <cellStyle name="Output 2 3 3 10 4 6" xfId="23904" xr:uid="{00000000-0005-0000-0000-0000515D0000}"/>
    <cellStyle name="Output 2 3 3 10 4 6 2" xfId="23905" xr:uid="{00000000-0005-0000-0000-0000525D0000}"/>
    <cellStyle name="Output 2 3 3 10 4 7" xfId="23906" xr:uid="{00000000-0005-0000-0000-0000535D0000}"/>
    <cellStyle name="Output 2 3 3 10 5" xfId="23907" xr:uid="{00000000-0005-0000-0000-0000545D0000}"/>
    <cellStyle name="Output 2 3 3 10 5 2" xfId="23908" xr:uid="{00000000-0005-0000-0000-0000555D0000}"/>
    <cellStyle name="Output 2 3 3 10 5 2 2" xfId="23909" xr:uid="{00000000-0005-0000-0000-0000565D0000}"/>
    <cellStyle name="Output 2 3 3 10 5 2 2 2" xfId="23910" xr:uid="{00000000-0005-0000-0000-0000575D0000}"/>
    <cellStyle name="Output 2 3 3 10 5 2 2 2 2" xfId="23911" xr:uid="{00000000-0005-0000-0000-0000585D0000}"/>
    <cellStyle name="Output 2 3 3 10 5 2 2 3" xfId="23912" xr:uid="{00000000-0005-0000-0000-0000595D0000}"/>
    <cellStyle name="Output 2 3 3 10 5 2 3" xfId="23913" xr:uid="{00000000-0005-0000-0000-00005A5D0000}"/>
    <cellStyle name="Output 2 3 3 10 5 2 3 2" xfId="23914" xr:uid="{00000000-0005-0000-0000-00005B5D0000}"/>
    <cellStyle name="Output 2 3 3 10 5 2 4" xfId="23915" xr:uid="{00000000-0005-0000-0000-00005C5D0000}"/>
    <cellStyle name="Output 2 3 3 10 5 3" xfId="23916" xr:uid="{00000000-0005-0000-0000-00005D5D0000}"/>
    <cellStyle name="Output 2 3 3 10 5 3 2" xfId="23917" xr:uid="{00000000-0005-0000-0000-00005E5D0000}"/>
    <cellStyle name="Output 2 3 3 10 5 3 2 2" xfId="23918" xr:uid="{00000000-0005-0000-0000-00005F5D0000}"/>
    <cellStyle name="Output 2 3 3 10 5 3 3" xfId="23919" xr:uid="{00000000-0005-0000-0000-0000605D0000}"/>
    <cellStyle name="Output 2 3 3 10 5 4" xfId="23920" xr:uid="{00000000-0005-0000-0000-0000615D0000}"/>
    <cellStyle name="Output 2 3 3 10 5 4 2" xfId="23921" xr:uid="{00000000-0005-0000-0000-0000625D0000}"/>
    <cellStyle name="Output 2 3 3 10 5 4 2 2" xfId="23922" xr:uid="{00000000-0005-0000-0000-0000635D0000}"/>
    <cellStyle name="Output 2 3 3 10 5 4 3" xfId="23923" xr:uid="{00000000-0005-0000-0000-0000645D0000}"/>
    <cellStyle name="Output 2 3 3 10 5 5" xfId="23924" xr:uid="{00000000-0005-0000-0000-0000655D0000}"/>
    <cellStyle name="Output 2 3 3 10 5 5 2" xfId="23925" xr:uid="{00000000-0005-0000-0000-0000665D0000}"/>
    <cellStyle name="Output 2 3 3 10 5 6" xfId="23926" xr:uid="{00000000-0005-0000-0000-0000675D0000}"/>
    <cellStyle name="Output 2 3 3 10 5 6 2" xfId="23927" xr:uid="{00000000-0005-0000-0000-0000685D0000}"/>
    <cellStyle name="Output 2 3 3 10 5 7" xfId="23928" xr:uid="{00000000-0005-0000-0000-0000695D0000}"/>
    <cellStyle name="Output 2 3 3 10 6" xfId="23929" xr:uid="{00000000-0005-0000-0000-00006A5D0000}"/>
    <cellStyle name="Output 2 3 3 10 6 2" xfId="23930" xr:uid="{00000000-0005-0000-0000-00006B5D0000}"/>
    <cellStyle name="Output 2 3 3 10 6 2 2" xfId="23931" xr:uid="{00000000-0005-0000-0000-00006C5D0000}"/>
    <cellStyle name="Output 2 3 3 10 6 2 2 2" xfId="23932" xr:uid="{00000000-0005-0000-0000-00006D5D0000}"/>
    <cellStyle name="Output 2 3 3 10 6 2 2 2 2" xfId="23933" xr:uid="{00000000-0005-0000-0000-00006E5D0000}"/>
    <cellStyle name="Output 2 3 3 10 6 2 2 3" xfId="23934" xr:uid="{00000000-0005-0000-0000-00006F5D0000}"/>
    <cellStyle name="Output 2 3 3 10 6 2 3" xfId="23935" xr:uid="{00000000-0005-0000-0000-0000705D0000}"/>
    <cellStyle name="Output 2 3 3 10 6 2 3 2" xfId="23936" xr:uid="{00000000-0005-0000-0000-0000715D0000}"/>
    <cellStyle name="Output 2 3 3 10 6 2 4" xfId="23937" xr:uid="{00000000-0005-0000-0000-0000725D0000}"/>
    <cellStyle name="Output 2 3 3 10 6 3" xfId="23938" xr:uid="{00000000-0005-0000-0000-0000735D0000}"/>
    <cellStyle name="Output 2 3 3 10 6 3 2" xfId="23939" xr:uid="{00000000-0005-0000-0000-0000745D0000}"/>
    <cellStyle name="Output 2 3 3 10 6 3 2 2" xfId="23940" xr:uid="{00000000-0005-0000-0000-0000755D0000}"/>
    <cellStyle name="Output 2 3 3 10 6 3 3" xfId="23941" xr:uid="{00000000-0005-0000-0000-0000765D0000}"/>
    <cellStyle name="Output 2 3 3 10 6 4" xfId="23942" xr:uid="{00000000-0005-0000-0000-0000775D0000}"/>
    <cellStyle name="Output 2 3 3 10 6 4 2" xfId="23943" xr:uid="{00000000-0005-0000-0000-0000785D0000}"/>
    <cellStyle name="Output 2 3 3 10 6 4 2 2" xfId="23944" xr:uid="{00000000-0005-0000-0000-0000795D0000}"/>
    <cellStyle name="Output 2 3 3 10 6 4 3" xfId="23945" xr:uid="{00000000-0005-0000-0000-00007A5D0000}"/>
    <cellStyle name="Output 2 3 3 10 6 5" xfId="23946" xr:uid="{00000000-0005-0000-0000-00007B5D0000}"/>
    <cellStyle name="Output 2 3 3 10 6 5 2" xfId="23947" xr:uid="{00000000-0005-0000-0000-00007C5D0000}"/>
    <cellStyle name="Output 2 3 3 10 6 6" xfId="23948" xr:uid="{00000000-0005-0000-0000-00007D5D0000}"/>
    <cellStyle name="Output 2 3 3 10 6 6 2" xfId="23949" xr:uid="{00000000-0005-0000-0000-00007E5D0000}"/>
    <cellStyle name="Output 2 3 3 10 6 7" xfId="23950" xr:uid="{00000000-0005-0000-0000-00007F5D0000}"/>
    <cellStyle name="Output 2 3 3 10 7" xfId="23951" xr:uid="{00000000-0005-0000-0000-0000805D0000}"/>
    <cellStyle name="Output 2 3 3 10 7 2" xfId="23952" xr:uid="{00000000-0005-0000-0000-0000815D0000}"/>
    <cellStyle name="Output 2 3 3 10 7 2 2" xfId="23953" xr:uid="{00000000-0005-0000-0000-0000825D0000}"/>
    <cellStyle name="Output 2 3 3 10 7 2 2 2" xfId="23954" xr:uid="{00000000-0005-0000-0000-0000835D0000}"/>
    <cellStyle name="Output 2 3 3 10 7 2 3" xfId="23955" xr:uid="{00000000-0005-0000-0000-0000845D0000}"/>
    <cellStyle name="Output 2 3 3 10 7 3" xfId="23956" xr:uid="{00000000-0005-0000-0000-0000855D0000}"/>
    <cellStyle name="Output 2 3 3 10 7 3 2" xfId="23957" xr:uid="{00000000-0005-0000-0000-0000865D0000}"/>
    <cellStyle name="Output 2 3 3 10 7 4" xfId="23958" xr:uid="{00000000-0005-0000-0000-0000875D0000}"/>
    <cellStyle name="Output 2 3 3 10 8" xfId="23959" xr:uid="{00000000-0005-0000-0000-0000885D0000}"/>
    <cellStyle name="Output 2 3 3 10 8 2" xfId="23960" xr:uid="{00000000-0005-0000-0000-0000895D0000}"/>
    <cellStyle name="Output 2 3 3 10 8 2 2" xfId="23961" xr:uid="{00000000-0005-0000-0000-00008A5D0000}"/>
    <cellStyle name="Output 2 3 3 10 8 3" xfId="23962" xr:uid="{00000000-0005-0000-0000-00008B5D0000}"/>
    <cellStyle name="Output 2 3 3 10 9" xfId="23963" xr:uid="{00000000-0005-0000-0000-00008C5D0000}"/>
    <cellStyle name="Output 2 3 3 10 9 2" xfId="23964" xr:uid="{00000000-0005-0000-0000-00008D5D0000}"/>
    <cellStyle name="Output 2 3 3 10 9 2 2" xfId="23965" xr:uid="{00000000-0005-0000-0000-00008E5D0000}"/>
    <cellStyle name="Output 2 3 3 10 9 3" xfId="23966" xr:uid="{00000000-0005-0000-0000-00008F5D0000}"/>
    <cellStyle name="Output 2 3 3 11" xfId="23967" xr:uid="{00000000-0005-0000-0000-0000905D0000}"/>
    <cellStyle name="Output 2 3 3 11 10" xfId="23968" xr:uid="{00000000-0005-0000-0000-0000915D0000}"/>
    <cellStyle name="Output 2 3 3 11 10 2" xfId="23969" xr:uid="{00000000-0005-0000-0000-0000925D0000}"/>
    <cellStyle name="Output 2 3 3 11 11" xfId="23970" xr:uid="{00000000-0005-0000-0000-0000935D0000}"/>
    <cellStyle name="Output 2 3 3 11 11 2" xfId="23971" xr:uid="{00000000-0005-0000-0000-0000945D0000}"/>
    <cellStyle name="Output 2 3 3 11 12" xfId="23972" xr:uid="{00000000-0005-0000-0000-0000955D0000}"/>
    <cellStyle name="Output 2 3 3 11 2" xfId="23973" xr:uid="{00000000-0005-0000-0000-0000965D0000}"/>
    <cellStyle name="Output 2 3 3 11 2 2" xfId="23974" xr:uid="{00000000-0005-0000-0000-0000975D0000}"/>
    <cellStyle name="Output 2 3 3 11 2 2 2" xfId="23975" xr:uid="{00000000-0005-0000-0000-0000985D0000}"/>
    <cellStyle name="Output 2 3 3 11 2 2 2 2" xfId="23976" xr:uid="{00000000-0005-0000-0000-0000995D0000}"/>
    <cellStyle name="Output 2 3 3 11 2 2 2 2 2" xfId="23977" xr:uid="{00000000-0005-0000-0000-00009A5D0000}"/>
    <cellStyle name="Output 2 3 3 11 2 2 2 3" xfId="23978" xr:uid="{00000000-0005-0000-0000-00009B5D0000}"/>
    <cellStyle name="Output 2 3 3 11 2 2 3" xfId="23979" xr:uid="{00000000-0005-0000-0000-00009C5D0000}"/>
    <cellStyle name="Output 2 3 3 11 2 2 3 2" xfId="23980" xr:uid="{00000000-0005-0000-0000-00009D5D0000}"/>
    <cellStyle name="Output 2 3 3 11 2 2 4" xfId="23981" xr:uid="{00000000-0005-0000-0000-00009E5D0000}"/>
    <cellStyle name="Output 2 3 3 11 2 3" xfId="23982" xr:uid="{00000000-0005-0000-0000-00009F5D0000}"/>
    <cellStyle name="Output 2 3 3 11 2 3 2" xfId="23983" xr:uid="{00000000-0005-0000-0000-0000A05D0000}"/>
    <cellStyle name="Output 2 3 3 11 2 3 2 2" xfId="23984" xr:uid="{00000000-0005-0000-0000-0000A15D0000}"/>
    <cellStyle name="Output 2 3 3 11 2 3 3" xfId="23985" xr:uid="{00000000-0005-0000-0000-0000A25D0000}"/>
    <cellStyle name="Output 2 3 3 11 2 4" xfId="23986" xr:uid="{00000000-0005-0000-0000-0000A35D0000}"/>
    <cellStyle name="Output 2 3 3 11 2 4 2" xfId="23987" xr:uid="{00000000-0005-0000-0000-0000A45D0000}"/>
    <cellStyle name="Output 2 3 3 11 2 4 2 2" xfId="23988" xr:uid="{00000000-0005-0000-0000-0000A55D0000}"/>
    <cellStyle name="Output 2 3 3 11 2 4 3" xfId="23989" xr:uid="{00000000-0005-0000-0000-0000A65D0000}"/>
    <cellStyle name="Output 2 3 3 11 2 5" xfId="23990" xr:uid="{00000000-0005-0000-0000-0000A75D0000}"/>
    <cellStyle name="Output 2 3 3 11 2 5 2" xfId="23991" xr:uid="{00000000-0005-0000-0000-0000A85D0000}"/>
    <cellStyle name="Output 2 3 3 11 2 6" xfId="23992" xr:uid="{00000000-0005-0000-0000-0000A95D0000}"/>
    <cellStyle name="Output 2 3 3 11 2 6 2" xfId="23993" xr:uid="{00000000-0005-0000-0000-0000AA5D0000}"/>
    <cellStyle name="Output 2 3 3 11 2 7" xfId="23994" xr:uid="{00000000-0005-0000-0000-0000AB5D0000}"/>
    <cellStyle name="Output 2 3 3 11 3" xfId="23995" xr:uid="{00000000-0005-0000-0000-0000AC5D0000}"/>
    <cellStyle name="Output 2 3 3 11 3 2" xfId="23996" xr:uid="{00000000-0005-0000-0000-0000AD5D0000}"/>
    <cellStyle name="Output 2 3 3 11 3 2 2" xfId="23997" xr:uid="{00000000-0005-0000-0000-0000AE5D0000}"/>
    <cellStyle name="Output 2 3 3 11 3 2 2 2" xfId="23998" xr:uid="{00000000-0005-0000-0000-0000AF5D0000}"/>
    <cellStyle name="Output 2 3 3 11 3 2 2 2 2" xfId="23999" xr:uid="{00000000-0005-0000-0000-0000B05D0000}"/>
    <cellStyle name="Output 2 3 3 11 3 2 2 3" xfId="24000" xr:uid="{00000000-0005-0000-0000-0000B15D0000}"/>
    <cellStyle name="Output 2 3 3 11 3 2 3" xfId="24001" xr:uid="{00000000-0005-0000-0000-0000B25D0000}"/>
    <cellStyle name="Output 2 3 3 11 3 2 3 2" xfId="24002" xr:uid="{00000000-0005-0000-0000-0000B35D0000}"/>
    <cellStyle name="Output 2 3 3 11 3 2 4" xfId="24003" xr:uid="{00000000-0005-0000-0000-0000B45D0000}"/>
    <cellStyle name="Output 2 3 3 11 3 3" xfId="24004" xr:uid="{00000000-0005-0000-0000-0000B55D0000}"/>
    <cellStyle name="Output 2 3 3 11 3 3 2" xfId="24005" xr:uid="{00000000-0005-0000-0000-0000B65D0000}"/>
    <cellStyle name="Output 2 3 3 11 3 3 2 2" xfId="24006" xr:uid="{00000000-0005-0000-0000-0000B75D0000}"/>
    <cellStyle name="Output 2 3 3 11 3 3 3" xfId="24007" xr:uid="{00000000-0005-0000-0000-0000B85D0000}"/>
    <cellStyle name="Output 2 3 3 11 3 4" xfId="24008" xr:uid="{00000000-0005-0000-0000-0000B95D0000}"/>
    <cellStyle name="Output 2 3 3 11 3 4 2" xfId="24009" xr:uid="{00000000-0005-0000-0000-0000BA5D0000}"/>
    <cellStyle name="Output 2 3 3 11 3 4 2 2" xfId="24010" xr:uid="{00000000-0005-0000-0000-0000BB5D0000}"/>
    <cellStyle name="Output 2 3 3 11 3 4 3" xfId="24011" xr:uid="{00000000-0005-0000-0000-0000BC5D0000}"/>
    <cellStyle name="Output 2 3 3 11 3 5" xfId="24012" xr:uid="{00000000-0005-0000-0000-0000BD5D0000}"/>
    <cellStyle name="Output 2 3 3 11 3 5 2" xfId="24013" xr:uid="{00000000-0005-0000-0000-0000BE5D0000}"/>
    <cellStyle name="Output 2 3 3 11 3 6" xfId="24014" xr:uid="{00000000-0005-0000-0000-0000BF5D0000}"/>
    <cellStyle name="Output 2 3 3 11 3 6 2" xfId="24015" xr:uid="{00000000-0005-0000-0000-0000C05D0000}"/>
    <cellStyle name="Output 2 3 3 11 3 7" xfId="24016" xr:uid="{00000000-0005-0000-0000-0000C15D0000}"/>
    <cellStyle name="Output 2 3 3 11 4" xfId="24017" xr:uid="{00000000-0005-0000-0000-0000C25D0000}"/>
    <cellStyle name="Output 2 3 3 11 4 2" xfId="24018" xr:uid="{00000000-0005-0000-0000-0000C35D0000}"/>
    <cellStyle name="Output 2 3 3 11 4 2 2" xfId="24019" xr:uid="{00000000-0005-0000-0000-0000C45D0000}"/>
    <cellStyle name="Output 2 3 3 11 4 2 2 2" xfId="24020" xr:uid="{00000000-0005-0000-0000-0000C55D0000}"/>
    <cellStyle name="Output 2 3 3 11 4 2 2 2 2" xfId="24021" xr:uid="{00000000-0005-0000-0000-0000C65D0000}"/>
    <cellStyle name="Output 2 3 3 11 4 2 2 3" xfId="24022" xr:uid="{00000000-0005-0000-0000-0000C75D0000}"/>
    <cellStyle name="Output 2 3 3 11 4 2 3" xfId="24023" xr:uid="{00000000-0005-0000-0000-0000C85D0000}"/>
    <cellStyle name="Output 2 3 3 11 4 2 3 2" xfId="24024" xr:uid="{00000000-0005-0000-0000-0000C95D0000}"/>
    <cellStyle name="Output 2 3 3 11 4 2 4" xfId="24025" xr:uid="{00000000-0005-0000-0000-0000CA5D0000}"/>
    <cellStyle name="Output 2 3 3 11 4 3" xfId="24026" xr:uid="{00000000-0005-0000-0000-0000CB5D0000}"/>
    <cellStyle name="Output 2 3 3 11 4 3 2" xfId="24027" xr:uid="{00000000-0005-0000-0000-0000CC5D0000}"/>
    <cellStyle name="Output 2 3 3 11 4 3 2 2" xfId="24028" xr:uid="{00000000-0005-0000-0000-0000CD5D0000}"/>
    <cellStyle name="Output 2 3 3 11 4 3 3" xfId="24029" xr:uid="{00000000-0005-0000-0000-0000CE5D0000}"/>
    <cellStyle name="Output 2 3 3 11 4 4" xfId="24030" xr:uid="{00000000-0005-0000-0000-0000CF5D0000}"/>
    <cellStyle name="Output 2 3 3 11 4 4 2" xfId="24031" xr:uid="{00000000-0005-0000-0000-0000D05D0000}"/>
    <cellStyle name="Output 2 3 3 11 4 4 2 2" xfId="24032" xr:uid="{00000000-0005-0000-0000-0000D15D0000}"/>
    <cellStyle name="Output 2 3 3 11 4 4 3" xfId="24033" xr:uid="{00000000-0005-0000-0000-0000D25D0000}"/>
    <cellStyle name="Output 2 3 3 11 4 5" xfId="24034" xr:uid="{00000000-0005-0000-0000-0000D35D0000}"/>
    <cellStyle name="Output 2 3 3 11 4 5 2" xfId="24035" xr:uid="{00000000-0005-0000-0000-0000D45D0000}"/>
    <cellStyle name="Output 2 3 3 11 4 6" xfId="24036" xr:uid="{00000000-0005-0000-0000-0000D55D0000}"/>
    <cellStyle name="Output 2 3 3 11 4 6 2" xfId="24037" xr:uid="{00000000-0005-0000-0000-0000D65D0000}"/>
    <cellStyle name="Output 2 3 3 11 4 7" xfId="24038" xr:uid="{00000000-0005-0000-0000-0000D75D0000}"/>
    <cellStyle name="Output 2 3 3 11 5" xfId="24039" xr:uid="{00000000-0005-0000-0000-0000D85D0000}"/>
    <cellStyle name="Output 2 3 3 11 5 2" xfId="24040" xr:uid="{00000000-0005-0000-0000-0000D95D0000}"/>
    <cellStyle name="Output 2 3 3 11 5 2 2" xfId="24041" xr:uid="{00000000-0005-0000-0000-0000DA5D0000}"/>
    <cellStyle name="Output 2 3 3 11 5 2 2 2" xfId="24042" xr:uid="{00000000-0005-0000-0000-0000DB5D0000}"/>
    <cellStyle name="Output 2 3 3 11 5 2 2 2 2" xfId="24043" xr:uid="{00000000-0005-0000-0000-0000DC5D0000}"/>
    <cellStyle name="Output 2 3 3 11 5 2 2 3" xfId="24044" xr:uid="{00000000-0005-0000-0000-0000DD5D0000}"/>
    <cellStyle name="Output 2 3 3 11 5 2 3" xfId="24045" xr:uid="{00000000-0005-0000-0000-0000DE5D0000}"/>
    <cellStyle name="Output 2 3 3 11 5 2 3 2" xfId="24046" xr:uid="{00000000-0005-0000-0000-0000DF5D0000}"/>
    <cellStyle name="Output 2 3 3 11 5 2 4" xfId="24047" xr:uid="{00000000-0005-0000-0000-0000E05D0000}"/>
    <cellStyle name="Output 2 3 3 11 5 3" xfId="24048" xr:uid="{00000000-0005-0000-0000-0000E15D0000}"/>
    <cellStyle name="Output 2 3 3 11 5 3 2" xfId="24049" xr:uid="{00000000-0005-0000-0000-0000E25D0000}"/>
    <cellStyle name="Output 2 3 3 11 5 3 2 2" xfId="24050" xr:uid="{00000000-0005-0000-0000-0000E35D0000}"/>
    <cellStyle name="Output 2 3 3 11 5 3 3" xfId="24051" xr:uid="{00000000-0005-0000-0000-0000E45D0000}"/>
    <cellStyle name="Output 2 3 3 11 5 4" xfId="24052" xr:uid="{00000000-0005-0000-0000-0000E55D0000}"/>
    <cellStyle name="Output 2 3 3 11 5 4 2" xfId="24053" xr:uid="{00000000-0005-0000-0000-0000E65D0000}"/>
    <cellStyle name="Output 2 3 3 11 5 4 2 2" xfId="24054" xr:uid="{00000000-0005-0000-0000-0000E75D0000}"/>
    <cellStyle name="Output 2 3 3 11 5 4 3" xfId="24055" xr:uid="{00000000-0005-0000-0000-0000E85D0000}"/>
    <cellStyle name="Output 2 3 3 11 5 5" xfId="24056" xr:uid="{00000000-0005-0000-0000-0000E95D0000}"/>
    <cellStyle name="Output 2 3 3 11 5 5 2" xfId="24057" xr:uid="{00000000-0005-0000-0000-0000EA5D0000}"/>
    <cellStyle name="Output 2 3 3 11 5 6" xfId="24058" xr:uid="{00000000-0005-0000-0000-0000EB5D0000}"/>
    <cellStyle name="Output 2 3 3 11 5 6 2" xfId="24059" xr:uid="{00000000-0005-0000-0000-0000EC5D0000}"/>
    <cellStyle name="Output 2 3 3 11 5 7" xfId="24060" xr:uid="{00000000-0005-0000-0000-0000ED5D0000}"/>
    <cellStyle name="Output 2 3 3 11 6" xfId="24061" xr:uid="{00000000-0005-0000-0000-0000EE5D0000}"/>
    <cellStyle name="Output 2 3 3 11 6 2" xfId="24062" xr:uid="{00000000-0005-0000-0000-0000EF5D0000}"/>
    <cellStyle name="Output 2 3 3 11 6 2 2" xfId="24063" xr:uid="{00000000-0005-0000-0000-0000F05D0000}"/>
    <cellStyle name="Output 2 3 3 11 6 2 2 2" xfId="24064" xr:uid="{00000000-0005-0000-0000-0000F15D0000}"/>
    <cellStyle name="Output 2 3 3 11 6 2 2 2 2" xfId="24065" xr:uid="{00000000-0005-0000-0000-0000F25D0000}"/>
    <cellStyle name="Output 2 3 3 11 6 2 2 3" xfId="24066" xr:uid="{00000000-0005-0000-0000-0000F35D0000}"/>
    <cellStyle name="Output 2 3 3 11 6 2 3" xfId="24067" xr:uid="{00000000-0005-0000-0000-0000F45D0000}"/>
    <cellStyle name="Output 2 3 3 11 6 2 3 2" xfId="24068" xr:uid="{00000000-0005-0000-0000-0000F55D0000}"/>
    <cellStyle name="Output 2 3 3 11 6 2 4" xfId="24069" xr:uid="{00000000-0005-0000-0000-0000F65D0000}"/>
    <cellStyle name="Output 2 3 3 11 6 3" xfId="24070" xr:uid="{00000000-0005-0000-0000-0000F75D0000}"/>
    <cellStyle name="Output 2 3 3 11 6 3 2" xfId="24071" xr:uid="{00000000-0005-0000-0000-0000F85D0000}"/>
    <cellStyle name="Output 2 3 3 11 6 3 2 2" xfId="24072" xr:uid="{00000000-0005-0000-0000-0000F95D0000}"/>
    <cellStyle name="Output 2 3 3 11 6 3 3" xfId="24073" xr:uid="{00000000-0005-0000-0000-0000FA5D0000}"/>
    <cellStyle name="Output 2 3 3 11 6 4" xfId="24074" xr:uid="{00000000-0005-0000-0000-0000FB5D0000}"/>
    <cellStyle name="Output 2 3 3 11 6 4 2" xfId="24075" xr:uid="{00000000-0005-0000-0000-0000FC5D0000}"/>
    <cellStyle name="Output 2 3 3 11 6 4 2 2" xfId="24076" xr:uid="{00000000-0005-0000-0000-0000FD5D0000}"/>
    <cellStyle name="Output 2 3 3 11 6 4 3" xfId="24077" xr:uid="{00000000-0005-0000-0000-0000FE5D0000}"/>
    <cellStyle name="Output 2 3 3 11 6 5" xfId="24078" xr:uid="{00000000-0005-0000-0000-0000FF5D0000}"/>
    <cellStyle name="Output 2 3 3 11 6 5 2" xfId="24079" xr:uid="{00000000-0005-0000-0000-0000005E0000}"/>
    <cellStyle name="Output 2 3 3 11 6 6" xfId="24080" xr:uid="{00000000-0005-0000-0000-0000015E0000}"/>
    <cellStyle name="Output 2 3 3 11 6 6 2" xfId="24081" xr:uid="{00000000-0005-0000-0000-0000025E0000}"/>
    <cellStyle name="Output 2 3 3 11 6 7" xfId="24082" xr:uid="{00000000-0005-0000-0000-0000035E0000}"/>
    <cellStyle name="Output 2 3 3 11 7" xfId="24083" xr:uid="{00000000-0005-0000-0000-0000045E0000}"/>
    <cellStyle name="Output 2 3 3 11 7 2" xfId="24084" xr:uid="{00000000-0005-0000-0000-0000055E0000}"/>
    <cellStyle name="Output 2 3 3 11 7 2 2" xfId="24085" xr:uid="{00000000-0005-0000-0000-0000065E0000}"/>
    <cellStyle name="Output 2 3 3 11 7 2 2 2" xfId="24086" xr:uid="{00000000-0005-0000-0000-0000075E0000}"/>
    <cellStyle name="Output 2 3 3 11 7 2 3" xfId="24087" xr:uid="{00000000-0005-0000-0000-0000085E0000}"/>
    <cellStyle name="Output 2 3 3 11 7 3" xfId="24088" xr:uid="{00000000-0005-0000-0000-0000095E0000}"/>
    <cellStyle name="Output 2 3 3 11 7 3 2" xfId="24089" xr:uid="{00000000-0005-0000-0000-00000A5E0000}"/>
    <cellStyle name="Output 2 3 3 11 7 4" xfId="24090" xr:uid="{00000000-0005-0000-0000-00000B5E0000}"/>
    <cellStyle name="Output 2 3 3 11 8" xfId="24091" xr:uid="{00000000-0005-0000-0000-00000C5E0000}"/>
    <cellStyle name="Output 2 3 3 11 8 2" xfId="24092" xr:uid="{00000000-0005-0000-0000-00000D5E0000}"/>
    <cellStyle name="Output 2 3 3 11 8 2 2" xfId="24093" xr:uid="{00000000-0005-0000-0000-00000E5E0000}"/>
    <cellStyle name="Output 2 3 3 11 8 3" xfId="24094" xr:uid="{00000000-0005-0000-0000-00000F5E0000}"/>
    <cellStyle name="Output 2 3 3 11 9" xfId="24095" xr:uid="{00000000-0005-0000-0000-0000105E0000}"/>
    <cellStyle name="Output 2 3 3 11 9 2" xfId="24096" xr:uid="{00000000-0005-0000-0000-0000115E0000}"/>
    <cellStyle name="Output 2 3 3 11 9 2 2" xfId="24097" xr:uid="{00000000-0005-0000-0000-0000125E0000}"/>
    <cellStyle name="Output 2 3 3 11 9 3" xfId="24098" xr:uid="{00000000-0005-0000-0000-0000135E0000}"/>
    <cellStyle name="Output 2 3 3 12" xfId="24099" xr:uid="{00000000-0005-0000-0000-0000145E0000}"/>
    <cellStyle name="Output 2 3 3 12 10" xfId="24100" xr:uid="{00000000-0005-0000-0000-0000155E0000}"/>
    <cellStyle name="Output 2 3 3 12 10 2" xfId="24101" xr:uid="{00000000-0005-0000-0000-0000165E0000}"/>
    <cellStyle name="Output 2 3 3 12 11" xfId="24102" xr:uid="{00000000-0005-0000-0000-0000175E0000}"/>
    <cellStyle name="Output 2 3 3 12 11 2" xfId="24103" xr:uid="{00000000-0005-0000-0000-0000185E0000}"/>
    <cellStyle name="Output 2 3 3 12 12" xfId="24104" xr:uid="{00000000-0005-0000-0000-0000195E0000}"/>
    <cellStyle name="Output 2 3 3 12 2" xfId="24105" xr:uid="{00000000-0005-0000-0000-00001A5E0000}"/>
    <cellStyle name="Output 2 3 3 12 2 2" xfId="24106" xr:uid="{00000000-0005-0000-0000-00001B5E0000}"/>
    <cellStyle name="Output 2 3 3 12 2 2 2" xfId="24107" xr:uid="{00000000-0005-0000-0000-00001C5E0000}"/>
    <cellStyle name="Output 2 3 3 12 2 2 2 2" xfId="24108" xr:uid="{00000000-0005-0000-0000-00001D5E0000}"/>
    <cellStyle name="Output 2 3 3 12 2 2 2 2 2" xfId="24109" xr:uid="{00000000-0005-0000-0000-00001E5E0000}"/>
    <cellStyle name="Output 2 3 3 12 2 2 2 3" xfId="24110" xr:uid="{00000000-0005-0000-0000-00001F5E0000}"/>
    <cellStyle name="Output 2 3 3 12 2 2 3" xfId="24111" xr:uid="{00000000-0005-0000-0000-0000205E0000}"/>
    <cellStyle name="Output 2 3 3 12 2 2 3 2" xfId="24112" xr:uid="{00000000-0005-0000-0000-0000215E0000}"/>
    <cellStyle name="Output 2 3 3 12 2 2 4" xfId="24113" xr:uid="{00000000-0005-0000-0000-0000225E0000}"/>
    <cellStyle name="Output 2 3 3 12 2 3" xfId="24114" xr:uid="{00000000-0005-0000-0000-0000235E0000}"/>
    <cellStyle name="Output 2 3 3 12 2 3 2" xfId="24115" xr:uid="{00000000-0005-0000-0000-0000245E0000}"/>
    <cellStyle name="Output 2 3 3 12 2 3 2 2" xfId="24116" xr:uid="{00000000-0005-0000-0000-0000255E0000}"/>
    <cellStyle name="Output 2 3 3 12 2 3 3" xfId="24117" xr:uid="{00000000-0005-0000-0000-0000265E0000}"/>
    <cellStyle name="Output 2 3 3 12 2 4" xfId="24118" xr:uid="{00000000-0005-0000-0000-0000275E0000}"/>
    <cellStyle name="Output 2 3 3 12 2 4 2" xfId="24119" xr:uid="{00000000-0005-0000-0000-0000285E0000}"/>
    <cellStyle name="Output 2 3 3 12 2 4 2 2" xfId="24120" xr:uid="{00000000-0005-0000-0000-0000295E0000}"/>
    <cellStyle name="Output 2 3 3 12 2 4 3" xfId="24121" xr:uid="{00000000-0005-0000-0000-00002A5E0000}"/>
    <cellStyle name="Output 2 3 3 12 2 5" xfId="24122" xr:uid="{00000000-0005-0000-0000-00002B5E0000}"/>
    <cellStyle name="Output 2 3 3 12 2 5 2" xfId="24123" xr:uid="{00000000-0005-0000-0000-00002C5E0000}"/>
    <cellStyle name="Output 2 3 3 12 2 6" xfId="24124" xr:uid="{00000000-0005-0000-0000-00002D5E0000}"/>
    <cellStyle name="Output 2 3 3 12 2 6 2" xfId="24125" xr:uid="{00000000-0005-0000-0000-00002E5E0000}"/>
    <cellStyle name="Output 2 3 3 12 2 7" xfId="24126" xr:uid="{00000000-0005-0000-0000-00002F5E0000}"/>
    <cellStyle name="Output 2 3 3 12 3" xfId="24127" xr:uid="{00000000-0005-0000-0000-0000305E0000}"/>
    <cellStyle name="Output 2 3 3 12 3 2" xfId="24128" xr:uid="{00000000-0005-0000-0000-0000315E0000}"/>
    <cellStyle name="Output 2 3 3 12 3 2 2" xfId="24129" xr:uid="{00000000-0005-0000-0000-0000325E0000}"/>
    <cellStyle name="Output 2 3 3 12 3 2 2 2" xfId="24130" xr:uid="{00000000-0005-0000-0000-0000335E0000}"/>
    <cellStyle name="Output 2 3 3 12 3 2 2 2 2" xfId="24131" xr:uid="{00000000-0005-0000-0000-0000345E0000}"/>
    <cellStyle name="Output 2 3 3 12 3 2 2 3" xfId="24132" xr:uid="{00000000-0005-0000-0000-0000355E0000}"/>
    <cellStyle name="Output 2 3 3 12 3 2 3" xfId="24133" xr:uid="{00000000-0005-0000-0000-0000365E0000}"/>
    <cellStyle name="Output 2 3 3 12 3 2 3 2" xfId="24134" xr:uid="{00000000-0005-0000-0000-0000375E0000}"/>
    <cellStyle name="Output 2 3 3 12 3 2 4" xfId="24135" xr:uid="{00000000-0005-0000-0000-0000385E0000}"/>
    <cellStyle name="Output 2 3 3 12 3 3" xfId="24136" xr:uid="{00000000-0005-0000-0000-0000395E0000}"/>
    <cellStyle name="Output 2 3 3 12 3 3 2" xfId="24137" xr:uid="{00000000-0005-0000-0000-00003A5E0000}"/>
    <cellStyle name="Output 2 3 3 12 3 3 2 2" xfId="24138" xr:uid="{00000000-0005-0000-0000-00003B5E0000}"/>
    <cellStyle name="Output 2 3 3 12 3 3 3" xfId="24139" xr:uid="{00000000-0005-0000-0000-00003C5E0000}"/>
    <cellStyle name="Output 2 3 3 12 3 4" xfId="24140" xr:uid="{00000000-0005-0000-0000-00003D5E0000}"/>
    <cellStyle name="Output 2 3 3 12 3 4 2" xfId="24141" xr:uid="{00000000-0005-0000-0000-00003E5E0000}"/>
    <cellStyle name="Output 2 3 3 12 3 4 2 2" xfId="24142" xr:uid="{00000000-0005-0000-0000-00003F5E0000}"/>
    <cellStyle name="Output 2 3 3 12 3 4 3" xfId="24143" xr:uid="{00000000-0005-0000-0000-0000405E0000}"/>
    <cellStyle name="Output 2 3 3 12 3 5" xfId="24144" xr:uid="{00000000-0005-0000-0000-0000415E0000}"/>
    <cellStyle name="Output 2 3 3 12 3 5 2" xfId="24145" xr:uid="{00000000-0005-0000-0000-0000425E0000}"/>
    <cellStyle name="Output 2 3 3 12 3 6" xfId="24146" xr:uid="{00000000-0005-0000-0000-0000435E0000}"/>
    <cellStyle name="Output 2 3 3 12 3 6 2" xfId="24147" xr:uid="{00000000-0005-0000-0000-0000445E0000}"/>
    <cellStyle name="Output 2 3 3 12 3 7" xfId="24148" xr:uid="{00000000-0005-0000-0000-0000455E0000}"/>
    <cellStyle name="Output 2 3 3 12 4" xfId="24149" xr:uid="{00000000-0005-0000-0000-0000465E0000}"/>
    <cellStyle name="Output 2 3 3 12 4 2" xfId="24150" xr:uid="{00000000-0005-0000-0000-0000475E0000}"/>
    <cellStyle name="Output 2 3 3 12 4 2 2" xfId="24151" xr:uid="{00000000-0005-0000-0000-0000485E0000}"/>
    <cellStyle name="Output 2 3 3 12 4 2 2 2" xfId="24152" xr:uid="{00000000-0005-0000-0000-0000495E0000}"/>
    <cellStyle name="Output 2 3 3 12 4 2 2 2 2" xfId="24153" xr:uid="{00000000-0005-0000-0000-00004A5E0000}"/>
    <cellStyle name="Output 2 3 3 12 4 2 2 3" xfId="24154" xr:uid="{00000000-0005-0000-0000-00004B5E0000}"/>
    <cellStyle name="Output 2 3 3 12 4 2 3" xfId="24155" xr:uid="{00000000-0005-0000-0000-00004C5E0000}"/>
    <cellStyle name="Output 2 3 3 12 4 2 3 2" xfId="24156" xr:uid="{00000000-0005-0000-0000-00004D5E0000}"/>
    <cellStyle name="Output 2 3 3 12 4 2 4" xfId="24157" xr:uid="{00000000-0005-0000-0000-00004E5E0000}"/>
    <cellStyle name="Output 2 3 3 12 4 3" xfId="24158" xr:uid="{00000000-0005-0000-0000-00004F5E0000}"/>
    <cellStyle name="Output 2 3 3 12 4 3 2" xfId="24159" xr:uid="{00000000-0005-0000-0000-0000505E0000}"/>
    <cellStyle name="Output 2 3 3 12 4 3 2 2" xfId="24160" xr:uid="{00000000-0005-0000-0000-0000515E0000}"/>
    <cellStyle name="Output 2 3 3 12 4 3 3" xfId="24161" xr:uid="{00000000-0005-0000-0000-0000525E0000}"/>
    <cellStyle name="Output 2 3 3 12 4 4" xfId="24162" xr:uid="{00000000-0005-0000-0000-0000535E0000}"/>
    <cellStyle name="Output 2 3 3 12 4 4 2" xfId="24163" xr:uid="{00000000-0005-0000-0000-0000545E0000}"/>
    <cellStyle name="Output 2 3 3 12 4 4 2 2" xfId="24164" xr:uid="{00000000-0005-0000-0000-0000555E0000}"/>
    <cellStyle name="Output 2 3 3 12 4 4 3" xfId="24165" xr:uid="{00000000-0005-0000-0000-0000565E0000}"/>
    <cellStyle name="Output 2 3 3 12 4 5" xfId="24166" xr:uid="{00000000-0005-0000-0000-0000575E0000}"/>
    <cellStyle name="Output 2 3 3 12 4 5 2" xfId="24167" xr:uid="{00000000-0005-0000-0000-0000585E0000}"/>
    <cellStyle name="Output 2 3 3 12 4 6" xfId="24168" xr:uid="{00000000-0005-0000-0000-0000595E0000}"/>
    <cellStyle name="Output 2 3 3 12 4 6 2" xfId="24169" xr:uid="{00000000-0005-0000-0000-00005A5E0000}"/>
    <cellStyle name="Output 2 3 3 12 4 7" xfId="24170" xr:uid="{00000000-0005-0000-0000-00005B5E0000}"/>
    <cellStyle name="Output 2 3 3 12 5" xfId="24171" xr:uid="{00000000-0005-0000-0000-00005C5E0000}"/>
    <cellStyle name="Output 2 3 3 12 5 2" xfId="24172" xr:uid="{00000000-0005-0000-0000-00005D5E0000}"/>
    <cellStyle name="Output 2 3 3 12 5 2 2" xfId="24173" xr:uid="{00000000-0005-0000-0000-00005E5E0000}"/>
    <cellStyle name="Output 2 3 3 12 5 2 2 2" xfId="24174" xr:uid="{00000000-0005-0000-0000-00005F5E0000}"/>
    <cellStyle name="Output 2 3 3 12 5 2 2 2 2" xfId="24175" xr:uid="{00000000-0005-0000-0000-0000605E0000}"/>
    <cellStyle name="Output 2 3 3 12 5 2 2 3" xfId="24176" xr:uid="{00000000-0005-0000-0000-0000615E0000}"/>
    <cellStyle name="Output 2 3 3 12 5 2 3" xfId="24177" xr:uid="{00000000-0005-0000-0000-0000625E0000}"/>
    <cellStyle name="Output 2 3 3 12 5 2 3 2" xfId="24178" xr:uid="{00000000-0005-0000-0000-0000635E0000}"/>
    <cellStyle name="Output 2 3 3 12 5 2 4" xfId="24179" xr:uid="{00000000-0005-0000-0000-0000645E0000}"/>
    <cellStyle name="Output 2 3 3 12 5 3" xfId="24180" xr:uid="{00000000-0005-0000-0000-0000655E0000}"/>
    <cellStyle name="Output 2 3 3 12 5 3 2" xfId="24181" xr:uid="{00000000-0005-0000-0000-0000665E0000}"/>
    <cellStyle name="Output 2 3 3 12 5 3 2 2" xfId="24182" xr:uid="{00000000-0005-0000-0000-0000675E0000}"/>
    <cellStyle name="Output 2 3 3 12 5 3 3" xfId="24183" xr:uid="{00000000-0005-0000-0000-0000685E0000}"/>
    <cellStyle name="Output 2 3 3 12 5 4" xfId="24184" xr:uid="{00000000-0005-0000-0000-0000695E0000}"/>
    <cellStyle name="Output 2 3 3 12 5 4 2" xfId="24185" xr:uid="{00000000-0005-0000-0000-00006A5E0000}"/>
    <cellStyle name="Output 2 3 3 12 5 4 2 2" xfId="24186" xr:uid="{00000000-0005-0000-0000-00006B5E0000}"/>
    <cellStyle name="Output 2 3 3 12 5 4 3" xfId="24187" xr:uid="{00000000-0005-0000-0000-00006C5E0000}"/>
    <cellStyle name="Output 2 3 3 12 5 5" xfId="24188" xr:uid="{00000000-0005-0000-0000-00006D5E0000}"/>
    <cellStyle name="Output 2 3 3 12 5 5 2" xfId="24189" xr:uid="{00000000-0005-0000-0000-00006E5E0000}"/>
    <cellStyle name="Output 2 3 3 12 5 6" xfId="24190" xr:uid="{00000000-0005-0000-0000-00006F5E0000}"/>
    <cellStyle name="Output 2 3 3 12 5 6 2" xfId="24191" xr:uid="{00000000-0005-0000-0000-0000705E0000}"/>
    <cellStyle name="Output 2 3 3 12 5 7" xfId="24192" xr:uid="{00000000-0005-0000-0000-0000715E0000}"/>
    <cellStyle name="Output 2 3 3 12 6" xfId="24193" xr:uid="{00000000-0005-0000-0000-0000725E0000}"/>
    <cellStyle name="Output 2 3 3 12 6 2" xfId="24194" xr:uid="{00000000-0005-0000-0000-0000735E0000}"/>
    <cellStyle name="Output 2 3 3 12 6 2 2" xfId="24195" xr:uid="{00000000-0005-0000-0000-0000745E0000}"/>
    <cellStyle name="Output 2 3 3 12 6 2 2 2" xfId="24196" xr:uid="{00000000-0005-0000-0000-0000755E0000}"/>
    <cellStyle name="Output 2 3 3 12 6 2 2 2 2" xfId="24197" xr:uid="{00000000-0005-0000-0000-0000765E0000}"/>
    <cellStyle name="Output 2 3 3 12 6 2 2 3" xfId="24198" xr:uid="{00000000-0005-0000-0000-0000775E0000}"/>
    <cellStyle name="Output 2 3 3 12 6 2 3" xfId="24199" xr:uid="{00000000-0005-0000-0000-0000785E0000}"/>
    <cellStyle name="Output 2 3 3 12 6 2 3 2" xfId="24200" xr:uid="{00000000-0005-0000-0000-0000795E0000}"/>
    <cellStyle name="Output 2 3 3 12 6 2 4" xfId="24201" xr:uid="{00000000-0005-0000-0000-00007A5E0000}"/>
    <cellStyle name="Output 2 3 3 12 6 3" xfId="24202" xr:uid="{00000000-0005-0000-0000-00007B5E0000}"/>
    <cellStyle name="Output 2 3 3 12 6 3 2" xfId="24203" xr:uid="{00000000-0005-0000-0000-00007C5E0000}"/>
    <cellStyle name="Output 2 3 3 12 6 3 2 2" xfId="24204" xr:uid="{00000000-0005-0000-0000-00007D5E0000}"/>
    <cellStyle name="Output 2 3 3 12 6 3 3" xfId="24205" xr:uid="{00000000-0005-0000-0000-00007E5E0000}"/>
    <cellStyle name="Output 2 3 3 12 6 4" xfId="24206" xr:uid="{00000000-0005-0000-0000-00007F5E0000}"/>
    <cellStyle name="Output 2 3 3 12 6 4 2" xfId="24207" xr:uid="{00000000-0005-0000-0000-0000805E0000}"/>
    <cellStyle name="Output 2 3 3 12 6 4 2 2" xfId="24208" xr:uid="{00000000-0005-0000-0000-0000815E0000}"/>
    <cellStyle name="Output 2 3 3 12 6 4 3" xfId="24209" xr:uid="{00000000-0005-0000-0000-0000825E0000}"/>
    <cellStyle name="Output 2 3 3 12 6 5" xfId="24210" xr:uid="{00000000-0005-0000-0000-0000835E0000}"/>
    <cellStyle name="Output 2 3 3 12 6 5 2" xfId="24211" xr:uid="{00000000-0005-0000-0000-0000845E0000}"/>
    <cellStyle name="Output 2 3 3 12 6 6" xfId="24212" xr:uid="{00000000-0005-0000-0000-0000855E0000}"/>
    <cellStyle name="Output 2 3 3 12 6 6 2" xfId="24213" xr:uid="{00000000-0005-0000-0000-0000865E0000}"/>
    <cellStyle name="Output 2 3 3 12 6 7" xfId="24214" xr:uid="{00000000-0005-0000-0000-0000875E0000}"/>
    <cellStyle name="Output 2 3 3 12 7" xfId="24215" xr:uid="{00000000-0005-0000-0000-0000885E0000}"/>
    <cellStyle name="Output 2 3 3 12 7 2" xfId="24216" xr:uid="{00000000-0005-0000-0000-0000895E0000}"/>
    <cellStyle name="Output 2 3 3 12 7 2 2" xfId="24217" xr:uid="{00000000-0005-0000-0000-00008A5E0000}"/>
    <cellStyle name="Output 2 3 3 12 7 2 2 2" xfId="24218" xr:uid="{00000000-0005-0000-0000-00008B5E0000}"/>
    <cellStyle name="Output 2 3 3 12 7 2 3" xfId="24219" xr:uid="{00000000-0005-0000-0000-00008C5E0000}"/>
    <cellStyle name="Output 2 3 3 12 7 3" xfId="24220" xr:uid="{00000000-0005-0000-0000-00008D5E0000}"/>
    <cellStyle name="Output 2 3 3 12 7 3 2" xfId="24221" xr:uid="{00000000-0005-0000-0000-00008E5E0000}"/>
    <cellStyle name="Output 2 3 3 12 7 4" xfId="24222" xr:uid="{00000000-0005-0000-0000-00008F5E0000}"/>
    <cellStyle name="Output 2 3 3 12 8" xfId="24223" xr:uid="{00000000-0005-0000-0000-0000905E0000}"/>
    <cellStyle name="Output 2 3 3 12 8 2" xfId="24224" xr:uid="{00000000-0005-0000-0000-0000915E0000}"/>
    <cellStyle name="Output 2 3 3 12 8 2 2" xfId="24225" xr:uid="{00000000-0005-0000-0000-0000925E0000}"/>
    <cellStyle name="Output 2 3 3 12 8 3" xfId="24226" xr:uid="{00000000-0005-0000-0000-0000935E0000}"/>
    <cellStyle name="Output 2 3 3 12 9" xfId="24227" xr:uid="{00000000-0005-0000-0000-0000945E0000}"/>
    <cellStyle name="Output 2 3 3 12 9 2" xfId="24228" xr:uid="{00000000-0005-0000-0000-0000955E0000}"/>
    <cellStyle name="Output 2 3 3 12 9 2 2" xfId="24229" xr:uid="{00000000-0005-0000-0000-0000965E0000}"/>
    <cellStyle name="Output 2 3 3 12 9 3" xfId="24230" xr:uid="{00000000-0005-0000-0000-0000975E0000}"/>
    <cellStyle name="Output 2 3 3 13" xfId="24231" xr:uid="{00000000-0005-0000-0000-0000985E0000}"/>
    <cellStyle name="Output 2 3 3 13 10" xfId="24232" xr:uid="{00000000-0005-0000-0000-0000995E0000}"/>
    <cellStyle name="Output 2 3 3 13 10 2" xfId="24233" xr:uid="{00000000-0005-0000-0000-00009A5E0000}"/>
    <cellStyle name="Output 2 3 3 13 11" xfId="24234" xr:uid="{00000000-0005-0000-0000-00009B5E0000}"/>
    <cellStyle name="Output 2 3 3 13 11 2" xfId="24235" xr:uid="{00000000-0005-0000-0000-00009C5E0000}"/>
    <cellStyle name="Output 2 3 3 13 12" xfId="24236" xr:uid="{00000000-0005-0000-0000-00009D5E0000}"/>
    <cellStyle name="Output 2 3 3 13 2" xfId="24237" xr:uid="{00000000-0005-0000-0000-00009E5E0000}"/>
    <cellStyle name="Output 2 3 3 13 2 2" xfId="24238" xr:uid="{00000000-0005-0000-0000-00009F5E0000}"/>
    <cellStyle name="Output 2 3 3 13 2 2 2" xfId="24239" xr:uid="{00000000-0005-0000-0000-0000A05E0000}"/>
    <cellStyle name="Output 2 3 3 13 2 2 2 2" xfId="24240" xr:uid="{00000000-0005-0000-0000-0000A15E0000}"/>
    <cellStyle name="Output 2 3 3 13 2 2 2 2 2" xfId="24241" xr:uid="{00000000-0005-0000-0000-0000A25E0000}"/>
    <cellStyle name="Output 2 3 3 13 2 2 2 3" xfId="24242" xr:uid="{00000000-0005-0000-0000-0000A35E0000}"/>
    <cellStyle name="Output 2 3 3 13 2 2 3" xfId="24243" xr:uid="{00000000-0005-0000-0000-0000A45E0000}"/>
    <cellStyle name="Output 2 3 3 13 2 2 3 2" xfId="24244" xr:uid="{00000000-0005-0000-0000-0000A55E0000}"/>
    <cellStyle name="Output 2 3 3 13 2 2 4" xfId="24245" xr:uid="{00000000-0005-0000-0000-0000A65E0000}"/>
    <cellStyle name="Output 2 3 3 13 2 3" xfId="24246" xr:uid="{00000000-0005-0000-0000-0000A75E0000}"/>
    <cellStyle name="Output 2 3 3 13 2 3 2" xfId="24247" xr:uid="{00000000-0005-0000-0000-0000A85E0000}"/>
    <cellStyle name="Output 2 3 3 13 2 3 2 2" xfId="24248" xr:uid="{00000000-0005-0000-0000-0000A95E0000}"/>
    <cellStyle name="Output 2 3 3 13 2 3 3" xfId="24249" xr:uid="{00000000-0005-0000-0000-0000AA5E0000}"/>
    <cellStyle name="Output 2 3 3 13 2 4" xfId="24250" xr:uid="{00000000-0005-0000-0000-0000AB5E0000}"/>
    <cellStyle name="Output 2 3 3 13 2 4 2" xfId="24251" xr:uid="{00000000-0005-0000-0000-0000AC5E0000}"/>
    <cellStyle name="Output 2 3 3 13 2 4 2 2" xfId="24252" xr:uid="{00000000-0005-0000-0000-0000AD5E0000}"/>
    <cellStyle name="Output 2 3 3 13 2 4 3" xfId="24253" xr:uid="{00000000-0005-0000-0000-0000AE5E0000}"/>
    <cellStyle name="Output 2 3 3 13 2 5" xfId="24254" xr:uid="{00000000-0005-0000-0000-0000AF5E0000}"/>
    <cellStyle name="Output 2 3 3 13 2 5 2" xfId="24255" xr:uid="{00000000-0005-0000-0000-0000B05E0000}"/>
    <cellStyle name="Output 2 3 3 13 2 6" xfId="24256" xr:uid="{00000000-0005-0000-0000-0000B15E0000}"/>
    <cellStyle name="Output 2 3 3 13 2 6 2" xfId="24257" xr:uid="{00000000-0005-0000-0000-0000B25E0000}"/>
    <cellStyle name="Output 2 3 3 13 2 7" xfId="24258" xr:uid="{00000000-0005-0000-0000-0000B35E0000}"/>
    <cellStyle name="Output 2 3 3 13 3" xfId="24259" xr:uid="{00000000-0005-0000-0000-0000B45E0000}"/>
    <cellStyle name="Output 2 3 3 13 3 2" xfId="24260" xr:uid="{00000000-0005-0000-0000-0000B55E0000}"/>
    <cellStyle name="Output 2 3 3 13 3 2 2" xfId="24261" xr:uid="{00000000-0005-0000-0000-0000B65E0000}"/>
    <cellStyle name="Output 2 3 3 13 3 2 2 2" xfId="24262" xr:uid="{00000000-0005-0000-0000-0000B75E0000}"/>
    <cellStyle name="Output 2 3 3 13 3 2 2 2 2" xfId="24263" xr:uid="{00000000-0005-0000-0000-0000B85E0000}"/>
    <cellStyle name="Output 2 3 3 13 3 2 2 3" xfId="24264" xr:uid="{00000000-0005-0000-0000-0000B95E0000}"/>
    <cellStyle name="Output 2 3 3 13 3 2 3" xfId="24265" xr:uid="{00000000-0005-0000-0000-0000BA5E0000}"/>
    <cellStyle name="Output 2 3 3 13 3 2 3 2" xfId="24266" xr:uid="{00000000-0005-0000-0000-0000BB5E0000}"/>
    <cellStyle name="Output 2 3 3 13 3 2 4" xfId="24267" xr:uid="{00000000-0005-0000-0000-0000BC5E0000}"/>
    <cellStyle name="Output 2 3 3 13 3 3" xfId="24268" xr:uid="{00000000-0005-0000-0000-0000BD5E0000}"/>
    <cellStyle name="Output 2 3 3 13 3 3 2" xfId="24269" xr:uid="{00000000-0005-0000-0000-0000BE5E0000}"/>
    <cellStyle name="Output 2 3 3 13 3 3 2 2" xfId="24270" xr:uid="{00000000-0005-0000-0000-0000BF5E0000}"/>
    <cellStyle name="Output 2 3 3 13 3 3 3" xfId="24271" xr:uid="{00000000-0005-0000-0000-0000C05E0000}"/>
    <cellStyle name="Output 2 3 3 13 3 4" xfId="24272" xr:uid="{00000000-0005-0000-0000-0000C15E0000}"/>
    <cellStyle name="Output 2 3 3 13 3 4 2" xfId="24273" xr:uid="{00000000-0005-0000-0000-0000C25E0000}"/>
    <cellStyle name="Output 2 3 3 13 3 4 2 2" xfId="24274" xr:uid="{00000000-0005-0000-0000-0000C35E0000}"/>
    <cellStyle name="Output 2 3 3 13 3 4 3" xfId="24275" xr:uid="{00000000-0005-0000-0000-0000C45E0000}"/>
    <cellStyle name="Output 2 3 3 13 3 5" xfId="24276" xr:uid="{00000000-0005-0000-0000-0000C55E0000}"/>
    <cellStyle name="Output 2 3 3 13 3 5 2" xfId="24277" xr:uid="{00000000-0005-0000-0000-0000C65E0000}"/>
    <cellStyle name="Output 2 3 3 13 3 6" xfId="24278" xr:uid="{00000000-0005-0000-0000-0000C75E0000}"/>
    <cellStyle name="Output 2 3 3 13 3 6 2" xfId="24279" xr:uid="{00000000-0005-0000-0000-0000C85E0000}"/>
    <cellStyle name="Output 2 3 3 13 3 7" xfId="24280" xr:uid="{00000000-0005-0000-0000-0000C95E0000}"/>
    <cellStyle name="Output 2 3 3 13 4" xfId="24281" xr:uid="{00000000-0005-0000-0000-0000CA5E0000}"/>
    <cellStyle name="Output 2 3 3 13 4 2" xfId="24282" xr:uid="{00000000-0005-0000-0000-0000CB5E0000}"/>
    <cellStyle name="Output 2 3 3 13 4 2 2" xfId="24283" xr:uid="{00000000-0005-0000-0000-0000CC5E0000}"/>
    <cellStyle name="Output 2 3 3 13 4 2 2 2" xfId="24284" xr:uid="{00000000-0005-0000-0000-0000CD5E0000}"/>
    <cellStyle name="Output 2 3 3 13 4 2 2 2 2" xfId="24285" xr:uid="{00000000-0005-0000-0000-0000CE5E0000}"/>
    <cellStyle name="Output 2 3 3 13 4 2 2 3" xfId="24286" xr:uid="{00000000-0005-0000-0000-0000CF5E0000}"/>
    <cellStyle name="Output 2 3 3 13 4 2 3" xfId="24287" xr:uid="{00000000-0005-0000-0000-0000D05E0000}"/>
    <cellStyle name="Output 2 3 3 13 4 2 3 2" xfId="24288" xr:uid="{00000000-0005-0000-0000-0000D15E0000}"/>
    <cellStyle name="Output 2 3 3 13 4 2 4" xfId="24289" xr:uid="{00000000-0005-0000-0000-0000D25E0000}"/>
    <cellStyle name="Output 2 3 3 13 4 3" xfId="24290" xr:uid="{00000000-0005-0000-0000-0000D35E0000}"/>
    <cellStyle name="Output 2 3 3 13 4 3 2" xfId="24291" xr:uid="{00000000-0005-0000-0000-0000D45E0000}"/>
    <cellStyle name="Output 2 3 3 13 4 3 2 2" xfId="24292" xr:uid="{00000000-0005-0000-0000-0000D55E0000}"/>
    <cellStyle name="Output 2 3 3 13 4 3 3" xfId="24293" xr:uid="{00000000-0005-0000-0000-0000D65E0000}"/>
    <cellStyle name="Output 2 3 3 13 4 4" xfId="24294" xr:uid="{00000000-0005-0000-0000-0000D75E0000}"/>
    <cellStyle name="Output 2 3 3 13 4 4 2" xfId="24295" xr:uid="{00000000-0005-0000-0000-0000D85E0000}"/>
    <cellStyle name="Output 2 3 3 13 4 4 2 2" xfId="24296" xr:uid="{00000000-0005-0000-0000-0000D95E0000}"/>
    <cellStyle name="Output 2 3 3 13 4 4 3" xfId="24297" xr:uid="{00000000-0005-0000-0000-0000DA5E0000}"/>
    <cellStyle name="Output 2 3 3 13 4 5" xfId="24298" xr:uid="{00000000-0005-0000-0000-0000DB5E0000}"/>
    <cellStyle name="Output 2 3 3 13 4 5 2" xfId="24299" xr:uid="{00000000-0005-0000-0000-0000DC5E0000}"/>
    <cellStyle name="Output 2 3 3 13 4 6" xfId="24300" xr:uid="{00000000-0005-0000-0000-0000DD5E0000}"/>
    <cellStyle name="Output 2 3 3 13 4 6 2" xfId="24301" xr:uid="{00000000-0005-0000-0000-0000DE5E0000}"/>
    <cellStyle name="Output 2 3 3 13 4 7" xfId="24302" xr:uid="{00000000-0005-0000-0000-0000DF5E0000}"/>
    <cellStyle name="Output 2 3 3 13 5" xfId="24303" xr:uid="{00000000-0005-0000-0000-0000E05E0000}"/>
    <cellStyle name="Output 2 3 3 13 5 2" xfId="24304" xr:uid="{00000000-0005-0000-0000-0000E15E0000}"/>
    <cellStyle name="Output 2 3 3 13 5 2 2" xfId="24305" xr:uid="{00000000-0005-0000-0000-0000E25E0000}"/>
    <cellStyle name="Output 2 3 3 13 5 2 2 2" xfId="24306" xr:uid="{00000000-0005-0000-0000-0000E35E0000}"/>
    <cellStyle name="Output 2 3 3 13 5 2 2 2 2" xfId="24307" xr:uid="{00000000-0005-0000-0000-0000E45E0000}"/>
    <cellStyle name="Output 2 3 3 13 5 2 2 3" xfId="24308" xr:uid="{00000000-0005-0000-0000-0000E55E0000}"/>
    <cellStyle name="Output 2 3 3 13 5 2 3" xfId="24309" xr:uid="{00000000-0005-0000-0000-0000E65E0000}"/>
    <cellStyle name="Output 2 3 3 13 5 2 3 2" xfId="24310" xr:uid="{00000000-0005-0000-0000-0000E75E0000}"/>
    <cellStyle name="Output 2 3 3 13 5 2 4" xfId="24311" xr:uid="{00000000-0005-0000-0000-0000E85E0000}"/>
    <cellStyle name="Output 2 3 3 13 5 3" xfId="24312" xr:uid="{00000000-0005-0000-0000-0000E95E0000}"/>
    <cellStyle name="Output 2 3 3 13 5 3 2" xfId="24313" xr:uid="{00000000-0005-0000-0000-0000EA5E0000}"/>
    <cellStyle name="Output 2 3 3 13 5 3 2 2" xfId="24314" xr:uid="{00000000-0005-0000-0000-0000EB5E0000}"/>
    <cellStyle name="Output 2 3 3 13 5 3 3" xfId="24315" xr:uid="{00000000-0005-0000-0000-0000EC5E0000}"/>
    <cellStyle name="Output 2 3 3 13 5 4" xfId="24316" xr:uid="{00000000-0005-0000-0000-0000ED5E0000}"/>
    <cellStyle name="Output 2 3 3 13 5 4 2" xfId="24317" xr:uid="{00000000-0005-0000-0000-0000EE5E0000}"/>
    <cellStyle name="Output 2 3 3 13 5 4 2 2" xfId="24318" xr:uid="{00000000-0005-0000-0000-0000EF5E0000}"/>
    <cellStyle name="Output 2 3 3 13 5 4 3" xfId="24319" xr:uid="{00000000-0005-0000-0000-0000F05E0000}"/>
    <cellStyle name="Output 2 3 3 13 5 5" xfId="24320" xr:uid="{00000000-0005-0000-0000-0000F15E0000}"/>
    <cellStyle name="Output 2 3 3 13 5 5 2" xfId="24321" xr:uid="{00000000-0005-0000-0000-0000F25E0000}"/>
    <cellStyle name="Output 2 3 3 13 5 6" xfId="24322" xr:uid="{00000000-0005-0000-0000-0000F35E0000}"/>
    <cellStyle name="Output 2 3 3 13 5 6 2" xfId="24323" xr:uid="{00000000-0005-0000-0000-0000F45E0000}"/>
    <cellStyle name="Output 2 3 3 13 5 7" xfId="24324" xr:uid="{00000000-0005-0000-0000-0000F55E0000}"/>
    <cellStyle name="Output 2 3 3 13 6" xfId="24325" xr:uid="{00000000-0005-0000-0000-0000F65E0000}"/>
    <cellStyle name="Output 2 3 3 13 6 2" xfId="24326" xr:uid="{00000000-0005-0000-0000-0000F75E0000}"/>
    <cellStyle name="Output 2 3 3 13 6 2 2" xfId="24327" xr:uid="{00000000-0005-0000-0000-0000F85E0000}"/>
    <cellStyle name="Output 2 3 3 13 6 2 2 2" xfId="24328" xr:uid="{00000000-0005-0000-0000-0000F95E0000}"/>
    <cellStyle name="Output 2 3 3 13 6 2 2 2 2" xfId="24329" xr:uid="{00000000-0005-0000-0000-0000FA5E0000}"/>
    <cellStyle name="Output 2 3 3 13 6 2 2 3" xfId="24330" xr:uid="{00000000-0005-0000-0000-0000FB5E0000}"/>
    <cellStyle name="Output 2 3 3 13 6 2 3" xfId="24331" xr:uid="{00000000-0005-0000-0000-0000FC5E0000}"/>
    <cellStyle name="Output 2 3 3 13 6 2 3 2" xfId="24332" xr:uid="{00000000-0005-0000-0000-0000FD5E0000}"/>
    <cellStyle name="Output 2 3 3 13 6 2 4" xfId="24333" xr:uid="{00000000-0005-0000-0000-0000FE5E0000}"/>
    <cellStyle name="Output 2 3 3 13 6 3" xfId="24334" xr:uid="{00000000-0005-0000-0000-0000FF5E0000}"/>
    <cellStyle name="Output 2 3 3 13 6 3 2" xfId="24335" xr:uid="{00000000-0005-0000-0000-0000005F0000}"/>
    <cellStyle name="Output 2 3 3 13 6 3 2 2" xfId="24336" xr:uid="{00000000-0005-0000-0000-0000015F0000}"/>
    <cellStyle name="Output 2 3 3 13 6 3 3" xfId="24337" xr:uid="{00000000-0005-0000-0000-0000025F0000}"/>
    <cellStyle name="Output 2 3 3 13 6 4" xfId="24338" xr:uid="{00000000-0005-0000-0000-0000035F0000}"/>
    <cellStyle name="Output 2 3 3 13 6 4 2" xfId="24339" xr:uid="{00000000-0005-0000-0000-0000045F0000}"/>
    <cellStyle name="Output 2 3 3 13 6 4 2 2" xfId="24340" xr:uid="{00000000-0005-0000-0000-0000055F0000}"/>
    <cellStyle name="Output 2 3 3 13 6 4 3" xfId="24341" xr:uid="{00000000-0005-0000-0000-0000065F0000}"/>
    <cellStyle name="Output 2 3 3 13 6 5" xfId="24342" xr:uid="{00000000-0005-0000-0000-0000075F0000}"/>
    <cellStyle name="Output 2 3 3 13 6 5 2" xfId="24343" xr:uid="{00000000-0005-0000-0000-0000085F0000}"/>
    <cellStyle name="Output 2 3 3 13 6 6" xfId="24344" xr:uid="{00000000-0005-0000-0000-0000095F0000}"/>
    <cellStyle name="Output 2 3 3 13 6 6 2" xfId="24345" xr:uid="{00000000-0005-0000-0000-00000A5F0000}"/>
    <cellStyle name="Output 2 3 3 13 6 7" xfId="24346" xr:uid="{00000000-0005-0000-0000-00000B5F0000}"/>
    <cellStyle name="Output 2 3 3 13 7" xfId="24347" xr:uid="{00000000-0005-0000-0000-00000C5F0000}"/>
    <cellStyle name="Output 2 3 3 13 7 2" xfId="24348" xr:uid="{00000000-0005-0000-0000-00000D5F0000}"/>
    <cellStyle name="Output 2 3 3 13 7 2 2" xfId="24349" xr:uid="{00000000-0005-0000-0000-00000E5F0000}"/>
    <cellStyle name="Output 2 3 3 13 7 2 2 2" xfId="24350" xr:uid="{00000000-0005-0000-0000-00000F5F0000}"/>
    <cellStyle name="Output 2 3 3 13 7 2 3" xfId="24351" xr:uid="{00000000-0005-0000-0000-0000105F0000}"/>
    <cellStyle name="Output 2 3 3 13 7 3" xfId="24352" xr:uid="{00000000-0005-0000-0000-0000115F0000}"/>
    <cellStyle name="Output 2 3 3 13 7 3 2" xfId="24353" xr:uid="{00000000-0005-0000-0000-0000125F0000}"/>
    <cellStyle name="Output 2 3 3 13 7 4" xfId="24354" xr:uid="{00000000-0005-0000-0000-0000135F0000}"/>
    <cellStyle name="Output 2 3 3 13 8" xfId="24355" xr:uid="{00000000-0005-0000-0000-0000145F0000}"/>
    <cellStyle name="Output 2 3 3 13 8 2" xfId="24356" xr:uid="{00000000-0005-0000-0000-0000155F0000}"/>
    <cellStyle name="Output 2 3 3 13 8 2 2" xfId="24357" xr:uid="{00000000-0005-0000-0000-0000165F0000}"/>
    <cellStyle name="Output 2 3 3 13 8 3" xfId="24358" xr:uid="{00000000-0005-0000-0000-0000175F0000}"/>
    <cellStyle name="Output 2 3 3 13 9" xfId="24359" xr:uid="{00000000-0005-0000-0000-0000185F0000}"/>
    <cellStyle name="Output 2 3 3 13 9 2" xfId="24360" xr:uid="{00000000-0005-0000-0000-0000195F0000}"/>
    <cellStyle name="Output 2 3 3 13 9 2 2" xfId="24361" xr:uid="{00000000-0005-0000-0000-00001A5F0000}"/>
    <cellStyle name="Output 2 3 3 13 9 3" xfId="24362" xr:uid="{00000000-0005-0000-0000-00001B5F0000}"/>
    <cellStyle name="Output 2 3 3 14" xfId="24363" xr:uid="{00000000-0005-0000-0000-00001C5F0000}"/>
    <cellStyle name="Output 2 3 3 14 10" xfId="24364" xr:uid="{00000000-0005-0000-0000-00001D5F0000}"/>
    <cellStyle name="Output 2 3 3 14 10 2" xfId="24365" xr:uid="{00000000-0005-0000-0000-00001E5F0000}"/>
    <cellStyle name="Output 2 3 3 14 11" xfId="24366" xr:uid="{00000000-0005-0000-0000-00001F5F0000}"/>
    <cellStyle name="Output 2 3 3 14 11 2" xfId="24367" xr:uid="{00000000-0005-0000-0000-0000205F0000}"/>
    <cellStyle name="Output 2 3 3 14 12" xfId="24368" xr:uid="{00000000-0005-0000-0000-0000215F0000}"/>
    <cellStyle name="Output 2 3 3 14 2" xfId="24369" xr:uid="{00000000-0005-0000-0000-0000225F0000}"/>
    <cellStyle name="Output 2 3 3 14 2 2" xfId="24370" xr:uid="{00000000-0005-0000-0000-0000235F0000}"/>
    <cellStyle name="Output 2 3 3 14 2 2 2" xfId="24371" xr:uid="{00000000-0005-0000-0000-0000245F0000}"/>
    <cellStyle name="Output 2 3 3 14 2 2 2 2" xfId="24372" xr:uid="{00000000-0005-0000-0000-0000255F0000}"/>
    <cellStyle name="Output 2 3 3 14 2 2 2 2 2" xfId="24373" xr:uid="{00000000-0005-0000-0000-0000265F0000}"/>
    <cellStyle name="Output 2 3 3 14 2 2 2 3" xfId="24374" xr:uid="{00000000-0005-0000-0000-0000275F0000}"/>
    <cellStyle name="Output 2 3 3 14 2 2 3" xfId="24375" xr:uid="{00000000-0005-0000-0000-0000285F0000}"/>
    <cellStyle name="Output 2 3 3 14 2 2 3 2" xfId="24376" xr:uid="{00000000-0005-0000-0000-0000295F0000}"/>
    <cellStyle name="Output 2 3 3 14 2 2 4" xfId="24377" xr:uid="{00000000-0005-0000-0000-00002A5F0000}"/>
    <cellStyle name="Output 2 3 3 14 2 3" xfId="24378" xr:uid="{00000000-0005-0000-0000-00002B5F0000}"/>
    <cellStyle name="Output 2 3 3 14 2 3 2" xfId="24379" xr:uid="{00000000-0005-0000-0000-00002C5F0000}"/>
    <cellStyle name="Output 2 3 3 14 2 3 2 2" xfId="24380" xr:uid="{00000000-0005-0000-0000-00002D5F0000}"/>
    <cellStyle name="Output 2 3 3 14 2 3 3" xfId="24381" xr:uid="{00000000-0005-0000-0000-00002E5F0000}"/>
    <cellStyle name="Output 2 3 3 14 2 4" xfId="24382" xr:uid="{00000000-0005-0000-0000-00002F5F0000}"/>
    <cellStyle name="Output 2 3 3 14 2 4 2" xfId="24383" xr:uid="{00000000-0005-0000-0000-0000305F0000}"/>
    <cellStyle name="Output 2 3 3 14 2 4 2 2" xfId="24384" xr:uid="{00000000-0005-0000-0000-0000315F0000}"/>
    <cellStyle name="Output 2 3 3 14 2 4 3" xfId="24385" xr:uid="{00000000-0005-0000-0000-0000325F0000}"/>
    <cellStyle name="Output 2 3 3 14 2 5" xfId="24386" xr:uid="{00000000-0005-0000-0000-0000335F0000}"/>
    <cellStyle name="Output 2 3 3 14 2 5 2" xfId="24387" xr:uid="{00000000-0005-0000-0000-0000345F0000}"/>
    <cellStyle name="Output 2 3 3 14 2 6" xfId="24388" xr:uid="{00000000-0005-0000-0000-0000355F0000}"/>
    <cellStyle name="Output 2 3 3 14 2 6 2" xfId="24389" xr:uid="{00000000-0005-0000-0000-0000365F0000}"/>
    <cellStyle name="Output 2 3 3 14 2 7" xfId="24390" xr:uid="{00000000-0005-0000-0000-0000375F0000}"/>
    <cellStyle name="Output 2 3 3 14 3" xfId="24391" xr:uid="{00000000-0005-0000-0000-0000385F0000}"/>
    <cellStyle name="Output 2 3 3 14 3 2" xfId="24392" xr:uid="{00000000-0005-0000-0000-0000395F0000}"/>
    <cellStyle name="Output 2 3 3 14 3 2 2" xfId="24393" xr:uid="{00000000-0005-0000-0000-00003A5F0000}"/>
    <cellStyle name="Output 2 3 3 14 3 2 2 2" xfId="24394" xr:uid="{00000000-0005-0000-0000-00003B5F0000}"/>
    <cellStyle name="Output 2 3 3 14 3 2 2 2 2" xfId="24395" xr:uid="{00000000-0005-0000-0000-00003C5F0000}"/>
    <cellStyle name="Output 2 3 3 14 3 2 2 3" xfId="24396" xr:uid="{00000000-0005-0000-0000-00003D5F0000}"/>
    <cellStyle name="Output 2 3 3 14 3 2 3" xfId="24397" xr:uid="{00000000-0005-0000-0000-00003E5F0000}"/>
    <cellStyle name="Output 2 3 3 14 3 2 3 2" xfId="24398" xr:uid="{00000000-0005-0000-0000-00003F5F0000}"/>
    <cellStyle name="Output 2 3 3 14 3 2 4" xfId="24399" xr:uid="{00000000-0005-0000-0000-0000405F0000}"/>
    <cellStyle name="Output 2 3 3 14 3 3" xfId="24400" xr:uid="{00000000-0005-0000-0000-0000415F0000}"/>
    <cellStyle name="Output 2 3 3 14 3 3 2" xfId="24401" xr:uid="{00000000-0005-0000-0000-0000425F0000}"/>
    <cellStyle name="Output 2 3 3 14 3 3 2 2" xfId="24402" xr:uid="{00000000-0005-0000-0000-0000435F0000}"/>
    <cellStyle name="Output 2 3 3 14 3 3 3" xfId="24403" xr:uid="{00000000-0005-0000-0000-0000445F0000}"/>
    <cellStyle name="Output 2 3 3 14 3 4" xfId="24404" xr:uid="{00000000-0005-0000-0000-0000455F0000}"/>
    <cellStyle name="Output 2 3 3 14 3 4 2" xfId="24405" xr:uid="{00000000-0005-0000-0000-0000465F0000}"/>
    <cellStyle name="Output 2 3 3 14 3 4 2 2" xfId="24406" xr:uid="{00000000-0005-0000-0000-0000475F0000}"/>
    <cellStyle name="Output 2 3 3 14 3 4 3" xfId="24407" xr:uid="{00000000-0005-0000-0000-0000485F0000}"/>
    <cellStyle name="Output 2 3 3 14 3 5" xfId="24408" xr:uid="{00000000-0005-0000-0000-0000495F0000}"/>
    <cellStyle name="Output 2 3 3 14 3 5 2" xfId="24409" xr:uid="{00000000-0005-0000-0000-00004A5F0000}"/>
    <cellStyle name="Output 2 3 3 14 3 6" xfId="24410" xr:uid="{00000000-0005-0000-0000-00004B5F0000}"/>
    <cellStyle name="Output 2 3 3 14 3 6 2" xfId="24411" xr:uid="{00000000-0005-0000-0000-00004C5F0000}"/>
    <cellStyle name="Output 2 3 3 14 3 7" xfId="24412" xr:uid="{00000000-0005-0000-0000-00004D5F0000}"/>
    <cellStyle name="Output 2 3 3 14 4" xfId="24413" xr:uid="{00000000-0005-0000-0000-00004E5F0000}"/>
    <cellStyle name="Output 2 3 3 14 4 2" xfId="24414" xr:uid="{00000000-0005-0000-0000-00004F5F0000}"/>
    <cellStyle name="Output 2 3 3 14 4 2 2" xfId="24415" xr:uid="{00000000-0005-0000-0000-0000505F0000}"/>
    <cellStyle name="Output 2 3 3 14 4 2 2 2" xfId="24416" xr:uid="{00000000-0005-0000-0000-0000515F0000}"/>
    <cellStyle name="Output 2 3 3 14 4 2 2 2 2" xfId="24417" xr:uid="{00000000-0005-0000-0000-0000525F0000}"/>
    <cellStyle name="Output 2 3 3 14 4 2 2 3" xfId="24418" xr:uid="{00000000-0005-0000-0000-0000535F0000}"/>
    <cellStyle name="Output 2 3 3 14 4 2 3" xfId="24419" xr:uid="{00000000-0005-0000-0000-0000545F0000}"/>
    <cellStyle name="Output 2 3 3 14 4 2 3 2" xfId="24420" xr:uid="{00000000-0005-0000-0000-0000555F0000}"/>
    <cellStyle name="Output 2 3 3 14 4 2 4" xfId="24421" xr:uid="{00000000-0005-0000-0000-0000565F0000}"/>
    <cellStyle name="Output 2 3 3 14 4 3" xfId="24422" xr:uid="{00000000-0005-0000-0000-0000575F0000}"/>
    <cellStyle name="Output 2 3 3 14 4 3 2" xfId="24423" xr:uid="{00000000-0005-0000-0000-0000585F0000}"/>
    <cellStyle name="Output 2 3 3 14 4 3 2 2" xfId="24424" xr:uid="{00000000-0005-0000-0000-0000595F0000}"/>
    <cellStyle name="Output 2 3 3 14 4 3 3" xfId="24425" xr:uid="{00000000-0005-0000-0000-00005A5F0000}"/>
    <cellStyle name="Output 2 3 3 14 4 4" xfId="24426" xr:uid="{00000000-0005-0000-0000-00005B5F0000}"/>
    <cellStyle name="Output 2 3 3 14 4 4 2" xfId="24427" xr:uid="{00000000-0005-0000-0000-00005C5F0000}"/>
    <cellStyle name="Output 2 3 3 14 4 4 2 2" xfId="24428" xr:uid="{00000000-0005-0000-0000-00005D5F0000}"/>
    <cellStyle name="Output 2 3 3 14 4 4 3" xfId="24429" xr:uid="{00000000-0005-0000-0000-00005E5F0000}"/>
    <cellStyle name="Output 2 3 3 14 4 5" xfId="24430" xr:uid="{00000000-0005-0000-0000-00005F5F0000}"/>
    <cellStyle name="Output 2 3 3 14 4 5 2" xfId="24431" xr:uid="{00000000-0005-0000-0000-0000605F0000}"/>
    <cellStyle name="Output 2 3 3 14 4 6" xfId="24432" xr:uid="{00000000-0005-0000-0000-0000615F0000}"/>
    <cellStyle name="Output 2 3 3 14 4 6 2" xfId="24433" xr:uid="{00000000-0005-0000-0000-0000625F0000}"/>
    <cellStyle name="Output 2 3 3 14 4 7" xfId="24434" xr:uid="{00000000-0005-0000-0000-0000635F0000}"/>
    <cellStyle name="Output 2 3 3 14 5" xfId="24435" xr:uid="{00000000-0005-0000-0000-0000645F0000}"/>
    <cellStyle name="Output 2 3 3 14 5 2" xfId="24436" xr:uid="{00000000-0005-0000-0000-0000655F0000}"/>
    <cellStyle name="Output 2 3 3 14 5 2 2" xfId="24437" xr:uid="{00000000-0005-0000-0000-0000665F0000}"/>
    <cellStyle name="Output 2 3 3 14 5 2 2 2" xfId="24438" xr:uid="{00000000-0005-0000-0000-0000675F0000}"/>
    <cellStyle name="Output 2 3 3 14 5 2 2 2 2" xfId="24439" xr:uid="{00000000-0005-0000-0000-0000685F0000}"/>
    <cellStyle name="Output 2 3 3 14 5 2 2 3" xfId="24440" xr:uid="{00000000-0005-0000-0000-0000695F0000}"/>
    <cellStyle name="Output 2 3 3 14 5 2 3" xfId="24441" xr:uid="{00000000-0005-0000-0000-00006A5F0000}"/>
    <cellStyle name="Output 2 3 3 14 5 2 3 2" xfId="24442" xr:uid="{00000000-0005-0000-0000-00006B5F0000}"/>
    <cellStyle name="Output 2 3 3 14 5 2 4" xfId="24443" xr:uid="{00000000-0005-0000-0000-00006C5F0000}"/>
    <cellStyle name="Output 2 3 3 14 5 3" xfId="24444" xr:uid="{00000000-0005-0000-0000-00006D5F0000}"/>
    <cellStyle name="Output 2 3 3 14 5 3 2" xfId="24445" xr:uid="{00000000-0005-0000-0000-00006E5F0000}"/>
    <cellStyle name="Output 2 3 3 14 5 3 2 2" xfId="24446" xr:uid="{00000000-0005-0000-0000-00006F5F0000}"/>
    <cellStyle name="Output 2 3 3 14 5 3 3" xfId="24447" xr:uid="{00000000-0005-0000-0000-0000705F0000}"/>
    <cellStyle name="Output 2 3 3 14 5 4" xfId="24448" xr:uid="{00000000-0005-0000-0000-0000715F0000}"/>
    <cellStyle name="Output 2 3 3 14 5 4 2" xfId="24449" xr:uid="{00000000-0005-0000-0000-0000725F0000}"/>
    <cellStyle name="Output 2 3 3 14 5 4 2 2" xfId="24450" xr:uid="{00000000-0005-0000-0000-0000735F0000}"/>
    <cellStyle name="Output 2 3 3 14 5 4 3" xfId="24451" xr:uid="{00000000-0005-0000-0000-0000745F0000}"/>
    <cellStyle name="Output 2 3 3 14 5 5" xfId="24452" xr:uid="{00000000-0005-0000-0000-0000755F0000}"/>
    <cellStyle name="Output 2 3 3 14 5 5 2" xfId="24453" xr:uid="{00000000-0005-0000-0000-0000765F0000}"/>
    <cellStyle name="Output 2 3 3 14 5 6" xfId="24454" xr:uid="{00000000-0005-0000-0000-0000775F0000}"/>
    <cellStyle name="Output 2 3 3 14 5 6 2" xfId="24455" xr:uid="{00000000-0005-0000-0000-0000785F0000}"/>
    <cellStyle name="Output 2 3 3 14 5 7" xfId="24456" xr:uid="{00000000-0005-0000-0000-0000795F0000}"/>
    <cellStyle name="Output 2 3 3 14 6" xfId="24457" xr:uid="{00000000-0005-0000-0000-00007A5F0000}"/>
    <cellStyle name="Output 2 3 3 14 6 2" xfId="24458" xr:uid="{00000000-0005-0000-0000-00007B5F0000}"/>
    <cellStyle name="Output 2 3 3 14 6 2 2" xfId="24459" xr:uid="{00000000-0005-0000-0000-00007C5F0000}"/>
    <cellStyle name="Output 2 3 3 14 6 2 2 2" xfId="24460" xr:uid="{00000000-0005-0000-0000-00007D5F0000}"/>
    <cellStyle name="Output 2 3 3 14 6 2 2 2 2" xfId="24461" xr:uid="{00000000-0005-0000-0000-00007E5F0000}"/>
    <cellStyle name="Output 2 3 3 14 6 2 2 3" xfId="24462" xr:uid="{00000000-0005-0000-0000-00007F5F0000}"/>
    <cellStyle name="Output 2 3 3 14 6 2 3" xfId="24463" xr:uid="{00000000-0005-0000-0000-0000805F0000}"/>
    <cellStyle name="Output 2 3 3 14 6 2 3 2" xfId="24464" xr:uid="{00000000-0005-0000-0000-0000815F0000}"/>
    <cellStyle name="Output 2 3 3 14 6 2 4" xfId="24465" xr:uid="{00000000-0005-0000-0000-0000825F0000}"/>
    <cellStyle name="Output 2 3 3 14 6 3" xfId="24466" xr:uid="{00000000-0005-0000-0000-0000835F0000}"/>
    <cellStyle name="Output 2 3 3 14 6 3 2" xfId="24467" xr:uid="{00000000-0005-0000-0000-0000845F0000}"/>
    <cellStyle name="Output 2 3 3 14 6 3 2 2" xfId="24468" xr:uid="{00000000-0005-0000-0000-0000855F0000}"/>
    <cellStyle name="Output 2 3 3 14 6 3 3" xfId="24469" xr:uid="{00000000-0005-0000-0000-0000865F0000}"/>
    <cellStyle name="Output 2 3 3 14 6 4" xfId="24470" xr:uid="{00000000-0005-0000-0000-0000875F0000}"/>
    <cellStyle name="Output 2 3 3 14 6 4 2" xfId="24471" xr:uid="{00000000-0005-0000-0000-0000885F0000}"/>
    <cellStyle name="Output 2 3 3 14 6 4 2 2" xfId="24472" xr:uid="{00000000-0005-0000-0000-0000895F0000}"/>
    <cellStyle name="Output 2 3 3 14 6 4 3" xfId="24473" xr:uid="{00000000-0005-0000-0000-00008A5F0000}"/>
    <cellStyle name="Output 2 3 3 14 6 5" xfId="24474" xr:uid="{00000000-0005-0000-0000-00008B5F0000}"/>
    <cellStyle name="Output 2 3 3 14 6 5 2" xfId="24475" xr:uid="{00000000-0005-0000-0000-00008C5F0000}"/>
    <cellStyle name="Output 2 3 3 14 6 6" xfId="24476" xr:uid="{00000000-0005-0000-0000-00008D5F0000}"/>
    <cellStyle name="Output 2 3 3 14 6 6 2" xfId="24477" xr:uid="{00000000-0005-0000-0000-00008E5F0000}"/>
    <cellStyle name="Output 2 3 3 14 6 7" xfId="24478" xr:uid="{00000000-0005-0000-0000-00008F5F0000}"/>
    <cellStyle name="Output 2 3 3 14 7" xfId="24479" xr:uid="{00000000-0005-0000-0000-0000905F0000}"/>
    <cellStyle name="Output 2 3 3 14 7 2" xfId="24480" xr:uid="{00000000-0005-0000-0000-0000915F0000}"/>
    <cellStyle name="Output 2 3 3 14 7 2 2" xfId="24481" xr:uid="{00000000-0005-0000-0000-0000925F0000}"/>
    <cellStyle name="Output 2 3 3 14 7 2 2 2" xfId="24482" xr:uid="{00000000-0005-0000-0000-0000935F0000}"/>
    <cellStyle name="Output 2 3 3 14 7 2 3" xfId="24483" xr:uid="{00000000-0005-0000-0000-0000945F0000}"/>
    <cellStyle name="Output 2 3 3 14 7 3" xfId="24484" xr:uid="{00000000-0005-0000-0000-0000955F0000}"/>
    <cellStyle name="Output 2 3 3 14 7 3 2" xfId="24485" xr:uid="{00000000-0005-0000-0000-0000965F0000}"/>
    <cellStyle name="Output 2 3 3 14 7 4" xfId="24486" xr:uid="{00000000-0005-0000-0000-0000975F0000}"/>
    <cellStyle name="Output 2 3 3 14 8" xfId="24487" xr:uid="{00000000-0005-0000-0000-0000985F0000}"/>
    <cellStyle name="Output 2 3 3 14 8 2" xfId="24488" xr:uid="{00000000-0005-0000-0000-0000995F0000}"/>
    <cellStyle name="Output 2 3 3 14 8 2 2" xfId="24489" xr:uid="{00000000-0005-0000-0000-00009A5F0000}"/>
    <cellStyle name="Output 2 3 3 14 8 3" xfId="24490" xr:uid="{00000000-0005-0000-0000-00009B5F0000}"/>
    <cellStyle name="Output 2 3 3 14 9" xfId="24491" xr:uid="{00000000-0005-0000-0000-00009C5F0000}"/>
    <cellStyle name="Output 2 3 3 14 9 2" xfId="24492" xr:uid="{00000000-0005-0000-0000-00009D5F0000}"/>
    <cellStyle name="Output 2 3 3 14 9 2 2" xfId="24493" xr:uid="{00000000-0005-0000-0000-00009E5F0000}"/>
    <cellStyle name="Output 2 3 3 14 9 3" xfId="24494" xr:uid="{00000000-0005-0000-0000-00009F5F0000}"/>
    <cellStyle name="Output 2 3 3 15" xfId="24495" xr:uid="{00000000-0005-0000-0000-0000A05F0000}"/>
    <cellStyle name="Output 2 3 3 15 10" xfId="24496" xr:uid="{00000000-0005-0000-0000-0000A15F0000}"/>
    <cellStyle name="Output 2 3 3 15 10 2" xfId="24497" xr:uid="{00000000-0005-0000-0000-0000A25F0000}"/>
    <cellStyle name="Output 2 3 3 15 11" xfId="24498" xr:uid="{00000000-0005-0000-0000-0000A35F0000}"/>
    <cellStyle name="Output 2 3 3 15 2" xfId="24499" xr:uid="{00000000-0005-0000-0000-0000A45F0000}"/>
    <cellStyle name="Output 2 3 3 15 2 2" xfId="24500" xr:uid="{00000000-0005-0000-0000-0000A55F0000}"/>
    <cellStyle name="Output 2 3 3 15 2 2 2" xfId="24501" xr:uid="{00000000-0005-0000-0000-0000A65F0000}"/>
    <cellStyle name="Output 2 3 3 15 2 2 2 2" xfId="24502" xr:uid="{00000000-0005-0000-0000-0000A75F0000}"/>
    <cellStyle name="Output 2 3 3 15 2 2 2 2 2" xfId="24503" xr:uid="{00000000-0005-0000-0000-0000A85F0000}"/>
    <cellStyle name="Output 2 3 3 15 2 2 2 3" xfId="24504" xr:uid="{00000000-0005-0000-0000-0000A95F0000}"/>
    <cellStyle name="Output 2 3 3 15 2 2 3" xfId="24505" xr:uid="{00000000-0005-0000-0000-0000AA5F0000}"/>
    <cellStyle name="Output 2 3 3 15 2 2 3 2" xfId="24506" xr:uid="{00000000-0005-0000-0000-0000AB5F0000}"/>
    <cellStyle name="Output 2 3 3 15 2 2 4" xfId="24507" xr:uid="{00000000-0005-0000-0000-0000AC5F0000}"/>
    <cellStyle name="Output 2 3 3 15 2 3" xfId="24508" xr:uid="{00000000-0005-0000-0000-0000AD5F0000}"/>
    <cellStyle name="Output 2 3 3 15 2 3 2" xfId="24509" xr:uid="{00000000-0005-0000-0000-0000AE5F0000}"/>
    <cellStyle name="Output 2 3 3 15 2 3 2 2" xfId="24510" xr:uid="{00000000-0005-0000-0000-0000AF5F0000}"/>
    <cellStyle name="Output 2 3 3 15 2 3 3" xfId="24511" xr:uid="{00000000-0005-0000-0000-0000B05F0000}"/>
    <cellStyle name="Output 2 3 3 15 2 4" xfId="24512" xr:uid="{00000000-0005-0000-0000-0000B15F0000}"/>
    <cellStyle name="Output 2 3 3 15 2 4 2" xfId="24513" xr:uid="{00000000-0005-0000-0000-0000B25F0000}"/>
    <cellStyle name="Output 2 3 3 15 2 4 2 2" xfId="24514" xr:uid="{00000000-0005-0000-0000-0000B35F0000}"/>
    <cellStyle name="Output 2 3 3 15 2 4 3" xfId="24515" xr:uid="{00000000-0005-0000-0000-0000B45F0000}"/>
    <cellStyle name="Output 2 3 3 15 2 5" xfId="24516" xr:uid="{00000000-0005-0000-0000-0000B55F0000}"/>
    <cellStyle name="Output 2 3 3 15 2 5 2" xfId="24517" xr:uid="{00000000-0005-0000-0000-0000B65F0000}"/>
    <cellStyle name="Output 2 3 3 15 2 6" xfId="24518" xr:uid="{00000000-0005-0000-0000-0000B75F0000}"/>
    <cellStyle name="Output 2 3 3 15 2 6 2" xfId="24519" xr:uid="{00000000-0005-0000-0000-0000B85F0000}"/>
    <cellStyle name="Output 2 3 3 15 2 7" xfId="24520" xr:uid="{00000000-0005-0000-0000-0000B95F0000}"/>
    <cellStyle name="Output 2 3 3 15 3" xfId="24521" xr:uid="{00000000-0005-0000-0000-0000BA5F0000}"/>
    <cellStyle name="Output 2 3 3 15 3 2" xfId="24522" xr:uid="{00000000-0005-0000-0000-0000BB5F0000}"/>
    <cellStyle name="Output 2 3 3 15 3 2 2" xfId="24523" xr:uid="{00000000-0005-0000-0000-0000BC5F0000}"/>
    <cellStyle name="Output 2 3 3 15 3 2 2 2" xfId="24524" xr:uid="{00000000-0005-0000-0000-0000BD5F0000}"/>
    <cellStyle name="Output 2 3 3 15 3 2 2 2 2" xfId="24525" xr:uid="{00000000-0005-0000-0000-0000BE5F0000}"/>
    <cellStyle name="Output 2 3 3 15 3 2 2 3" xfId="24526" xr:uid="{00000000-0005-0000-0000-0000BF5F0000}"/>
    <cellStyle name="Output 2 3 3 15 3 2 3" xfId="24527" xr:uid="{00000000-0005-0000-0000-0000C05F0000}"/>
    <cellStyle name="Output 2 3 3 15 3 2 3 2" xfId="24528" xr:uid="{00000000-0005-0000-0000-0000C15F0000}"/>
    <cellStyle name="Output 2 3 3 15 3 2 4" xfId="24529" xr:uid="{00000000-0005-0000-0000-0000C25F0000}"/>
    <cellStyle name="Output 2 3 3 15 3 3" xfId="24530" xr:uid="{00000000-0005-0000-0000-0000C35F0000}"/>
    <cellStyle name="Output 2 3 3 15 3 3 2" xfId="24531" xr:uid="{00000000-0005-0000-0000-0000C45F0000}"/>
    <cellStyle name="Output 2 3 3 15 3 3 2 2" xfId="24532" xr:uid="{00000000-0005-0000-0000-0000C55F0000}"/>
    <cellStyle name="Output 2 3 3 15 3 3 3" xfId="24533" xr:uid="{00000000-0005-0000-0000-0000C65F0000}"/>
    <cellStyle name="Output 2 3 3 15 3 4" xfId="24534" xr:uid="{00000000-0005-0000-0000-0000C75F0000}"/>
    <cellStyle name="Output 2 3 3 15 3 4 2" xfId="24535" xr:uid="{00000000-0005-0000-0000-0000C85F0000}"/>
    <cellStyle name="Output 2 3 3 15 3 4 2 2" xfId="24536" xr:uid="{00000000-0005-0000-0000-0000C95F0000}"/>
    <cellStyle name="Output 2 3 3 15 3 4 3" xfId="24537" xr:uid="{00000000-0005-0000-0000-0000CA5F0000}"/>
    <cellStyle name="Output 2 3 3 15 3 5" xfId="24538" xr:uid="{00000000-0005-0000-0000-0000CB5F0000}"/>
    <cellStyle name="Output 2 3 3 15 3 5 2" xfId="24539" xr:uid="{00000000-0005-0000-0000-0000CC5F0000}"/>
    <cellStyle name="Output 2 3 3 15 3 6" xfId="24540" xr:uid="{00000000-0005-0000-0000-0000CD5F0000}"/>
    <cellStyle name="Output 2 3 3 15 3 6 2" xfId="24541" xr:uid="{00000000-0005-0000-0000-0000CE5F0000}"/>
    <cellStyle name="Output 2 3 3 15 3 7" xfId="24542" xr:uid="{00000000-0005-0000-0000-0000CF5F0000}"/>
    <cellStyle name="Output 2 3 3 15 4" xfId="24543" xr:uid="{00000000-0005-0000-0000-0000D05F0000}"/>
    <cellStyle name="Output 2 3 3 15 4 2" xfId="24544" xr:uid="{00000000-0005-0000-0000-0000D15F0000}"/>
    <cellStyle name="Output 2 3 3 15 4 2 2" xfId="24545" xr:uid="{00000000-0005-0000-0000-0000D25F0000}"/>
    <cellStyle name="Output 2 3 3 15 4 2 2 2" xfId="24546" xr:uid="{00000000-0005-0000-0000-0000D35F0000}"/>
    <cellStyle name="Output 2 3 3 15 4 2 2 2 2" xfId="24547" xr:uid="{00000000-0005-0000-0000-0000D45F0000}"/>
    <cellStyle name="Output 2 3 3 15 4 2 2 3" xfId="24548" xr:uid="{00000000-0005-0000-0000-0000D55F0000}"/>
    <cellStyle name="Output 2 3 3 15 4 2 3" xfId="24549" xr:uid="{00000000-0005-0000-0000-0000D65F0000}"/>
    <cellStyle name="Output 2 3 3 15 4 2 3 2" xfId="24550" xr:uid="{00000000-0005-0000-0000-0000D75F0000}"/>
    <cellStyle name="Output 2 3 3 15 4 2 4" xfId="24551" xr:uid="{00000000-0005-0000-0000-0000D85F0000}"/>
    <cellStyle name="Output 2 3 3 15 4 3" xfId="24552" xr:uid="{00000000-0005-0000-0000-0000D95F0000}"/>
    <cellStyle name="Output 2 3 3 15 4 3 2" xfId="24553" xr:uid="{00000000-0005-0000-0000-0000DA5F0000}"/>
    <cellStyle name="Output 2 3 3 15 4 3 2 2" xfId="24554" xr:uid="{00000000-0005-0000-0000-0000DB5F0000}"/>
    <cellStyle name="Output 2 3 3 15 4 3 3" xfId="24555" xr:uid="{00000000-0005-0000-0000-0000DC5F0000}"/>
    <cellStyle name="Output 2 3 3 15 4 4" xfId="24556" xr:uid="{00000000-0005-0000-0000-0000DD5F0000}"/>
    <cellStyle name="Output 2 3 3 15 4 4 2" xfId="24557" xr:uid="{00000000-0005-0000-0000-0000DE5F0000}"/>
    <cellStyle name="Output 2 3 3 15 4 4 2 2" xfId="24558" xr:uid="{00000000-0005-0000-0000-0000DF5F0000}"/>
    <cellStyle name="Output 2 3 3 15 4 4 3" xfId="24559" xr:uid="{00000000-0005-0000-0000-0000E05F0000}"/>
    <cellStyle name="Output 2 3 3 15 4 5" xfId="24560" xr:uid="{00000000-0005-0000-0000-0000E15F0000}"/>
    <cellStyle name="Output 2 3 3 15 4 5 2" xfId="24561" xr:uid="{00000000-0005-0000-0000-0000E25F0000}"/>
    <cellStyle name="Output 2 3 3 15 4 6" xfId="24562" xr:uid="{00000000-0005-0000-0000-0000E35F0000}"/>
    <cellStyle name="Output 2 3 3 15 4 6 2" xfId="24563" xr:uid="{00000000-0005-0000-0000-0000E45F0000}"/>
    <cellStyle name="Output 2 3 3 15 4 7" xfId="24564" xr:uid="{00000000-0005-0000-0000-0000E55F0000}"/>
    <cellStyle name="Output 2 3 3 15 5" xfId="24565" xr:uid="{00000000-0005-0000-0000-0000E65F0000}"/>
    <cellStyle name="Output 2 3 3 15 5 2" xfId="24566" xr:uid="{00000000-0005-0000-0000-0000E75F0000}"/>
    <cellStyle name="Output 2 3 3 15 5 2 2" xfId="24567" xr:uid="{00000000-0005-0000-0000-0000E85F0000}"/>
    <cellStyle name="Output 2 3 3 15 5 2 2 2" xfId="24568" xr:uid="{00000000-0005-0000-0000-0000E95F0000}"/>
    <cellStyle name="Output 2 3 3 15 5 2 2 2 2" xfId="24569" xr:uid="{00000000-0005-0000-0000-0000EA5F0000}"/>
    <cellStyle name="Output 2 3 3 15 5 2 2 3" xfId="24570" xr:uid="{00000000-0005-0000-0000-0000EB5F0000}"/>
    <cellStyle name="Output 2 3 3 15 5 2 3" xfId="24571" xr:uid="{00000000-0005-0000-0000-0000EC5F0000}"/>
    <cellStyle name="Output 2 3 3 15 5 2 3 2" xfId="24572" xr:uid="{00000000-0005-0000-0000-0000ED5F0000}"/>
    <cellStyle name="Output 2 3 3 15 5 2 4" xfId="24573" xr:uid="{00000000-0005-0000-0000-0000EE5F0000}"/>
    <cellStyle name="Output 2 3 3 15 5 3" xfId="24574" xr:uid="{00000000-0005-0000-0000-0000EF5F0000}"/>
    <cellStyle name="Output 2 3 3 15 5 3 2" xfId="24575" xr:uid="{00000000-0005-0000-0000-0000F05F0000}"/>
    <cellStyle name="Output 2 3 3 15 5 3 2 2" xfId="24576" xr:uid="{00000000-0005-0000-0000-0000F15F0000}"/>
    <cellStyle name="Output 2 3 3 15 5 3 3" xfId="24577" xr:uid="{00000000-0005-0000-0000-0000F25F0000}"/>
    <cellStyle name="Output 2 3 3 15 5 4" xfId="24578" xr:uid="{00000000-0005-0000-0000-0000F35F0000}"/>
    <cellStyle name="Output 2 3 3 15 5 4 2" xfId="24579" xr:uid="{00000000-0005-0000-0000-0000F45F0000}"/>
    <cellStyle name="Output 2 3 3 15 5 4 2 2" xfId="24580" xr:uid="{00000000-0005-0000-0000-0000F55F0000}"/>
    <cellStyle name="Output 2 3 3 15 5 4 3" xfId="24581" xr:uid="{00000000-0005-0000-0000-0000F65F0000}"/>
    <cellStyle name="Output 2 3 3 15 5 5" xfId="24582" xr:uid="{00000000-0005-0000-0000-0000F75F0000}"/>
    <cellStyle name="Output 2 3 3 15 5 5 2" xfId="24583" xr:uid="{00000000-0005-0000-0000-0000F85F0000}"/>
    <cellStyle name="Output 2 3 3 15 5 6" xfId="24584" xr:uid="{00000000-0005-0000-0000-0000F95F0000}"/>
    <cellStyle name="Output 2 3 3 15 5 6 2" xfId="24585" xr:uid="{00000000-0005-0000-0000-0000FA5F0000}"/>
    <cellStyle name="Output 2 3 3 15 5 7" xfId="24586" xr:uid="{00000000-0005-0000-0000-0000FB5F0000}"/>
    <cellStyle name="Output 2 3 3 15 6" xfId="24587" xr:uid="{00000000-0005-0000-0000-0000FC5F0000}"/>
    <cellStyle name="Output 2 3 3 15 6 2" xfId="24588" xr:uid="{00000000-0005-0000-0000-0000FD5F0000}"/>
    <cellStyle name="Output 2 3 3 15 6 2 2" xfId="24589" xr:uid="{00000000-0005-0000-0000-0000FE5F0000}"/>
    <cellStyle name="Output 2 3 3 15 6 2 2 2" xfId="24590" xr:uid="{00000000-0005-0000-0000-0000FF5F0000}"/>
    <cellStyle name="Output 2 3 3 15 6 2 3" xfId="24591" xr:uid="{00000000-0005-0000-0000-000000600000}"/>
    <cellStyle name="Output 2 3 3 15 6 3" xfId="24592" xr:uid="{00000000-0005-0000-0000-000001600000}"/>
    <cellStyle name="Output 2 3 3 15 6 3 2" xfId="24593" xr:uid="{00000000-0005-0000-0000-000002600000}"/>
    <cellStyle name="Output 2 3 3 15 6 4" xfId="24594" xr:uid="{00000000-0005-0000-0000-000003600000}"/>
    <cellStyle name="Output 2 3 3 15 7" xfId="24595" xr:uid="{00000000-0005-0000-0000-000004600000}"/>
    <cellStyle name="Output 2 3 3 15 7 2" xfId="24596" xr:uid="{00000000-0005-0000-0000-000005600000}"/>
    <cellStyle name="Output 2 3 3 15 7 2 2" xfId="24597" xr:uid="{00000000-0005-0000-0000-000006600000}"/>
    <cellStyle name="Output 2 3 3 15 7 3" xfId="24598" xr:uid="{00000000-0005-0000-0000-000007600000}"/>
    <cellStyle name="Output 2 3 3 15 8" xfId="24599" xr:uid="{00000000-0005-0000-0000-000008600000}"/>
    <cellStyle name="Output 2 3 3 15 8 2" xfId="24600" xr:uid="{00000000-0005-0000-0000-000009600000}"/>
    <cellStyle name="Output 2 3 3 15 8 2 2" xfId="24601" xr:uid="{00000000-0005-0000-0000-00000A600000}"/>
    <cellStyle name="Output 2 3 3 15 8 3" xfId="24602" xr:uid="{00000000-0005-0000-0000-00000B600000}"/>
    <cellStyle name="Output 2 3 3 15 9" xfId="24603" xr:uid="{00000000-0005-0000-0000-00000C600000}"/>
    <cellStyle name="Output 2 3 3 15 9 2" xfId="24604" xr:uid="{00000000-0005-0000-0000-00000D600000}"/>
    <cellStyle name="Output 2 3 3 16" xfId="24605" xr:uid="{00000000-0005-0000-0000-00000E600000}"/>
    <cellStyle name="Output 2 3 3 17" xfId="24606" xr:uid="{00000000-0005-0000-0000-00000F600000}"/>
    <cellStyle name="Output 2 3 3 2" xfId="24607" xr:uid="{00000000-0005-0000-0000-000010600000}"/>
    <cellStyle name="Output 2 3 3 2 10" xfId="24608" xr:uid="{00000000-0005-0000-0000-000011600000}"/>
    <cellStyle name="Output 2 3 3 2 10 2" xfId="24609" xr:uid="{00000000-0005-0000-0000-000012600000}"/>
    <cellStyle name="Output 2 3 3 2 11" xfId="24610" xr:uid="{00000000-0005-0000-0000-000013600000}"/>
    <cellStyle name="Output 2 3 3 2 11 2" xfId="24611" xr:uid="{00000000-0005-0000-0000-000014600000}"/>
    <cellStyle name="Output 2 3 3 2 12" xfId="24612" xr:uid="{00000000-0005-0000-0000-000015600000}"/>
    <cellStyle name="Output 2 3 3 2 2" xfId="24613" xr:uid="{00000000-0005-0000-0000-000016600000}"/>
    <cellStyle name="Output 2 3 3 2 2 2" xfId="24614" xr:uid="{00000000-0005-0000-0000-000017600000}"/>
    <cellStyle name="Output 2 3 3 2 2 2 2" xfId="24615" xr:uid="{00000000-0005-0000-0000-000018600000}"/>
    <cellStyle name="Output 2 3 3 2 2 2 2 2" xfId="24616" xr:uid="{00000000-0005-0000-0000-000019600000}"/>
    <cellStyle name="Output 2 3 3 2 2 2 2 2 2" xfId="24617" xr:uid="{00000000-0005-0000-0000-00001A600000}"/>
    <cellStyle name="Output 2 3 3 2 2 2 2 3" xfId="24618" xr:uid="{00000000-0005-0000-0000-00001B600000}"/>
    <cellStyle name="Output 2 3 3 2 2 2 3" xfId="24619" xr:uid="{00000000-0005-0000-0000-00001C600000}"/>
    <cellStyle name="Output 2 3 3 2 2 2 3 2" xfId="24620" xr:uid="{00000000-0005-0000-0000-00001D600000}"/>
    <cellStyle name="Output 2 3 3 2 2 2 4" xfId="24621" xr:uid="{00000000-0005-0000-0000-00001E600000}"/>
    <cellStyle name="Output 2 3 3 2 2 3" xfId="24622" xr:uid="{00000000-0005-0000-0000-00001F600000}"/>
    <cellStyle name="Output 2 3 3 2 2 3 2" xfId="24623" xr:uid="{00000000-0005-0000-0000-000020600000}"/>
    <cellStyle name="Output 2 3 3 2 2 3 2 2" xfId="24624" xr:uid="{00000000-0005-0000-0000-000021600000}"/>
    <cellStyle name="Output 2 3 3 2 2 3 3" xfId="24625" xr:uid="{00000000-0005-0000-0000-000022600000}"/>
    <cellStyle name="Output 2 3 3 2 2 4" xfId="24626" xr:uid="{00000000-0005-0000-0000-000023600000}"/>
    <cellStyle name="Output 2 3 3 2 2 4 2" xfId="24627" xr:uid="{00000000-0005-0000-0000-000024600000}"/>
    <cellStyle name="Output 2 3 3 2 2 4 2 2" xfId="24628" xr:uid="{00000000-0005-0000-0000-000025600000}"/>
    <cellStyle name="Output 2 3 3 2 2 4 3" xfId="24629" xr:uid="{00000000-0005-0000-0000-000026600000}"/>
    <cellStyle name="Output 2 3 3 2 2 5" xfId="24630" xr:uid="{00000000-0005-0000-0000-000027600000}"/>
    <cellStyle name="Output 2 3 3 2 2 5 2" xfId="24631" xr:uid="{00000000-0005-0000-0000-000028600000}"/>
    <cellStyle name="Output 2 3 3 2 2 6" xfId="24632" xr:uid="{00000000-0005-0000-0000-000029600000}"/>
    <cellStyle name="Output 2 3 3 2 2 6 2" xfId="24633" xr:uid="{00000000-0005-0000-0000-00002A600000}"/>
    <cellStyle name="Output 2 3 3 2 2 7" xfId="24634" xr:uid="{00000000-0005-0000-0000-00002B600000}"/>
    <cellStyle name="Output 2 3 3 2 3" xfId="24635" xr:uid="{00000000-0005-0000-0000-00002C600000}"/>
    <cellStyle name="Output 2 3 3 2 3 2" xfId="24636" xr:uid="{00000000-0005-0000-0000-00002D600000}"/>
    <cellStyle name="Output 2 3 3 2 3 2 2" xfId="24637" xr:uid="{00000000-0005-0000-0000-00002E600000}"/>
    <cellStyle name="Output 2 3 3 2 3 2 2 2" xfId="24638" xr:uid="{00000000-0005-0000-0000-00002F600000}"/>
    <cellStyle name="Output 2 3 3 2 3 2 2 2 2" xfId="24639" xr:uid="{00000000-0005-0000-0000-000030600000}"/>
    <cellStyle name="Output 2 3 3 2 3 2 2 3" xfId="24640" xr:uid="{00000000-0005-0000-0000-000031600000}"/>
    <cellStyle name="Output 2 3 3 2 3 2 3" xfId="24641" xr:uid="{00000000-0005-0000-0000-000032600000}"/>
    <cellStyle name="Output 2 3 3 2 3 2 3 2" xfId="24642" xr:uid="{00000000-0005-0000-0000-000033600000}"/>
    <cellStyle name="Output 2 3 3 2 3 2 4" xfId="24643" xr:uid="{00000000-0005-0000-0000-000034600000}"/>
    <cellStyle name="Output 2 3 3 2 3 3" xfId="24644" xr:uid="{00000000-0005-0000-0000-000035600000}"/>
    <cellStyle name="Output 2 3 3 2 3 3 2" xfId="24645" xr:uid="{00000000-0005-0000-0000-000036600000}"/>
    <cellStyle name="Output 2 3 3 2 3 3 2 2" xfId="24646" xr:uid="{00000000-0005-0000-0000-000037600000}"/>
    <cellStyle name="Output 2 3 3 2 3 3 3" xfId="24647" xr:uid="{00000000-0005-0000-0000-000038600000}"/>
    <cellStyle name="Output 2 3 3 2 3 4" xfId="24648" xr:uid="{00000000-0005-0000-0000-000039600000}"/>
    <cellStyle name="Output 2 3 3 2 3 4 2" xfId="24649" xr:uid="{00000000-0005-0000-0000-00003A600000}"/>
    <cellStyle name="Output 2 3 3 2 3 4 2 2" xfId="24650" xr:uid="{00000000-0005-0000-0000-00003B600000}"/>
    <cellStyle name="Output 2 3 3 2 3 4 3" xfId="24651" xr:uid="{00000000-0005-0000-0000-00003C600000}"/>
    <cellStyle name="Output 2 3 3 2 3 5" xfId="24652" xr:uid="{00000000-0005-0000-0000-00003D600000}"/>
    <cellStyle name="Output 2 3 3 2 3 5 2" xfId="24653" xr:uid="{00000000-0005-0000-0000-00003E600000}"/>
    <cellStyle name="Output 2 3 3 2 3 6" xfId="24654" xr:uid="{00000000-0005-0000-0000-00003F600000}"/>
    <cellStyle name="Output 2 3 3 2 3 6 2" xfId="24655" xr:uid="{00000000-0005-0000-0000-000040600000}"/>
    <cellStyle name="Output 2 3 3 2 3 7" xfId="24656" xr:uid="{00000000-0005-0000-0000-000041600000}"/>
    <cellStyle name="Output 2 3 3 2 4" xfId="24657" xr:uid="{00000000-0005-0000-0000-000042600000}"/>
    <cellStyle name="Output 2 3 3 2 4 2" xfId="24658" xr:uid="{00000000-0005-0000-0000-000043600000}"/>
    <cellStyle name="Output 2 3 3 2 4 2 2" xfId="24659" xr:uid="{00000000-0005-0000-0000-000044600000}"/>
    <cellStyle name="Output 2 3 3 2 4 2 2 2" xfId="24660" xr:uid="{00000000-0005-0000-0000-000045600000}"/>
    <cellStyle name="Output 2 3 3 2 4 2 2 2 2" xfId="24661" xr:uid="{00000000-0005-0000-0000-000046600000}"/>
    <cellStyle name="Output 2 3 3 2 4 2 2 3" xfId="24662" xr:uid="{00000000-0005-0000-0000-000047600000}"/>
    <cellStyle name="Output 2 3 3 2 4 2 3" xfId="24663" xr:uid="{00000000-0005-0000-0000-000048600000}"/>
    <cellStyle name="Output 2 3 3 2 4 2 3 2" xfId="24664" xr:uid="{00000000-0005-0000-0000-000049600000}"/>
    <cellStyle name="Output 2 3 3 2 4 2 4" xfId="24665" xr:uid="{00000000-0005-0000-0000-00004A600000}"/>
    <cellStyle name="Output 2 3 3 2 4 3" xfId="24666" xr:uid="{00000000-0005-0000-0000-00004B600000}"/>
    <cellStyle name="Output 2 3 3 2 4 3 2" xfId="24667" xr:uid="{00000000-0005-0000-0000-00004C600000}"/>
    <cellStyle name="Output 2 3 3 2 4 3 2 2" xfId="24668" xr:uid="{00000000-0005-0000-0000-00004D600000}"/>
    <cellStyle name="Output 2 3 3 2 4 3 3" xfId="24669" xr:uid="{00000000-0005-0000-0000-00004E600000}"/>
    <cellStyle name="Output 2 3 3 2 4 4" xfId="24670" xr:uid="{00000000-0005-0000-0000-00004F600000}"/>
    <cellStyle name="Output 2 3 3 2 4 4 2" xfId="24671" xr:uid="{00000000-0005-0000-0000-000050600000}"/>
    <cellStyle name="Output 2 3 3 2 4 4 2 2" xfId="24672" xr:uid="{00000000-0005-0000-0000-000051600000}"/>
    <cellStyle name="Output 2 3 3 2 4 4 3" xfId="24673" xr:uid="{00000000-0005-0000-0000-000052600000}"/>
    <cellStyle name="Output 2 3 3 2 4 5" xfId="24674" xr:uid="{00000000-0005-0000-0000-000053600000}"/>
    <cellStyle name="Output 2 3 3 2 4 5 2" xfId="24675" xr:uid="{00000000-0005-0000-0000-000054600000}"/>
    <cellStyle name="Output 2 3 3 2 4 6" xfId="24676" xr:uid="{00000000-0005-0000-0000-000055600000}"/>
    <cellStyle name="Output 2 3 3 2 4 6 2" xfId="24677" xr:uid="{00000000-0005-0000-0000-000056600000}"/>
    <cellStyle name="Output 2 3 3 2 4 7" xfId="24678" xr:uid="{00000000-0005-0000-0000-000057600000}"/>
    <cellStyle name="Output 2 3 3 2 5" xfId="24679" xr:uid="{00000000-0005-0000-0000-000058600000}"/>
    <cellStyle name="Output 2 3 3 2 5 2" xfId="24680" xr:uid="{00000000-0005-0000-0000-000059600000}"/>
    <cellStyle name="Output 2 3 3 2 5 2 2" xfId="24681" xr:uid="{00000000-0005-0000-0000-00005A600000}"/>
    <cellStyle name="Output 2 3 3 2 5 2 2 2" xfId="24682" xr:uid="{00000000-0005-0000-0000-00005B600000}"/>
    <cellStyle name="Output 2 3 3 2 5 2 2 2 2" xfId="24683" xr:uid="{00000000-0005-0000-0000-00005C600000}"/>
    <cellStyle name="Output 2 3 3 2 5 2 2 3" xfId="24684" xr:uid="{00000000-0005-0000-0000-00005D600000}"/>
    <cellStyle name="Output 2 3 3 2 5 2 3" xfId="24685" xr:uid="{00000000-0005-0000-0000-00005E600000}"/>
    <cellStyle name="Output 2 3 3 2 5 2 3 2" xfId="24686" xr:uid="{00000000-0005-0000-0000-00005F600000}"/>
    <cellStyle name="Output 2 3 3 2 5 2 4" xfId="24687" xr:uid="{00000000-0005-0000-0000-000060600000}"/>
    <cellStyle name="Output 2 3 3 2 5 3" xfId="24688" xr:uid="{00000000-0005-0000-0000-000061600000}"/>
    <cellStyle name="Output 2 3 3 2 5 3 2" xfId="24689" xr:uid="{00000000-0005-0000-0000-000062600000}"/>
    <cellStyle name="Output 2 3 3 2 5 3 2 2" xfId="24690" xr:uid="{00000000-0005-0000-0000-000063600000}"/>
    <cellStyle name="Output 2 3 3 2 5 3 3" xfId="24691" xr:uid="{00000000-0005-0000-0000-000064600000}"/>
    <cellStyle name="Output 2 3 3 2 5 4" xfId="24692" xr:uid="{00000000-0005-0000-0000-000065600000}"/>
    <cellStyle name="Output 2 3 3 2 5 4 2" xfId="24693" xr:uid="{00000000-0005-0000-0000-000066600000}"/>
    <cellStyle name="Output 2 3 3 2 5 4 2 2" xfId="24694" xr:uid="{00000000-0005-0000-0000-000067600000}"/>
    <cellStyle name="Output 2 3 3 2 5 4 3" xfId="24695" xr:uid="{00000000-0005-0000-0000-000068600000}"/>
    <cellStyle name="Output 2 3 3 2 5 5" xfId="24696" xr:uid="{00000000-0005-0000-0000-000069600000}"/>
    <cellStyle name="Output 2 3 3 2 5 5 2" xfId="24697" xr:uid="{00000000-0005-0000-0000-00006A600000}"/>
    <cellStyle name="Output 2 3 3 2 5 6" xfId="24698" xr:uid="{00000000-0005-0000-0000-00006B600000}"/>
    <cellStyle name="Output 2 3 3 2 5 6 2" xfId="24699" xr:uid="{00000000-0005-0000-0000-00006C600000}"/>
    <cellStyle name="Output 2 3 3 2 5 7" xfId="24700" xr:uid="{00000000-0005-0000-0000-00006D600000}"/>
    <cellStyle name="Output 2 3 3 2 6" xfId="24701" xr:uid="{00000000-0005-0000-0000-00006E600000}"/>
    <cellStyle name="Output 2 3 3 2 6 2" xfId="24702" xr:uid="{00000000-0005-0000-0000-00006F600000}"/>
    <cellStyle name="Output 2 3 3 2 6 2 2" xfId="24703" xr:uid="{00000000-0005-0000-0000-000070600000}"/>
    <cellStyle name="Output 2 3 3 2 6 2 2 2" xfId="24704" xr:uid="{00000000-0005-0000-0000-000071600000}"/>
    <cellStyle name="Output 2 3 3 2 6 2 2 2 2" xfId="24705" xr:uid="{00000000-0005-0000-0000-000072600000}"/>
    <cellStyle name="Output 2 3 3 2 6 2 2 3" xfId="24706" xr:uid="{00000000-0005-0000-0000-000073600000}"/>
    <cellStyle name="Output 2 3 3 2 6 2 3" xfId="24707" xr:uid="{00000000-0005-0000-0000-000074600000}"/>
    <cellStyle name="Output 2 3 3 2 6 2 3 2" xfId="24708" xr:uid="{00000000-0005-0000-0000-000075600000}"/>
    <cellStyle name="Output 2 3 3 2 6 2 4" xfId="24709" xr:uid="{00000000-0005-0000-0000-000076600000}"/>
    <cellStyle name="Output 2 3 3 2 6 3" xfId="24710" xr:uid="{00000000-0005-0000-0000-000077600000}"/>
    <cellStyle name="Output 2 3 3 2 6 3 2" xfId="24711" xr:uid="{00000000-0005-0000-0000-000078600000}"/>
    <cellStyle name="Output 2 3 3 2 6 3 2 2" xfId="24712" xr:uid="{00000000-0005-0000-0000-000079600000}"/>
    <cellStyle name="Output 2 3 3 2 6 3 3" xfId="24713" xr:uid="{00000000-0005-0000-0000-00007A600000}"/>
    <cellStyle name="Output 2 3 3 2 6 4" xfId="24714" xr:uid="{00000000-0005-0000-0000-00007B600000}"/>
    <cellStyle name="Output 2 3 3 2 6 4 2" xfId="24715" xr:uid="{00000000-0005-0000-0000-00007C600000}"/>
    <cellStyle name="Output 2 3 3 2 6 4 2 2" xfId="24716" xr:uid="{00000000-0005-0000-0000-00007D600000}"/>
    <cellStyle name="Output 2 3 3 2 6 4 3" xfId="24717" xr:uid="{00000000-0005-0000-0000-00007E600000}"/>
    <cellStyle name="Output 2 3 3 2 6 5" xfId="24718" xr:uid="{00000000-0005-0000-0000-00007F600000}"/>
    <cellStyle name="Output 2 3 3 2 6 5 2" xfId="24719" xr:uid="{00000000-0005-0000-0000-000080600000}"/>
    <cellStyle name="Output 2 3 3 2 6 6" xfId="24720" xr:uid="{00000000-0005-0000-0000-000081600000}"/>
    <cellStyle name="Output 2 3 3 2 6 6 2" xfId="24721" xr:uid="{00000000-0005-0000-0000-000082600000}"/>
    <cellStyle name="Output 2 3 3 2 6 7" xfId="24722" xr:uid="{00000000-0005-0000-0000-000083600000}"/>
    <cellStyle name="Output 2 3 3 2 7" xfId="24723" xr:uid="{00000000-0005-0000-0000-000084600000}"/>
    <cellStyle name="Output 2 3 3 2 7 2" xfId="24724" xr:uid="{00000000-0005-0000-0000-000085600000}"/>
    <cellStyle name="Output 2 3 3 2 7 2 2" xfId="24725" xr:uid="{00000000-0005-0000-0000-000086600000}"/>
    <cellStyle name="Output 2 3 3 2 7 2 2 2" xfId="24726" xr:uid="{00000000-0005-0000-0000-000087600000}"/>
    <cellStyle name="Output 2 3 3 2 7 2 3" xfId="24727" xr:uid="{00000000-0005-0000-0000-000088600000}"/>
    <cellStyle name="Output 2 3 3 2 7 3" xfId="24728" xr:uid="{00000000-0005-0000-0000-000089600000}"/>
    <cellStyle name="Output 2 3 3 2 7 3 2" xfId="24729" xr:uid="{00000000-0005-0000-0000-00008A600000}"/>
    <cellStyle name="Output 2 3 3 2 7 4" xfId="24730" xr:uid="{00000000-0005-0000-0000-00008B600000}"/>
    <cellStyle name="Output 2 3 3 2 8" xfId="24731" xr:uid="{00000000-0005-0000-0000-00008C600000}"/>
    <cellStyle name="Output 2 3 3 2 8 2" xfId="24732" xr:uid="{00000000-0005-0000-0000-00008D600000}"/>
    <cellStyle name="Output 2 3 3 2 8 2 2" xfId="24733" xr:uid="{00000000-0005-0000-0000-00008E600000}"/>
    <cellStyle name="Output 2 3 3 2 8 3" xfId="24734" xr:uid="{00000000-0005-0000-0000-00008F600000}"/>
    <cellStyle name="Output 2 3 3 2 9" xfId="24735" xr:uid="{00000000-0005-0000-0000-000090600000}"/>
    <cellStyle name="Output 2 3 3 2 9 2" xfId="24736" xr:uid="{00000000-0005-0000-0000-000091600000}"/>
    <cellStyle name="Output 2 3 3 2 9 2 2" xfId="24737" xr:uid="{00000000-0005-0000-0000-000092600000}"/>
    <cellStyle name="Output 2 3 3 2 9 3" xfId="24738" xr:uid="{00000000-0005-0000-0000-000093600000}"/>
    <cellStyle name="Output 2 3 3 3" xfId="24739" xr:uid="{00000000-0005-0000-0000-000094600000}"/>
    <cellStyle name="Output 2 3 3 3 10" xfId="24740" xr:uid="{00000000-0005-0000-0000-000095600000}"/>
    <cellStyle name="Output 2 3 3 3 10 2" xfId="24741" xr:uid="{00000000-0005-0000-0000-000096600000}"/>
    <cellStyle name="Output 2 3 3 3 11" xfId="24742" xr:uid="{00000000-0005-0000-0000-000097600000}"/>
    <cellStyle name="Output 2 3 3 3 11 2" xfId="24743" xr:uid="{00000000-0005-0000-0000-000098600000}"/>
    <cellStyle name="Output 2 3 3 3 12" xfId="24744" xr:uid="{00000000-0005-0000-0000-000099600000}"/>
    <cellStyle name="Output 2 3 3 3 2" xfId="24745" xr:uid="{00000000-0005-0000-0000-00009A600000}"/>
    <cellStyle name="Output 2 3 3 3 2 2" xfId="24746" xr:uid="{00000000-0005-0000-0000-00009B600000}"/>
    <cellStyle name="Output 2 3 3 3 2 2 2" xfId="24747" xr:uid="{00000000-0005-0000-0000-00009C600000}"/>
    <cellStyle name="Output 2 3 3 3 2 2 2 2" xfId="24748" xr:uid="{00000000-0005-0000-0000-00009D600000}"/>
    <cellStyle name="Output 2 3 3 3 2 2 2 2 2" xfId="24749" xr:uid="{00000000-0005-0000-0000-00009E600000}"/>
    <cellStyle name="Output 2 3 3 3 2 2 2 3" xfId="24750" xr:uid="{00000000-0005-0000-0000-00009F600000}"/>
    <cellStyle name="Output 2 3 3 3 2 2 3" xfId="24751" xr:uid="{00000000-0005-0000-0000-0000A0600000}"/>
    <cellStyle name="Output 2 3 3 3 2 2 3 2" xfId="24752" xr:uid="{00000000-0005-0000-0000-0000A1600000}"/>
    <cellStyle name="Output 2 3 3 3 2 2 4" xfId="24753" xr:uid="{00000000-0005-0000-0000-0000A2600000}"/>
    <cellStyle name="Output 2 3 3 3 2 3" xfId="24754" xr:uid="{00000000-0005-0000-0000-0000A3600000}"/>
    <cellStyle name="Output 2 3 3 3 2 3 2" xfId="24755" xr:uid="{00000000-0005-0000-0000-0000A4600000}"/>
    <cellStyle name="Output 2 3 3 3 2 3 2 2" xfId="24756" xr:uid="{00000000-0005-0000-0000-0000A5600000}"/>
    <cellStyle name="Output 2 3 3 3 2 3 3" xfId="24757" xr:uid="{00000000-0005-0000-0000-0000A6600000}"/>
    <cellStyle name="Output 2 3 3 3 2 4" xfId="24758" xr:uid="{00000000-0005-0000-0000-0000A7600000}"/>
    <cellStyle name="Output 2 3 3 3 2 4 2" xfId="24759" xr:uid="{00000000-0005-0000-0000-0000A8600000}"/>
    <cellStyle name="Output 2 3 3 3 2 4 2 2" xfId="24760" xr:uid="{00000000-0005-0000-0000-0000A9600000}"/>
    <cellStyle name="Output 2 3 3 3 2 4 3" xfId="24761" xr:uid="{00000000-0005-0000-0000-0000AA600000}"/>
    <cellStyle name="Output 2 3 3 3 2 5" xfId="24762" xr:uid="{00000000-0005-0000-0000-0000AB600000}"/>
    <cellStyle name="Output 2 3 3 3 2 5 2" xfId="24763" xr:uid="{00000000-0005-0000-0000-0000AC600000}"/>
    <cellStyle name="Output 2 3 3 3 2 6" xfId="24764" xr:uid="{00000000-0005-0000-0000-0000AD600000}"/>
    <cellStyle name="Output 2 3 3 3 2 6 2" xfId="24765" xr:uid="{00000000-0005-0000-0000-0000AE600000}"/>
    <cellStyle name="Output 2 3 3 3 2 7" xfId="24766" xr:uid="{00000000-0005-0000-0000-0000AF600000}"/>
    <cellStyle name="Output 2 3 3 3 3" xfId="24767" xr:uid="{00000000-0005-0000-0000-0000B0600000}"/>
    <cellStyle name="Output 2 3 3 3 3 2" xfId="24768" xr:uid="{00000000-0005-0000-0000-0000B1600000}"/>
    <cellStyle name="Output 2 3 3 3 3 2 2" xfId="24769" xr:uid="{00000000-0005-0000-0000-0000B2600000}"/>
    <cellStyle name="Output 2 3 3 3 3 2 2 2" xfId="24770" xr:uid="{00000000-0005-0000-0000-0000B3600000}"/>
    <cellStyle name="Output 2 3 3 3 3 2 2 2 2" xfId="24771" xr:uid="{00000000-0005-0000-0000-0000B4600000}"/>
    <cellStyle name="Output 2 3 3 3 3 2 2 3" xfId="24772" xr:uid="{00000000-0005-0000-0000-0000B5600000}"/>
    <cellStyle name="Output 2 3 3 3 3 2 3" xfId="24773" xr:uid="{00000000-0005-0000-0000-0000B6600000}"/>
    <cellStyle name="Output 2 3 3 3 3 2 3 2" xfId="24774" xr:uid="{00000000-0005-0000-0000-0000B7600000}"/>
    <cellStyle name="Output 2 3 3 3 3 2 4" xfId="24775" xr:uid="{00000000-0005-0000-0000-0000B8600000}"/>
    <cellStyle name="Output 2 3 3 3 3 3" xfId="24776" xr:uid="{00000000-0005-0000-0000-0000B9600000}"/>
    <cellStyle name="Output 2 3 3 3 3 3 2" xfId="24777" xr:uid="{00000000-0005-0000-0000-0000BA600000}"/>
    <cellStyle name="Output 2 3 3 3 3 3 2 2" xfId="24778" xr:uid="{00000000-0005-0000-0000-0000BB600000}"/>
    <cellStyle name="Output 2 3 3 3 3 3 3" xfId="24779" xr:uid="{00000000-0005-0000-0000-0000BC600000}"/>
    <cellStyle name="Output 2 3 3 3 3 4" xfId="24780" xr:uid="{00000000-0005-0000-0000-0000BD600000}"/>
    <cellStyle name="Output 2 3 3 3 3 4 2" xfId="24781" xr:uid="{00000000-0005-0000-0000-0000BE600000}"/>
    <cellStyle name="Output 2 3 3 3 3 4 2 2" xfId="24782" xr:uid="{00000000-0005-0000-0000-0000BF600000}"/>
    <cellStyle name="Output 2 3 3 3 3 4 3" xfId="24783" xr:uid="{00000000-0005-0000-0000-0000C0600000}"/>
    <cellStyle name="Output 2 3 3 3 3 5" xfId="24784" xr:uid="{00000000-0005-0000-0000-0000C1600000}"/>
    <cellStyle name="Output 2 3 3 3 3 5 2" xfId="24785" xr:uid="{00000000-0005-0000-0000-0000C2600000}"/>
    <cellStyle name="Output 2 3 3 3 3 6" xfId="24786" xr:uid="{00000000-0005-0000-0000-0000C3600000}"/>
    <cellStyle name="Output 2 3 3 3 3 6 2" xfId="24787" xr:uid="{00000000-0005-0000-0000-0000C4600000}"/>
    <cellStyle name="Output 2 3 3 3 3 7" xfId="24788" xr:uid="{00000000-0005-0000-0000-0000C5600000}"/>
    <cellStyle name="Output 2 3 3 3 4" xfId="24789" xr:uid="{00000000-0005-0000-0000-0000C6600000}"/>
    <cellStyle name="Output 2 3 3 3 4 2" xfId="24790" xr:uid="{00000000-0005-0000-0000-0000C7600000}"/>
    <cellStyle name="Output 2 3 3 3 4 2 2" xfId="24791" xr:uid="{00000000-0005-0000-0000-0000C8600000}"/>
    <cellStyle name="Output 2 3 3 3 4 2 2 2" xfId="24792" xr:uid="{00000000-0005-0000-0000-0000C9600000}"/>
    <cellStyle name="Output 2 3 3 3 4 2 2 2 2" xfId="24793" xr:uid="{00000000-0005-0000-0000-0000CA600000}"/>
    <cellStyle name="Output 2 3 3 3 4 2 2 3" xfId="24794" xr:uid="{00000000-0005-0000-0000-0000CB600000}"/>
    <cellStyle name="Output 2 3 3 3 4 2 3" xfId="24795" xr:uid="{00000000-0005-0000-0000-0000CC600000}"/>
    <cellStyle name="Output 2 3 3 3 4 2 3 2" xfId="24796" xr:uid="{00000000-0005-0000-0000-0000CD600000}"/>
    <cellStyle name="Output 2 3 3 3 4 2 4" xfId="24797" xr:uid="{00000000-0005-0000-0000-0000CE600000}"/>
    <cellStyle name="Output 2 3 3 3 4 3" xfId="24798" xr:uid="{00000000-0005-0000-0000-0000CF600000}"/>
    <cellStyle name="Output 2 3 3 3 4 3 2" xfId="24799" xr:uid="{00000000-0005-0000-0000-0000D0600000}"/>
    <cellStyle name="Output 2 3 3 3 4 3 2 2" xfId="24800" xr:uid="{00000000-0005-0000-0000-0000D1600000}"/>
    <cellStyle name="Output 2 3 3 3 4 3 3" xfId="24801" xr:uid="{00000000-0005-0000-0000-0000D2600000}"/>
    <cellStyle name="Output 2 3 3 3 4 4" xfId="24802" xr:uid="{00000000-0005-0000-0000-0000D3600000}"/>
    <cellStyle name="Output 2 3 3 3 4 4 2" xfId="24803" xr:uid="{00000000-0005-0000-0000-0000D4600000}"/>
    <cellStyle name="Output 2 3 3 3 4 4 2 2" xfId="24804" xr:uid="{00000000-0005-0000-0000-0000D5600000}"/>
    <cellStyle name="Output 2 3 3 3 4 4 3" xfId="24805" xr:uid="{00000000-0005-0000-0000-0000D6600000}"/>
    <cellStyle name="Output 2 3 3 3 4 5" xfId="24806" xr:uid="{00000000-0005-0000-0000-0000D7600000}"/>
    <cellStyle name="Output 2 3 3 3 4 5 2" xfId="24807" xr:uid="{00000000-0005-0000-0000-0000D8600000}"/>
    <cellStyle name="Output 2 3 3 3 4 6" xfId="24808" xr:uid="{00000000-0005-0000-0000-0000D9600000}"/>
    <cellStyle name="Output 2 3 3 3 4 6 2" xfId="24809" xr:uid="{00000000-0005-0000-0000-0000DA600000}"/>
    <cellStyle name="Output 2 3 3 3 4 7" xfId="24810" xr:uid="{00000000-0005-0000-0000-0000DB600000}"/>
    <cellStyle name="Output 2 3 3 3 5" xfId="24811" xr:uid="{00000000-0005-0000-0000-0000DC600000}"/>
    <cellStyle name="Output 2 3 3 3 5 2" xfId="24812" xr:uid="{00000000-0005-0000-0000-0000DD600000}"/>
    <cellStyle name="Output 2 3 3 3 5 2 2" xfId="24813" xr:uid="{00000000-0005-0000-0000-0000DE600000}"/>
    <cellStyle name="Output 2 3 3 3 5 2 2 2" xfId="24814" xr:uid="{00000000-0005-0000-0000-0000DF600000}"/>
    <cellStyle name="Output 2 3 3 3 5 2 2 2 2" xfId="24815" xr:uid="{00000000-0005-0000-0000-0000E0600000}"/>
    <cellStyle name="Output 2 3 3 3 5 2 2 3" xfId="24816" xr:uid="{00000000-0005-0000-0000-0000E1600000}"/>
    <cellStyle name="Output 2 3 3 3 5 2 3" xfId="24817" xr:uid="{00000000-0005-0000-0000-0000E2600000}"/>
    <cellStyle name="Output 2 3 3 3 5 2 3 2" xfId="24818" xr:uid="{00000000-0005-0000-0000-0000E3600000}"/>
    <cellStyle name="Output 2 3 3 3 5 2 4" xfId="24819" xr:uid="{00000000-0005-0000-0000-0000E4600000}"/>
    <cellStyle name="Output 2 3 3 3 5 3" xfId="24820" xr:uid="{00000000-0005-0000-0000-0000E5600000}"/>
    <cellStyle name="Output 2 3 3 3 5 3 2" xfId="24821" xr:uid="{00000000-0005-0000-0000-0000E6600000}"/>
    <cellStyle name="Output 2 3 3 3 5 3 2 2" xfId="24822" xr:uid="{00000000-0005-0000-0000-0000E7600000}"/>
    <cellStyle name="Output 2 3 3 3 5 3 3" xfId="24823" xr:uid="{00000000-0005-0000-0000-0000E8600000}"/>
    <cellStyle name="Output 2 3 3 3 5 4" xfId="24824" xr:uid="{00000000-0005-0000-0000-0000E9600000}"/>
    <cellStyle name="Output 2 3 3 3 5 4 2" xfId="24825" xr:uid="{00000000-0005-0000-0000-0000EA600000}"/>
    <cellStyle name="Output 2 3 3 3 5 4 2 2" xfId="24826" xr:uid="{00000000-0005-0000-0000-0000EB600000}"/>
    <cellStyle name="Output 2 3 3 3 5 4 3" xfId="24827" xr:uid="{00000000-0005-0000-0000-0000EC600000}"/>
    <cellStyle name="Output 2 3 3 3 5 5" xfId="24828" xr:uid="{00000000-0005-0000-0000-0000ED600000}"/>
    <cellStyle name="Output 2 3 3 3 5 5 2" xfId="24829" xr:uid="{00000000-0005-0000-0000-0000EE600000}"/>
    <cellStyle name="Output 2 3 3 3 5 6" xfId="24830" xr:uid="{00000000-0005-0000-0000-0000EF600000}"/>
    <cellStyle name="Output 2 3 3 3 5 6 2" xfId="24831" xr:uid="{00000000-0005-0000-0000-0000F0600000}"/>
    <cellStyle name="Output 2 3 3 3 5 7" xfId="24832" xr:uid="{00000000-0005-0000-0000-0000F1600000}"/>
    <cellStyle name="Output 2 3 3 3 6" xfId="24833" xr:uid="{00000000-0005-0000-0000-0000F2600000}"/>
    <cellStyle name="Output 2 3 3 3 6 2" xfId="24834" xr:uid="{00000000-0005-0000-0000-0000F3600000}"/>
    <cellStyle name="Output 2 3 3 3 6 2 2" xfId="24835" xr:uid="{00000000-0005-0000-0000-0000F4600000}"/>
    <cellStyle name="Output 2 3 3 3 6 2 2 2" xfId="24836" xr:uid="{00000000-0005-0000-0000-0000F5600000}"/>
    <cellStyle name="Output 2 3 3 3 6 2 2 2 2" xfId="24837" xr:uid="{00000000-0005-0000-0000-0000F6600000}"/>
    <cellStyle name="Output 2 3 3 3 6 2 2 3" xfId="24838" xr:uid="{00000000-0005-0000-0000-0000F7600000}"/>
    <cellStyle name="Output 2 3 3 3 6 2 3" xfId="24839" xr:uid="{00000000-0005-0000-0000-0000F8600000}"/>
    <cellStyle name="Output 2 3 3 3 6 2 3 2" xfId="24840" xr:uid="{00000000-0005-0000-0000-0000F9600000}"/>
    <cellStyle name="Output 2 3 3 3 6 2 4" xfId="24841" xr:uid="{00000000-0005-0000-0000-0000FA600000}"/>
    <cellStyle name="Output 2 3 3 3 6 3" xfId="24842" xr:uid="{00000000-0005-0000-0000-0000FB600000}"/>
    <cellStyle name="Output 2 3 3 3 6 3 2" xfId="24843" xr:uid="{00000000-0005-0000-0000-0000FC600000}"/>
    <cellStyle name="Output 2 3 3 3 6 3 2 2" xfId="24844" xr:uid="{00000000-0005-0000-0000-0000FD600000}"/>
    <cellStyle name="Output 2 3 3 3 6 3 3" xfId="24845" xr:uid="{00000000-0005-0000-0000-0000FE600000}"/>
    <cellStyle name="Output 2 3 3 3 6 4" xfId="24846" xr:uid="{00000000-0005-0000-0000-0000FF600000}"/>
    <cellStyle name="Output 2 3 3 3 6 4 2" xfId="24847" xr:uid="{00000000-0005-0000-0000-000000610000}"/>
    <cellStyle name="Output 2 3 3 3 6 4 2 2" xfId="24848" xr:uid="{00000000-0005-0000-0000-000001610000}"/>
    <cellStyle name="Output 2 3 3 3 6 4 3" xfId="24849" xr:uid="{00000000-0005-0000-0000-000002610000}"/>
    <cellStyle name="Output 2 3 3 3 6 5" xfId="24850" xr:uid="{00000000-0005-0000-0000-000003610000}"/>
    <cellStyle name="Output 2 3 3 3 6 5 2" xfId="24851" xr:uid="{00000000-0005-0000-0000-000004610000}"/>
    <cellStyle name="Output 2 3 3 3 6 6" xfId="24852" xr:uid="{00000000-0005-0000-0000-000005610000}"/>
    <cellStyle name="Output 2 3 3 3 6 6 2" xfId="24853" xr:uid="{00000000-0005-0000-0000-000006610000}"/>
    <cellStyle name="Output 2 3 3 3 6 7" xfId="24854" xr:uid="{00000000-0005-0000-0000-000007610000}"/>
    <cellStyle name="Output 2 3 3 3 7" xfId="24855" xr:uid="{00000000-0005-0000-0000-000008610000}"/>
    <cellStyle name="Output 2 3 3 3 7 2" xfId="24856" xr:uid="{00000000-0005-0000-0000-000009610000}"/>
    <cellStyle name="Output 2 3 3 3 7 2 2" xfId="24857" xr:uid="{00000000-0005-0000-0000-00000A610000}"/>
    <cellStyle name="Output 2 3 3 3 7 2 2 2" xfId="24858" xr:uid="{00000000-0005-0000-0000-00000B610000}"/>
    <cellStyle name="Output 2 3 3 3 7 2 3" xfId="24859" xr:uid="{00000000-0005-0000-0000-00000C610000}"/>
    <cellStyle name="Output 2 3 3 3 7 3" xfId="24860" xr:uid="{00000000-0005-0000-0000-00000D610000}"/>
    <cellStyle name="Output 2 3 3 3 7 3 2" xfId="24861" xr:uid="{00000000-0005-0000-0000-00000E610000}"/>
    <cellStyle name="Output 2 3 3 3 7 4" xfId="24862" xr:uid="{00000000-0005-0000-0000-00000F610000}"/>
    <cellStyle name="Output 2 3 3 3 8" xfId="24863" xr:uid="{00000000-0005-0000-0000-000010610000}"/>
    <cellStyle name="Output 2 3 3 3 8 2" xfId="24864" xr:uid="{00000000-0005-0000-0000-000011610000}"/>
    <cellStyle name="Output 2 3 3 3 8 2 2" xfId="24865" xr:uid="{00000000-0005-0000-0000-000012610000}"/>
    <cellStyle name="Output 2 3 3 3 8 3" xfId="24866" xr:uid="{00000000-0005-0000-0000-000013610000}"/>
    <cellStyle name="Output 2 3 3 3 9" xfId="24867" xr:uid="{00000000-0005-0000-0000-000014610000}"/>
    <cellStyle name="Output 2 3 3 3 9 2" xfId="24868" xr:uid="{00000000-0005-0000-0000-000015610000}"/>
    <cellStyle name="Output 2 3 3 3 9 2 2" xfId="24869" xr:uid="{00000000-0005-0000-0000-000016610000}"/>
    <cellStyle name="Output 2 3 3 3 9 3" xfId="24870" xr:uid="{00000000-0005-0000-0000-000017610000}"/>
    <cellStyle name="Output 2 3 3 4" xfId="24871" xr:uid="{00000000-0005-0000-0000-000018610000}"/>
    <cellStyle name="Output 2 3 3 4 10" xfId="24872" xr:uid="{00000000-0005-0000-0000-000019610000}"/>
    <cellStyle name="Output 2 3 3 4 10 2" xfId="24873" xr:uid="{00000000-0005-0000-0000-00001A610000}"/>
    <cellStyle name="Output 2 3 3 4 11" xfId="24874" xr:uid="{00000000-0005-0000-0000-00001B610000}"/>
    <cellStyle name="Output 2 3 3 4 11 2" xfId="24875" xr:uid="{00000000-0005-0000-0000-00001C610000}"/>
    <cellStyle name="Output 2 3 3 4 12" xfId="24876" xr:uid="{00000000-0005-0000-0000-00001D610000}"/>
    <cellStyle name="Output 2 3 3 4 2" xfId="24877" xr:uid="{00000000-0005-0000-0000-00001E610000}"/>
    <cellStyle name="Output 2 3 3 4 2 2" xfId="24878" xr:uid="{00000000-0005-0000-0000-00001F610000}"/>
    <cellStyle name="Output 2 3 3 4 2 2 2" xfId="24879" xr:uid="{00000000-0005-0000-0000-000020610000}"/>
    <cellStyle name="Output 2 3 3 4 2 2 2 2" xfId="24880" xr:uid="{00000000-0005-0000-0000-000021610000}"/>
    <cellStyle name="Output 2 3 3 4 2 2 2 2 2" xfId="24881" xr:uid="{00000000-0005-0000-0000-000022610000}"/>
    <cellStyle name="Output 2 3 3 4 2 2 2 3" xfId="24882" xr:uid="{00000000-0005-0000-0000-000023610000}"/>
    <cellStyle name="Output 2 3 3 4 2 2 3" xfId="24883" xr:uid="{00000000-0005-0000-0000-000024610000}"/>
    <cellStyle name="Output 2 3 3 4 2 2 3 2" xfId="24884" xr:uid="{00000000-0005-0000-0000-000025610000}"/>
    <cellStyle name="Output 2 3 3 4 2 2 4" xfId="24885" xr:uid="{00000000-0005-0000-0000-000026610000}"/>
    <cellStyle name="Output 2 3 3 4 2 3" xfId="24886" xr:uid="{00000000-0005-0000-0000-000027610000}"/>
    <cellStyle name="Output 2 3 3 4 2 3 2" xfId="24887" xr:uid="{00000000-0005-0000-0000-000028610000}"/>
    <cellStyle name="Output 2 3 3 4 2 3 2 2" xfId="24888" xr:uid="{00000000-0005-0000-0000-000029610000}"/>
    <cellStyle name="Output 2 3 3 4 2 3 3" xfId="24889" xr:uid="{00000000-0005-0000-0000-00002A610000}"/>
    <cellStyle name="Output 2 3 3 4 2 4" xfId="24890" xr:uid="{00000000-0005-0000-0000-00002B610000}"/>
    <cellStyle name="Output 2 3 3 4 2 4 2" xfId="24891" xr:uid="{00000000-0005-0000-0000-00002C610000}"/>
    <cellStyle name="Output 2 3 3 4 2 4 2 2" xfId="24892" xr:uid="{00000000-0005-0000-0000-00002D610000}"/>
    <cellStyle name="Output 2 3 3 4 2 4 3" xfId="24893" xr:uid="{00000000-0005-0000-0000-00002E610000}"/>
    <cellStyle name="Output 2 3 3 4 2 5" xfId="24894" xr:uid="{00000000-0005-0000-0000-00002F610000}"/>
    <cellStyle name="Output 2 3 3 4 2 5 2" xfId="24895" xr:uid="{00000000-0005-0000-0000-000030610000}"/>
    <cellStyle name="Output 2 3 3 4 2 6" xfId="24896" xr:uid="{00000000-0005-0000-0000-000031610000}"/>
    <cellStyle name="Output 2 3 3 4 2 6 2" xfId="24897" xr:uid="{00000000-0005-0000-0000-000032610000}"/>
    <cellStyle name="Output 2 3 3 4 2 7" xfId="24898" xr:uid="{00000000-0005-0000-0000-000033610000}"/>
    <cellStyle name="Output 2 3 3 4 3" xfId="24899" xr:uid="{00000000-0005-0000-0000-000034610000}"/>
    <cellStyle name="Output 2 3 3 4 3 2" xfId="24900" xr:uid="{00000000-0005-0000-0000-000035610000}"/>
    <cellStyle name="Output 2 3 3 4 3 2 2" xfId="24901" xr:uid="{00000000-0005-0000-0000-000036610000}"/>
    <cellStyle name="Output 2 3 3 4 3 2 2 2" xfId="24902" xr:uid="{00000000-0005-0000-0000-000037610000}"/>
    <cellStyle name="Output 2 3 3 4 3 2 2 2 2" xfId="24903" xr:uid="{00000000-0005-0000-0000-000038610000}"/>
    <cellStyle name="Output 2 3 3 4 3 2 2 3" xfId="24904" xr:uid="{00000000-0005-0000-0000-000039610000}"/>
    <cellStyle name="Output 2 3 3 4 3 2 3" xfId="24905" xr:uid="{00000000-0005-0000-0000-00003A610000}"/>
    <cellStyle name="Output 2 3 3 4 3 2 3 2" xfId="24906" xr:uid="{00000000-0005-0000-0000-00003B610000}"/>
    <cellStyle name="Output 2 3 3 4 3 2 4" xfId="24907" xr:uid="{00000000-0005-0000-0000-00003C610000}"/>
    <cellStyle name="Output 2 3 3 4 3 3" xfId="24908" xr:uid="{00000000-0005-0000-0000-00003D610000}"/>
    <cellStyle name="Output 2 3 3 4 3 3 2" xfId="24909" xr:uid="{00000000-0005-0000-0000-00003E610000}"/>
    <cellStyle name="Output 2 3 3 4 3 3 2 2" xfId="24910" xr:uid="{00000000-0005-0000-0000-00003F610000}"/>
    <cellStyle name="Output 2 3 3 4 3 3 3" xfId="24911" xr:uid="{00000000-0005-0000-0000-000040610000}"/>
    <cellStyle name="Output 2 3 3 4 3 4" xfId="24912" xr:uid="{00000000-0005-0000-0000-000041610000}"/>
    <cellStyle name="Output 2 3 3 4 3 4 2" xfId="24913" xr:uid="{00000000-0005-0000-0000-000042610000}"/>
    <cellStyle name="Output 2 3 3 4 3 4 2 2" xfId="24914" xr:uid="{00000000-0005-0000-0000-000043610000}"/>
    <cellStyle name="Output 2 3 3 4 3 4 3" xfId="24915" xr:uid="{00000000-0005-0000-0000-000044610000}"/>
    <cellStyle name="Output 2 3 3 4 3 5" xfId="24916" xr:uid="{00000000-0005-0000-0000-000045610000}"/>
    <cellStyle name="Output 2 3 3 4 3 5 2" xfId="24917" xr:uid="{00000000-0005-0000-0000-000046610000}"/>
    <cellStyle name="Output 2 3 3 4 3 6" xfId="24918" xr:uid="{00000000-0005-0000-0000-000047610000}"/>
    <cellStyle name="Output 2 3 3 4 3 6 2" xfId="24919" xr:uid="{00000000-0005-0000-0000-000048610000}"/>
    <cellStyle name="Output 2 3 3 4 3 7" xfId="24920" xr:uid="{00000000-0005-0000-0000-000049610000}"/>
    <cellStyle name="Output 2 3 3 4 4" xfId="24921" xr:uid="{00000000-0005-0000-0000-00004A610000}"/>
    <cellStyle name="Output 2 3 3 4 4 2" xfId="24922" xr:uid="{00000000-0005-0000-0000-00004B610000}"/>
    <cellStyle name="Output 2 3 3 4 4 2 2" xfId="24923" xr:uid="{00000000-0005-0000-0000-00004C610000}"/>
    <cellStyle name="Output 2 3 3 4 4 2 2 2" xfId="24924" xr:uid="{00000000-0005-0000-0000-00004D610000}"/>
    <cellStyle name="Output 2 3 3 4 4 2 2 2 2" xfId="24925" xr:uid="{00000000-0005-0000-0000-00004E610000}"/>
    <cellStyle name="Output 2 3 3 4 4 2 2 3" xfId="24926" xr:uid="{00000000-0005-0000-0000-00004F610000}"/>
    <cellStyle name="Output 2 3 3 4 4 2 3" xfId="24927" xr:uid="{00000000-0005-0000-0000-000050610000}"/>
    <cellStyle name="Output 2 3 3 4 4 2 3 2" xfId="24928" xr:uid="{00000000-0005-0000-0000-000051610000}"/>
    <cellStyle name="Output 2 3 3 4 4 2 4" xfId="24929" xr:uid="{00000000-0005-0000-0000-000052610000}"/>
    <cellStyle name="Output 2 3 3 4 4 3" xfId="24930" xr:uid="{00000000-0005-0000-0000-000053610000}"/>
    <cellStyle name="Output 2 3 3 4 4 3 2" xfId="24931" xr:uid="{00000000-0005-0000-0000-000054610000}"/>
    <cellStyle name="Output 2 3 3 4 4 3 2 2" xfId="24932" xr:uid="{00000000-0005-0000-0000-000055610000}"/>
    <cellStyle name="Output 2 3 3 4 4 3 3" xfId="24933" xr:uid="{00000000-0005-0000-0000-000056610000}"/>
    <cellStyle name="Output 2 3 3 4 4 4" xfId="24934" xr:uid="{00000000-0005-0000-0000-000057610000}"/>
    <cellStyle name="Output 2 3 3 4 4 4 2" xfId="24935" xr:uid="{00000000-0005-0000-0000-000058610000}"/>
    <cellStyle name="Output 2 3 3 4 4 4 2 2" xfId="24936" xr:uid="{00000000-0005-0000-0000-000059610000}"/>
    <cellStyle name="Output 2 3 3 4 4 4 3" xfId="24937" xr:uid="{00000000-0005-0000-0000-00005A610000}"/>
    <cellStyle name="Output 2 3 3 4 4 5" xfId="24938" xr:uid="{00000000-0005-0000-0000-00005B610000}"/>
    <cellStyle name="Output 2 3 3 4 4 5 2" xfId="24939" xr:uid="{00000000-0005-0000-0000-00005C610000}"/>
    <cellStyle name="Output 2 3 3 4 4 6" xfId="24940" xr:uid="{00000000-0005-0000-0000-00005D610000}"/>
    <cellStyle name="Output 2 3 3 4 4 6 2" xfId="24941" xr:uid="{00000000-0005-0000-0000-00005E610000}"/>
    <cellStyle name="Output 2 3 3 4 4 7" xfId="24942" xr:uid="{00000000-0005-0000-0000-00005F610000}"/>
    <cellStyle name="Output 2 3 3 4 5" xfId="24943" xr:uid="{00000000-0005-0000-0000-000060610000}"/>
    <cellStyle name="Output 2 3 3 4 5 2" xfId="24944" xr:uid="{00000000-0005-0000-0000-000061610000}"/>
    <cellStyle name="Output 2 3 3 4 5 2 2" xfId="24945" xr:uid="{00000000-0005-0000-0000-000062610000}"/>
    <cellStyle name="Output 2 3 3 4 5 2 2 2" xfId="24946" xr:uid="{00000000-0005-0000-0000-000063610000}"/>
    <cellStyle name="Output 2 3 3 4 5 2 2 2 2" xfId="24947" xr:uid="{00000000-0005-0000-0000-000064610000}"/>
    <cellStyle name="Output 2 3 3 4 5 2 2 3" xfId="24948" xr:uid="{00000000-0005-0000-0000-000065610000}"/>
    <cellStyle name="Output 2 3 3 4 5 2 3" xfId="24949" xr:uid="{00000000-0005-0000-0000-000066610000}"/>
    <cellStyle name="Output 2 3 3 4 5 2 3 2" xfId="24950" xr:uid="{00000000-0005-0000-0000-000067610000}"/>
    <cellStyle name="Output 2 3 3 4 5 2 4" xfId="24951" xr:uid="{00000000-0005-0000-0000-000068610000}"/>
    <cellStyle name="Output 2 3 3 4 5 3" xfId="24952" xr:uid="{00000000-0005-0000-0000-000069610000}"/>
    <cellStyle name="Output 2 3 3 4 5 3 2" xfId="24953" xr:uid="{00000000-0005-0000-0000-00006A610000}"/>
    <cellStyle name="Output 2 3 3 4 5 3 2 2" xfId="24954" xr:uid="{00000000-0005-0000-0000-00006B610000}"/>
    <cellStyle name="Output 2 3 3 4 5 3 3" xfId="24955" xr:uid="{00000000-0005-0000-0000-00006C610000}"/>
    <cellStyle name="Output 2 3 3 4 5 4" xfId="24956" xr:uid="{00000000-0005-0000-0000-00006D610000}"/>
    <cellStyle name="Output 2 3 3 4 5 4 2" xfId="24957" xr:uid="{00000000-0005-0000-0000-00006E610000}"/>
    <cellStyle name="Output 2 3 3 4 5 4 2 2" xfId="24958" xr:uid="{00000000-0005-0000-0000-00006F610000}"/>
    <cellStyle name="Output 2 3 3 4 5 4 3" xfId="24959" xr:uid="{00000000-0005-0000-0000-000070610000}"/>
    <cellStyle name="Output 2 3 3 4 5 5" xfId="24960" xr:uid="{00000000-0005-0000-0000-000071610000}"/>
    <cellStyle name="Output 2 3 3 4 5 5 2" xfId="24961" xr:uid="{00000000-0005-0000-0000-000072610000}"/>
    <cellStyle name="Output 2 3 3 4 5 6" xfId="24962" xr:uid="{00000000-0005-0000-0000-000073610000}"/>
    <cellStyle name="Output 2 3 3 4 5 6 2" xfId="24963" xr:uid="{00000000-0005-0000-0000-000074610000}"/>
    <cellStyle name="Output 2 3 3 4 5 7" xfId="24964" xr:uid="{00000000-0005-0000-0000-000075610000}"/>
    <cellStyle name="Output 2 3 3 4 6" xfId="24965" xr:uid="{00000000-0005-0000-0000-000076610000}"/>
    <cellStyle name="Output 2 3 3 4 6 2" xfId="24966" xr:uid="{00000000-0005-0000-0000-000077610000}"/>
    <cellStyle name="Output 2 3 3 4 6 2 2" xfId="24967" xr:uid="{00000000-0005-0000-0000-000078610000}"/>
    <cellStyle name="Output 2 3 3 4 6 2 2 2" xfId="24968" xr:uid="{00000000-0005-0000-0000-000079610000}"/>
    <cellStyle name="Output 2 3 3 4 6 2 2 2 2" xfId="24969" xr:uid="{00000000-0005-0000-0000-00007A610000}"/>
    <cellStyle name="Output 2 3 3 4 6 2 2 3" xfId="24970" xr:uid="{00000000-0005-0000-0000-00007B610000}"/>
    <cellStyle name="Output 2 3 3 4 6 2 3" xfId="24971" xr:uid="{00000000-0005-0000-0000-00007C610000}"/>
    <cellStyle name="Output 2 3 3 4 6 2 3 2" xfId="24972" xr:uid="{00000000-0005-0000-0000-00007D610000}"/>
    <cellStyle name="Output 2 3 3 4 6 2 4" xfId="24973" xr:uid="{00000000-0005-0000-0000-00007E610000}"/>
    <cellStyle name="Output 2 3 3 4 6 3" xfId="24974" xr:uid="{00000000-0005-0000-0000-00007F610000}"/>
    <cellStyle name="Output 2 3 3 4 6 3 2" xfId="24975" xr:uid="{00000000-0005-0000-0000-000080610000}"/>
    <cellStyle name="Output 2 3 3 4 6 3 2 2" xfId="24976" xr:uid="{00000000-0005-0000-0000-000081610000}"/>
    <cellStyle name="Output 2 3 3 4 6 3 3" xfId="24977" xr:uid="{00000000-0005-0000-0000-000082610000}"/>
    <cellStyle name="Output 2 3 3 4 6 4" xfId="24978" xr:uid="{00000000-0005-0000-0000-000083610000}"/>
    <cellStyle name="Output 2 3 3 4 6 4 2" xfId="24979" xr:uid="{00000000-0005-0000-0000-000084610000}"/>
    <cellStyle name="Output 2 3 3 4 6 4 2 2" xfId="24980" xr:uid="{00000000-0005-0000-0000-000085610000}"/>
    <cellStyle name="Output 2 3 3 4 6 4 3" xfId="24981" xr:uid="{00000000-0005-0000-0000-000086610000}"/>
    <cellStyle name="Output 2 3 3 4 6 5" xfId="24982" xr:uid="{00000000-0005-0000-0000-000087610000}"/>
    <cellStyle name="Output 2 3 3 4 6 5 2" xfId="24983" xr:uid="{00000000-0005-0000-0000-000088610000}"/>
    <cellStyle name="Output 2 3 3 4 6 6" xfId="24984" xr:uid="{00000000-0005-0000-0000-000089610000}"/>
    <cellStyle name="Output 2 3 3 4 6 6 2" xfId="24985" xr:uid="{00000000-0005-0000-0000-00008A610000}"/>
    <cellStyle name="Output 2 3 3 4 6 7" xfId="24986" xr:uid="{00000000-0005-0000-0000-00008B610000}"/>
    <cellStyle name="Output 2 3 3 4 7" xfId="24987" xr:uid="{00000000-0005-0000-0000-00008C610000}"/>
    <cellStyle name="Output 2 3 3 4 7 2" xfId="24988" xr:uid="{00000000-0005-0000-0000-00008D610000}"/>
    <cellStyle name="Output 2 3 3 4 7 2 2" xfId="24989" xr:uid="{00000000-0005-0000-0000-00008E610000}"/>
    <cellStyle name="Output 2 3 3 4 7 2 2 2" xfId="24990" xr:uid="{00000000-0005-0000-0000-00008F610000}"/>
    <cellStyle name="Output 2 3 3 4 7 2 3" xfId="24991" xr:uid="{00000000-0005-0000-0000-000090610000}"/>
    <cellStyle name="Output 2 3 3 4 7 3" xfId="24992" xr:uid="{00000000-0005-0000-0000-000091610000}"/>
    <cellStyle name="Output 2 3 3 4 7 3 2" xfId="24993" xr:uid="{00000000-0005-0000-0000-000092610000}"/>
    <cellStyle name="Output 2 3 3 4 7 4" xfId="24994" xr:uid="{00000000-0005-0000-0000-000093610000}"/>
    <cellStyle name="Output 2 3 3 4 8" xfId="24995" xr:uid="{00000000-0005-0000-0000-000094610000}"/>
    <cellStyle name="Output 2 3 3 4 8 2" xfId="24996" xr:uid="{00000000-0005-0000-0000-000095610000}"/>
    <cellStyle name="Output 2 3 3 4 8 2 2" xfId="24997" xr:uid="{00000000-0005-0000-0000-000096610000}"/>
    <cellStyle name="Output 2 3 3 4 8 3" xfId="24998" xr:uid="{00000000-0005-0000-0000-000097610000}"/>
    <cellStyle name="Output 2 3 3 4 9" xfId="24999" xr:uid="{00000000-0005-0000-0000-000098610000}"/>
    <cellStyle name="Output 2 3 3 4 9 2" xfId="25000" xr:uid="{00000000-0005-0000-0000-000099610000}"/>
    <cellStyle name="Output 2 3 3 4 9 2 2" xfId="25001" xr:uid="{00000000-0005-0000-0000-00009A610000}"/>
    <cellStyle name="Output 2 3 3 4 9 3" xfId="25002" xr:uid="{00000000-0005-0000-0000-00009B610000}"/>
    <cellStyle name="Output 2 3 3 5" xfId="25003" xr:uid="{00000000-0005-0000-0000-00009C610000}"/>
    <cellStyle name="Output 2 3 3 5 10" xfId="25004" xr:uid="{00000000-0005-0000-0000-00009D610000}"/>
    <cellStyle name="Output 2 3 3 5 10 2" xfId="25005" xr:uid="{00000000-0005-0000-0000-00009E610000}"/>
    <cellStyle name="Output 2 3 3 5 11" xfId="25006" xr:uid="{00000000-0005-0000-0000-00009F610000}"/>
    <cellStyle name="Output 2 3 3 5 11 2" xfId="25007" xr:uid="{00000000-0005-0000-0000-0000A0610000}"/>
    <cellStyle name="Output 2 3 3 5 12" xfId="25008" xr:uid="{00000000-0005-0000-0000-0000A1610000}"/>
    <cellStyle name="Output 2 3 3 5 2" xfId="25009" xr:uid="{00000000-0005-0000-0000-0000A2610000}"/>
    <cellStyle name="Output 2 3 3 5 2 2" xfId="25010" xr:uid="{00000000-0005-0000-0000-0000A3610000}"/>
    <cellStyle name="Output 2 3 3 5 2 2 2" xfId="25011" xr:uid="{00000000-0005-0000-0000-0000A4610000}"/>
    <cellStyle name="Output 2 3 3 5 2 2 2 2" xfId="25012" xr:uid="{00000000-0005-0000-0000-0000A5610000}"/>
    <cellStyle name="Output 2 3 3 5 2 2 2 2 2" xfId="25013" xr:uid="{00000000-0005-0000-0000-0000A6610000}"/>
    <cellStyle name="Output 2 3 3 5 2 2 2 3" xfId="25014" xr:uid="{00000000-0005-0000-0000-0000A7610000}"/>
    <cellStyle name="Output 2 3 3 5 2 2 3" xfId="25015" xr:uid="{00000000-0005-0000-0000-0000A8610000}"/>
    <cellStyle name="Output 2 3 3 5 2 2 3 2" xfId="25016" xr:uid="{00000000-0005-0000-0000-0000A9610000}"/>
    <cellStyle name="Output 2 3 3 5 2 2 4" xfId="25017" xr:uid="{00000000-0005-0000-0000-0000AA610000}"/>
    <cellStyle name="Output 2 3 3 5 2 3" xfId="25018" xr:uid="{00000000-0005-0000-0000-0000AB610000}"/>
    <cellStyle name="Output 2 3 3 5 2 3 2" xfId="25019" xr:uid="{00000000-0005-0000-0000-0000AC610000}"/>
    <cellStyle name="Output 2 3 3 5 2 3 2 2" xfId="25020" xr:uid="{00000000-0005-0000-0000-0000AD610000}"/>
    <cellStyle name="Output 2 3 3 5 2 3 3" xfId="25021" xr:uid="{00000000-0005-0000-0000-0000AE610000}"/>
    <cellStyle name="Output 2 3 3 5 2 4" xfId="25022" xr:uid="{00000000-0005-0000-0000-0000AF610000}"/>
    <cellStyle name="Output 2 3 3 5 2 4 2" xfId="25023" xr:uid="{00000000-0005-0000-0000-0000B0610000}"/>
    <cellStyle name="Output 2 3 3 5 2 4 2 2" xfId="25024" xr:uid="{00000000-0005-0000-0000-0000B1610000}"/>
    <cellStyle name="Output 2 3 3 5 2 4 3" xfId="25025" xr:uid="{00000000-0005-0000-0000-0000B2610000}"/>
    <cellStyle name="Output 2 3 3 5 2 5" xfId="25026" xr:uid="{00000000-0005-0000-0000-0000B3610000}"/>
    <cellStyle name="Output 2 3 3 5 2 5 2" xfId="25027" xr:uid="{00000000-0005-0000-0000-0000B4610000}"/>
    <cellStyle name="Output 2 3 3 5 2 6" xfId="25028" xr:uid="{00000000-0005-0000-0000-0000B5610000}"/>
    <cellStyle name="Output 2 3 3 5 2 6 2" xfId="25029" xr:uid="{00000000-0005-0000-0000-0000B6610000}"/>
    <cellStyle name="Output 2 3 3 5 2 7" xfId="25030" xr:uid="{00000000-0005-0000-0000-0000B7610000}"/>
    <cellStyle name="Output 2 3 3 5 3" xfId="25031" xr:uid="{00000000-0005-0000-0000-0000B8610000}"/>
    <cellStyle name="Output 2 3 3 5 3 2" xfId="25032" xr:uid="{00000000-0005-0000-0000-0000B9610000}"/>
    <cellStyle name="Output 2 3 3 5 3 2 2" xfId="25033" xr:uid="{00000000-0005-0000-0000-0000BA610000}"/>
    <cellStyle name="Output 2 3 3 5 3 2 2 2" xfId="25034" xr:uid="{00000000-0005-0000-0000-0000BB610000}"/>
    <cellStyle name="Output 2 3 3 5 3 2 2 2 2" xfId="25035" xr:uid="{00000000-0005-0000-0000-0000BC610000}"/>
    <cellStyle name="Output 2 3 3 5 3 2 2 3" xfId="25036" xr:uid="{00000000-0005-0000-0000-0000BD610000}"/>
    <cellStyle name="Output 2 3 3 5 3 2 3" xfId="25037" xr:uid="{00000000-0005-0000-0000-0000BE610000}"/>
    <cellStyle name="Output 2 3 3 5 3 2 3 2" xfId="25038" xr:uid="{00000000-0005-0000-0000-0000BF610000}"/>
    <cellStyle name="Output 2 3 3 5 3 2 4" xfId="25039" xr:uid="{00000000-0005-0000-0000-0000C0610000}"/>
    <cellStyle name="Output 2 3 3 5 3 3" xfId="25040" xr:uid="{00000000-0005-0000-0000-0000C1610000}"/>
    <cellStyle name="Output 2 3 3 5 3 3 2" xfId="25041" xr:uid="{00000000-0005-0000-0000-0000C2610000}"/>
    <cellStyle name="Output 2 3 3 5 3 3 2 2" xfId="25042" xr:uid="{00000000-0005-0000-0000-0000C3610000}"/>
    <cellStyle name="Output 2 3 3 5 3 3 3" xfId="25043" xr:uid="{00000000-0005-0000-0000-0000C4610000}"/>
    <cellStyle name="Output 2 3 3 5 3 4" xfId="25044" xr:uid="{00000000-0005-0000-0000-0000C5610000}"/>
    <cellStyle name="Output 2 3 3 5 3 4 2" xfId="25045" xr:uid="{00000000-0005-0000-0000-0000C6610000}"/>
    <cellStyle name="Output 2 3 3 5 3 4 2 2" xfId="25046" xr:uid="{00000000-0005-0000-0000-0000C7610000}"/>
    <cellStyle name="Output 2 3 3 5 3 4 3" xfId="25047" xr:uid="{00000000-0005-0000-0000-0000C8610000}"/>
    <cellStyle name="Output 2 3 3 5 3 5" xfId="25048" xr:uid="{00000000-0005-0000-0000-0000C9610000}"/>
    <cellStyle name="Output 2 3 3 5 3 5 2" xfId="25049" xr:uid="{00000000-0005-0000-0000-0000CA610000}"/>
    <cellStyle name="Output 2 3 3 5 3 6" xfId="25050" xr:uid="{00000000-0005-0000-0000-0000CB610000}"/>
    <cellStyle name="Output 2 3 3 5 3 6 2" xfId="25051" xr:uid="{00000000-0005-0000-0000-0000CC610000}"/>
    <cellStyle name="Output 2 3 3 5 3 7" xfId="25052" xr:uid="{00000000-0005-0000-0000-0000CD610000}"/>
    <cellStyle name="Output 2 3 3 5 4" xfId="25053" xr:uid="{00000000-0005-0000-0000-0000CE610000}"/>
    <cellStyle name="Output 2 3 3 5 4 2" xfId="25054" xr:uid="{00000000-0005-0000-0000-0000CF610000}"/>
    <cellStyle name="Output 2 3 3 5 4 2 2" xfId="25055" xr:uid="{00000000-0005-0000-0000-0000D0610000}"/>
    <cellStyle name="Output 2 3 3 5 4 2 2 2" xfId="25056" xr:uid="{00000000-0005-0000-0000-0000D1610000}"/>
    <cellStyle name="Output 2 3 3 5 4 2 2 2 2" xfId="25057" xr:uid="{00000000-0005-0000-0000-0000D2610000}"/>
    <cellStyle name="Output 2 3 3 5 4 2 2 3" xfId="25058" xr:uid="{00000000-0005-0000-0000-0000D3610000}"/>
    <cellStyle name="Output 2 3 3 5 4 2 3" xfId="25059" xr:uid="{00000000-0005-0000-0000-0000D4610000}"/>
    <cellStyle name="Output 2 3 3 5 4 2 3 2" xfId="25060" xr:uid="{00000000-0005-0000-0000-0000D5610000}"/>
    <cellStyle name="Output 2 3 3 5 4 2 4" xfId="25061" xr:uid="{00000000-0005-0000-0000-0000D6610000}"/>
    <cellStyle name="Output 2 3 3 5 4 3" xfId="25062" xr:uid="{00000000-0005-0000-0000-0000D7610000}"/>
    <cellStyle name="Output 2 3 3 5 4 3 2" xfId="25063" xr:uid="{00000000-0005-0000-0000-0000D8610000}"/>
    <cellStyle name="Output 2 3 3 5 4 3 2 2" xfId="25064" xr:uid="{00000000-0005-0000-0000-0000D9610000}"/>
    <cellStyle name="Output 2 3 3 5 4 3 3" xfId="25065" xr:uid="{00000000-0005-0000-0000-0000DA610000}"/>
    <cellStyle name="Output 2 3 3 5 4 4" xfId="25066" xr:uid="{00000000-0005-0000-0000-0000DB610000}"/>
    <cellStyle name="Output 2 3 3 5 4 4 2" xfId="25067" xr:uid="{00000000-0005-0000-0000-0000DC610000}"/>
    <cellStyle name="Output 2 3 3 5 4 4 2 2" xfId="25068" xr:uid="{00000000-0005-0000-0000-0000DD610000}"/>
    <cellStyle name="Output 2 3 3 5 4 4 3" xfId="25069" xr:uid="{00000000-0005-0000-0000-0000DE610000}"/>
    <cellStyle name="Output 2 3 3 5 4 5" xfId="25070" xr:uid="{00000000-0005-0000-0000-0000DF610000}"/>
    <cellStyle name="Output 2 3 3 5 4 5 2" xfId="25071" xr:uid="{00000000-0005-0000-0000-0000E0610000}"/>
    <cellStyle name="Output 2 3 3 5 4 6" xfId="25072" xr:uid="{00000000-0005-0000-0000-0000E1610000}"/>
    <cellStyle name="Output 2 3 3 5 4 6 2" xfId="25073" xr:uid="{00000000-0005-0000-0000-0000E2610000}"/>
    <cellStyle name="Output 2 3 3 5 4 7" xfId="25074" xr:uid="{00000000-0005-0000-0000-0000E3610000}"/>
    <cellStyle name="Output 2 3 3 5 5" xfId="25075" xr:uid="{00000000-0005-0000-0000-0000E4610000}"/>
    <cellStyle name="Output 2 3 3 5 5 2" xfId="25076" xr:uid="{00000000-0005-0000-0000-0000E5610000}"/>
    <cellStyle name="Output 2 3 3 5 5 2 2" xfId="25077" xr:uid="{00000000-0005-0000-0000-0000E6610000}"/>
    <cellStyle name="Output 2 3 3 5 5 2 2 2" xfId="25078" xr:uid="{00000000-0005-0000-0000-0000E7610000}"/>
    <cellStyle name="Output 2 3 3 5 5 2 2 2 2" xfId="25079" xr:uid="{00000000-0005-0000-0000-0000E8610000}"/>
    <cellStyle name="Output 2 3 3 5 5 2 2 3" xfId="25080" xr:uid="{00000000-0005-0000-0000-0000E9610000}"/>
    <cellStyle name="Output 2 3 3 5 5 2 3" xfId="25081" xr:uid="{00000000-0005-0000-0000-0000EA610000}"/>
    <cellStyle name="Output 2 3 3 5 5 2 3 2" xfId="25082" xr:uid="{00000000-0005-0000-0000-0000EB610000}"/>
    <cellStyle name="Output 2 3 3 5 5 2 4" xfId="25083" xr:uid="{00000000-0005-0000-0000-0000EC610000}"/>
    <cellStyle name="Output 2 3 3 5 5 3" xfId="25084" xr:uid="{00000000-0005-0000-0000-0000ED610000}"/>
    <cellStyle name="Output 2 3 3 5 5 3 2" xfId="25085" xr:uid="{00000000-0005-0000-0000-0000EE610000}"/>
    <cellStyle name="Output 2 3 3 5 5 3 2 2" xfId="25086" xr:uid="{00000000-0005-0000-0000-0000EF610000}"/>
    <cellStyle name="Output 2 3 3 5 5 3 3" xfId="25087" xr:uid="{00000000-0005-0000-0000-0000F0610000}"/>
    <cellStyle name="Output 2 3 3 5 5 4" xfId="25088" xr:uid="{00000000-0005-0000-0000-0000F1610000}"/>
    <cellStyle name="Output 2 3 3 5 5 4 2" xfId="25089" xr:uid="{00000000-0005-0000-0000-0000F2610000}"/>
    <cellStyle name="Output 2 3 3 5 5 4 2 2" xfId="25090" xr:uid="{00000000-0005-0000-0000-0000F3610000}"/>
    <cellStyle name="Output 2 3 3 5 5 4 3" xfId="25091" xr:uid="{00000000-0005-0000-0000-0000F4610000}"/>
    <cellStyle name="Output 2 3 3 5 5 5" xfId="25092" xr:uid="{00000000-0005-0000-0000-0000F5610000}"/>
    <cellStyle name="Output 2 3 3 5 5 5 2" xfId="25093" xr:uid="{00000000-0005-0000-0000-0000F6610000}"/>
    <cellStyle name="Output 2 3 3 5 5 6" xfId="25094" xr:uid="{00000000-0005-0000-0000-0000F7610000}"/>
    <cellStyle name="Output 2 3 3 5 5 6 2" xfId="25095" xr:uid="{00000000-0005-0000-0000-0000F8610000}"/>
    <cellStyle name="Output 2 3 3 5 5 7" xfId="25096" xr:uid="{00000000-0005-0000-0000-0000F9610000}"/>
    <cellStyle name="Output 2 3 3 5 6" xfId="25097" xr:uid="{00000000-0005-0000-0000-0000FA610000}"/>
    <cellStyle name="Output 2 3 3 5 6 2" xfId="25098" xr:uid="{00000000-0005-0000-0000-0000FB610000}"/>
    <cellStyle name="Output 2 3 3 5 6 2 2" xfId="25099" xr:uid="{00000000-0005-0000-0000-0000FC610000}"/>
    <cellStyle name="Output 2 3 3 5 6 2 2 2" xfId="25100" xr:uid="{00000000-0005-0000-0000-0000FD610000}"/>
    <cellStyle name="Output 2 3 3 5 6 2 2 2 2" xfId="25101" xr:uid="{00000000-0005-0000-0000-0000FE610000}"/>
    <cellStyle name="Output 2 3 3 5 6 2 2 3" xfId="25102" xr:uid="{00000000-0005-0000-0000-0000FF610000}"/>
    <cellStyle name="Output 2 3 3 5 6 2 3" xfId="25103" xr:uid="{00000000-0005-0000-0000-000000620000}"/>
    <cellStyle name="Output 2 3 3 5 6 2 3 2" xfId="25104" xr:uid="{00000000-0005-0000-0000-000001620000}"/>
    <cellStyle name="Output 2 3 3 5 6 2 4" xfId="25105" xr:uid="{00000000-0005-0000-0000-000002620000}"/>
    <cellStyle name="Output 2 3 3 5 6 3" xfId="25106" xr:uid="{00000000-0005-0000-0000-000003620000}"/>
    <cellStyle name="Output 2 3 3 5 6 3 2" xfId="25107" xr:uid="{00000000-0005-0000-0000-000004620000}"/>
    <cellStyle name="Output 2 3 3 5 6 3 2 2" xfId="25108" xr:uid="{00000000-0005-0000-0000-000005620000}"/>
    <cellStyle name="Output 2 3 3 5 6 3 3" xfId="25109" xr:uid="{00000000-0005-0000-0000-000006620000}"/>
    <cellStyle name="Output 2 3 3 5 6 4" xfId="25110" xr:uid="{00000000-0005-0000-0000-000007620000}"/>
    <cellStyle name="Output 2 3 3 5 6 4 2" xfId="25111" xr:uid="{00000000-0005-0000-0000-000008620000}"/>
    <cellStyle name="Output 2 3 3 5 6 4 2 2" xfId="25112" xr:uid="{00000000-0005-0000-0000-000009620000}"/>
    <cellStyle name="Output 2 3 3 5 6 4 3" xfId="25113" xr:uid="{00000000-0005-0000-0000-00000A620000}"/>
    <cellStyle name="Output 2 3 3 5 6 5" xfId="25114" xr:uid="{00000000-0005-0000-0000-00000B620000}"/>
    <cellStyle name="Output 2 3 3 5 6 5 2" xfId="25115" xr:uid="{00000000-0005-0000-0000-00000C620000}"/>
    <cellStyle name="Output 2 3 3 5 6 6" xfId="25116" xr:uid="{00000000-0005-0000-0000-00000D620000}"/>
    <cellStyle name="Output 2 3 3 5 6 6 2" xfId="25117" xr:uid="{00000000-0005-0000-0000-00000E620000}"/>
    <cellStyle name="Output 2 3 3 5 6 7" xfId="25118" xr:uid="{00000000-0005-0000-0000-00000F620000}"/>
    <cellStyle name="Output 2 3 3 5 7" xfId="25119" xr:uid="{00000000-0005-0000-0000-000010620000}"/>
    <cellStyle name="Output 2 3 3 5 7 2" xfId="25120" xr:uid="{00000000-0005-0000-0000-000011620000}"/>
    <cellStyle name="Output 2 3 3 5 7 2 2" xfId="25121" xr:uid="{00000000-0005-0000-0000-000012620000}"/>
    <cellStyle name="Output 2 3 3 5 7 2 2 2" xfId="25122" xr:uid="{00000000-0005-0000-0000-000013620000}"/>
    <cellStyle name="Output 2 3 3 5 7 2 3" xfId="25123" xr:uid="{00000000-0005-0000-0000-000014620000}"/>
    <cellStyle name="Output 2 3 3 5 7 3" xfId="25124" xr:uid="{00000000-0005-0000-0000-000015620000}"/>
    <cellStyle name="Output 2 3 3 5 7 3 2" xfId="25125" xr:uid="{00000000-0005-0000-0000-000016620000}"/>
    <cellStyle name="Output 2 3 3 5 7 4" xfId="25126" xr:uid="{00000000-0005-0000-0000-000017620000}"/>
    <cellStyle name="Output 2 3 3 5 8" xfId="25127" xr:uid="{00000000-0005-0000-0000-000018620000}"/>
    <cellStyle name="Output 2 3 3 5 8 2" xfId="25128" xr:uid="{00000000-0005-0000-0000-000019620000}"/>
    <cellStyle name="Output 2 3 3 5 8 2 2" xfId="25129" xr:uid="{00000000-0005-0000-0000-00001A620000}"/>
    <cellStyle name="Output 2 3 3 5 8 3" xfId="25130" xr:uid="{00000000-0005-0000-0000-00001B620000}"/>
    <cellStyle name="Output 2 3 3 5 9" xfId="25131" xr:uid="{00000000-0005-0000-0000-00001C620000}"/>
    <cellStyle name="Output 2 3 3 5 9 2" xfId="25132" xr:uid="{00000000-0005-0000-0000-00001D620000}"/>
    <cellStyle name="Output 2 3 3 5 9 2 2" xfId="25133" xr:uid="{00000000-0005-0000-0000-00001E620000}"/>
    <cellStyle name="Output 2 3 3 5 9 3" xfId="25134" xr:uid="{00000000-0005-0000-0000-00001F620000}"/>
    <cellStyle name="Output 2 3 3 6" xfId="25135" xr:uid="{00000000-0005-0000-0000-000020620000}"/>
    <cellStyle name="Output 2 3 3 6 10" xfId="25136" xr:uid="{00000000-0005-0000-0000-000021620000}"/>
    <cellStyle name="Output 2 3 3 6 10 2" xfId="25137" xr:uid="{00000000-0005-0000-0000-000022620000}"/>
    <cellStyle name="Output 2 3 3 6 11" xfId="25138" xr:uid="{00000000-0005-0000-0000-000023620000}"/>
    <cellStyle name="Output 2 3 3 6 11 2" xfId="25139" xr:uid="{00000000-0005-0000-0000-000024620000}"/>
    <cellStyle name="Output 2 3 3 6 12" xfId="25140" xr:uid="{00000000-0005-0000-0000-000025620000}"/>
    <cellStyle name="Output 2 3 3 6 2" xfId="25141" xr:uid="{00000000-0005-0000-0000-000026620000}"/>
    <cellStyle name="Output 2 3 3 6 2 2" xfId="25142" xr:uid="{00000000-0005-0000-0000-000027620000}"/>
    <cellStyle name="Output 2 3 3 6 2 2 2" xfId="25143" xr:uid="{00000000-0005-0000-0000-000028620000}"/>
    <cellStyle name="Output 2 3 3 6 2 2 2 2" xfId="25144" xr:uid="{00000000-0005-0000-0000-000029620000}"/>
    <cellStyle name="Output 2 3 3 6 2 2 2 2 2" xfId="25145" xr:uid="{00000000-0005-0000-0000-00002A620000}"/>
    <cellStyle name="Output 2 3 3 6 2 2 2 3" xfId="25146" xr:uid="{00000000-0005-0000-0000-00002B620000}"/>
    <cellStyle name="Output 2 3 3 6 2 2 3" xfId="25147" xr:uid="{00000000-0005-0000-0000-00002C620000}"/>
    <cellStyle name="Output 2 3 3 6 2 2 3 2" xfId="25148" xr:uid="{00000000-0005-0000-0000-00002D620000}"/>
    <cellStyle name="Output 2 3 3 6 2 2 4" xfId="25149" xr:uid="{00000000-0005-0000-0000-00002E620000}"/>
    <cellStyle name="Output 2 3 3 6 2 3" xfId="25150" xr:uid="{00000000-0005-0000-0000-00002F620000}"/>
    <cellStyle name="Output 2 3 3 6 2 3 2" xfId="25151" xr:uid="{00000000-0005-0000-0000-000030620000}"/>
    <cellStyle name="Output 2 3 3 6 2 3 2 2" xfId="25152" xr:uid="{00000000-0005-0000-0000-000031620000}"/>
    <cellStyle name="Output 2 3 3 6 2 3 3" xfId="25153" xr:uid="{00000000-0005-0000-0000-000032620000}"/>
    <cellStyle name="Output 2 3 3 6 2 4" xfId="25154" xr:uid="{00000000-0005-0000-0000-000033620000}"/>
    <cellStyle name="Output 2 3 3 6 2 4 2" xfId="25155" xr:uid="{00000000-0005-0000-0000-000034620000}"/>
    <cellStyle name="Output 2 3 3 6 2 4 2 2" xfId="25156" xr:uid="{00000000-0005-0000-0000-000035620000}"/>
    <cellStyle name="Output 2 3 3 6 2 4 3" xfId="25157" xr:uid="{00000000-0005-0000-0000-000036620000}"/>
    <cellStyle name="Output 2 3 3 6 2 5" xfId="25158" xr:uid="{00000000-0005-0000-0000-000037620000}"/>
    <cellStyle name="Output 2 3 3 6 2 5 2" xfId="25159" xr:uid="{00000000-0005-0000-0000-000038620000}"/>
    <cellStyle name="Output 2 3 3 6 2 6" xfId="25160" xr:uid="{00000000-0005-0000-0000-000039620000}"/>
    <cellStyle name="Output 2 3 3 6 2 6 2" xfId="25161" xr:uid="{00000000-0005-0000-0000-00003A620000}"/>
    <cellStyle name="Output 2 3 3 6 2 7" xfId="25162" xr:uid="{00000000-0005-0000-0000-00003B620000}"/>
    <cellStyle name="Output 2 3 3 6 3" xfId="25163" xr:uid="{00000000-0005-0000-0000-00003C620000}"/>
    <cellStyle name="Output 2 3 3 6 3 2" xfId="25164" xr:uid="{00000000-0005-0000-0000-00003D620000}"/>
    <cellStyle name="Output 2 3 3 6 3 2 2" xfId="25165" xr:uid="{00000000-0005-0000-0000-00003E620000}"/>
    <cellStyle name="Output 2 3 3 6 3 2 2 2" xfId="25166" xr:uid="{00000000-0005-0000-0000-00003F620000}"/>
    <cellStyle name="Output 2 3 3 6 3 2 2 2 2" xfId="25167" xr:uid="{00000000-0005-0000-0000-000040620000}"/>
    <cellStyle name="Output 2 3 3 6 3 2 2 3" xfId="25168" xr:uid="{00000000-0005-0000-0000-000041620000}"/>
    <cellStyle name="Output 2 3 3 6 3 2 3" xfId="25169" xr:uid="{00000000-0005-0000-0000-000042620000}"/>
    <cellStyle name="Output 2 3 3 6 3 2 3 2" xfId="25170" xr:uid="{00000000-0005-0000-0000-000043620000}"/>
    <cellStyle name="Output 2 3 3 6 3 2 4" xfId="25171" xr:uid="{00000000-0005-0000-0000-000044620000}"/>
    <cellStyle name="Output 2 3 3 6 3 3" xfId="25172" xr:uid="{00000000-0005-0000-0000-000045620000}"/>
    <cellStyle name="Output 2 3 3 6 3 3 2" xfId="25173" xr:uid="{00000000-0005-0000-0000-000046620000}"/>
    <cellStyle name="Output 2 3 3 6 3 3 2 2" xfId="25174" xr:uid="{00000000-0005-0000-0000-000047620000}"/>
    <cellStyle name="Output 2 3 3 6 3 3 3" xfId="25175" xr:uid="{00000000-0005-0000-0000-000048620000}"/>
    <cellStyle name="Output 2 3 3 6 3 4" xfId="25176" xr:uid="{00000000-0005-0000-0000-000049620000}"/>
    <cellStyle name="Output 2 3 3 6 3 4 2" xfId="25177" xr:uid="{00000000-0005-0000-0000-00004A620000}"/>
    <cellStyle name="Output 2 3 3 6 3 4 2 2" xfId="25178" xr:uid="{00000000-0005-0000-0000-00004B620000}"/>
    <cellStyle name="Output 2 3 3 6 3 4 3" xfId="25179" xr:uid="{00000000-0005-0000-0000-00004C620000}"/>
    <cellStyle name="Output 2 3 3 6 3 5" xfId="25180" xr:uid="{00000000-0005-0000-0000-00004D620000}"/>
    <cellStyle name="Output 2 3 3 6 3 5 2" xfId="25181" xr:uid="{00000000-0005-0000-0000-00004E620000}"/>
    <cellStyle name="Output 2 3 3 6 3 6" xfId="25182" xr:uid="{00000000-0005-0000-0000-00004F620000}"/>
    <cellStyle name="Output 2 3 3 6 3 6 2" xfId="25183" xr:uid="{00000000-0005-0000-0000-000050620000}"/>
    <cellStyle name="Output 2 3 3 6 3 7" xfId="25184" xr:uid="{00000000-0005-0000-0000-000051620000}"/>
    <cellStyle name="Output 2 3 3 6 4" xfId="25185" xr:uid="{00000000-0005-0000-0000-000052620000}"/>
    <cellStyle name="Output 2 3 3 6 4 2" xfId="25186" xr:uid="{00000000-0005-0000-0000-000053620000}"/>
    <cellStyle name="Output 2 3 3 6 4 2 2" xfId="25187" xr:uid="{00000000-0005-0000-0000-000054620000}"/>
    <cellStyle name="Output 2 3 3 6 4 2 2 2" xfId="25188" xr:uid="{00000000-0005-0000-0000-000055620000}"/>
    <cellStyle name="Output 2 3 3 6 4 2 2 2 2" xfId="25189" xr:uid="{00000000-0005-0000-0000-000056620000}"/>
    <cellStyle name="Output 2 3 3 6 4 2 2 3" xfId="25190" xr:uid="{00000000-0005-0000-0000-000057620000}"/>
    <cellStyle name="Output 2 3 3 6 4 2 3" xfId="25191" xr:uid="{00000000-0005-0000-0000-000058620000}"/>
    <cellStyle name="Output 2 3 3 6 4 2 3 2" xfId="25192" xr:uid="{00000000-0005-0000-0000-000059620000}"/>
    <cellStyle name="Output 2 3 3 6 4 2 4" xfId="25193" xr:uid="{00000000-0005-0000-0000-00005A620000}"/>
    <cellStyle name="Output 2 3 3 6 4 3" xfId="25194" xr:uid="{00000000-0005-0000-0000-00005B620000}"/>
    <cellStyle name="Output 2 3 3 6 4 3 2" xfId="25195" xr:uid="{00000000-0005-0000-0000-00005C620000}"/>
    <cellStyle name="Output 2 3 3 6 4 3 2 2" xfId="25196" xr:uid="{00000000-0005-0000-0000-00005D620000}"/>
    <cellStyle name="Output 2 3 3 6 4 3 3" xfId="25197" xr:uid="{00000000-0005-0000-0000-00005E620000}"/>
    <cellStyle name="Output 2 3 3 6 4 4" xfId="25198" xr:uid="{00000000-0005-0000-0000-00005F620000}"/>
    <cellStyle name="Output 2 3 3 6 4 4 2" xfId="25199" xr:uid="{00000000-0005-0000-0000-000060620000}"/>
    <cellStyle name="Output 2 3 3 6 4 4 2 2" xfId="25200" xr:uid="{00000000-0005-0000-0000-000061620000}"/>
    <cellStyle name="Output 2 3 3 6 4 4 3" xfId="25201" xr:uid="{00000000-0005-0000-0000-000062620000}"/>
    <cellStyle name="Output 2 3 3 6 4 5" xfId="25202" xr:uid="{00000000-0005-0000-0000-000063620000}"/>
    <cellStyle name="Output 2 3 3 6 4 5 2" xfId="25203" xr:uid="{00000000-0005-0000-0000-000064620000}"/>
    <cellStyle name="Output 2 3 3 6 4 6" xfId="25204" xr:uid="{00000000-0005-0000-0000-000065620000}"/>
    <cellStyle name="Output 2 3 3 6 4 6 2" xfId="25205" xr:uid="{00000000-0005-0000-0000-000066620000}"/>
    <cellStyle name="Output 2 3 3 6 4 7" xfId="25206" xr:uid="{00000000-0005-0000-0000-000067620000}"/>
    <cellStyle name="Output 2 3 3 6 5" xfId="25207" xr:uid="{00000000-0005-0000-0000-000068620000}"/>
    <cellStyle name="Output 2 3 3 6 5 2" xfId="25208" xr:uid="{00000000-0005-0000-0000-000069620000}"/>
    <cellStyle name="Output 2 3 3 6 5 2 2" xfId="25209" xr:uid="{00000000-0005-0000-0000-00006A620000}"/>
    <cellStyle name="Output 2 3 3 6 5 2 2 2" xfId="25210" xr:uid="{00000000-0005-0000-0000-00006B620000}"/>
    <cellStyle name="Output 2 3 3 6 5 2 2 2 2" xfId="25211" xr:uid="{00000000-0005-0000-0000-00006C620000}"/>
    <cellStyle name="Output 2 3 3 6 5 2 2 3" xfId="25212" xr:uid="{00000000-0005-0000-0000-00006D620000}"/>
    <cellStyle name="Output 2 3 3 6 5 2 3" xfId="25213" xr:uid="{00000000-0005-0000-0000-00006E620000}"/>
    <cellStyle name="Output 2 3 3 6 5 2 3 2" xfId="25214" xr:uid="{00000000-0005-0000-0000-00006F620000}"/>
    <cellStyle name="Output 2 3 3 6 5 2 4" xfId="25215" xr:uid="{00000000-0005-0000-0000-000070620000}"/>
    <cellStyle name="Output 2 3 3 6 5 3" xfId="25216" xr:uid="{00000000-0005-0000-0000-000071620000}"/>
    <cellStyle name="Output 2 3 3 6 5 3 2" xfId="25217" xr:uid="{00000000-0005-0000-0000-000072620000}"/>
    <cellStyle name="Output 2 3 3 6 5 3 2 2" xfId="25218" xr:uid="{00000000-0005-0000-0000-000073620000}"/>
    <cellStyle name="Output 2 3 3 6 5 3 3" xfId="25219" xr:uid="{00000000-0005-0000-0000-000074620000}"/>
    <cellStyle name="Output 2 3 3 6 5 4" xfId="25220" xr:uid="{00000000-0005-0000-0000-000075620000}"/>
    <cellStyle name="Output 2 3 3 6 5 4 2" xfId="25221" xr:uid="{00000000-0005-0000-0000-000076620000}"/>
    <cellStyle name="Output 2 3 3 6 5 4 2 2" xfId="25222" xr:uid="{00000000-0005-0000-0000-000077620000}"/>
    <cellStyle name="Output 2 3 3 6 5 4 3" xfId="25223" xr:uid="{00000000-0005-0000-0000-000078620000}"/>
    <cellStyle name="Output 2 3 3 6 5 5" xfId="25224" xr:uid="{00000000-0005-0000-0000-000079620000}"/>
    <cellStyle name="Output 2 3 3 6 5 5 2" xfId="25225" xr:uid="{00000000-0005-0000-0000-00007A620000}"/>
    <cellStyle name="Output 2 3 3 6 5 6" xfId="25226" xr:uid="{00000000-0005-0000-0000-00007B620000}"/>
    <cellStyle name="Output 2 3 3 6 5 6 2" xfId="25227" xr:uid="{00000000-0005-0000-0000-00007C620000}"/>
    <cellStyle name="Output 2 3 3 6 5 7" xfId="25228" xr:uid="{00000000-0005-0000-0000-00007D620000}"/>
    <cellStyle name="Output 2 3 3 6 6" xfId="25229" xr:uid="{00000000-0005-0000-0000-00007E620000}"/>
    <cellStyle name="Output 2 3 3 6 6 2" xfId="25230" xr:uid="{00000000-0005-0000-0000-00007F620000}"/>
    <cellStyle name="Output 2 3 3 6 6 2 2" xfId="25231" xr:uid="{00000000-0005-0000-0000-000080620000}"/>
    <cellStyle name="Output 2 3 3 6 6 2 2 2" xfId="25232" xr:uid="{00000000-0005-0000-0000-000081620000}"/>
    <cellStyle name="Output 2 3 3 6 6 2 2 2 2" xfId="25233" xr:uid="{00000000-0005-0000-0000-000082620000}"/>
    <cellStyle name="Output 2 3 3 6 6 2 2 3" xfId="25234" xr:uid="{00000000-0005-0000-0000-000083620000}"/>
    <cellStyle name="Output 2 3 3 6 6 2 3" xfId="25235" xr:uid="{00000000-0005-0000-0000-000084620000}"/>
    <cellStyle name="Output 2 3 3 6 6 2 3 2" xfId="25236" xr:uid="{00000000-0005-0000-0000-000085620000}"/>
    <cellStyle name="Output 2 3 3 6 6 2 4" xfId="25237" xr:uid="{00000000-0005-0000-0000-000086620000}"/>
    <cellStyle name="Output 2 3 3 6 6 3" xfId="25238" xr:uid="{00000000-0005-0000-0000-000087620000}"/>
    <cellStyle name="Output 2 3 3 6 6 3 2" xfId="25239" xr:uid="{00000000-0005-0000-0000-000088620000}"/>
    <cellStyle name="Output 2 3 3 6 6 3 2 2" xfId="25240" xr:uid="{00000000-0005-0000-0000-000089620000}"/>
    <cellStyle name="Output 2 3 3 6 6 3 3" xfId="25241" xr:uid="{00000000-0005-0000-0000-00008A620000}"/>
    <cellStyle name="Output 2 3 3 6 6 4" xfId="25242" xr:uid="{00000000-0005-0000-0000-00008B620000}"/>
    <cellStyle name="Output 2 3 3 6 6 4 2" xfId="25243" xr:uid="{00000000-0005-0000-0000-00008C620000}"/>
    <cellStyle name="Output 2 3 3 6 6 4 2 2" xfId="25244" xr:uid="{00000000-0005-0000-0000-00008D620000}"/>
    <cellStyle name="Output 2 3 3 6 6 4 3" xfId="25245" xr:uid="{00000000-0005-0000-0000-00008E620000}"/>
    <cellStyle name="Output 2 3 3 6 6 5" xfId="25246" xr:uid="{00000000-0005-0000-0000-00008F620000}"/>
    <cellStyle name="Output 2 3 3 6 6 5 2" xfId="25247" xr:uid="{00000000-0005-0000-0000-000090620000}"/>
    <cellStyle name="Output 2 3 3 6 6 6" xfId="25248" xr:uid="{00000000-0005-0000-0000-000091620000}"/>
    <cellStyle name="Output 2 3 3 6 6 6 2" xfId="25249" xr:uid="{00000000-0005-0000-0000-000092620000}"/>
    <cellStyle name="Output 2 3 3 6 6 7" xfId="25250" xr:uid="{00000000-0005-0000-0000-000093620000}"/>
    <cellStyle name="Output 2 3 3 6 7" xfId="25251" xr:uid="{00000000-0005-0000-0000-000094620000}"/>
    <cellStyle name="Output 2 3 3 6 7 2" xfId="25252" xr:uid="{00000000-0005-0000-0000-000095620000}"/>
    <cellStyle name="Output 2 3 3 6 7 2 2" xfId="25253" xr:uid="{00000000-0005-0000-0000-000096620000}"/>
    <cellStyle name="Output 2 3 3 6 7 2 2 2" xfId="25254" xr:uid="{00000000-0005-0000-0000-000097620000}"/>
    <cellStyle name="Output 2 3 3 6 7 2 3" xfId="25255" xr:uid="{00000000-0005-0000-0000-000098620000}"/>
    <cellStyle name="Output 2 3 3 6 7 3" xfId="25256" xr:uid="{00000000-0005-0000-0000-000099620000}"/>
    <cellStyle name="Output 2 3 3 6 7 3 2" xfId="25257" xr:uid="{00000000-0005-0000-0000-00009A620000}"/>
    <cellStyle name="Output 2 3 3 6 7 4" xfId="25258" xr:uid="{00000000-0005-0000-0000-00009B620000}"/>
    <cellStyle name="Output 2 3 3 6 8" xfId="25259" xr:uid="{00000000-0005-0000-0000-00009C620000}"/>
    <cellStyle name="Output 2 3 3 6 8 2" xfId="25260" xr:uid="{00000000-0005-0000-0000-00009D620000}"/>
    <cellStyle name="Output 2 3 3 6 8 2 2" xfId="25261" xr:uid="{00000000-0005-0000-0000-00009E620000}"/>
    <cellStyle name="Output 2 3 3 6 8 3" xfId="25262" xr:uid="{00000000-0005-0000-0000-00009F620000}"/>
    <cellStyle name="Output 2 3 3 6 9" xfId="25263" xr:uid="{00000000-0005-0000-0000-0000A0620000}"/>
    <cellStyle name="Output 2 3 3 6 9 2" xfId="25264" xr:uid="{00000000-0005-0000-0000-0000A1620000}"/>
    <cellStyle name="Output 2 3 3 6 9 2 2" xfId="25265" xr:uid="{00000000-0005-0000-0000-0000A2620000}"/>
    <cellStyle name="Output 2 3 3 6 9 3" xfId="25266" xr:uid="{00000000-0005-0000-0000-0000A3620000}"/>
    <cellStyle name="Output 2 3 3 7" xfId="25267" xr:uid="{00000000-0005-0000-0000-0000A4620000}"/>
    <cellStyle name="Output 2 3 3 7 10" xfId="25268" xr:uid="{00000000-0005-0000-0000-0000A5620000}"/>
    <cellStyle name="Output 2 3 3 7 10 2" xfId="25269" xr:uid="{00000000-0005-0000-0000-0000A6620000}"/>
    <cellStyle name="Output 2 3 3 7 11" xfId="25270" xr:uid="{00000000-0005-0000-0000-0000A7620000}"/>
    <cellStyle name="Output 2 3 3 7 11 2" xfId="25271" xr:uid="{00000000-0005-0000-0000-0000A8620000}"/>
    <cellStyle name="Output 2 3 3 7 12" xfId="25272" xr:uid="{00000000-0005-0000-0000-0000A9620000}"/>
    <cellStyle name="Output 2 3 3 7 2" xfId="25273" xr:uid="{00000000-0005-0000-0000-0000AA620000}"/>
    <cellStyle name="Output 2 3 3 7 2 2" xfId="25274" xr:uid="{00000000-0005-0000-0000-0000AB620000}"/>
    <cellStyle name="Output 2 3 3 7 2 2 2" xfId="25275" xr:uid="{00000000-0005-0000-0000-0000AC620000}"/>
    <cellStyle name="Output 2 3 3 7 2 2 2 2" xfId="25276" xr:uid="{00000000-0005-0000-0000-0000AD620000}"/>
    <cellStyle name="Output 2 3 3 7 2 2 2 2 2" xfId="25277" xr:uid="{00000000-0005-0000-0000-0000AE620000}"/>
    <cellStyle name="Output 2 3 3 7 2 2 2 3" xfId="25278" xr:uid="{00000000-0005-0000-0000-0000AF620000}"/>
    <cellStyle name="Output 2 3 3 7 2 2 3" xfId="25279" xr:uid="{00000000-0005-0000-0000-0000B0620000}"/>
    <cellStyle name="Output 2 3 3 7 2 2 3 2" xfId="25280" xr:uid="{00000000-0005-0000-0000-0000B1620000}"/>
    <cellStyle name="Output 2 3 3 7 2 2 4" xfId="25281" xr:uid="{00000000-0005-0000-0000-0000B2620000}"/>
    <cellStyle name="Output 2 3 3 7 2 3" xfId="25282" xr:uid="{00000000-0005-0000-0000-0000B3620000}"/>
    <cellStyle name="Output 2 3 3 7 2 3 2" xfId="25283" xr:uid="{00000000-0005-0000-0000-0000B4620000}"/>
    <cellStyle name="Output 2 3 3 7 2 3 2 2" xfId="25284" xr:uid="{00000000-0005-0000-0000-0000B5620000}"/>
    <cellStyle name="Output 2 3 3 7 2 3 3" xfId="25285" xr:uid="{00000000-0005-0000-0000-0000B6620000}"/>
    <cellStyle name="Output 2 3 3 7 2 4" xfId="25286" xr:uid="{00000000-0005-0000-0000-0000B7620000}"/>
    <cellStyle name="Output 2 3 3 7 2 4 2" xfId="25287" xr:uid="{00000000-0005-0000-0000-0000B8620000}"/>
    <cellStyle name="Output 2 3 3 7 2 4 2 2" xfId="25288" xr:uid="{00000000-0005-0000-0000-0000B9620000}"/>
    <cellStyle name="Output 2 3 3 7 2 4 3" xfId="25289" xr:uid="{00000000-0005-0000-0000-0000BA620000}"/>
    <cellStyle name="Output 2 3 3 7 2 5" xfId="25290" xr:uid="{00000000-0005-0000-0000-0000BB620000}"/>
    <cellStyle name="Output 2 3 3 7 2 5 2" xfId="25291" xr:uid="{00000000-0005-0000-0000-0000BC620000}"/>
    <cellStyle name="Output 2 3 3 7 2 6" xfId="25292" xr:uid="{00000000-0005-0000-0000-0000BD620000}"/>
    <cellStyle name="Output 2 3 3 7 2 6 2" xfId="25293" xr:uid="{00000000-0005-0000-0000-0000BE620000}"/>
    <cellStyle name="Output 2 3 3 7 2 7" xfId="25294" xr:uid="{00000000-0005-0000-0000-0000BF620000}"/>
    <cellStyle name="Output 2 3 3 7 3" xfId="25295" xr:uid="{00000000-0005-0000-0000-0000C0620000}"/>
    <cellStyle name="Output 2 3 3 7 3 2" xfId="25296" xr:uid="{00000000-0005-0000-0000-0000C1620000}"/>
    <cellStyle name="Output 2 3 3 7 3 2 2" xfId="25297" xr:uid="{00000000-0005-0000-0000-0000C2620000}"/>
    <cellStyle name="Output 2 3 3 7 3 2 2 2" xfId="25298" xr:uid="{00000000-0005-0000-0000-0000C3620000}"/>
    <cellStyle name="Output 2 3 3 7 3 2 2 2 2" xfId="25299" xr:uid="{00000000-0005-0000-0000-0000C4620000}"/>
    <cellStyle name="Output 2 3 3 7 3 2 2 3" xfId="25300" xr:uid="{00000000-0005-0000-0000-0000C5620000}"/>
    <cellStyle name="Output 2 3 3 7 3 2 3" xfId="25301" xr:uid="{00000000-0005-0000-0000-0000C6620000}"/>
    <cellStyle name="Output 2 3 3 7 3 2 3 2" xfId="25302" xr:uid="{00000000-0005-0000-0000-0000C7620000}"/>
    <cellStyle name="Output 2 3 3 7 3 2 4" xfId="25303" xr:uid="{00000000-0005-0000-0000-0000C8620000}"/>
    <cellStyle name="Output 2 3 3 7 3 3" xfId="25304" xr:uid="{00000000-0005-0000-0000-0000C9620000}"/>
    <cellStyle name="Output 2 3 3 7 3 3 2" xfId="25305" xr:uid="{00000000-0005-0000-0000-0000CA620000}"/>
    <cellStyle name="Output 2 3 3 7 3 3 2 2" xfId="25306" xr:uid="{00000000-0005-0000-0000-0000CB620000}"/>
    <cellStyle name="Output 2 3 3 7 3 3 3" xfId="25307" xr:uid="{00000000-0005-0000-0000-0000CC620000}"/>
    <cellStyle name="Output 2 3 3 7 3 4" xfId="25308" xr:uid="{00000000-0005-0000-0000-0000CD620000}"/>
    <cellStyle name="Output 2 3 3 7 3 4 2" xfId="25309" xr:uid="{00000000-0005-0000-0000-0000CE620000}"/>
    <cellStyle name="Output 2 3 3 7 3 4 2 2" xfId="25310" xr:uid="{00000000-0005-0000-0000-0000CF620000}"/>
    <cellStyle name="Output 2 3 3 7 3 4 3" xfId="25311" xr:uid="{00000000-0005-0000-0000-0000D0620000}"/>
    <cellStyle name="Output 2 3 3 7 3 5" xfId="25312" xr:uid="{00000000-0005-0000-0000-0000D1620000}"/>
    <cellStyle name="Output 2 3 3 7 3 5 2" xfId="25313" xr:uid="{00000000-0005-0000-0000-0000D2620000}"/>
    <cellStyle name="Output 2 3 3 7 3 6" xfId="25314" xr:uid="{00000000-0005-0000-0000-0000D3620000}"/>
    <cellStyle name="Output 2 3 3 7 3 6 2" xfId="25315" xr:uid="{00000000-0005-0000-0000-0000D4620000}"/>
    <cellStyle name="Output 2 3 3 7 3 7" xfId="25316" xr:uid="{00000000-0005-0000-0000-0000D5620000}"/>
    <cellStyle name="Output 2 3 3 7 4" xfId="25317" xr:uid="{00000000-0005-0000-0000-0000D6620000}"/>
    <cellStyle name="Output 2 3 3 7 4 2" xfId="25318" xr:uid="{00000000-0005-0000-0000-0000D7620000}"/>
    <cellStyle name="Output 2 3 3 7 4 2 2" xfId="25319" xr:uid="{00000000-0005-0000-0000-0000D8620000}"/>
    <cellStyle name="Output 2 3 3 7 4 2 2 2" xfId="25320" xr:uid="{00000000-0005-0000-0000-0000D9620000}"/>
    <cellStyle name="Output 2 3 3 7 4 2 2 2 2" xfId="25321" xr:uid="{00000000-0005-0000-0000-0000DA620000}"/>
    <cellStyle name="Output 2 3 3 7 4 2 2 3" xfId="25322" xr:uid="{00000000-0005-0000-0000-0000DB620000}"/>
    <cellStyle name="Output 2 3 3 7 4 2 3" xfId="25323" xr:uid="{00000000-0005-0000-0000-0000DC620000}"/>
    <cellStyle name="Output 2 3 3 7 4 2 3 2" xfId="25324" xr:uid="{00000000-0005-0000-0000-0000DD620000}"/>
    <cellStyle name="Output 2 3 3 7 4 2 4" xfId="25325" xr:uid="{00000000-0005-0000-0000-0000DE620000}"/>
    <cellStyle name="Output 2 3 3 7 4 3" xfId="25326" xr:uid="{00000000-0005-0000-0000-0000DF620000}"/>
    <cellStyle name="Output 2 3 3 7 4 3 2" xfId="25327" xr:uid="{00000000-0005-0000-0000-0000E0620000}"/>
    <cellStyle name="Output 2 3 3 7 4 3 2 2" xfId="25328" xr:uid="{00000000-0005-0000-0000-0000E1620000}"/>
    <cellStyle name="Output 2 3 3 7 4 3 3" xfId="25329" xr:uid="{00000000-0005-0000-0000-0000E2620000}"/>
    <cellStyle name="Output 2 3 3 7 4 4" xfId="25330" xr:uid="{00000000-0005-0000-0000-0000E3620000}"/>
    <cellStyle name="Output 2 3 3 7 4 4 2" xfId="25331" xr:uid="{00000000-0005-0000-0000-0000E4620000}"/>
    <cellStyle name="Output 2 3 3 7 4 4 2 2" xfId="25332" xr:uid="{00000000-0005-0000-0000-0000E5620000}"/>
    <cellStyle name="Output 2 3 3 7 4 4 3" xfId="25333" xr:uid="{00000000-0005-0000-0000-0000E6620000}"/>
    <cellStyle name="Output 2 3 3 7 4 5" xfId="25334" xr:uid="{00000000-0005-0000-0000-0000E7620000}"/>
    <cellStyle name="Output 2 3 3 7 4 5 2" xfId="25335" xr:uid="{00000000-0005-0000-0000-0000E8620000}"/>
    <cellStyle name="Output 2 3 3 7 4 6" xfId="25336" xr:uid="{00000000-0005-0000-0000-0000E9620000}"/>
    <cellStyle name="Output 2 3 3 7 4 6 2" xfId="25337" xr:uid="{00000000-0005-0000-0000-0000EA620000}"/>
    <cellStyle name="Output 2 3 3 7 4 7" xfId="25338" xr:uid="{00000000-0005-0000-0000-0000EB620000}"/>
    <cellStyle name="Output 2 3 3 7 5" xfId="25339" xr:uid="{00000000-0005-0000-0000-0000EC620000}"/>
    <cellStyle name="Output 2 3 3 7 5 2" xfId="25340" xr:uid="{00000000-0005-0000-0000-0000ED620000}"/>
    <cellStyle name="Output 2 3 3 7 5 2 2" xfId="25341" xr:uid="{00000000-0005-0000-0000-0000EE620000}"/>
    <cellStyle name="Output 2 3 3 7 5 2 2 2" xfId="25342" xr:uid="{00000000-0005-0000-0000-0000EF620000}"/>
    <cellStyle name="Output 2 3 3 7 5 2 2 2 2" xfId="25343" xr:uid="{00000000-0005-0000-0000-0000F0620000}"/>
    <cellStyle name="Output 2 3 3 7 5 2 2 3" xfId="25344" xr:uid="{00000000-0005-0000-0000-0000F1620000}"/>
    <cellStyle name="Output 2 3 3 7 5 2 3" xfId="25345" xr:uid="{00000000-0005-0000-0000-0000F2620000}"/>
    <cellStyle name="Output 2 3 3 7 5 2 3 2" xfId="25346" xr:uid="{00000000-0005-0000-0000-0000F3620000}"/>
    <cellStyle name="Output 2 3 3 7 5 2 4" xfId="25347" xr:uid="{00000000-0005-0000-0000-0000F4620000}"/>
    <cellStyle name="Output 2 3 3 7 5 3" xfId="25348" xr:uid="{00000000-0005-0000-0000-0000F5620000}"/>
    <cellStyle name="Output 2 3 3 7 5 3 2" xfId="25349" xr:uid="{00000000-0005-0000-0000-0000F6620000}"/>
    <cellStyle name="Output 2 3 3 7 5 3 2 2" xfId="25350" xr:uid="{00000000-0005-0000-0000-0000F7620000}"/>
    <cellStyle name="Output 2 3 3 7 5 3 3" xfId="25351" xr:uid="{00000000-0005-0000-0000-0000F8620000}"/>
    <cellStyle name="Output 2 3 3 7 5 4" xfId="25352" xr:uid="{00000000-0005-0000-0000-0000F9620000}"/>
    <cellStyle name="Output 2 3 3 7 5 4 2" xfId="25353" xr:uid="{00000000-0005-0000-0000-0000FA620000}"/>
    <cellStyle name="Output 2 3 3 7 5 4 2 2" xfId="25354" xr:uid="{00000000-0005-0000-0000-0000FB620000}"/>
    <cellStyle name="Output 2 3 3 7 5 4 3" xfId="25355" xr:uid="{00000000-0005-0000-0000-0000FC620000}"/>
    <cellStyle name="Output 2 3 3 7 5 5" xfId="25356" xr:uid="{00000000-0005-0000-0000-0000FD620000}"/>
    <cellStyle name="Output 2 3 3 7 5 5 2" xfId="25357" xr:uid="{00000000-0005-0000-0000-0000FE620000}"/>
    <cellStyle name="Output 2 3 3 7 5 6" xfId="25358" xr:uid="{00000000-0005-0000-0000-0000FF620000}"/>
    <cellStyle name="Output 2 3 3 7 5 6 2" xfId="25359" xr:uid="{00000000-0005-0000-0000-000000630000}"/>
    <cellStyle name="Output 2 3 3 7 5 7" xfId="25360" xr:uid="{00000000-0005-0000-0000-000001630000}"/>
    <cellStyle name="Output 2 3 3 7 6" xfId="25361" xr:uid="{00000000-0005-0000-0000-000002630000}"/>
    <cellStyle name="Output 2 3 3 7 6 2" xfId="25362" xr:uid="{00000000-0005-0000-0000-000003630000}"/>
    <cellStyle name="Output 2 3 3 7 6 2 2" xfId="25363" xr:uid="{00000000-0005-0000-0000-000004630000}"/>
    <cellStyle name="Output 2 3 3 7 6 2 2 2" xfId="25364" xr:uid="{00000000-0005-0000-0000-000005630000}"/>
    <cellStyle name="Output 2 3 3 7 6 2 2 2 2" xfId="25365" xr:uid="{00000000-0005-0000-0000-000006630000}"/>
    <cellStyle name="Output 2 3 3 7 6 2 2 3" xfId="25366" xr:uid="{00000000-0005-0000-0000-000007630000}"/>
    <cellStyle name="Output 2 3 3 7 6 2 3" xfId="25367" xr:uid="{00000000-0005-0000-0000-000008630000}"/>
    <cellStyle name="Output 2 3 3 7 6 2 3 2" xfId="25368" xr:uid="{00000000-0005-0000-0000-000009630000}"/>
    <cellStyle name="Output 2 3 3 7 6 2 4" xfId="25369" xr:uid="{00000000-0005-0000-0000-00000A630000}"/>
    <cellStyle name="Output 2 3 3 7 6 3" xfId="25370" xr:uid="{00000000-0005-0000-0000-00000B630000}"/>
    <cellStyle name="Output 2 3 3 7 6 3 2" xfId="25371" xr:uid="{00000000-0005-0000-0000-00000C630000}"/>
    <cellStyle name="Output 2 3 3 7 6 3 2 2" xfId="25372" xr:uid="{00000000-0005-0000-0000-00000D630000}"/>
    <cellStyle name="Output 2 3 3 7 6 3 3" xfId="25373" xr:uid="{00000000-0005-0000-0000-00000E630000}"/>
    <cellStyle name="Output 2 3 3 7 6 4" xfId="25374" xr:uid="{00000000-0005-0000-0000-00000F630000}"/>
    <cellStyle name="Output 2 3 3 7 6 4 2" xfId="25375" xr:uid="{00000000-0005-0000-0000-000010630000}"/>
    <cellStyle name="Output 2 3 3 7 6 4 2 2" xfId="25376" xr:uid="{00000000-0005-0000-0000-000011630000}"/>
    <cellStyle name="Output 2 3 3 7 6 4 3" xfId="25377" xr:uid="{00000000-0005-0000-0000-000012630000}"/>
    <cellStyle name="Output 2 3 3 7 6 5" xfId="25378" xr:uid="{00000000-0005-0000-0000-000013630000}"/>
    <cellStyle name="Output 2 3 3 7 6 5 2" xfId="25379" xr:uid="{00000000-0005-0000-0000-000014630000}"/>
    <cellStyle name="Output 2 3 3 7 6 6" xfId="25380" xr:uid="{00000000-0005-0000-0000-000015630000}"/>
    <cellStyle name="Output 2 3 3 7 6 6 2" xfId="25381" xr:uid="{00000000-0005-0000-0000-000016630000}"/>
    <cellStyle name="Output 2 3 3 7 6 7" xfId="25382" xr:uid="{00000000-0005-0000-0000-000017630000}"/>
    <cellStyle name="Output 2 3 3 7 7" xfId="25383" xr:uid="{00000000-0005-0000-0000-000018630000}"/>
    <cellStyle name="Output 2 3 3 7 7 2" xfId="25384" xr:uid="{00000000-0005-0000-0000-000019630000}"/>
    <cellStyle name="Output 2 3 3 7 7 2 2" xfId="25385" xr:uid="{00000000-0005-0000-0000-00001A630000}"/>
    <cellStyle name="Output 2 3 3 7 7 2 2 2" xfId="25386" xr:uid="{00000000-0005-0000-0000-00001B630000}"/>
    <cellStyle name="Output 2 3 3 7 7 2 3" xfId="25387" xr:uid="{00000000-0005-0000-0000-00001C630000}"/>
    <cellStyle name="Output 2 3 3 7 7 3" xfId="25388" xr:uid="{00000000-0005-0000-0000-00001D630000}"/>
    <cellStyle name="Output 2 3 3 7 7 3 2" xfId="25389" xr:uid="{00000000-0005-0000-0000-00001E630000}"/>
    <cellStyle name="Output 2 3 3 7 7 4" xfId="25390" xr:uid="{00000000-0005-0000-0000-00001F630000}"/>
    <cellStyle name="Output 2 3 3 7 8" xfId="25391" xr:uid="{00000000-0005-0000-0000-000020630000}"/>
    <cellStyle name="Output 2 3 3 7 8 2" xfId="25392" xr:uid="{00000000-0005-0000-0000-000021630000}"/>
    <cellStyle name="Output 2 3 3 7 8 2 2" xfId="25393" xr:uid="{00000000-0005-0000-0000-000022630000}"/>
    <cellStyle name="Output 2 3 3 7 8 3" xfId="25394" xr:uid="{00000000-0005-0000-0000-000023630000}"/>
    <cellStyle name="Output 2 3 3 7 9" xfId="25395" xr:uid="{00000000-0005-0000-0000-000024630000}"/>
    <cellStyle name="Output 2 3 3 7 9 2" xfId="25396" xr:uid="{00000000-0005-0000-0000-000025630000}"/>
    <cellStyle name="Output 2 3 3 7 9 2 2" xfId="25397" xr:uid="{00000000-0005-0000-0000-000026630000}"/>
    <cellStyle name="Output 2 3 3 7 9 3" xfId="25398" xr:uid="{00000000-0005-0000-0000-000027630000}"/>
    <cellStyle name="Output 2 3 3 8" xfId="25399" xr:uid="{00000000-0005-0000-0000-000028630000}"/>
    <cellStyle name="Output 2 3 3 8 10" xfId="25400" xr:uid="{00000000-0005-0000-0000-000029630000}"/>
    <cellStyle name="Output 2 3 3 8 10 2" xfId="25401" xr:uid="{00000000-0005-0000-0000-00002A630000}"/>
    <cellStyle name="Output 2 3 3 8 11" xfId="25402" xr:uid="{00000000-0005-0000-0000-00002B630000}"/>
    <cellStyle name="Output 2 3 3 8 11 2" xfId="25403" xr:uid="{00000000-0005-0000-0000-00002C630000}"/>
    <cellStyle name="Output 2 3 3 8 12" xfId="25404" xr:uid="{00000000-0005-0000-0000-00002D630000}"/>
    <cellStyle name="Output 2 3 3 8 2" xfId="25405" xr:uid="{00000000-0005-0000-0000-00002E630000}"/>
    <cellStyle name="Output 2 3 3 8 2 2" xfId="25406" xr:uid="{00000000-0005-0000-0000-00002F630000}"/>
    <cellStyle name="Output 2 3 3 8 2 2 2" xfId="25407" xr:uid="{00000000-0005-0000-0000-000030630000}"/>
    <cellStyle name="Output 2 3 3 8 2 2 2 2" xfId="25408" xr:uid="{00000000-0005-0000-0000-000031630000}"/>
    <cellStyle name="Output 2 3 3 8 2 2 2 2 2" xfId="25409" xr:uid="{00000000-0005-0000-0000-000032630000}"/>
    <cellStyle name="Output 2 3 3 8 2 2 2 3" xfId="25410" xr:uid="{00000000-0005-0000-0000-000033630000}"/>
    <cellStyle name="Output 2 3 3 8 2 2 3" xfId="25411" xr:uid="{00000000-0005-0000-0000-000034630000}"/>
    <cellStyle name="Output 2 3 3 8 2 2 3 2" xfId="25412" xr:uid="{00000000-0005-0000-0000-000035630000}"/>
    <cellStyle name="Output 2 3 3 8 2 2 4" xfId="25413" xr:uid="{00000000-0005-0000-0000-000036630000}"/>
    <cellStyle name="Output 2 3 3 8 2 3" xfId="25414" xr:uid="{00000000-0005-0000-0000-000037630000}"/>
    <cellStyle name="Output 2 3 3 8 2 3 2" xfId="25415" xr:uid="{00000000-0005-0000-0000-000038630000}"/>
    <cellStyle name="Output 2 3 3 8 2 3 2 2" xfId="25416" xr:uid="{00000000-0005-0000-0000-000039630000}"/>
    <cellStyle name="Output 2 3 3 8 2 3 3" xfId="25417" xr:uid="{00000000-0005-0000-0000-00003A630000}"/>
    <cellStyle name="Output 2 3 3 8 2 4" xfId="25418" xr:uid="{00000000-0005-0000-0000-00003B630000}"/>
    <cellStyle name="Output 2 3 3 8 2 4 2" xfId="25419" xr:uid="{00000000-0005-0000-0000-00003C630000}"/>
    <cellStyle name="Output 2 3 3 8 2 4 2 2" xfId="25420" xr:uid="{00000000-0005-0000-0000-00003D630000}"/>
    <cellStyle name="Output 2 3 3 8 2 4 3" xfId="25421" xr:uid="{00000000-0005-0000-0000-00003E630000}"/>
    <cellStyle name="Output 2 3 3 8 2 5" xfId="25422" xr:uid="{00000000-0005-0000-0000-00003F630000}"/>
    <cellStyle name="Output 2 3 3 8 2 5 2" xfId="25423" xr:uid="{00000000-0005-0000-0000-000040630000}"/>
    <cellStyle name="Output 2 3 3 8 2 6" xfId="25424" xr:uid="{00000000-0005-0000-0000-000041630000}"/>
    <cellStyle name="Output 2 3 3 8 2 6 2" xfId="25425" xr:uid="{00000000-0005-0000-0000-000042630000}"/>
    <cellStyle name="Output 2 3 3 8 2 7" xfId="25426" xr:uid="{00000000-0005-0000-0000-000043630000}"/>
    <cellStyle name="Output 2 3 3 8 3" xfId="25427" xr:uid="{00000000-0005-0000-0000-000044630000}"/>
    <cellStyle name="Output 2 3 3 8 3 2" xfId="25428" xr:uid="{00000000-0005-0000-0000-000045630000}"/>
    <cellStyle name="Output 2 3 3 8 3 2 2" xfId="25429" xr:uid="{00000000-0005-0000-0000-000046630000}"/>
    <cellStyle name="Output 2 3 3 8 3 2 2 2" xfId="25430" xr:uid="{00000000-0005-0000-0000-000047630000}"/>
    <cellStyle name="Output 2 3 3 8 3 2 2 2 2" xfId="25431" xr:uid="{00000000-0005-0000-0000-000048630000}"/>
    <cellStyle name="Output 2 3 3 8 3 2 2 3" xfId="25432" xr:uid="{00000000-0005-0000-0000-000049630000}"/>
    <cellStyle name="Output 2 3 3 8 3 2 3" xfId="25433" xr:uid="{00000000-0005-0000-0000-00004A630000}"/>
    <cellStyle name="Output 2 3 3 8 3 2 3 2" xfId="25434" xr:uid="{00000000-0005-0000-0000-00004B630000}"/>
    <cellStyle name="Output 2 3 3 8 3 2 4" xfId="25435" xr:uid="{00000000-0005-0000-0000-00004C630000}"/>
    <cellStyle name="Output 2 3 3 8 3 3" xfId="25436" xr:uid="{00000000-0005-0000-0000-00004D630000}"/>
    <cellStyle name="Output 2 3 3 8 3 3 2" xfId="25437" xr:uid="{00000000-0005-0000-0000-00004E630000}"/>
    <cellStyle name="Output 2 3 3 8 3 3 2 2" xfId="25438" xr:uid="{00000000-0005-0000-0000-00004F630000}"/>
    <cellStyle name="Output 2 3 3 8 3 3 3" xfId="25439" xr:uid="{00000000-0005-0000-0000-000050630000}"/>
    <cellStyle name="Output 2 3 3 8 3 4" xfId="25440" xr:uid="{00000000-0005-0000-0000-000051630000}"/>
    <cellStyle name="Output 2 3 3 8 3 4 2" xfId="25441" xr:uid="{00000000-0005-0000-0000-000052630000}"/>
    <cellStyle name="Output 2 3 3 8 3 4 2 2" xfId="25442" xr:uid="{00000000-0005-0000-0000-000053630000}"/>
    <cellStyle name="Output 2 3 3 8 3 4 3" xfId="25443" xr:uid="{00000000-0005-0000-0000-000054630000}"/>
    <cellStyle name="Output 2 3 3 8 3 5" xfId="25444" xr:uid="{00000000-0005-0000-0000-000055630000}"/>
    <cellStyle name="Output 2 3 3 8 3 5 2" xfId="25445" xr:uid="{00000000-0005-0000-0000-000056630000}"/>
    <cellStyle name="Output 2 3 3 8 3 6" xfId="25446" xr:uid="{00000000-0005-0000-0000-000057630000}"/>
    <cellStyle name="Output 2 3 3 8 3 6 2" xfId="25447" xr:uid="{00000000-0005-0000-0000-000058630000}"/>
    <cellStyle name="Output 2 3 3 8 3 7" xfId="25448" xr:uid="{00000000-0005-0000-0000-000059630000}"/>
    <cellStyle name="Output 2 3 3 8 4" xfId="25449" xr:uid="{00000000-0005-0000-0000-00005A630000}"/>
    <cellStyle name="Output 2 3 3 8 4 2" xfId="25450" xr:uid="{00000000-0005-0000-0000-00005B630000}"/>
    <cellStyle name="Output 2 3 3 8 4 2 2" xfId="25451" xr:uid="{00000000-0005-0000-0000-00005C630000}"/>
    <cellStyle name="Output 2 3 3 8 4 2 2 2" xfId="25452" xr:uid="{00000000-0005-0000-0000-00005D630000}"/>
    <cellStyle name="Output 2 3 3 8 4 2 2 2 2" xfId="25453" xr:uid="{00000000-0005-0000-0000-00005E630000}"/>
    <cellStyle name="Output 2 3 3 8 4 2 2 3" xfId="25454" xr:uid="{00000000-0005-0000-0000-00005F630000}"/>
    <cellStyle name="Output 2 3 3 8 4 2 3" xfId="25455" xr:uid="{00000000-0005-0000-0000-000060630000}"/>
    <cellStyle name="Output 2 3 3 8 4 2 3 2" xfId="25456" xr:uid="{00000000-0005-0000-0000-000061630000}"/>
    <cellStyle name="Output 2 3 3 8 4 2 4" xfId="25457" xr:uid="{00000000-0005-0000-0000-000062630000}"/>
    <cellStyle name="Output 2 3 3 8 4 3" xfId="25458" xr:uid="{00000000-0005-0000-0000-000063630000}"/>
    <cellStyle name="Output 2 3 3 8 4 3 2" xfId="25459" xr:uid="{00000000-0005-0000-0000-000064630000}"/>
    <cellStyle name="Output 2 3 3 8 4 3 2 2" xfId="25460" xr:uid="{00000000-0005-0000-0000-000065630000}"/>
    <cellStyle name="Output 2 3 3 8 4 3 3" xfId="25461" xr:uid="{00000000-0005-0000-0000-000066630000}"/>
    <cellStyle name="Output 2 3 3 8 4 4" xfId="25462" xr:uid="{00000000-0005-0000-0000-000067630000}"/>
    <cellStyle name="Output 2 3 3 8 4 4 2" xfId="25463" xr:uid="{00000000-0005-0000-0000-000068630000}"/>
    <cellStyle name="Output 2 3 3 8 4 4 2 2" xfId="25464" xr:uid="{00000000-0005-0000-0000-000069630000}"/>
    <cellStyle name="Output 2 3 3 8 4 4 3" xfId="25465" xr:uid="{00000000-0005-0000-0000-00006A630000}"/>
    <cellStyle name="Output 2 3 3 8 4 5" xfId="25466" xr:uid="{00000000-0005-0000-0000-00006B630000}"/>
    <cellStyle name="Output 2 3 3 8 4 5 2" xfId="25467" xr:uid="{00000000-0005-0000-0000-00006C630000}"/>
    <cellStyle name="Output 2 3 3 8 4 6" xfId="25468" xr:uid="{00000000-0005-0000-0000-00006D630000}"/>
    <cellStyle name="Output 2 3 3 8 4 6 2" xfId="25469" xr:uid="{00000000-0005-0000-0000-00006E630000}"/>
    <cellStyle name="Output 2 3 3 8 4 7" xfId="25470" xr:uid="{00000000-0005-0000-0000-00006F630000}"/>
    <cellStyle name="Output 2 3 3 8 5" xfId="25471" xr:uid="{00000000-0005-0000-0000-000070630000}"/>
    <cellStyle name="Output 2 3 3 8 5 2" xfId="25472" xr:uid="{00000000-0005-0000-0000-000071630000}"/>
    <cellStyle name="Output 2 3 3 8 5 2 2" xfId="25473" xr:uid="{00000000-0005-0000-0000-000072630000}"/>
    <cellStyle name="Output 2 3 3 8 5 2 2 2" xfId="25474" xr:uid="{00000000-0005-0000-0000-000073630000}"/>
    <cellStyle name="Output 2 3 3 8 5 2 2 2 2" xfId="25475" xr:uid="{00000000-0005-0000-0000-000074630000}"/>
    <cellStyle name="Output 2 3 3 8 5 2 2 3" xfId="25476" xr:uid="{00000000-0005-0000-0000-000075630000}"/>
    <cellStyle name="Output 2 3 3 8 5 2 3" xfId="25477" xr:uid="{00000000-0005-0000-0000-000076630000}"/>
    <cellStyle name="Output 2 3 3 8 5 2 3 2" xfId="25478" xr:uid="{00000000-0005-0000-0000-000077630000}"/>
    <cellStyle name="Output 2 3 3 8 5 2 4" xfId="25479" xr:uid="{00000000-0005-0000-0000-000078630000}"/>
    <cellStyle name="Output 2 3 3 8 5 3" xfId="25480" xr:uid="{00000000-0005-0000-0000-000079630000}"/>
    <cellStyle name="Output 2 3 3 8 5 3 2" xfId="25481" xr:uid="{00000000-0005-0000-0000-00007A630000}"/>
    <cellStyle name="Output 2 3 3 8 5 3 2 2" xfId="25482" xr:uid="{00000000-0005-0000-0000-00007B630000}"/>
    <cellStyle name="Output 2 3 3 8 5 3 3" xfId="25483" xr:uid="{00000000-0005-0000-0000-00007C630000}"/>
    <cellStyle name="Output 2 3 3 8 5 4" xfId="25484" xr:uid="{00000000-0005-0000-0000-00007D630000}"/>
    <cellStyle name="Output 2 3 3 8 5 4 2" xfId="25485" xr:uid="{00000000-0005-0000-0000-00007E630000}"/>
    <cellStyle name="Output 2 3 3 8 5 4 2 2" xfId="25486" xr:uid="{00000000-0005-0000-0000-00007F630000}"/>
    <cellStyle name="Output 2 3 3 8 5 4 3" xfId="25487" xr:uid="{00000000-0005-0000-0000-000080630000}"/>
    <cellStyle name="Output 2 3 3 8 5 5" xfId="25488" xr:uid="{00000000-0005-0000-0000-000081630000}"/>
    <cellStyle name="Output 2 3 3 8 5 5 2" xfId="25489" xr:uid="{00000000-0005-0000-0000-000082630000}"/>
    <cellStyle name="Output 2 3 3 8 5 6" xfId="25490" xr:uid="{00000000-0005-0000-0000-000083630000}"/>
    <cellStyle name="Output 2 3 3 8 5 6 2" xfId="25491" xr:uid="{00000000-0005-0000-0000-000084630000}"/>
    <cellStyle name="Output 2 3 3 8 5 7" xfId="25492" xr:uid="{00000000-0005-0000-0000-000085630000}"/>
    <cellStyle name="Output 2 3 3 8 6" xfId="25493" xr:uid="{00000000-0005-0000-0000-000086630000}"/>
    <cellStyle name="Output 2 3 3 8 6 2" xfId="25494" xr:uid="{00000000-0005-0000-0000-000087630000}"/>
    <cellStyle name="Output 2 3 3 8 6 2 2" xfId="25495" xr:uid="{00000000-0005-0000-0000-000088630000}"/>
    <cellStyle name="Output 2 3 3 8 6 2 2 2" xfId="25496" xr:uid="{00000000-0005-0000-0000-000089630000}"/>
    <cellStyle name="Output 2 3 3 8 6 2 2 2 2" xfId="25497" xr:uid="{00000000-0005-0000-0000-00008A630000}"/>
    <cellStyle name="Output 2 3 3 8 6 2 2 3" xfId="25498" xr:uid="{00000000-0005-0000-0000-00008B630000}"/>
    <cellStyle name="Output 2 3 3 8 6 2 3" xfId="25499" xr:uid="{00000000-0005-0000-0000-00008C630000}"/>
    <cellStyle name="Output 2 3 3 8 6 2 3 2" xfId="25500" xr:uid="{00000000-0005-0000-0000-00008D630000}"/>
    <cellStyle name="Output 2 3 3 8 6 2 4" xfId="25501" xr:uid="{00000000-0005-0000-0000-00008E630000}"/>
    <cellStyle name="Output 2 3 3 8 6 3" xfId="25502" xr:uid="{00000000-0005-0000-0000-00008F630000}"/>
    <cellStyle name="Output 2 3 3 8 6 3 2" xfId="25503" xr:uid="{00000000-0005-0000-0000-000090630000}"/>
    <cellStyle name="Output 2 3 3 8 6 3 2 2" xfId="25504" xr:uid="{00000000-0005-0000-0000-000091630000}"/>
    <cellStyle name="Output 2 3 3 8 6 3 3" xfId="25505" xr:uid="{00000000-0005-0000-0000-000092630000}"/>
    <cellStyle name="Output 2 3 3 8 6 4" xfId="25506" xr:uid="{00000000-0005-0000-0000-000093630000}"/>
    <cellStyle name="Output 2 3 3 8 6 4 2" xfId="25507" xr:uid="{00000000-0005-0000-0000-000094630000}"/>
    <cellStyle name="Output 2 3 3 8 6 4 2 2" xfId="25508" xr:uid="{00000000-0005-0000-0000-000095630000}"/>
    <cellStyle name="Output 2 3 3 8 6 4 3" xfId="25509" xr:uid="{00000000-0005-0000-0000-000096630000}"/>
    <cellStyle name="Output 2 3 3 8 6 5" xfId="25510" xr:uid="{00000000-0005-0000-0000-000097630000}"/>
    <cellStyle name="Output 2 3 3 8 6 5 2" xfId="25511" xr:uid="{00000000-0005-0000-0000-000098630000}"/>
    <cellStyle name="Output 2 3 3 8 6 6" xfId="25512" xr:uid="{00000000-0005-0000-0000-000099630000}"/>
    <cellStyle name="Output 2 3 3 8 6 6 2" xfId="25513" xr:uid="{00000000-0005-0000-0000-00009A630000}"/>
    <cellStyle name="Output 2 3 3 8 6 7" xfId="25514" xr:uid="{00000000-0005-0000-0000-00009B630000}"/>
    <cellStyle name="Output 2 3 3 8 7" xfId="25515" xr:uid="{00000000-0005-0000-0000-00009C630000}"/>
    <cellStyle name="Output 2 3 3 8 7 2" xfId="25516" xr:uid="{00000000-0005-0000-0000-00009D630000}"/>
    <cellStyle name="Output 2 3 3 8 7 2 2" xfId="25517" xr:uid="{00000000-0005-0000-0000-00009E630000}"/>
    <cellStyle name="Output 2 3 3 8 7 2 2 2" xfId="25518" xr:uid="{00000000-0005-0000-0000-00009F630000}"/>
    <cellStyle name="Output 2 3 3 8 7 2 3" xfId="25519" xr:uid="{00000000-0005-0000-0000-0000A0630000}"/>
    <cellStyle name="Output 2 3 3 8 7 3" xfId="25520" xr:uid="{00000000-0005-0000-0000-0000A1630000}"/>
    <cellStyle name="Output 2 3 3 8 7 3 2" xfId="25521" xr:uid="{00000000-0005-0000-0000-0000A2630000}"/>
    <cellStyle name="Output 2 3 3 8 7 4" xfId="25522" xr:uid="{00000000-0005-0000-0000-0000A3630000}"/>
    <cellStyle name="Output 2 3 3 8 8" xfId="25523" xr:uid="{00000000-0005-0000-0000-0000A4630000}"/>
    <cellStyle name="Output 2 3 3 8 8 2" xfId="25524" xr:uid="{00000000-0005-0000-0000-0000A5630000}"/>
    <cellStyle name="Output 2 3 3 8 8 2 2" xfId="25525" xr:uid="{00000000-0005-0000-0000-0000A6630000}"/>
    <cellStyle name="Output 2 3 3 8 8 3" xfId="25526" xr:uid="{00000000-0005-0000-0000-0000A7630000}"/>
    <cellStyle name="Output 2 3 3 8 9" xfId="25527" xr:uid="{00000000-0005-0000-0000-0000A8630000}"/>
    <cellStyle name="Output 2 3 3 8 9 2" xfId="25528" xr:uid="{00000000-0005-0000-0000-0000A9630000}"/>
    <cellStyle name="Output 2 3 3 8 9 2 2" xfId="25529" xr:uid="{00000000-0005-0000-0000-0000AA630000}"/>
    <cellStyle name="Output 2 3 3 8 9 3" xfId="25530" xr:uid="{00000000-0005-0000-0000-0000AB630000}"/>
    <cellStyle name="Output 2 3 3 9" xfId="25531" xr:uid="{00000000-0005-0000-0000-0000AC630000}"/>
    <cellStyle name="Output 2 3 3 9 10" xfId="25532" xr:uid="{00000000-0005-0000-0000-0000AD630000}"/>
    <cellStyle name="Output 2 3 3 9 10 2" xfId="25533" xr:uid="{00000000-0005-0000-0000-0000AE630000}"/>
    <cellStyle name="Output 2 3 3 9 11" xfId="25534" xr:uid="{00000000-0005-0000-0000-0000AF630000}"/>
    <cellStyle name="Output 2 3 3 9 11 2" xfId="25535" xr:uid="{00000000-0005-0000-0000-0000B0630000}"/>
    <cellStyle name="Output 2 3 3 9 12" xfId="25536" xr:uid="{00000000-0005-0000-0000-0000B1630000}"/>
    <cellStyle name="Output 2 3 3 9 2" xfId="25537" xr:uid="{00000000-0005-0000-0000-0000B2630000}"/>
    <cellStyle name="Output 2 3 3 9 2 2" xfId="25538" xr:uid="{00000000-0005-0000-0000-0000B3630000}"/>
    <cellStyle name="Output 2 3 3 9 2 2 2" xfId="25539" xr:uid="{00000000-0005-0000-0000-0000B4630000}"/>
    <cellStyle name="Output 2 3 3 9 2 2 2 2" xfId="25540" xr:uid="{00000000-0005-0000-0000-0000B5630000}"/>
    <cellStyle name="Output 2 3 3 9 2 2 2 2 2" xfId="25541" xr:uid="{00000000-0005-0000-0000-0000B6630000}"/>
    <cellStyle name="Output 2 3 3 9 2 2 2 3" xfId="25542" xr:uid="{00000000-0005-0000-0000-0000B7630000}"/>
    <cellStyle name="Output 2 3 3 9 2 2 3" xfId="25543" xr:uid="{00000000-0005-0000-0000-0000B8630000}"/>
    <cellStyle name="Output 2 3 3 9 2 2 3 2" xfId="25544" xr:uid="{00000000-0005-0000-0000-0000B9630000}"/>
    <cellStyle name="Output 2 3 3 9 2 2 4" xfId="25545" xr:uid="{00000000-0005-0000-0000-0000BA630000}"/>
    <cellStyle name="Output 2 3 3 9 2 3" xfId="25546" xr:uid="{00000000-0005-0000-0000-0000BB630000}"/>
    <cellStyle name="Output 2 3 3 9 2 3 2" xfId="25547" xr:uid="{00000000-0005-0000-0000-0000BC630000}"/>
    <cellStyle name="Output 2 3 3 9 2 3 2 2" xfId="25548" xr:uid="{00000000-0005-0000-0000-0000BD630000}"/>
    <cellStyle name="Output 2 3 3 9 2 3 3" xfId="25549" xr:uid="{00000000-0005-0000-0000-0000BE630000}"/>
    <cellStyle name="Output 2 3 3 9 2 4" xfId="25550" xr:uid="{00000000-0005-0000-0000-0000BF630000}"/>
    <cellStyle name="Output 2 3 3 9 2 4 2" xfId="25551" xr:uid="{00000000-0005-0000-0000-0000C0630000}"/>
    <cellStyle name="Output 2 3 3 9 2 4 2 2" xfId="25552" xr:uid="{00000000-0005-0000-0000-0000C1630000}"/>
    <cellStyle name="Output 2 3 3 9 2 4 3" xfId="25553" xr:uid="{00000000-0005-0000-0000-0000C2630000}"/>
    <cellStyle name="Output 2 3 3 9 2 5" xfId="25554" xr:uid="{00000000-0005-0000-0000-0000C3630000}"/>
    <cellStyle name="Output 2 3 3 9 2 5 2" xfId="25555" xr:uid="{00000000-0005-0000-0000-0000C4630000}"/>
    <cellStyle name="Output 2 3 3 9 2 6" xfId="25556" xr:uid="{00000000-0005-0000-0000-0000C5630000}"/>
    <cellStyle name="Output 2 3 3 9 2 6 2" xfId="25557" xr:uid="{00000000-0005-0000-0000-0000C6630000}"/>
    <cellStyle name="Output 2 3 3 9 2 7" xfId="25558" xr:uid="{00000000-0005-0000-0000-0000C7630000}"/>
    <cellStyle name="Output 2 3 3 9 3" xfId="25559" xr:uid="{00000000-0005-0000-0000-0000C8630000}"/>
    <cellStyle name="Output 2 3 3 9 3 2" xfId="25560" xr:uid="{00000000-0005-0000-0000-0000C9630000}"/>
    <cellStyle name="Output 2 3 3 9 3 2 2" xfId="25561" xr:uid="{00000000-0005-0000-0000-0000CA630000}"/>
    <cellStyle name="Output 2 3 3 9 3 2 2 2" xfId="25562" xr:uid="{00000000-0005-0000-0000-0000CB630000}"/>
    <cellStyle name="Output 2 3 3 9 3 2 2 2 2" xfId="25563" xr:uid="{00000000-0005-0000-0000-0000CC630000}"/>
    <cellStyle name="Output 2 3 3 9 3 2 2 3" xfId="25564" xr:uid="{00000000-0005-0000-0000-0000CD630000}"/>
    <cellStyle name="Output 2 3 3 9 3 2 3" xfId="25565" xr:uid="{00000000-0005-0000-0000-0000CE630000}"/>
    <cellStyle name="Output 2 3 3 9 3 2 3 2" xfId="25566" xr:uid="{00000000-0005-0000-0000-0000CF630000}"/>
    <cellStyle name="Output 2 3 3 9 3 2 4" xfId="25567" xr:uid="{00000000-0005-0000-0000-0000D0630000}"/>
    <cellStyle name="Output 2 3 3 9 3 3" xfId="25568" xr:uid="{00000000-0005-0000-0000-0000D1630000}"/>
    <cellStyle name="Output 2 3 3 9 3 3 2" xfId="25569" xr:uid="{00000000-0005-0000-0000-0000D2630000}"/>
    <cellStyle name="Output 2 3 3 9 3 3 2 2" xfId="25570" xr:uid="{00000000-0005-0000-0000-0000D3630000}"/>
    <cellStyle name="Output 2 3 3 9 3 3 3" xfId="25571" xr:uid="{00000000-0005-0000-0000-0000D4630000}"/>
    <cellStyle name="Output 2 3 3 9 3 4" xfId="25572" xr:uid="{00000000-0005-0000-0000-0000D5630000}"/>
    <cellStyle name="Output 2 3 3 9 3 4 2" xfId="25573" xr:uid="{00000000-0005-0000-0000-0000D6630000}"/>
    <cellStyle name="Output 2 3 3 9 3 4 2 2" xfId="25574" xr:uid="{00000000-0005-0000-0000-0000D7630000}"/>
    <cellStyle name="Output 2 3 3 9 3 4 3" xfId="25575" xr:uid="{00000000-0005-0000-0000-0000D8630000}"/>
    <cellStyle name="Output 2 3 3 9 3 5" xfId="25576" xr:uid="{00000000-0005-0000-0000-0000D9630000}"/>
    <cellStyle name="Output 2 3 3 9 3 5 2" xfId="25577" xr:uid="{00000000-0005-0000-0000-0000DA630000}"/>
    <cellStyle name="Output 2 3 3 9 3 6" xfId="25578" xr:uid="{00000000-0005-0000-0000-0000DB630000}"/>
    <cellStyle name="Output 2 3 3 9 3 6 2" xfId="25579" xr:uid="{00000000-0005-0000-0000-0000DC630000}"/>
    <cellStyle name="Output 2 3 3 9 3 7" xfId="25580" xr:uid="{00000000-0005-0000-0000-0000DD630000}"/>
    <cellStyle name="Output 2 3 3 9 4" xfId="25581" xr:uid="{00000000-0005-0000-0000-0000DE630000}"/>
    <cellStyle name="Output 2 3 3 9 4 2" xfId="25582" xr:uid="{00000000-0005-0000-0000-0000DF630000}"/>
    <cellStyle name="Output 2 3 3 9 4 2 2" xfId="25583" xr:uid="{00000000-0005-0000-0000-0000E0630000}"/>
    <cellStyle name="Output 2 3 3 9 4 2 2 2" xfId="25584" xr:uid="{00000000-0005-0000-0000-0000E1630000}"/>
    <cellStyle name="Output 2 3 3 9 4 2 2 2 2" xfId="25585" xr:uid="{00000000-0005-0000-0000-0000E2630000}"/>
    <cellStyle name="Output 2 3 3 9 4 2 2 3" xfId="25586" xr:uid="{00000000-0005-0000-0000-0000E3630000}"/>
    <cellStyle name="Output 2 3 3 9 4 2 3" xfId="25587" xr:uid="{00000000-0005-0000-0000-0000E4630000}"/>
    <cellStyle name="Output 2 3 3 9 4 2 3 2" xfId="25588" xr:uid="{00000000-0005-0000-0000-0000E5630000}"/>
    <cellStyle name="Output 2 3 3 9 4 2 4" xfId="25589" xr:uid="{00000000-0005-0000-0000-0000E6630000}"/>
    <cellStyle name="Output 2 3 3 9 4 3" xfId="25590" xr:uid="{00000000-0005-0000-0000-0000E7630000}"/>
    <cellStyle name="Output 2 3 3 9 4 3 2" xfId="25591" xr:uid="{00000000-0005-0000-0000-0000E8630000}"/>
    <cellStyle name="Output 2 3 3 9 4 3 2 2" xfId="25592" xr:uid="{00000000-0005-0000-0000-0000E9630000}"/>
    <cellStyle name="Output 2 3 3 9 4 3 3" xfId="25593" xr:uid="{00000000-0005-0000-0000-0000EA630000}"/>
    <cellStyle name="Output 2 3 3 9 4 4" xfId="25594" xr:uid="{00000000-0005-0000-0000-0000EB630000}"/>
    <cellStyle name="Output 2 3 3 9 4 4 2" xfId="25595" xr:uid="{00000000-0005-0000-0000-0000EC630000}"/>
    <cellStyle name="Output 2 3 3 9 4 4 2 2" xfId="25596" xr:uid="{00000000-0005-0000-0000-0000ED630000}"/>
    <cellStyle name="Output 2 3 3 9 4 4 3" xfId="25597" xr:uid="{00000000-0005-0000-0000-0000EE630000}"/>
    <cellStyle name="Output 2 3 3 9 4 5" xfId="25598" xr:uid="{00000000-0005-0000-0000-0000EF630000}"/>
    <cellStyle name="Output 2 3 3 9 4 5 2" xfId="25599" xr:uid="{00000000-0005-0000-0000-0000F0630000}"/>
    <cellStyle name="Output 2 3 3 9 4 6" xfId="25600" xr:uid="{00000000-0005-0000-0000-0000F1630000}"/>
    <cellStyle name="Output 2 3 3 9 4 6 2" xfId="25601" xr:uid="{00000000-0005-0000-0000-0000F2630000}"/>
    <cellStyle name="Output 2 3 3 9 4 7" xfId="25602" xr:uid="{00000000-0005-0000-0000-0000F3630000}"/>
    <cellStyle name="Output 2 3 3 9 5" xfId="25603" xr:uid="{00000000-0005-0000-0000-0000F4630000}"/>
    <cellStyle name="Output 2 3 3 9 5 2" xfId="25604" xr:uid="{00000000-0005-0000-0000-0000F5630000}"/>
    <cellStyle name="Output 2 3 3 9 5 2 2" xfId="25605" xr:uid="{00000000-0005-0000-0000-0000F6630000}"/>
    <cellStyle name="Output 2 3 3 9 5 2 2 2" xfId="25606" xr:uid="{00000000-0005-0000-0000-0000F7630000}"/>
    <cellStyle name="Output 2 3 3 9 5 2 2 2 2" xfId="25607" xr:uid="{00000000-0005-0000-0000-0000F8630000}"/>
    <cellStyle name="Output 2 3 3 9 5 2 2 3" xfId="25608" xr:uid="{00000000-0005-0000-0000-0000F9630000}"/>
    <cellStyle name="Output 2 3 3 9 5 2 3" xfId="25609" xr:uid="{00000000-0005-0000-0000-0000FA630000}"/>
    <cellStyle name="Output 2 3 3 9 5 2 3 2" xfId="25610" xr:uid="{00000000-0005-0000-0000-0000FB630000}"/>
    <cellStyle name="Output 2 3 3 9 5 2 4" xfId="25611" xr:uid="{00000000-0005-0000-0000-0000FC630000}"/>
    <cellStyle name="Output 2 3 3 9 5 3" xfId="25612" xr:uid="{00000000-0005-0000-0000-0000FD630000}"/>
    <cellStyle name="Output 2 3 3 9 5 3 2" xfId="25613" xr:uid="{00000000-0005-0000-0000-0000FE630000}"/>
    <cellStyle name="Output 2 3 3 9 5 3 2 2" xfId="25614" xr:uid="{00000000-0005-0000-0000-0000FF630000}"/>
    <cellStyle name="Output 2 3 3 9 5 3 3" xfId="25615" xr:uid="{00000000-0005-0000-0000-000000640000}"/>
    <cellStyle name="Output 2 3 3 9 5 4" xfId="25616" xr:uid="{00000000-0005-0000-0000-000001640000}"/>
    <cellStyle name="Output 2 3 3 9 5 4 2" xfId="25617" xr:uid="{00000000-0005-0000-0000-000002640000}"/>
    <cellStyle name="Output 2 3 3 9 5 4 2 2" xfId="25618" xr:uid="{00000000-0005-0000-0000-000003640000}"/>
    <cellStyle name="Output 2 3 3 9 5 4 3" xfId="25619" xr:uid="{00000000-0005-0000-0000-000004640000}"/>
    <cellStyle name="Output 2 3 3 9 5 5" xfId="25620" xr:uid="{00000000-0005-0000-0000-000005640000}"/>
    <cellStyle name="Output 2 3 3 9 5 5 2" xfId="25621" xr:uid="{00000000-0005-0000-0000-000006640000}"/>
    <cellStyle name="Output 2 3 3 9 5 6" xfId="25622" xr:uid="{00000000-0005-0000-0000-000007640000}"/>
    <cellStyle name="Output 2 3 3 9 5 6 2" xfId="25623" xr:uid="{00000000-0005-0000-0000-000008640000}"/>
    <cellStyle name="Output 2 3 3 9 5 7" xfId="25624" xr:uid="{00000000-0005-0000-0000-000009640000}"/>
    <cellStyle name="Output 2 3 3 9 6" xfId="25625" xr:uid="{00000000-0005-0000-0000-00000A640000}"/>
    <cellStyle name="Output 2 3 3 9 6 2" xfId="25626" xr:uid="{00000000-0005-0000-0000-00000B640000}"/>
    <cellStyle name="Output 2 3 3 9 6 2 2" xfId="25627" xr:uid="{00000000-0005-0000-0000-00000C640000}"/>
    <cellStyle name="Output 2 3 3 9 6 2 2 2" xfId="25628" xr:uid="{00000000-0005-0000-0000-00000D640000}"/>
    <cellStyle name="Output 2 3 3 9 6 2 2 2 2" xfId="25629" xr:uid="{00000000-0005-0000-0000-00000E640000}"/>
    <cellStyle name="Output 2 3 3 9 6 2 2 3" xfId="25630" xr:uid="{00000000-0005-0000-0000-00000F640000}"/>
    <cellStyle name="Output 2 3 3 9 6 2 3" xfId="25631" xr:uid="{00000000-0005-0000-0000-000010640000}"/>
    <cellStyle name="Output 2 3 3 9 6 2 3 2" xfId="25632" xr:uid="{00000000-0005-0000-0000-000011640000}"/>
    <cellStyle name="Output 2 3 3 9 6 2 4" xfId="25633" xr:uid="{00000000-0005-0000-0000-000012640000}"/>
    <cellStyle name="Output 2 3 3 9 6 3" xfId="25634" xr:uid="{00000000-0005-0000-0000-000013640000}"/>
    <cellStyle name="Output 2 3 3 9 6 3 2" xfId="25635" xr:uid="{00000000-0005-0000-0000-000014640000}"/>
    <cellStyle name="Output 2 3 3 9 6 3 2 2" xfId="25636" xr:uid="{00000000-0005-0000-0000-000015640000}"/>
    <cellStyle name="Output 2 3 3 9 6 3 3" xfId="25637" xr:uid="{00000000-0005-0000-0000-000016640000}"/>
    <cellStyle name="Output 2 3 3 9 6 4" xfId="25638" xr:uid="{00000000-0005-0000-0000-000017640000}"/>
    <cellStyle name="Output 2 3 3 9 6 4 2" xfId="25639" xr:uid="{00000000-0005-0000-0000-000018640000}"/>
    <cellStyle name="Output 2 3 3 9 6 4 2 2" xfId="25640" xr:uid="{00000000-0005-0000-0000-000019640000}"/>
    <cellStyle name="Output 2 3 3 9 6 4 3" xfId="25641" xr:uid="{00000000-0005-0000-0000-00001A640000}"/>
    <cellStyle name="Output 2 3 3 9 6 5" xfId="25642" xr:uid="{00000000-0005-0000-0000-00001B640000}"/>
    <cellStyle name="Output 2 3 3 9 6 5 2" xfId="25643" xr:uid="{00000000-0005-0000-0000-00001C640000}"/>
    <cellStyle name="Output 2 3 3 9 6 6" xfId="25644" xr:uid="{00000000-0005-0000-0000-00001D640000}"/>
    <cellStyle name="Output 2 3 3 9 6 6 2" xfId="25645" xr:uid="{00000000-0005-0000-0000-00001E640000}"/>
    <cellStyle name="Output 2 3 3 9 6 7" xfId="25646" xr:uid="{00000000-0005-0000-0000-00001F640000}"/>
    <cellStyle name="Output 2 3 3 9 7" xfId="25647" xr:uid="{00000000-0005-0000-0000-000020640000}"/>
    <cellStyle name="Output 2 3 3 9 7 2" xfId="25648" xr:uid="{00000000-0005-0000-0000-000021640000}"/>
    <cellStyle name="Output 2 3 3 9 7 2 2" xfId="25649" xr:uid="{00000000-0005-0000-0000-000022640000}"/>
    <cellStyle name="Output 2 3 3 9 7 2 2 2" xfId="25650" xr:uid="{00000000-0005-0000-0000-000023640000}"/>
    <cellStyle name="Output 2 3 3 9 7 2 3" xfId="25651" xr:uid="{00000000-0005-0000-0000-000024640000}"/>
    <cellStyle name="Output 2 3 3 9 7 3" xfId="25652" xr:uid="{00000000-0005-0000-0000-000025640000}"/>
    <cellStyle name="Output 2 3 3 9 7 3 2" xfId="25653" xr:uid="{00000000-0005-0000-0000-000026640000}"/>
    <cellStyle name="Output 2 3 3 9 7 4" xfId="25654" xr:uid="{00000000-0005-0000-0000-000027640000}"/>
    <cellStyle name="Output 2 3 3 9 8" xfId="25655" xr:uid="{00000000-0005-0000-0000-000028640000}"/>
    <cellStyle name="Output 2 3 3 9 8 2" xfId="25656" xr:uid="{00000000-0005-0000-0000-000029640000}"/>
    <cellStyle name="Output 2 3 3 9 8 2 2" xfId="25657" xr:uid="{00000000-0005-0000-0000-00002A640000}"/>
    <cellStyle name="Output 2 3 3 9 8 3" xfId="25658" xr:uid="{00000000-0005-0000-0000-00002B640000}"/>
    <cellStyle name="Output 2 3 3 9 9" xfId="25659" xr:uid="{00000000-0005-0000-0000-00002C640000}"/>
    <cellStyle name="Output 2 3 3 9 9 2" xfId="25660" xr:uid="{00000000-0005-0000-0000-00002D640000}"/>
    <cellStyle name="Output 2 3 3 9 9 2 2" xfId="25661" xr:uid="{00000000-0005-0000-0000-00002E640000}"/>
    <cellStyle name="Output 2 3 3 9 9 3" xfId="25662" xr:uid="{00000000-0005-0000-0000-00002F640000}"/>
    <cellStyle name="Output 2 3 4" xfId="25663" xr:uid="{00000000-0005-0000-0000-000030640000}"/>
    <cellStyle name="Output 2 3 4 2" xfId="25664" xr:uid="{00000000-0005-0000-0000-000031640000}"/>
    <cellStyle name="Output 2 3 4 3" xfId="25665" xr:uid="{00000000-0005-0000-0000-000032640000}"/>
    <cellStyle name="Output 2 3 5" xfId="25666" xr:uid="{00000000-0005-0000-0000-000033640000}"/>
    <cellStyle name="Output 2 3 5 10" xfId="25667" xr:uid="{00000000-0005-0000-0000-000034640000}"/>
    <cellStyle name="Output 2 3 5 10 2" xfId="25668" xr:uid="{00000000-0005-0000-0000-000035640000}"/>
    <cellStyle name="Output 2 3 5 11" xfId="25669" xr:uid="{00000000-0005-0000-0000-000036640000}"/>
    <cellStyle name="Output 2 3 5 11 2" xfId="25670" xr:uid="{00000000-0005-0000-0000-000037640000}"/>
    <cellStyle name="Output 2 3 5 12" xfId="25671" xr:uid="{00000000-0005-0000-0000-000038640000}"/>
    <cellStyle name="Output 2 3 5 2" xfId="25672" xr:uid="{00000000-0005-0000-0000-000039640000}"/>
    <cellStyle name="Output 2 3 5 2 2" xfId="25673" xr:uid="{00000000-0005-0000-0000-00003A640000}"/>
    <cellStyle name="Output 2 3 5 2 2 2" xfId="25674" xr:uid="{00000000-0005-0000-0000-00003B640000}"/>
    <cellStyle name="Output 2 3 5 2 2 2 2" xfId="25675" xr:uid="{00000000-0005-0000-0000-00003C640000}"/>
    <cellStyle name="Output 2 3 5 2 2 2 2 2" xfId="25676" xr:uid="{00000000-0005-0000-0000-00003D640000}"/>
    <cellStyle name="Output 2 3 5 2 2 2 3" xfId="25677" xr:uid="{00000000-0005-0000-0000-00003E640000}"/>
    <cellStyle name="Output 2 3 5 2 2 3" xfId="25678" xr:uid="{00000000-0005-0000-0000-00003F640000}"/>
    <cellStyle name="Output 2 3 5 2 2 3 2" xfId="25679" xr:uid="{00000000-0005-0000-0000-000040640000}"/>
    <cellStyle name="Output 2 3 5 2 2 4" xfId="25680" xr:uid="{00000000-0005-0000-0000-000041640000}"/>
    <cellStyle name="Output 2 3 5 2 3" xfId="25681" xr:uid="{00000000-0005-0000-0000-000042640000}"/>
    <cellStyle name="Output 2 3 5 2 3 2" xfId="25682" xr:uid="{00000000-0005-0000-0000-000043640000}"/>
    <cellStyle name="Output 2 3 5 2 3 2 2" xfId="25683" xr:uid="{00000000-0005-0000-0000-000044640000}"/>
    <cellStyle name="Output 2 3 5 2 3 3" xfId="25684" xr:uid="{00000000-0005-0000-0000-000045640000}"/>
    <cellStyle name="Output 2 3 5 2 4" xfId="25685" xr:uid="{00000000-0005-0000-0000-000046640000}"/>
    <cellStyle name="Output 2 3 5 2 4 2" xfId="25686" xr:uid="{00000000-0005-0000-0000-000047640000}"/>
    <cellStyle name="Output 2 3 5 2 4 2 2" xfId="25687" xr:uid="{00000000-0005-0000-0000-000048640000}"/>
    <cellStyle name="Output 2 3 5 2 4 3" xfId="25688" xr:uid="{00000000-0005-0000-0000-000049640000}"/>
    <cellStyle name="Output 2 3 5 2 5" xfId="25689" xr:uid="{00000000-0005-0000-0000-00004A640000}"/>
    <cellStyle name="Output 2 3 5 2 5 2" xfId="25690" xr:uid="{00000000-0005-0000-0000-00004B640000}"/>
    <cellStyle name="Output 2 3 5 2 6" xfId="25691" xr:uid="{00000000-0005-0000-0000-00004C640000}"/>
    <cellStyle name="Output 2 3 5 2 6 2" xfId="25692" xr:uid="{00000000-0005-0000-0000-00004D640000}"/>
    <cellStyle name="Output 2 3 5 2 7" xfId="25693" xr:uid="{00000000-0005-0000-0000-00004E640000}"/>
    <cellStyle name="Output 2 3 5 3" xfId="25694" xr:uid="{00000000-0005-0000-0000-00004F640000}"/>
    <cellStyle name="Output 2 3 5 3 2" xfId="25695" xr:uid="{00000000-0005-0000-0000-000050640000}"/>
    <cellStyle name="Output 2 3 5 3 2 2" xfId="25696" xr:uid="{00000000-0005-0000-0000-000051640000}"/>
    <cellStyle name="Output 2 3 5 3 2 2 2" xfId="25697" xr:uid="{00000000-0005-0000-0000-000052640000}"/>
    <cellStyle name="Output 2 3 5 3 2 2 2 2" xfId="25698" xr:uid="{00000000-0005-0000-0000-000053640000}"/>
    <cellStyle name="Output 2 3 5 3 2 2 3" xfId="25699" xr:uid="{00000000-0005-0000-0000-000054640000}"/>
    <cellStyle name="Output 2 3 5 3 2 3" xfId="25700" xr:uid="{00000000-0005-0000-0000-000055640000}"/>
    <cellStyle name="Output 2 3 5 3 2 3 2" xfId="25701" xr:uid="{00000000-0005-0000-0000-000056640000}"/>
    <cellStyle name="Output 2 3 5 3 2 4" xfId="25702" xr:uid="{00000000-0005-0000-0000-000057640000}"/>
    <cellStyle name="Output 2 3 5 3 3" xfId="25703" xr:uid="{00000000-0005-0000-0000-000058640000}"/>
    <cellStyle name="Output 2 3 5 3 3 2" xfId="25704" xr:uid="{00000000-0005-0000-0000-000059640000}"/>
    <cellStyle name="Output 2 3 5 3 3 2 2" xfId="25705" xr:uid="{00000000-0005-0000-0000-00005A640000}"/>
    <cellStyle name="Output 2 3 5 3 3 3" xfId="25706" xr:uid="{00000000-0005-0000-0000-00005B640000}"/>
    <cellStyle name="Output 2 3 5 3 4" xfId="25707" xr:uid="{00000000-0005-0000-0000-00005C640000}"/>
    <cellStyle name="Output 2 3 5 3 4 2" xfId="25708" xr:uid="{00000000-0005-0000-0000-00005D640000}"/>
    <cellStyle name="Output 2 3 5 3 4 2 2" xfId="25709" xr:uid="{00000000-0005-0000-0000-00005E640000}"/>
    <cellStyle name="Output 2 3 5 3 4 3" xfId="25710" xr:uid="{00000000-0005-0000-0000-00005F640000}"/>
    <cellStyle name="Output 2 3 5 3 5" xfId="25711" xr:uid="{00000000-0005-0000-0000-000060640000}"/>
    <cellStyle name="Output 2 3 5 3 5 2" xfId="25712" xr:uid="{00000000-0005-0000-0000-000061640000}"/>
    <cellStyle name="Output 2 3 5 3 6" xfId="25713" xr:uid="{00000000-0005-0000-0000-000062640000}"/>
    <cellStyle name="Output 2 3 5 3 6 2" xfId="25714" xr:uid="{00000000-0005-0000-0000-000063640000}"/>
    <cellStyle name="Output 2 3 5 3 7" xfId="25715" xr:uid="{00000000-0005-0000-0000-000064640000}"/>
    <cellStyle name="Output 2 3 5 4" xfId="25716" xr:uid="{00000000-0005-0000-0000-000065640000}"/>
    <cellStyle name="Output 2 3 5 4 2" xfId="25717" xr:uid="{00000000-0005-0000-0000-000066640000}"/>
    <cellStyle name="Output 2 3 5 4 2 2" xfId="25718" xr:uid="{00000000-0005-0000-0000-000067640000}"/>
    <cellStyle name="Output 2 3 5 4 2 2 2" xfId="25719" xr:uid="{00000000-0005-0000-0000-000068640000}"/>
    <cellStyle name="Output 2 3 5 4 2 2 2 2" xfId="25720" xr:uid="{00000000-0005-0000-0000-000069640000}"/>
    <cellStyle name="Output 2 3 5 4 2 2 3" xfId="25721" xr:uid="{00000000-0005-0000-0000-00006A640000}"/>
    <cellStyle name="Output 2 3 5 4 2 3" xfId="25722" xr:uid="{00000000-0005-0000-0000-00006B640000}"/>
    <cellStyle name="Output 2 3 5 4 2 3 2" xfId="25723" xr:uid="{00000000-0005-0000-0000-00006C640000}"/>
    <cellStyle name="Output 2 3 5 4 2 4" xfId="25724" xr:uid="{00000000-0005-0000-0000-00006D640000}"/>
    <cellStyle name="Output 2 3 5 4 3" xfId="25725" xr:uid="{00000000-0005-0000-0000-00006E640000}"/>
    <cellStyle name="Output 2 3 5 4 3 2" xfId="25726" xr:uid="{00000000-0005-0000-0000-00006F640000}"/>
    <cellStyle name="Output 2 3 5 4 3 2 2" xfId="25727" xr:uid="{00000000-0005-0000-0000-000070640000}"/>
    <cellStyle name="Output 2 3 5 4 3 3" xfId="25728" xr:uid="{00000000-0005-0000-0000-000071640000}"/>
    <cellStyle name="Output 2 3 5 4 4" xfId="25729" xr:uid="{00000000-0005-0000-0000-000072640000}"/>
    <cellStyle name="Output 2 3 5 4 4 2" xfId="25730" xr:uid="{00000000-0005-0000-0000-000073640000}"/>
    <cellStyle name="Output 2 3 5 4 4 2 2" xfId="25731" xr:uid="{00000000-0005-0000-0000-000074640000}"/>
    <cellStyle name="Output 2 3 5 4 4 3" xfId="25732" xr:uid="{00000000-0005-0000-0000-000075640000}"/>
    <cellStyle name="Output 2 3 5 4 5" xfId="25733" xr:uid="{00000000-0005-0000-0000-000076640000}"/>
    <cellStyle name="Output 2 3 5 4 5 2" xfId="25734" xr:uid="{00000000-0005-0000-0000-000077640000}"/>
    <cellStyle name="Output 2 3 5 4 6" xfId="25735" xr:uid="{00000000-0005-0000-0000-000078640000}"/>
    <cellStyle name="Output 2 3 5 4 6 2" xfId="25736" xr:uid="{00000000-0005-0000-0000-000079640000}"/>
    <cellStyle name="Output 2 3 5 4 7" xfId="25737" xr:uid="{00000000-0005-0000-0000-00007A640000}"/>
    <cellStyle name="Output 2 3 5 5" xfId="25738" xr:uid="{00000000-0005-0000-0000-00007B640000}"/>
    <cellStyle name="Output 2 3 5 5 2" xfId="25739" xr:uid="{00000000-0005-0000-0000-00007C640000}"/>
    <cellStyle name="Output 2 3 5 5 2 2" xfId="25740" xr:uid="{00000000-0005-0000-0000-00007D640000}"/>
    <cellStyle name="Output 2 3 5 5 2 2 2" xfId="25741" xr:uid="{00000000-0005-0000-0000-00007E640000}"/>
    <cellStyle name="Output 2 3 5 5 2 2 2 2" xfId="25742" xr:uid="{00000000-0005-0000-0000-00007F640000}"/>
    <cellStyle name="Output 2 3 5 5 2 2 3" xfId="25743" xr:uid="{00000000-0005-0000-0000-000080640000}"/>
    <cellStyle name="Output 2 3 5 5 2 3" xfId="25744" xr:uid="{00000000-0005-0000-0000-000081640000}"/>
    <cellStyle name="Output 2 3 5 5 2 3 2" xfId="25745" xr:uid="{00000000-0005-0000-0000-000082640000}"/>
    <cellStyle name="Output 2 3 5 5 2 4" xfId="25746" xr:uid="{00000000-0005-0000-0000-000083640000}"/>
    <cellStyle name="Output 2 3 5 5 3" xfId="25747" xr:uid="{00000000-0005-0000-0000-000084640000}"/>
    <cellStyle name="Output 2 3 5 5 3 2" xfId="25748" xr:uid="{00000000-0005-0000-0000-000085640000}"/>
    <cellStyle name="Output 2 3 5 5 3 2 2" xfId="25749" xr:uid="{00000000-0005-0000-0000-000086640000}"/>
    <cellStyle name="Output 2 3 5 5 3 3" xfId="25750" xr:uid="{00000000-0005-0000-0000-000087640000}"/>
    <cellStyle name="Output 2 3 5 5 4" xfId="25751" xr:uid="{00000000-0005-0000-0000-000088640000}"/>
    <cellStyle name="Output 2 3 5 5 4 2" xfId="25752" xr:uid="{00000000-0005-0000-0000-000089640000}"/>
    <cellStyle name="Output 2 3 5 5 4 2 2" xfId="25753" xr:uid="{00000000-0005-0000-0000-00008A640000}"/>
    <cellStyle name="Output 2 3 5 5 4 3" xfId="25754" xr:uid="{00000000-0005-0000-0000-00008B640000}"/>
    <cellStyle name="Output 2 3 5 5 5" xfId="25755" xr:uid="{00000000-0005-0000-0000-00008C640000}"/>
    <cellStyle name="Output 2 3 5 5 5 2" xfId="25756" xr:uid="{00000000-0005-0000-0000-00008D640000}"/>
    <cellStyle name="Output 2 3 5 5 6" xfId="25757" xr:uid="{00000000-0005-0000-0000-00008E640000}"/>
    <cellStyle name="Output 2 3 5 5 6 2" xfId="25758" xr:uid="{00000000-0005-0000-0000-00008F640000}"/>
    <cellStyle name="Output 2 3 5 5 7" xfId="25759" xr:uid="{00000000-0005-0000-0000-000090640000}"/>
    <cellStyle name="Output 2 3 5 6" xfId="25760" xr:uid="{00000000-0005-0000-0000-000091640000}"/>
    <cellStyle name="Output 2 3 5 6 2" xfId="25761" xr:uid="{00000000-0005-0000-0000-000092640000}"/>
    <cellStyle name="Output 2 3 5 6 2 2" xfId="25762" xr:uid="{00000000-0005-0000-0000-000093640000}"/>
    <cellStyle name="Output 2 3 5 6 2 2 2" xfId="25763" xr:uid="{00000000-0005-0000-0000-000094640000}"/>
    <cellStyle name="Output 2 3 5 6 2 2 2 2" xfId="25764" xr:uid="{00000000-0005-0000-0000-000095640000}"/>
    <cellStyle name="Output 2 3 5 6 2 2 3" xfId="25765" xr:uid="{00000000-0005-0000-0000-000096640000}"/>
    <cellStyle name="Output 2 3 5 6 2 3" xfId="25766" xr:uid="{00000000-0005-0000-0000-000097640000}"/>
    <cellStyle name="Output 2 3 5 6 2 3 2" xfId="25767" xr:uid="{00000000-0005-0000-0000-000098640000}"/>
    <cellStyle name="Output 2 3 5 6 2 4" xfId="25768" xr:uid="{00000000-0005-0000-0000-000099640000}"/>
    <cellStyle name="Output 2 3 5 6 3" xfId="25769" xr:uid="{00000000-0005-0000-0000-00009A640000}"/>
    <cellStyle name="Output 2 3 5 6 3 2" xfId="25770" xr:uid="{00000000-0005-0000-0000-00009B640000}"/>
    <cellStyle name="Output 2 3 5 6 3 2 2" xfId="25771" xr:uid="{00000000-0005-0000-0000-00009C640000}"/>
    <cellStyle name="Output 2 3 5 6 3 3" xfId="25772" xr:uid="{00000000-0005-0000-0000-00009D640000}"/>
    <cellStyle name="Output 2 3 5 6 4" xfId="25773" xr:uid="{00000000-0005-0000-0000-00009E640000}"/>
    <cellStyle name="Output 2 3 5 6 4 2" xfId="25774" xr:uid="{00000000-0005-0000-0000-00009F640000}"/>
    <cellStyle name="Output 2 3 5 6 4 2 2" xfId="25775" xr:uid="{00000000-0005-0000-0000-0000A0640000}"/>
    <cellStyle name="Output 2 3 5 6 4 3" xfId="25776" xr:uid="{00000000-0005-0000-0000-0000A1640000}"/>
    <cellStyle name="Output 2 3 5 6 5" xfId="25777" xr:uid="{00000000-0005-0000-0000-0000A2640000}"/>
    <cellStyle name="Output 2 3 5 6 5 2" xfId="25778" xr:uid="{00000000-0005-0000-0000-0000A3640000}"/>
    <cellStyle name="Output 2 3 5 6 6" xfId="25779" xr:uid="{00000000-0005-0000-0000-0000A4640000}"/>
    <cellStyle name="Output 2 3 5 6 6 2" xfId="25780" xr:uid="{00000000-0005-0000-0000-0000A5640000}"/>
    <cellStyle name="Output 2 3 5 6 7" xfId="25781" xr:uid="{00000000-0005-0000-0000-0000A6640000}"/>
    <cellStyle name="Output 2 3 5 7" xfId="25782" xr:uid="{00000000-0005-0000-0000-0000A7640000}"/>
    <cellStyle name="Output 2 3 5 7 2" xfId="25783" xr:uid="{00000000-0005-0000-0000-0000A8640000}"/>
    <cellStyle name="Output 2 3 5 7 2 2" xfId="25784" xr:uid="{00000000-0005-0000-0000-0000A9640000}"/>
    <cellStyle name="Output 2 3 5 7 2 2 2" xfId="25785" xr:uid="{00000000-0005-0000-0000-0000AA640000}"/>
    <cellStyle name="Output 2 3 5 7 2 3" xfId="25786" xr:uid="{00000000-0005-0000-0000-0000AB640000}"/>
    <cellStyle name="Output 2 3 5 7 3" xfId="25787" xr:uid="{00000000-0005-0000-0000-0000AC640000}"/>
    <cellStyle name="Output 2 3 5 7 3 2" xfId="25788" xr:uid="{00000000-0005-0000-0000-0000AD640000}"/>
    <cellStyle name="Output 2 3 5 7 4" xfId="25789" xr:uid="{00000000-0005-0000-0000-0000AE640000}"/>
    <cellStyle name="Output 2 3 5 8" xfId="25790" xr:uid="{00000000-0005-0000-0000-0000AF640000}"/>
    <cellStyle name="Output 2 3 5 8 2" xfId="25791" xr:uid="{00000000-0005-0000-0000-0000B0640000}"/>
    <cellStyle name="Output 2 3 5 8 2 2" xfId="25792" xr:uid="{00000000-0005-0000-0000-0000B1640000}"/>
    <cellStyle name="Output 2 3 5 8 3" xfId="25793" xr:uid="{00000000-0005-0000-0000-0000B2640000}"/>
    <cellStyle name="Output 2 3 5 9" xfId="25794" xr:uid="{00000000-0005-0000-0000-0000B3640000}"/>
    <cellStyle name="Output 2 3 5 9 2" xfId="25795" xr:uid="{00000000-0005-0000-0000-0000B4640000}"/>
    <cellStyle name="Output 2 3 5 9 2 2" xfId="25796" xr:uid="{00000000-0005-0000-0000-0000B5640000}"/>
    <cellStyle name="Output 2 3 5 9 3" xfId="25797" xr:uid="{00000000-0005-0000-0000-0000B6640000}"/>
    <cellStyle name="Output 2 3 6" xfId="25798" xr:uid="{00000000-0005-0000-0000-0000B7640000}"/>
    <cellStyle name="Output 2 3 6 10" xfId="25799" xr:uid="{00000000-0005-0000-0000-0000B8640000}"/>
    <cellStyle name="Output 2 3 6 10 2" xfId="25800" xr:uid="{00000000-0005-0000-0000-0000B9640000}"/>
    <cellStyle name="Output 2 3 6 11" xfId="25801" xr:uid="{00000000-0005-0000-0000-0000BA640000}"/>
    <cellStyle name="Output 2 3 6 11 2" xfId="25802" xr:uid="{00000000-0005-0000-0000-0000BB640000}"/>
    <cellStyle name="Output 2 3 6 12" xfId="25803" xr:uid="{00000000-0005-0000-0000-0000BC640000}"/>
    <cellStyle name="Output 2 3 6 2" xfId="25804" xr:uid="{00000000-0005-0000-0000-0000BD640000}"/>
    <cellStyle name="Output 2 3 6 2 2" xfId="25805" xr:uid="{00000000-0005-0000-0000-0000BE640000}"/>
    <cellStyle name="Output 2 3 6 2 2 2" xfId="25806" xr:uid="{00000000-0005-0000-0000-0000BF640000}"/>
    <cellStyle name="Output 2 3 6 2 2 2 2" xfId="25807" xr:uid="{00000000-0005-0000-0000-0000C0640000}"/>
    <cellStyle name="Output 2 3 6 2 2 2 2 2" xfId="25808" xr:uid="{00000000-0005-0000-0000-0000C1640000}"/>
    <cellStyle name="Output 2 3 6 2 2 2 3" xfId="25809" xr:uid="{00000000-0005-0000-0000-0000C2640000}"/>
    <cellStyle name="Output 2 3 6 2 2 3" xfId="25810" xr:uid="{00000000-0005-0000-0000-0000C3640000}"/>
    <cellStyle name="Output 2 3 6 2 2 3 2" xfId="25811" xr:uid="{00000000-0005-0000-0000-0000C4640000}"/>
    <cellStyle name="Output 2 3 6 2 2 4" xfId="25812" xr:uid="{00000000-0005-0000-0000-0000C5640000}"/>
    <cellStyle name="Output 2 3 6 2 3" xfId="25813" xr:uid="{00000000-0005-0000-0000-0000C6640000}"/>
    <cellStyle name="Output 2 3 6 2 3 2" xfId="25814" xr:uid="{00000000-0005-0000-0000-0000C7640000}"/>
    <cellStyle name="Output 2 3 6 2 3 2 2" xfId="25815" xr:uid="{00000000-0005-0000-0000-0000C8640000}"/>
    <cellStyle name="Output 2 3 6 2 3 3" xfId="25816" xr:uid="{00000000-0005-0000-0000-0000C9640000}"/>
    <cellStyle name="Output 2 3 6 2 4" xfId="25817" xr:uid="{00000000-0005-0000-0000-0000CA640000}"/>
    <cellStyle name="Output 2 3 6 2 4 2" xfId="25818" xr:uid="{00000000-0005-0000-0000-0000CB640000}"/>
    <cellStyle name="Output 2 3 6 2 4 2 2" xfId="25819" xr:uid="{00000000-0005-0000-0000-0000CC640000}"/>
    <cellStyle name="Output 2 3 6 2 4 3" xfId="25820" xr:uid="{00000000-0005-0000-0000-0000CD640000}"/>
    <cellStyle name="Output 2 3 6 2 5" xfId="25821" xr:uid="{00000000-0005-0000-0000-0000CE640000}"/>
    <cellStyle name="Output 2 3 6 2 5 2" xfId="25822" xr:uid="{00000000-0005-0000-0000-0000CF640000}"/>
    <cellStyle name="Output 2 3 6 2 6" xfId="25823" xr:uid="{00000000-0005-0000-0000-0000D0640000}"/>
    <cellStyle name="Output 2 3 6 2 6 2" xfId="25824" xr:uid="{00000000-0005-0000-0000-0000D1640000}"/>
    <cellStyle name="Output 2 3 6 2 7" xfId="25825" xr:uid="{00000000-0005-0000-0000-0000D2640000}"/>
    <cellStyle name="Output 2 3 6 3" xfId="25826" xr:uid="{00000000-0005-0000-0000-0000D3640000}"/>
    <cellStyle name="Output 2 3 6 3 2" xfId="25827" xr:uid="{00000000-0005-0000-0000-0000D4640000}"/>
    <cellStyle name="Output 2 3 6 3 2 2" xfId="25828" xr:uid="{00000000-0005-0000-0000-0000D5640000}"/>
    <cellStyle name="Output 2 3 6 3 2 2 2" xfId="25829" xr:uid="{00000000-0005-0000-0000-0000D6640000}"/>
    <cellStyle name="Output 2 3 6 3 2 2 2 2" xfId="25830" xr:uid="{00000000-0005-0000-0000-0000D7640000}"/>
    <cellStyle name="Output 2 3 6 3 2 2 3" xfId="25831" xr:uid="{00000000-0005-0000-0000-0000D8640000}"/>
    <cellStyle name="Output 2 3 6 3 2 3" xfId="25832" xr:uid="{00000000-0005-0000-0000-0000D9640000}"/>
    <cellStyle name="Output 2 3 6 3 2 3 2" xfId="25833" xr:uid="{00000000-0005-0000-0000-0000DA640000}"/>
    <cellStyle name="Output 2 3 6 3 2 4" xfId="25834" xr:uid="{00000000-0005-0000-0000-0000DB640000}"/>
    <cellStyle name="Output 2 3 6 3 3" xfId="25835" xr:uid="{00000000-0005-0000-0000-0000DC640000}"/>
    <cellStyle name="Output 2 3 6 3 3 2" xfId="25836" xr:uid="{00000000-0005-0000-0000-0000DD640000}"/>
    <cellStyle name="Output 2 3 6 3 3 2 2" xfId="25837" xr:uid="{00000000-0005-0000-0000-0000DE640000}"/>
    <cellStyle name="Output 2 3 6 3 3 3" xfId="25838" xr:uid="{00000000-0005-0000-0000-0000DF640000}"/>
    <cellStyle name="Output 2 3 6 3 4" xfId="25839" xr:uid="{00000000-0005-0000-0000-0000E0640000}"/>
    <cellStyle name="Output 2 3 6 3 4 2" xfId="25840" xr:uid="{00000000-0005-0000-0000-0000E1640000}"/>
    <cellStyle name="Output 2 3 6 3 4 2 2" xfId="25841" xr:uid="{00000000-0005-0000-0000-0000E2640000}"/>
    <cellStyle name="Output 2 3 6 3 4 3" xfId="25842" xr:uid="{00000000-0005-0000-0000-0000E3640000}"/>
    <cellStyle name="Output 2 3 6 3 5" xfId="25843" xr:uid="{00000000-0005-0000-0000-0000E4640000}"/>
    <cellStyle name="Output 2 3 6 3 5 2" xfId="25844" xr:uid="{00000000-0005-0000-0000-0000E5640000}"/>
    <cellStyle name="Output 2 3 6 3 6" xfId="25845" xr:uid="{00000000-0005-0000-0000-0000E6640000}"/>
    <cellStyle name="Output 2 3 6 3 6 2" xfId="25846" xr:uid="{00000000-0005-0000-0000-0000E7640000}"/>
    <cellStyle name="Output 2 3 6 3 7" xfId="25847" xr:uid="{00000000-0005-0000-0000-0000E8640000}"/>
    <cellStyle name="Output 2 3 6 4" xfId="25848" xr:uid="{00000000-0005-0000-0000-0000E9640000}"/>
    <cellStyle name="Output 2 3 6 4 2" xfId="25849" xr:uid="{00000000-0005-0000-0000-0000EA640000}"/>
    <cellStyle name="Output 2 3 6 4 2 2" xfId="25850" xr:uid="{00000000-0005-0000-0000-0000EB640000}"/>
    <cellStyle name="Output 2 3 6 4 2 2 2" xfId="25851" xr:uid="{00000000-0005-0000-0000-0000EC640000}"/>
    <cellStyle name="Output 2 3 6 4 2 2 2 2" xfId="25852" xr:uid="{00000000-0005-0000-0000-0000ED640000}"/>
    <cellStyle name="Output 2 3 6 4 2 2 3" xfId="25853" xr:uid="{00000000-0005-0000-0000-0000EE640000}"/>
    <cellStyle name="Output 2 3 6 4 2 3" xfId="25854" xr:uid="{00000000-0005-0000-0000-0000EF640000}"/>
    <cellStyle name="Output 2 3 6 4 2 3 2" xfId="25855" xr:uid="{00000000-0005-0000-0000-0000F0640000}"/>
    <cellStyle name="Output 2 3 6 4 2 4" xfId="25856" xr:uid="{00000000-0005-0000-0000-0000F1640000}"/>
    <cellStyle name="Output 2 3 6 4 3" xfId="25857" xr:uid="{00000000-0005-0000-0000-0000F2640000}"/>
    <cellStyle name="Output 2 3 6 4 3 2" xfId="25858" xr:uid="{00000000-0005-0000-0000-0000F3640000}"/>
    <cellStyle name="Output 2 3 6 4 3 2 2" xfId="25859" xr:uid="{00000000-0005-0000-0000-0000F4640000}"/>
    <cellStyle name="Output 2 3 6 4 3 3" xfId="25860" xr:uid="{00000000-0005-0000-0000-0000F5640000}"/>
    <cellStyle name="Output 2 3 6 4 4" xfId="25861" xr:uid="{00000000-0005-0000-0000-0000F6640000}"/>
    <cellStyle name="Output 2 3 6 4 4 2" xfId="25862" xr:uid="{00000000-0005-0000-0000-0000F7640000}"/>
    <cellStyle name="Output 2 3 6 4 4 2 2" xfId="25863" xr:uid="{00000000-0005-0000-0000-0000F8640000}"/>
    <cellStyle name="Output 2 3 6 4 4 3" xfId="25864" xr:uid="{00000000-0005-0000-0000-0000F9640000}"/>
    <cellStyle name="Output 2 3 6 4 5" xfId="25865" xr:uid="{00000000-0005-0000-0000-0000FA640000}"/>
    <cellStyle name="Output 2 3 6 4 5 2" xfId="25866" xr:uid="{00000000-0005-0000-0000-0000FB640000}"/>
    <cellStyle name="Output 2 3 6 4 6" xfId="25867" xr:uid="{00000000-0005-0000-0000-0000FC640000}"/>
    <cellStyle name="Output 2 3 6 4 6 2" xfId="25868" xr:uid="{00000000-0005-0000-0000-0000FD640000}"/>
    <cellStyle name="Output 2 3 6 4 7" xfId="25869" xr:uid="{00000000-0005-0000-0000-0000FE640000}"/>
    <cellStyle name="Output 2 3 6 5" xfId="25870" xr:uid="{00000000-0005-0000-0000-0000FF640000}"/>
    <cellStyle name="Output 2 3 6 5 2" xfId="25871" xr:uid="{00000000-0005-0000-0000-000000650000}"/>
    <cellStyle name="Output 2 3 6 5 2 2" xfId="25872" xr:uid="{00000000-0005-0000-0000-000001650000}"/>
    <cellStyle name="Output 2 3 6 5 2 2 2" xfId="25873" xr:uid="{00000000-0005-0000-0000-000002650000}"/>
    <cellStyle name="Output 2 3 6 5 2 2 2 2" xfId="25874" xr:uid="{00000000-0005-0000-0000-000003650000}"/>
    <cellStyle name="Output 2 3 6 5 2 2 3" xfId="25875" xr:uid="{00000000-0005-0000-0000-000004650000}"/>
    <cellStyle name="Output 2 3 6 5 2 3" xfId="25876" xr:uid="{00000000-0005-0000-0000-000005650000}"/>
    <cellStyle name="Output 2 3 6 5 2 3 2" xfId="25877" xr:uid="{00000000-0005-0000-0000-000006650000}"/>
    <cellStyle name="Output 2 3 6 5 2 4" xfId="25878" xr:uid="{00000000-0005-0000-0000-000007650000}"/>
    <cellStyle name="Output 2 3 6 5 3" xfId="25879" xr:uid="{00000000-0005-0000-0000-000008650000}"/>
    <cellStyle name="Output 2 3 6 5 3 2" xfId="25880" xr:uid="{00000000-0005-0000-0000-000009650000}"/>
    <cellStyle name="Output 2 3 6 5 3 2 2" xfId="25881" xr:uid="{00000000-0005-0000-0000-00000A650000}"/>
    <cellStyle name="Output 2 3 6 5 3 3" xfId="25882" xr:uid="{00000000-0005-0000-0000-00000B650000}"/>
    <cellStyle name="Output 2 3 6 5 4" xfId="25883" xr:uid="{00000000-0005-0000-0000-00000C650000}"/>
    <cellStyle name="Output 2 3 6 5 4 2" xfId="25884" xr:uid="{00000000-0005-0000-0000-00000D650000}"/>
    <cellStyle name="Output 2 3 6 5 4 2 2" xfId="25885" xr:uid="{00000000-0005-0000-0000-00000E650000}"/>
    <cellStyle name="Output 2 3 6 5 4 3" xfId="25886" xr:uid="{00000000-0005-0000-0000-00000F650000}"/>
    <cellStyle name="Output 2 3 6 5 5" xfId="25887" xr:uid="{00000000-0005-0000-0000-000010650000}"/>
    <cellStyle name="Output 2 3 6 5 5 2" xfId="25888" xr:uid="{00000000-0005-0000-0000-000011650000}"/>
    <cellStyle name="Output 2 3 6 5 6" xfId="25889" xr:uid="{00000000-0005-0000-0000-000012650000}"/>
    <cellStyle name="Output 2 3 6 5 6 2" xfId="25890" xr:uid="{00000000-0005-0000-0000-000013650000}"/>
    <cellStyle name="Output 2 3 6 5 7" xfId="25891" xr:uid="{00000000-0005-0000-0000-000014650000}"/>
    <cellStyle name="Output 2 3 6 6" xfId="25892" xr:uid="{00000000-0005-0000-0000-000015650000}"/>
    <cellStyle name="Output 2 3 6 6 2" xfId="25893" xr:uid="{00000000-0005-0000-0000-000016650000}"/>
    <cellStyle name="Output 2 3 6 6 2 2" xfId="25894" xr:uid="{00000000-0005-0000-0000-000017650000}"/>
    <cellStyle name="Output 2 3 6 6 2 2 2" xfId="25895" xr:uid="{00000000-0005-0000-0000-000018650000}"/>
    <cellStyle name="Output 2 3 6 6 2 2 2 2" xfId="25896" xr:uid="{00000000-0005-0000-0000-000019650000}"/>
    <cellStyle name="Output 2 3 6 6 2 2 3" xfId="25897" xr:uid="{00000000-0005-0000-0000-00001A650000}"/>
    <cellStyle name="Output 2 3 6 6 2 3" xfId="25898" xr:uid="{00000000-0005-0000-0000-00001B650000}"/>
    <cellStyle name="Output 2 3 6 6 2 3 2" xfId="25899" xr:uid="{00000000-0005-0000-0000-00001C650000}"/>
    <cellStyle name="Output 2 3 6 6 2 4" xfId="25900" xr:uid="{00000000-0005-0000-0000-00001D650000}"/>
    <cellStyle name="Output 2 3 6 6 3" xfId="25901" xr:uid="{00000000-0005-0000-0000-00001E650000}"/>
    <cellStyle name="Output 2 3 6 6 3 2" xfId="25902" xr:uid="{00000000-0005-0000-0000-00001F650000}"/>
    <cellStyle name="Output 2 3 6 6 3 2 2" xfId="25903" xr:uid="{00000000-0005-0000-0000-000020650000}"/>
    <cellStyle name="Output 2 3 6 6 3 3" xfId="25904" xr:uid="{00000000-0005-0000-0000-000021650000}"/>
    <cellStyle name="Output 2 3 6 6 4" xfId="25905" xr:uid="{00000000-0005-0000-0000-000022650000}"/>
    <cellStyle name="Output 2 3 6 6 4 2" xfId="25906" xr:uid="{00000000-0005-0000-0000-000023650000}"/>
    <cellStyle name="Output 2 3 6 6 4 2 2" xfId="25907" xr:uid="{00000000-0005-0000-0000-000024650000}"/>
    <cellStyle name="Output 2 3 6 6 4 3" xfId="25908" xr:uid="{00000000-0005-0000-0000-000025650000}"/>
    <cellStyle name="Output 2 3 6 6 5" xfId="25909" xr:uid="{00000000-0005-0000-0000-000026650000}"/>
    <cellStyle name="Output 2 3 6 6 5 2" xfId="25910" xr:uid="{00000000-0005-0000-0000-000027650000}"/>
    <cellStyle name="Output 2 3 6 6 6" xfId="25911" xr:uid="{00000000-0005-0000-0000-000028650000}"/>
    <cellStyle name="Output 2 3 6 6 6 2" xfId="25912" xr:uid="{00000000-0005-0000-0000-000029650000}"/>
    <cellStyle name="Output 2 3 6 6 7" xfId="25913" xr:uid="{00000000-0005-0000-0000-00002A650000}"/>
    <cellStyle name="Output 2 3 6 7" xfId="25914" xr:uid="{00000000-0005-0000-0000-00002B650000}"/>
    <cellStyle name="Output 2 3 6 7 2" xfId="25915" xr:uid="{00000000-0005-0000-0000-00002C650000}"/>
    <cellStyle name="Output 2 3 6 7 2 2" xfId="25916" xr:uid="{00000000-0005-0000-0000-00002D650000}"/>
    <cellStyle name="Output 2 3 6 7 2 2 2" xfId="25917" xr:uid="{00000000-0005-0000-0000-00002E650000}"/>
    <cellStyle name="Output 2 3 6 7 2 3" xfId="25918" xr:uid="{00000000-0005-0000-0000-00002F650000}"/>
    <cellStyle name="Output 2 3 6 7 3" xfId="25919" xr:uid="{00000000-0005-0000-0000-000030650000}"/>
    <cellStyle name="Output 2 3 6 7 3 2" xfId="25920" xr:uid="{00000000-0005-0000-0000-000031650000}"/>
    <cellStyle name="Output 2 3 6 7 4" xfId="25921" xr:uid="{00000000-0005-0000-0000-000032650000}"/>
    <cellStyle name="Output 2 3 6 8" xfId="25922" xr:uid="{00000000-0005-0000-0000-000033650000}"/>
    <cellStyle name="Output 2 3 6 8 2" xfId="25923" xr:uid="{00000000-0005-0000-0000-000034650000}"/>
    <cellStyle name="Output 2 3 6 8 2 2" xfId="25924" xr:uid="{00000000-0005-0000-0000-000035650000}"/>
    <cellStyle name="Output 2 3 6 8 3" xfId="25925" xr:uid="{00000000-0005-0000-0000-000036650000}"/>
    <cellStyle name="Output 2 3 6 9" xfId="25926" xr:uid="{00000000-0005-0000-0000-000037650000}"/>
    <cellStyle name="Output 2 3 6 9 2" xfId="25927" xr:uid="{00000000-0005-0000-0000-000038650000}"/>
    <cellStyle name="Output 2 3 6 9 2 2" xfId="25928" xr:uid="{00000000-0005-0000-0000-000039650000}"/>
    <cellStyle name="Output 2 3 6 9 3" xfId="25929" xr:uid="{00000000-0005-0000-0000-00003A650000}"/>
    <cellStyle name="Output 2 3 7" xfId="25930" xr:uid="{00000000-0005-0000-0000-00003B650000}"/>
    <cellStyle name="Output 2 3 7 10" xfId="25931" xr:uid="{00000000-0005-0000-0000-00003C650000}"/>
    <cellStyle name="Output 2 3 7 10 2" xfId="25932" xr:uid="{00000000-0005-0000-0000-00003D650000}"/>
    <cellStyle name="Output 2 3 7 11" xfId="25933" xr:uid="{00000000-0005-0000-0000-00003E650000}"/>
    <cellStyle name="Output 2 3 7 11 2" xfId="25934" xr:uid="{00000000-0005-0000-0000-00003F650000}"/>
    <cellStyle name="Output 2 3 7 12" xfId="25935" xr:uid="{00000000-0005-0000-0000-000040650000}"/>
    <cellStyle name="Output 2 3 7 2" xfId="25936" xr:uid="{00000000-0005-0000-0000-000041650000}"/>
    <cellStyle name="Output 2 3 7 2 2" xfId="25937" xr:uid="{00000000-0005-0000-0000-000042650000}"/>
    <cellStyle name="Output 2 3 7 2 2 2" xfId="25938" xr:uid="{00000000-0005-0000-0000-000043650000}"/>
    <cellStyle name="Output 2 3 7 2 2 2 2" xfId="25939" xr:uid="{00000000-0005-0000-0000-000044650000}"/>
    <cellStyle name="Output 2 3 7 2 2 2 2 2" xfId="25940" xr:uid="{00000000-0005-0000-0000-000045650000}"/>
    <cellStyle name="Output 2 3 7 2 2 2 3" xfId="25941" xr:uid="{00000000-0005-0000-0000-000046650000}"/>
    <cellStyle name="Output 2 3 7 2 2 3" xfId="25942" xr:uid="{00000000-0005-0000-0000-000047650000}"/>
    <cellStyle name="Output 2 3 7 2 2 3 2" xfId="25943" xr:uid="{00000000-0005-0000-0000-000048650000}"/>
    <cellStyle name="Output 2 3 7 2 2 4" xfId="25944" xr:uid="{00000000-0005-0000-0000-000049650000}"/>
    <cellStyle name="Output 2 3 7 2 3" xfId="25945" xr:uid="{00000000-0005-0000-0000-00004A650000}"/>
    <cellStyle name="Output 2 3 7 2 3 2" xfId="25946" xr:uid="{00000000-0005-0000-0000-00004B650000}"/>
    <cellStyle name="Output 2 3 7 2 3 2 2" xfId="25947" xr:uid="{00000000-0005-0000-0000-00004C650000}"/>
    <cellStyle name="Output 2 3 7 2 3 3" xfId="25948" xr:uid="{00000000-0005-0000-0000-00004D650000}"/>
    <cellStyle name="Output 2 3 7 2 4" xfId="25949" xr:uid="{00000000-0005-0000-0000-00004E650000}"/>
    <cellStyle name="Output 2 3 7 2 4 2" xfId="25950" xr:uid="{00000000-0005-0000-0000-00004F650000}"/>
    <cellStyle name="Output 2 3 7 2 4 2 2" xfId="25951" xr:uid="{00000000-0005-0000-0000-000050650000}"/>
    <cellStyle name="Output 2 3 7 2 4 3" xfId="25952" xr:uid="{00000000-0005-0000-0000-000051650000}"/>
    <cellStyle name="Output 2 3 7 2 5" xfId="25953" xr:uid="{00000000-0005-0000-0000-000052650000}"/>
    <cellStyle name="Output 2 3 7 2 5 2" xfId="25954" xr:uid="{00000000-0005-0000-0000-000053650000}"/>
    <cellStyle name="Output 2 3 7 2 6" xfId="25955" xr:uid="{00000000-0005-0000-0000-000054650000}"/>
    <cellStyle name="Output 2 3 7 2 6 2" xfId="25956" xr:uid="{00000000-0005-0000-0000-000055650000}"/>
    <cellStyle name="Output 2 3 7 2 7" xfId="25957" xr:uid="{00000000-0005-0000-0000-000056650000}"/>
    <cellStyle name="Output 2 3 7 3" xfId="25958" xr:uid="{00000000-0005-0000-0000-000057650000}"/>
    <cellStyle name="Output 2 3 7 3 2" xfId="25959" xr:uid="{00000000-0005-0000-0000-000058650000}"/>
    <cellStyle name="Output 2 3 7 3 2 2" xfId="25960" xr:uid="{00000000-0005-0000-0000-000059650000}"/>
    <cellStyle name="Output 2 3 7 3 2 2 2" xfId="25961" xr:uid="{00000000-0005-0000-0000-00005A650000}"/>
    <cellStyle name="Output 2 3 7 3 2 2 2 2" xfId="25962" xr:uid="{00000000-0005-0000-0000-00005B650000}"/>
    <cellStyle name="Output 2 3 7 3 2 2 3" xfId="25963" xr:uid="{00000000-0005-0000-0000-00005C650000}"/>
    <cellStyle name="Output 2 3 7 3 2 3" xfId="25964" xr:uid="{00000000-0005-0000-0000-00005D650000}"/>
    <cellStyle name="Output 2 3 7 3 2 3 2" xfId="25965" xr:uid="{00000000-0005-0000-0000-00005E650000}"/>
    <cellStyle name="Output 2 3 7 3 2 4" xfId="25966" xr:uid="{00000000-0005-0000-0000-00005F650000}"/>
    <cellStyle name="Output 2 3 7 3 3" xfId="25967" xr:uid="{00000000-0005-0000-0000-000060650000}"/>
    <cellStyle name="Output 2 3 7 3 3 2" xfId="25968" xr:uid="{00000000-0005-0000-0000-000061650000}"/>
    <cellStyle name="Output 2 3 7 3 3 2 2" xfId="25969" xr:uid="{00000000-0005-0000-0000-000062650000}"/>
    <cellStyle name="Output 2 3 7 3 3 3" xfId="25970" xr:uid="{00000000-0005-0000-0000-000063650000}"/>
    <cellStyle name="Output 2 3 7 3 4" xfId="25971" xr:uid="{00000000-0005-0000-0000-000064650000}"/>
    <cellStyle name="Output 2 3 7 3 4 2" xfId="25972" xr:uid="{00000000-0005-0000-0000-000065650000}"/>
    <cellStyle name="Output 2 3 7 3 4 2 2" xfId="25973" xr:uid="{00000000-0005-0000-0000-000066650000}"/>
    <cellStyle name="Output 2 3 7 3 4 3" xfId="25974" xr:uid="{00000000-0005-0000-0000-000067650000}"/>
    <cellStyle name="Output 2 3 7 3 5" xfId="25975" xr:uid="{00000000-0005-0000-0000-000068650000}"/>
    <cellStyle name="Output 2 3 7 3 5 2" xfId="25976" xr:uid="{00000000-0005-0000-0000-000069650000}"/>
    <cellStyle name="Output 2 3 7 3 6" xfId="25977" xr:uid="{00000000-0005-0000-0000-00006A650000}"/>
    <cellStyle name="Output 2 3 7 3 6 2" xfId="25978" xr:uid="{00000000-0005-0000-0000-00006B650000}"/>
    <cellStyle name="Output 2 3 7 3 7" xfId="25979" xr:uid="{00000000-0005-0000-0000-00006C650000}"/>
    <cellStyle name="Output 2 3 7 4" xfId="25980" xr:uid="{00000000-0005-0000-0000-00006D650000}"/>
    <cellStyle name="Output 2 3 7 4 2" xfId="25981" xr:uid="{00000000-0005-0000-0000-00006E650000}"/>
    <cellStyle name="Output 2 3 7 4 2 2" xfId="25982" xr:uid="{00000000-0005-0000-0000-00006F650000}"/>
    <cellStyle name="Output 2 3 7 4 2 2 2" xfId="25983" xr:uid="{00000000-0005-0000-0000-000070650000}"/>
    <cellStyle name="Output 2 3 7 4 2 2 2 2" xfId="25984" xr:uid="{00000000-0005-0000-0000-000071650000}"/>
    <cellStyle name="Output 2 3 7 4 2 2 3" xfId="25985" xr:uid="{00000000-0005-0000-0000-000072650000}"/>
    <cellStyle name="Output 2 3 7 4 2 3" xfId="25986" xr:uid="{00000000-0005-0000-0000-000073650000}"/>
    <cellStyle name="Output 2 3 7 4 2 3 2" xfId="25987" xr:uid="{00000000-0005-0000-0000-000074650000}"/>
    <cellStyle name="Output 2 3 7 4 2 4" xfId="25988" xr:uid="{00000000-0005-0000-0000-000075650000}"/>
    <cellStyle name="Output 2 3 7 4 3" xfId="25989" xr:uid="{00000000-0005-0000-0000-000076650000}"/>
    <cellStyle name="Output 2 3 7 4 3 2" xfId="25990" xr:uid="{00000000-0005-0000-0000-000077650000}"/>
    <cellStyle name="Output 2 3 7 4 3 2 2" xfId="25991" xr:uid="{00000000-0005-0000-0000-000078650000}"/>
    <cellStyle name="Output 2 3 7 4 3 3" xfId="25992" xr:uid="{00000000-0005-0000-0000-000079650000}"/>
    <cellStyle name="Output 2 3 7 4 4" xfId="25993" xr:uid="{00000000-0005-0000-0000-00007A650000}"/>
    <cellStyle name="Output 2 3 7 4 4 2" xfId="25994" xr:uid="{00000000-0005-0000-0000-00007B650000}"/>
    <cellStyle name="Output 2 3 7 4 4 2 2" xfId="25995" xr:uid="{00000000-0005-0000-0000-00007C650000}"/>
    <cellStyle name="Output 2 3 7 4 4 3" xfId="25996" xr:uid="{00000000-0005-0000-0000-00007D650000}"/>
    <cellStyle name="Output 2 3 7 4 5" xfId="25997" xr:uid="{00000000-0005-0000-0000-00007E650000}"/>
    <cellStyle name="Output 2 3 7 4 5 2" xfId="25998" xr:uid="{00000000-0005-0000-0000-00007F650000}"/>
    <cellStyle name="Output 2 3 7 4 6" xfId="25999" xr:uid="{00000000-0005-0000-0000-000080650000}"/>
    <cellStyle name="Output 2 3 7 4 6 2" xfId="26000" xr:uid="{00000000-0005-0000-0000-000081650000}"/>
    <cellStyle name="Output 2 3 7 4 7" xfId="26001" xr:uid="{00000000-0005-0000-0000-000082650000}"/>
    <cellStyle name="Output 2 3 7 5" xfId="26002" xr:uid="{00000000-0005-0000-0000-000083650000}"/>
    <cellStyle name="Output 2 3 7 5 2" xfId="26003" xr:uid="{00000000-0005-0000-0000-000084650000}"/>
    <cellStyle name="Output 2 3 7 5 2 2" xfId="26004" xr:uid="{00000000-0005-0000-0000-000085650000}"/>
    <cellStyle name="Output 2 3 7 5 2 2 2" xfId="26005" xr:uid="{00000000-0005-0000-0000-000086650000}"/>
    <cellStyle name="Output 2 3 7 5 2 2 2 2" xfId="26006" xr:uid="{00000000-0005-0000-0000-000087650000}"/>
    <cellStyle name="Output 2 3 7 5 2 2 3" xfId="26007" xr:uid="{00000000-0005-0000-0000-000088650000}"/>
    <cellStyle name="Output 2 3 7 5 2 3" xfId="26008" xr:uid="{00000000-0005-0000-0000-000089650000}"/>
    <cellStyle name="Output 2 3 7 5 2 3 2" xfId="26009" xr:uid="{00000000-0005-0000-0000-00008A650000}"/>
    <cellStyle name="Output 2 3 7 5 2 4" xfId="26010" xr:uid="{00000000-0005-0000-0000-00008B650000}"/>
    <cellStyle name="Output 2 3 7 5 3" xfId="26011" xr:uid="{00000000-0005-0000-0000-00008C650000}"/>
    <cellStyle name="Output 2 3 7 5 3 2" xfId="26012" xr:uid="{00000000-0005-0000-0000-00008D650000}"/>
    <cellStyle name="Output 2 3 7 5 3 2 2" xfId="26013" xr:uid="{00000000-0005-0000-0000-00008E650000}"/>
    <cellStyle name="Output 2 3 7 5 3 3" xfId="26014" xr:uid="{00000000-0005-0000-0000-00008F650000}"/>
    <cellStyle name="Output 2 3 7 5 4" xfId="26015" xr:uid="{00000000-0005-0000-0000-000090650000}"/>
    <cellStyle name="Output 2 3 7 5 4 2" xfId="26016" xr:uid="{00000000-0005-0000-0000-000091650000}"/>
    <cellStyle name="Output 2 3 7 5 4 2 2" xfId="26017" xr:uid="{00000000-0005-0000-0000-000092650000}"/>
    <cellStyle name="Output 2 3 7 5 4 3" xfId="26018" xr:uid="{00000000-0005-0000-0000-000093650000}"/>
    <cellStyle name="Output 2 3 7 5 5" xfId="26019" xr:uid="{00000000-0005-0000-0000-000094650000}"/>
    <cellStyle name="Output 2 3 7 5 5 2" xfId="26020" xr:uid="{00000000-0005-0000-0000-000095650000}"/>
    <cellStyle name="Output 2 3 7 5 6" xfId="26021" xr:uid="{00000000-0005-0000-0000-000096650000}"/>
    <cellStyle name="Output 2 3 7 5 6 2" xfId="26022" xr:uid="{00000000-0005-0000-0000-000097650000}"/>
    <cellStyle name="Output 2 3 7 5 7" xfId="26023" xr:uid="{00000000-0005-0000-0000-000098650000}"/>
    <cellStyle name="Output 2 3 7 6" xfId="26024" xr:uid="{00000000-0005-0000-0000-000099650000}"/>
    <cellStyle name="Output 2 3 7 6 2" xfId="26025" xr:uid="{00000000-0005-0000-0000-00009A650000}"/>
    <cellStyle name="Output 2 3 7 6 2 2" xfId="26026" xr:uid="{00000000-0005-0000-0000-00009B650000}"/>
    <cellStyle name="Output 2 3 7 6 2 2 2" xfId="26027" xr:uid="{00000000-0005-0000-0000-00009C650000}"/>
    <cellStyle name="Output 2 3 7 6 2 2 2 2" xfId="26028" xr:uid="{00000000-0005-0000-0000-00009D650000}"/>
    <cellStyle name="Output 2 3 7 6 2 2 3" xfId="26029" xr:uid="{00000000-0005-0000-0000-00009E650000}"/>
    <cellStyle name="Output 2 3 7 6 2 3" xfId="26030" xr:uid="{00000000-0005-0000-0000-00009F650000}"/>
    <cellStyle name="Output 2 3 7 6 2 3 2" xfId="26031" xr:uid="{00000000-0005-0000-0000-0000A0650000}"/>
    <cellStyle name="Output 2 3 7 6 2 4" xfId="26032" xr:uid="{00000000-0005-0000-0000-0000A1650000}"/>
    <cellStyle name="Output 2 3 7 6 3" xfId="26033" xr:uid="{00000000-0005-0000-0000-0000A2650000}"/>
    <cellStyle name="Output 2 3 7 6 3 2" xfId="26034" xr:uid="{00000000-0005-0000-0000-0000A3650000}"/>
    <cellStyle name="Output 2 3 7 6 3 2 2" xfId="26035" xr:uid="{00000000-0005-0000-0000-0000A4650000}"/>
    <cellStyle name="Output 2 3 7 6 3 3" xfId="26036" xr:uid="{00000000-0005-0000-0000-0000A5650000}"/>
    <cellStyle name="Output 2 3 7 6 4" xfId="26037" xr:uid="{00000000-0005-0000-0000-0000A6650000}"/>
    <cellStyle name="Output 2 3 7 6 4 2" xfId="26038" xr:uid="{00000000-0005-0000-0000-0000A7650000}"/>
    <cellStyle name="Output 2 3 7 6 4 2 2" xfId="26039" xr:uid="{00000000-0005-0000-0000-0000A8650000}"/>
    <cellStyle name="Output 2 3 7 6 4 3" xfId="26040" xr:uid="{00000000-0005-0000-0000-0000A9650000}"/>
    <cellStyle name="Output 2 3 7 6 5" xfId="26041" xr:uid="{00000000-0005-0000-0000-0000AA650000}"/>
    <cellStyle name="Output 2 3 7 6 5 2" xfId="26042" xr:uid="{00000000-0005-0000-0000-0000AB650000}"/>
    <cellStyle name="Output 2 3 7 6 6" xfId="26043" xr:uid="{00000000-0005-0000-0000-0000AC650000}"/>
    <cellStyle name="Output 2 3 7 6 6 2" xfId="26044" xr:uid="{00000000-0005-0000-0000-0000AD650000}"/>
    <cellStyle name="Output 2 3 7 6 7" xfId="26045" xr:uid="{00000000-0005-0000-0000-0000AE650000}"/>
    <cellStyle name="Output 2 3 7 7" xfId="26046" xr:uid="{00000000-0005-0000-0000-0000AF650000}"/>
    <cellStyle name="Output 2 3 7 7 2" xfId="26047" xr:uid="{00000000-0005-0000-0000-0000B0650000}"/>
    <cellStyle name="Output 2 3 7 7 2 2" xfId="26048" xr:uid="{00000000-0005-0000-0000-0000B1650000}"/>
    <cellStyle name="Output 2 3 7 7 2 2 2" xfId="26049" xr:uid="{00000000-0005-0000-0000-0000B2650000}"/>
    <cellStyle name="Output 2 3 7 7 2 3" xfId="26050" xr:uid="{00000000-0005-0000-0000-0000B3650000}"/>
    <cellStyle name="Output 2 3 7 7 3" xfId="26051" xr:uid="{00000000-0005-0000-0000-0000B4650000}"/>
    <cellStyle name="Output 2 3 7 7 3 2" xfId="26052" xr:uid="{00000000-0005-0000-0000-0000B5650000}"/>
    <cellStyle name="Output 2 3 7 7 4" xfId="26053" xr:uid="{00000000-0005-0000-0000-0000B6650000}"/>
    <cellStyle name="Output 2 3 7 8" xfId="26054" xr:uid="{00000000-0005-0000-0000-0000B7650000}"/>
    <cellStyle name="Output 2 3 7 8 2" xfId="26055" xr:uid="{00000000-0005-0000-0000-0000B8650000}"/>
    <cellStyle name="Output 2 3 7 8 2 2" xfId="26056" xr:uid="{00000000-0005-0000-0000-0000B9650000}"/>
    <cellStyle name="Output 2 3 7 8 3" xfId="26057" xr:uid="{00000000-0005-0000-0000-0000BA650000}"/>
    <cellStyle name="Output 2 3 7 9" xfId="26058" xr:uid="{00000000-0005-0000-0000-0000BB650000}"/>
    <cellStyle name="Output 2 3 7 9 2" xfId="26059" xr:uid="{00000000-0005-0000-0000-0000BC650000}"/>
    <cellStyle name="Output 2 3 7 9 2 2" xfId="26060" xr:uid="{00000000-0005-0000-0000-0000BD650000}"/>
    <cellStyle name="Output 2 3 7 9 3" xfId="26061" xr:uid="{00000000-0005-0000-0000-0000BE650000}"/>
    <cellStyle name="Output 2 3 8" xfId="26062" xr:uid="{00000000-0005-0000-0000-0000BF650000}"/>
    <cellStyle name="Output 2 3 8 10" xfId="26063" xr:uid="{00000000-0005-0000-0000-0000C0650000}"/>
    <cellStyle name="Output 2 3 8 10 2" xfId="26064" xr:uid="{00000000-0005-0000-0000-0000C1650000}"/>
    <cellStyle name="Output 2 3 8 11" xfId="26065" xr:uid="{00000000-0005-0000-0000-0000C2650000}"/>
    <cellStyle name="Output 2 3 8 11 2" xfId="26066" xr:uid="{00000000-0005-0000-0000-0000C3650000}"/>
    <cellStyle name="Output 2 3 8 12" xfId="26067" xr:uid="{00000000-0005-0000-0000-0000C4650000}"/>
    <cellStyle name="Output 2 3 8 2" xfId="26068" xr:uid="{00000000-0005-0000-0000-0000C5650000}"/>
    <cellStyle name="Output 2 3 8 2 2" xfId="26069" xr:uid="{00000000-0005-0000-0000-0000C6650000}"/>
    <cellStyle name="Output 2 3 8 2 2 2" xfId="26070" xr:uid="{00000000-0005-0000-0000-0000C7650000}"/>
    <cellStyle name="Output 2 3 8 2 2 2 2" xfId="26071" xr:uid="{00000000-0005-0000-0000-0000C8650000}"/>
    <cellStyle name="Output 2 3 8 2 2 2 2 2" xfId="26072" xr:uid="{00000000-0005-0000-0000-0000C9650000}"/>
    <cellStyle name="Output 2 3 8 2 2 2 3" xfId="26073" xr:uid="{00000000-0005-0000-0000-0000CA650000}"/>
    <cellStyle name="Output 2 3 8 2 2 3" xfId="26074" xr:uid="{00000000-0005-0000-0000-0000CB650000}"/>
    <cellStyle name="Output 2 3 8 2 2 3 2" xfId="26075" xr:uid="{00000000-0005-0000-0000-0000CC650000}"/>
    <cellStyle name="Output 2 3 8 2 2 4" xfId="26076" xr:uid="{00000000-0005-0000-0000-0000CD650000}"/>
    <cellStyle name="Output 2 3 8 2 3" xfId="26077" xr:uid="{00000000-0005-0000-0000-0000CE650000}"/>
    <cellStyle name="Output 2 3 8 2 3 2" xfId="26078" xr:uid="{00000000-0005-0000-0000-0000CF650000}"/>
    <cellStyle name="Output 2 3 8 2 3 2 2" xfId="26079" xr:uid="{00000000-0005-0000-0000-0000D0650000}"/>
    <cellStyle name="Output 2 3 8 2 3 3" xfId="26080" xr:uid="{00000000-0005-0000-0000-0000D1650000}"/>
    <cellStyle name="Output 2 3 8 2 4" xfId="26081" xr:uid="{00000000-0005-0000-0000-0000D2650000}"/>
    <cellStyle name="Output 2 3 8 2 4 2" xfId="26082" xr:uid="{00000000-0005-0000-0000-0000D3650000}"/>
    <cellStyle name="Output 2 3 8 2 4 2 2" xfId="26083" xr:uid="{00000000-0005-0000-0000-0000D4650000}"/>
    <cellStyle name="Output 2 3 8 2 4 3" xfId="26084" xr:uid="{00000000-0005-0000-0000-0000D5650000}"/>
    <cellStyle name="Output 2 3 8 2 5" xfId="26085" xr:uid="{00000000-0005-0000-0000-0000D6650000}"/>
    <cellStyle name="Output 2 3 8 2 5 2" xfId="26086" xr:uid="{00000000-0005-0000-0000-0000D7650000}"/>
    <cellStyle name="Output 2 3 8 2 6" xfId="26087" xr:uid="{00000000-0005-0000-0000-0000D8650000}"/>
    <cellStyle name="Output 2 3 8 2 6 2" xfId="26088" xr:uid="{00000000-0005-0000-0000-0000D9650000}"/>
    <cellStyle name="Output 2 3 8 2 7" xfId="26089" xr:uid="{00000000-0005-0000-0000-0000DA650000}"/>
    <cellStyle name="Output 2 3 8 3" xfId="26090" xr:uid="{00000000-0005-0000-0000-0000DB650000}"/>
    <cellStyle name="Output 2 3 8 3 2" xfId="26091" xr:uid="{00000000-0005-0000-0000-0000DC650000}"/>
    <cellStyle name="Output 2 3 8 3 2 2" xfId="26092" xr:uid="{00000000-0005-0000-0000-0000DD650000}"/>
    <cellStyle name="Output 2 3 8 3 2 2 2" xfId="26093" xr:uid="{00000000-0005-0000-0000-0000DE650000}"/>
    <cellStyle name="Output 2 3 8 3 2 2 2 2" xfId="26094" xr:uid="{00000000-0005-0000-0000-0000DF650000}"/>
    <cellStyle name="Output 2 3 8 3 2 2 3" xfId="26095" xr:uid="{00000000-0005-0000-0000-0000E0650000}"/>
    <cellStyle name="Output 2 3 8 3 2 3" xfId="26096" xr:uid="{00000000-0005-0000-0000-0000E1650000}"/>
    <cellStyle name="Output 2 3 8 3 2 3 2" xfId="26097" xr:uid="{00000000-0005-0000-0000-0000E2650000}"/>
    <cellStyle name="Output 2 3 8 3 2 4" xfId="26098" xr:uid="{00000000-0005-0000-0000-0000E3650000}"/>
    <cellStyle name="Output 2 3 8 3 3" xfId="26099" xr:uid="{00000000-0005-0000-0000-0000E4650000}"/>
    <cellStyle name="Output 2 3 8 3 3 2" xfId="26100" xr:uid="{00000000-0005-0000-0000-0000E5650000}"/>
    <cellStyle name="Output 2 3 8 3 3 2 2" xfId="26101" xr:uid="{00000000-0005-0000-0000-0000E6650000}"/>
    <cellStyle name="Output 2 3 8 3 3 3" xfId="26102" xr:uid="{00000000-0005-0000-0000-0000E7650000}"/>
    <cellStyle name="Output 2 3 8 3 4" xfId="26103" xr:uid="{00000000-0005-0000-0000-0000E8650000}"/>
    <cellStyle name="Output 2 3 8 3 4 2" xfId="26104" xr:uid="{00000000-0005-0000-0000-0000E9650000}"/>
    <cellStyle name="Output 2 3 8 3 4 2 2" xfId="26105" xr:uid="{00000000-0005-0000-0000-0000EA650000}"/>
    <cellStyle name="Output 2 3 8 3 4 3" xfId="26106" xr:uid="{00000000-0005-0000-0000-0000EB650000}"/>
    <cellStyle name="Output 2 3 8 3 5" xfId="26107" xr:uid="{00000000-0005-0000-0000-0000EC650000}"/>
    <cellStyle name="Output 2 3 8 3 5 2" xfId="26108" xr:uid="{00000000-0005-0000-0000-0000ED650000}"/>
    <cellStyle name="Output 2 3 8 3 6" xfId="26109" xr:uid="{00000000-0005-0000-0000-0000EE650000}"/>
    <cellStyle name="Output 2 3 8 3 6 2" xfId="26110" xr:uid="{00000000-0005-0000-0000-0000EF650000}"/>
    <cellStyle name="Output 2 3 8 3 7" xfId="26111" xr:uid="{00000000-0005-0000-0000-0000F0650000}"/>
    <cellStyle name="Output 2 3 8 4" xfId="26112" xr:uid="{00000000-0005-0000-0000-0000F1650000}"/>
    <cellStyle name="Output 2 3 8 4 2" xfId="26113" xr:uid="{00000000-0005-0000-0000-0000F2650000}"/>
    <cellStyle name="Output 2 3 8 4 2 2" xfId="26114" xr:uid="{00000000-0005-0000-0000-0000F3650000}"/>
    <cellStyle name="Output 2 3 8 4 2 2 2" xfId="26115" xr:uid="{00000000-0005-0000-0000-0000F4650000}"/>
    <cellStyle name="Output 2 3 8 4 2 2 2 2" xfId="26116" xr:uid="{00000000-0005-0000-0000-0000F5650000}"/>
    <cellStyle name="Output 2 3 8 4 2 2 3" xfId="26117" xr:uid="{00000000-0005-0000-0000-0000F6650000}"/>
    <cellStyle name="Output 2 3 8 4 2 3" xfId="26118" xr:uid="{00000000-0005-0000-0000-0000F7650000}"/>
    <cellStyle name="Output 2 3 8 4 2 3 2" xfId="26119" xr:uid="{00000000-0005-0000-0000-0000F8650000}"/>
    <cellStyle name="Output 2 3 8 4 2 4" xfId="26120" xr:uid="{00000000-0005-0000-0000-0000F9650000}"/>
    <cellStyle name="Output 2 3 8 4 3" xfId="26121" xr:uid="{00000000-0005-0000-0000-0000FA650000}"/>
    <cellStyle name="Output 2 3 8 4 3 2" xfId="26122" xr:uid="{00000000-0005-0000-0000-0000FB650000}"/>
    <cellStyle name="Output 2 3 8 4 3 2 2" xfId="26123" xr:uid="{00000000-0005-0000-0000-0000FC650000}"/>
    <cellStyle name="Output 2 3 8 4 3 3" xfId="26124" xr:uid="{00000000-0005-0000-0000-0000FD650000}"/>
    <cellStyle name="Output 2 3 8 4 4" xfId="26125" xr:uid="{00000000-0005-0000-0000-0000FE650000}"/>
    <cellStyle name="Output 2 3 8 4 4 2" xfId="26126" xr:uid="{00000000-0005-0000-0000-0000FF650000}"/>
    <cellStyle name="Output 2 3 8 4 4 2 2" xfId="26127" xr:uid="{00000000-0005-0000-0000-000000660000}"/>
    <cellStyle name="Output 2 3 8 4 4 3" xfId="26128" xr:uid="{00000000-0005-0000-0000-000001660000}"/>
    <cellStyle name="Output 2 3 8 4 5" xfId="26129" xr:uid="{00000000-0005-0000-0000-000002660000}"/>
    <cellStyle name="Output 2 3 8 4 5 2" xfId="26130" xr:uid="{00000000-0005-0000-0000-000003660000}"/>
    <cellStyle name="Output 2 3 8 4 6" xfId="26131" xr:uid="{00000000-0005-0000-0000-000004660000}"/>
    <cellStyle name="Output 2 3 8 4 6 2" xfId="26132" xr:uid="{00000000-0005-0000-0000-000005660000}"/>
    <cellStyle name="Output 2 3 8 4 7" xfId="26133" xr:uid="{00000000-0005-0000-0000-000006660000}"/>
    <cellStyle name="Output 2 3 8 5" xfId="26134" xr:uid="{00000000-0005-0000-0000-000007660000}"/>
    <cellStyle name="Output 2 3 8 5 2" xfId="26135" xr:uid="{00000000-0005-0000-0000-000008660000}"/>
    <cellStyle name="Output 2 3 8 5 2 2" xfId="26136" xr:uid="{00000000-0005-0000-0000-000009660000}"/>
    <cellStyle name="Output 2 3 8 5 2 2 2" xfId="26137" xr:uid="{00000000-0005-0000-0000-00000A660000}"/>
    <cellStyle name="Output 2 3 8 5 2 2 2 2" xfId="26138" xr:uid="{00000000-0005-0000-0000-00000B660000}"/>
    <cellStyle name="Output 2 3 8 5 2 2 3" xfId="26139" xr:uid="{00000000-0005-0000-0000-00000C660000}"/>
    <cellStyle name="Output 2 3 8 5 2 3" xfId="26140" xr:uid="{00000000-0005-0000-0000-00000D660000}"/>
    <cellStyle name="Output 2 3 8 5 2 3 2" xfId="26141" xr:uid="{00000000-0005-0000-0000-00000E660000}"/>
    <cellStyle name="Output 2 3 8 5 2 4" xfId="26142" xr:uid="{00000000-0005-0000-0000-00000F660000}"/>
    <cellStyle name="Output 2 3 8 5 3" xfId="26143" xr:uid="{00000000-0005-0000-0000-000010660000}"/>
    <cellStyle name="Output 2 3 8 5 3 2" xfId="26144" xr:uid="{00000000-0005-0000-0000-000011660000}"/>
    <cellStyle name="Output 2 3 8 5 3 2 2" xfId="26145" xr:uid="{00000000-0005-0000-0000-000012660000}"/>
    <cellStyle name="Output 2 3 8 5 3 3" xfId="26146" xr:uid="{00000000-0005-0000-0000-000013660000}"/>
    <cellStyle name="Output 2 3 8 5 4" xfId="26147" xr:uid="{00000000-0005-0000-0000-000014660000}"/>
    <cellStyle name="Output 2 3 8 5 4 2" xfId="26148" xr:uid="{00000000-0005-0000-0000-000015660000}"/>
    <cellStyle name="Output 2 3 8 5 4 2 2" xfId="26149" xr:uid="{00000000-0005-0000-0000-000016660000}"/>
    <cellStyle name="Output 2 3 8 5 4 3" xfId="26150" xr:uid="{00000000-0005-0000-0000-000017660000}"/>
    <cellStyle name="Output 2 3 8 5 5" xfId="26151" xr:uid="{00000000-0005-0000-0000-000018660000}"/>
    <cellStyle name="Output 2 3 8 5 5 2" xfId="26152" xr:uid="{00000000-0005-0000-0000-000019660000}"/>
    <cellStyle name="Output 2 3 8 5 6" xfId="26153" xr:uid="{00000000-0005-0000-0000-00001A660000}"/>
    <cellStyle name="Output 2 3 8 5 6 2" xfId="26154" xr:uid="{00000000-0005-0000-0000-00001B660000}"/>
    <cellStyle name="Output 2 3 8 5 7" xfId="26155" xr:uid="{00000000-0005-0000-0000-00001C660000}"/>
    <cellStyle name="Output 2 3 8 6" xfId="26156" xr:uid="{00000000-0005-0000-0000-00001D660000}"/>
    <cellStyle name="Output 2 3 8 6 2" xfId="26157" xr:uid="{00000000-0005-0000-0000-00001E660000}"/>
    <cellStyle name="Output 2 3 8 6 2 2" xfId="26158" xr:uid="{00000000-0005-0000-0000-00001F660000}"/>
    <cellStyle name="Output 2 3 8 6 2 2 2" xfId="26159" xr:uid="{00000000-0005-0000-0000-000020660000}"/>
    <cellStyle name="Output 2 3 8 6 2 2 2 2" xfId="26160" xr:uid="{00000000-0005-0000-0000-000021660000}"/>
    <cellStyle name="Output 2 3 8 6 2 2 3" xfId="26161" xr:uid="{00000000-0005-0000-0000-000022660000}"/>
    <cellStyle name="Output 2 3 8 6 2 3" xfId="26162" xr:uid="{00000000-0005-0000-0000-000023660000}"/>
    <cellStyle name="Output 2 3 8 6 2 3 2" xfId="26163" xr:uid="{00000000-0005-0000-0000-000024660000}"/>
    <cellStyle name="Output 2 3 8 6 2 4" xfId="26164" xr:uid="{00000000-0005-0000-0000-000025660000}"/>
    <cellStyle name="Output 2 3 8 6 3" xfId="26165" xr:uid="{00000000-0005-0000-0000-000026660000}"/>
    <cellStyle name="Output 2 3 8 6 3 2" xfId="26166" xr:uid="{00000000-0005-0000-0000-000027660000}"/>
    <cellStyle name="Output 2 3 8 6 3 2 2" xfId="26167" xr:uid="{00000000-0005-0000-0000-000028660000}"/>
    <cellStyle name="Output 2 3 8 6 3 3" xfId="26168" xr:uid="{00000000-0005-0000-0000-000029660000}"/>
    <cellStyle name="Output 2 3 8 6 4" xfId="26169" xr:uid="{00000000-0005-0000-0000-00002A660000}"/>
    <cellStyle name="Output 2 3 8 6 4 2" xfId="26170" xr:uid="{00000000-0005-0000-0000-00002B660000}"/>
    <cellStyle name="Output 2 3 8 6 4 2 2" xfId="26171" xr:uid="{00000000-0005-0000-0000-00002C660000}"/>
    <cellStyle name="Output 2 3 8 6 4 3" xfId="26172" xr:uid="{00000000-0005-0000-0000-00002D660000}"/>
    <cellStyle name="Output 2 3 8 6 5" xfId="26173" xr:uid="{00000000-0005-0000-0000-00002E660000}"/>
    <cellStyle name="Output 2 3 8 6 5 2" xfId="26174" xr:uid="{00000000-0005-0000-0000-00002F660000}"/>
    <cellStyle name="Output 2 3 8 6 6" xfId="26175" xr:uid="{00000000-0005-0000-0000-000030660000}"/>
    <cellStyle name="Output 2 3 8 6 6 2" xfId="26176" xr:uid="{00000000-0005-0000-0000-000031660000}"/>
    <cellStyle name="Output 2 3 8 6 7" xfId="26177" xr:uid="{00000000-0005-0000-0000-000032660000}"/>
    <cellStyle name="Output 2 3 8 7" xfId="26178" xr:uid="{00000000-0005-0000-0000-000033660000}"/>
    <cellStyle name="Output 2 3 8 7 2" xfId="26179" xr:uid="{00000000-0005-0000-0000-000034660000}"/>
    <cellStyle name="Output 2 3 8 7 2 2" xfId="26180" xr:uid="{00000000-0005-0000-0000-000035660000}"/>
    <cellStyle name="Output 2 3 8 7 2 2 2" xfId="26181" xr:uid="{00000000-0005-0000-0000-000036660000}"/>
    <cellStyle name="Output 2 3 8 7 2 3" xfId="26182" xr:uid="{00000000-0005-0000-0000-000037660000}"/>
    <cellStyle name="Output 2 3 8 7 3" xfId="26183" xr:uid="{00000000-0005-0000-0000-000038660000}"/>
    <cellStyle name="Output 2 3 8 7 3 2" xfId="26184" xr:uid="{00000000-0005-0000-0000-000039660000}"/>
    <cellStyle name="Output 2 3 8 7 4" xfId="26185" xr:uid="{00000000-0005-0000-0000-00003A660000}"/>
    <cellStyle name="Output 2 3 8 8" xfId="26186" xr:uid="{00000000-0005-0000-0000-00003B660000}"/>
    <cellStyle name="Output 2 3 8 8 2" xfId="26187" xr:uid="{00000000-0005-0000-0000-00003C660000}"/>
    <cellStyle name="Output 2 3 8 8 2 2" xfId="26188" xr:uid="{00000000-0005-0000-0000-00003D660000}"/>
    <cellStyle name="Output 2 3 8 8 3" xfId="26189" xr:uid="{00000000-0005-0000-0000-00003E660000}"/>
    <cellStyle name="Output 2 3 8 9" xfId="26190" xr:uid="{00000000-0005-0000-0000-00003F660000}"/>
    <cellStyle name="Output 2 3 8 9 2" xfId="26191" xr:uid="{00000000-0005-0000-0000-000040660000}"/>
    <cellStyle name="Output 2 3 8 9 2 2" xfId="26192" xr:uid="{00000000-0005-0000-0000-000041660000}"/>
    <cellStyle name="Output 2 3 8 9 3" xfId="26193" xr:uid="{00000000-0005-0000-0000-000042660000}"/>
    <cellStyle name="Output 2 3 9" xfId="26194" xr:uid="{00000000-0005-0000-0000-000043660000}"/>
    <cellStyle name="Output 2 3 9 10" xfId="26195" xr:uid="{00000000-0005-0000-0000-000044660000}"/>
    <cellStyle name="Output 2 3 9 10 2" xfId="26196" xr:uid="{00000000-0005-0000-0000-000045660000}"/>
    <cellStyle name="Output 2 3 9 11" xfId="26197" xr:uid="{00000000-0005-0000-0000-000046660000}"/>
    <cellStyle name="Output 2 3 9 11 2" xfId="26198" xr:uid="{00000000-0005-0000-0000-000047660000}"/>
    <cellStyle name="Output 2 3 9 12" xfId="26199" xr:uid="{00000000-0005-0000-0000-000048660000}"/>
    <cellStyle name="Output 2 3 9 2" xfId="26200" xr:uid="{00000000-0005-0000-0000-000049660000}"/>
    <cellStyle name="Output 2 3 9 2 2" xfId="26201" xr:uid="{00000000-0005-0000-0000-00004A660000}"/>
    <cellStyle name="Output 2 3 9 2 2 2" xfId="26202" xr:uid="{00000000-0005-0000-0000-00004B660000}"/>
    <cellStyle name="Output 2 3 9 2 2 2 2" xfId="26203" xr:uid="{00000000-0005-0000-0000-00004C660000}"/>
    <cellStyle name="Output 2 3 9 2 2 2 2 2" xfId="26204" xr:uid="{00000000-0005-0000-0000-00004D660000}"/>
    <cellStyle name="Output 2 3 9 2 2 2 3" xfId="26205" xr:uid="{00000000-0005-0000-0000-00004E660000}"/>
    <cellStyle name="Output 2 3 9 2 2 3" xfId="26206" xr:uid="{00000000-0005-0000-0000-00004F660000}"/>
    <cellStyle name="Output 2 3 9 2 2 3 2" xfId="26207" xr:uid="{00000000-0005-0000-0000-000050660000}"/>
    <cellStyle name="Output 2 3 9 2 2 4" xfId="26208" xr:uid="{00000000-0005-0000-0000-000051660000}"/>
    <cellStyle name="Output 2 3 9 2 3" xfId="26209" xr:uid="{00000000-0005-0000-0000-000052660000}"/>
    <cellStyle name="Output 2 3 9 2 3 2" xfId="26210" xr:uid="{00000000-0005-0000-0000-000053660000}"/>
    <cellStyle name="Output 2 3 9 2 3 2 2" xfId="26211" xr:uid="{00000000-0005-0000-0000-000054660000}"/>
    <cellStyle name="Output 2 3 9 2 3 3" xfId="26212" xr:uid="{00000000-0005-0000-0000-000055660000}"/>
    <cellStyle name="Output 2 3 9 2 4" xfId="26213" xr:uid="{00000000-0005-0000-0000-000056660000}"/>
    <cellStyle name="Output 2 3 9 2 4 2" xfId="26214" xr:uid="{00000000-0005-0000-0000-000057660000}"/>
    <cellStyle name="Output 2 3 9 2 4 2 2" xfId="26215" xr:uid="{00000000-0005-0000-0000-000058660000}"/>
    <cellStyle name="Output 2 3 9 2 4 3" xfId="26216" xr:uid="{00000000-0005-0000-0000-000059660000}"/>
    <cellStyle name="Output 2 3 9 2 5" xfId="26217" xr:uid="{00000000-0005-0000-0000-00005A660000}"/>
    <cellStyle name="Output 2 3 9 2 5 2" xfId="26218" xr:uid="{00000000-0005-0000-0000-00005B660000}"/>
    <cellStyle name="Output 2 3 9 2 6" xfId="26219" xr:uid="{00000000-0005-0000-0000-00005C660000}"/>
    <cellStyle name="Output 2 3 9 2 6 2" xfId="26220" xr:uid="{00000000-0005-0000-0000-00005D660000}"/>
    <cellStyle name="Output 2 3 9 2 7" xfId="26221" xr:uid="{00000000-0005-0000-0000-00005E660000}"/>
    <cellStyle name="Output 2 3 9 3" xfId="26222" xr:uid="{00000000-0005-0000-0000-00005F660000}"/>
    <cellStyle name="Output 2 3 9 3 2" xfId="26223" xr:uid="{00000000-0005-0000-0000-000060660000}"/>
    <cellStyle name="Output 2 3 9 3 2 2" xfId="26224" xr:uid="{00000000-0005-0000-0000-000061660000}"/>
    <cellStyle name="Output 2 3 9 3 2 2 2" xfId="26225" xr:uid="{00000000-0005-0000-0000-000062660000}"/>
    <cellStyle name="Output 2 3 9 3 2 2 2 2" xfId="26226" xr:uid="{00000000-0005-0000-0000-000063660000}"/>
    <cellStyle name="Output 2 3 9 3 2 2 3" xfId="26227" xr:uid="{00000000-0005-0000-0000-000064660000}"/>
    <cellStyle name="Output 2 3 9 3 2 3" xfId="26228" xr:uid="{00000000-0005-0000-0000-000065660000}"/>
    <cellStyle name="Output 2 3 9 3 2 3 2" xfId="26229" xr:uid="{00000000-0005-0000-0000-000066660000}"/>
    <cellStyle name="Output 2 3 9 3 2 4" xfId="26230" xr:uid="{00000000-0005-0000-0000-000067660000}"/>
    <cellStyle name="Output 2 3 9 3 3" xfId="26231" xr:uid="{00000000-0005-0000-0000-000068660000}"/>
    <cellStyle name="Output 2 3 9 3 3 2" xfId="26232" xr:uid="{00000000-0005-0000-0000-000069660000}"/>
    <cellStyle name="Output 2 3 9 3 3 2 2" xfId="26233" xr:uid="{00000000-0005-0000-0000-00006A660000}"/>
    <cellStyle name="Output 2 3 9 3 3 3" xfId="26234" xr:uid="{00000000-0005-0000-0000-00006B660000}"/>
    <cellStyle name="Output 2 3 9 3 4" xfId="26235" xr:uid="{00000000-0005-0000-0000-00006C660000}"/>
    <cellStyle name="Output 2 3 9 3 4 2" xfId="26236" xr:uid="{00000000-0005-0000-0000-00006D660000}"/>
    <cellStyle name="Output 2 3 9 3 4 2 2" xfId="26237" xr:uid="{00000000-0005-0000-0000-00006E660000}"/>
    <cellStyle name="Output 2 3 9 3 4 3" xfId="26238" xr:uid="{00000000-0005-0000-0000-00006F660000}"/>
    <cellStyle name="Output 2 3 9 3 5" xfId="26239" xr:uid="{00000000-0005-0000-0000-000070660000}"/>
    <cellStyle name="Output 2 3 9 3 5 2" xfId="26240" xr:uid="{00000000-0005-0000-0000-000071660000}"/>
    <cellStyle name="Output 2 3 9 3 6" xfId="26241" xr:uid="{00000000-0005-0000-0000-000072660000}"/>
    <cellStyle name="Output 2 3 9 3 6 2" xfId="26242" xr:uid="{00000000-0005-0000-0000-000073660000}"/>
    <cellStyle name="Output 2 3 9 3 7" xfId="26243" xr:uid="{00000000-0005-0000-0000-000074660000}"/>
    <cellStyle name="Output 2 3 9 4" xfId="26244" xr:uid="{00000000-0005-0000-0000-000075660000}"/>
    <cellStyle name="Output 2 3 9 4 2" xfId="26245" xr:uid="{00000000-0005-0000-0000-000076660000}"/>
    <cellStyle name="Output 2 3 9 4 2 2" xfId="26246" xr:uid="{00000000-0005-0000-0000-000077660000}"/>
    <cellStyle name="Output 2 3 9 4 2 2 2" xfId="26247" xr:uid="{00000000-0005-0000-0000-000078660000}"/>
    <cellStyle name="Output 2 3 9 4 2 2 2 2" xfId="26248" xr:uid="{00000000-0005-0000-0000-000079660000}"/>
    <cellStyle name="Output 2 3 9 4 2 2 3" xfId="26249" xr:uid="{00000000-0005-0000-0000-00007A660000}"/>
    <cellStyle name="Output 2 3 9 4 2 3" xfId="26250" xr:uid="{00000000-0005-0000-0000-00007B660000}"/>
    <cellStyle name="Output 2 3 9 4 2 3 2" xfId="26251" xr:uid="{00000000-0005-0000-0000-00007C660000}"/>
    <cellStyle name="Output 2 3 9 4 2 4" xfId="26252" xr:uid="{00000000-0005-0000-0000-00007D660000}"/>
    <cellStyle name="Output 2 3 9 4 3" xfId="26253" xr:uid="{00000000-0005-0000-0000-00007E660000}"/>
    <cellStyle name="Output 2 3 9 4 3 2" xfId="26254" xr:uid="{00000000-0005-0000-0000-00007F660000}"/>
    <cellStyle name="Output 2 3 9 4 3 2 2" xfId="26255" xr:uid="{00000000-0005-0000-0000-000080660000}"/>
    <cellStyle name="Output 2 3 9 4 3 3" xfId="26256" xr:uid="{00000000-0005-0000-0000-000081660000}"/>
    <cellStyle name="Output 2 3 9 4 4" xfId="26257" xr:uid="{00000000-0005-0000-0000-000082660000}"/>
    <cellStyle name="Output 2 3 9 4 4 2" xfId="26258" xr:uid="{00000000-0005-0000-0000-000083660000}"/>
    <cellStyle name="Output 2 3 9 4 4 2 2" xfId="26259" xr:uid="{00000000-0005-0000-0000-000084660000}"/>
    <cellStyle name="Output 2 3 9 4 4 3" xfId="26260" xr:uid="{00000000-0005-0000-0000-000085660000}"/>
    <cellStyle name="Output 2 3 9 4 5" xfId="26261" xr:uid="{00000000-0005-0000-0000-000086660000}"/>
    <cellStyle name="Output 2 3 9 4 5 2" xfId="26262" xr:uid="{00000000-0005-0000-0000-000087660000}"/>
    <cellStyle name="Output 2 3 9 4 6" xfId="26263" xr:uid="{00000000-0005-0000-0000-000088660000}"/>
    <cellStyle name="Output 2 3 9 4 6 2" xfId="26264" xr:uid="{00000000-0005-0000-0000-000089660000}"/>
    <cellStyle name="Output 2 3 9 4 7" xfId="26265" xr:uid="{00000000-0005-0000-0000-00008A660000}"/>
    <cellStyle name="Output 2 3 9 5" xfId="26266" xr:uid="{00000000-0005-0000-0000-00008B660000}"/>
    <cellStyle name="Output 2 3 9 5 2" xfId="26267" xr:uid="{00000000-0005-0000-0000-00008C660000}"/>
    <cellStyle name="Output 2 3 9 5 2 2" xfId="26268" xr:uid="{00000000-0005-0000-0000-00008D660000}"/>
    <cellStyle name="Output 2 3 9 5 2 2 2" xfId="26269" xr:uid="{00000000-0005-0000-0000-00008E660000}"/>
    <cellStyle name="Output 2 3 9 5 2 2 2 2" xfId="26270" xr:uid="{00000000-0005-0000-0000-00008F660000}"/>
    <cellStyle name="Output 2 3 9 5 2 2 3" xfId="26271" xr:uid="{00000000-0005-0000-0000-000090660000}"/>
    <cellStyle name="Output 2 3 9 5 2 3" xfId="26272" xr:uid="{00000000-0005-0000-0000-000091660000}"/>
    <cellStyle name="Output 2 3 9 5 2 3 2" xfId="26273" xr:uid="{00000000-0005-0000-0000-000092660000}"/>
    <cellStyle name="Output 2 3 9 5 2 4" xfId="26274" xr:uid="{00000000-0005-0000-0000-000093660000}"/>
    <cellStyle name="Output 2 3 9 5 3" xfId="26275" xr:uid="{00000000-0005-0000-0000-000094660000}"/>
    <cellStyle name="Output 2 3 9 5 3 2" xfId="26276" xr:uid="{00000000-0005-0000-0000-000095660000}"/>
    <cellStyle name="Output 2 3 9 5 3 2 2" xfId="26277" xr:uid="{00000000-0005-0000-0000-000096660000}"/>
    <cellStyle name="Output 2 3 9 5 3 3" xfId="26278" xr:uid="{00000000-0005-0000-0000-000097660000}"/>
    <cellStyle name="Output 2 3 9 5 4" xfId="26279" xr:uid="{00000000-0005-0000-0000-000098660000}"/>
    <cellStyle name="Output 2 3 9 5 4 2" xfId="26280" xr:uid="{00000000-0005-0000-0000-000099660000}"/>
    <cellStyle name="Output 2 3 9 5 4 2 2" xfId="26281" xr:uid="{00000000-0005-0000-0000-00009A660000}"/>
    <cellStyle name="Output 2 3 9 5 4 3" xfId="26282" xr:uid="{00000000-0005-0000-0000-00009B660000}"/>
    <cellStyle name="Output 2 3 9 5 5" xfId="26283" xr:uid="{00000000-0005-0000-0000-00009C660000}"/>
    <cellStyle name="Output 2 3 9 5 5 2" xfId="26284" xr:uid="{00000000-0005-0000-0000-00009D660000}"/>
    <cellStyle name="Output 2 3 9 5 6" xfId="26285" xr:uid="{00000000-0005-0000-0000-00009E660000}"/>
    <cellStyle name="Output 2 3 9 5 6 2" xfId="26286" xr:uid="{00000000-0005-0000-0000-00009F660000}"/>
    <cellStyle name="Output 2 3 9 5 7" xfId="26287" xr:uid="{00000000-0005-0000-0000-0000A0660000}"/>
    <cellStyle name="Output 2 3 9 6" xfId="26288" xr:uid="{00000000-0005-0000-0000-0000A1660000}"/>
    <cellStyle name="Output 2 3 9 6 2" xfId="26289" xr:uid="{00000000-0005-0000-0000-0000A2660000}"/>
    <cellStyle name="Output 2 3 9 6 2 2" xfId="26290" xr:uid="{00000000-0005-0000-0000-0000A3660000}"/>
    <cellStyle name="Output 2 3 9 6 2 2 2" xfId="26291" xr:uid="{00000000-0005-0000-0000-0000A4660000}"/>
    <cellStyle name="Output 2 3 9 6 2 2 2 2" xfId="26292" xr:uid="{00000000-0005-0000-0000-0000A5660000}"/>
    <cellStyle name="Output 2 3 9 6 2 2 3" xfId="26293" xr:uid="{00000000-0005-0000-0000-0000A6660000}"/>
    <cellStyle name="Output 2 3 9 6 2 3" xfId="26294" xr:uid="{00000000-0005-0000-0000-0000A7660000}"/>
    <cellStyle name="Output 2 3 9 6 2 3 2" xfId="26295" xr:uid="{00000000-0005-0000-0000-0000A8660000}"/>
    <cellStyle name="Output 2 3 9 6 2 4" xfId="26296" xr:uid="{00000000-0005-0000-0000-0000A9660000}"/>
    <cellStyle name="Output 2 3 9 6 3" xfId="26297" xr:uid="{00000000-0005-0000-0000-0000AA660000}"/>
    <cellStyle name="Output 2 3 9 6 3 2" xfId="26298" xr:uid="{00000000-0005-0000-0000-0000AB660000}"/>
    <cellStyle name="Output 2 3 9 6 3 2 2" xfId="26299" xr:uid="{00000000-0005-0000-0000-0000AC660000}"/>
    <cellStyle name="Output 2 3 9 6 3 3" xfId="26300" xr:uid="{00000000-0005-0000-0000-0000AD660000}"/>
    <cellStyle name="Output 2 3 9 6 4" xfId="26301" xr:uid="{00000000-0005-0000-0000-0000AE660000}"/>
    <cellStyle name="Output 2 3 9 6 4 2" xfId="26302" xr:uid="{00000000-0005-0000-0000-0000AF660000}"/>
    <cellStyle name="Output 2 3 9 6 4 2 2" xfId="26303" xr:uid="{00000000-0005-0000-0000-0000B0660000}"/>
    <cellStyle name="Output 2 3 9 6 4 3" xfId="26304" xr:uid="{00000000-0005-0000-0000-0000B1660000}"/>
    <cellStyle name="Output 2 3 9 6 5" xfId="26305" xr:uid="{00000000-0005-0000-0000-0000B2660000}"/>
    <cellStyle name="Output 2 3 9 6 5 2" xfId="26306" xr:uid="{00000000-0005-0000-0000-0000B3660000}"/>
    <cellStyle name="Output 2 3 9 6 6" xfId="26307" xr:uid="{00000000-0005-0000-0000-0000B4660000}"/>
    <cellStyle name="Output 2 3 9 6 6 2" xfId="26308" xr:uid="{00000000-0005-0000-0000-0000B5660000}"/>
    <cellStyle name="Output 2 3 9 6 7" xfId="26309" xr:uid="{00000000-0005-0000-0000-0000B6660000}"/>
    <cellStyle name="Output 2 3 9 7" xfId="26310" xr:uid="{00000000-0005-0000-0000-0000B7660000}"/>
    <cellStyle name="Output 2 3 9 7 2" xfId="26311" xr:uid="{00000000-0005-0000-0000-0000B8660000}"/>
    <cellStyle name="Output 2 3 9 7 2 2" xfId="26312" xr:uid="{00000000-0005-0000-0000-0000B9660000}"/>
    <cellStyle name="Output 2 3 9 7 2 2 2" xfId="26313" xr:uid="{00000000-0005-0000-0000-0000BA660000}"/>
    <cellStyle name="Output 2 3 9 7 2 3" xfId="26314" xr:uid="{00000000-0005-0000-0000-0000BB660000}"/>
    <cellStyle name="Output 2 3 9 7 3" xfId="26315" xr:uid="{00000000-0005-0000-0000-0000BC660000}"/>
    <cellStyle name="Output 2 3 9 7 3 2" xfId="26316" xr:uid="{00000000-0005-0000-0000-0000BD660000}"/>
    <cellStyle name="Output 2 3 9 7 4" xfId="26317" xr:uid="{00000000-0005-0000-0000-0000BE660000}"/>
    <cellStyle name="Output 2 3 9 8" xfId="26318" xr:uid="{00000000-0005-0000-0000-0000BF660000}"/>
    <cellStyle name="Output 2 3 9 8 2" xfId="26319" xr:uid="{00000000-0005-0000-0000-0000C0660000}"/>
    <cellStyle name="Output 2 3 9 8 2 2" xfId="26320" xr:uid="{00000000-0005-0000-0000-0000C1660000}"/>
    <cellStyle name="Output 2 3 9 8 3" xfId="26321" xr:uid="{00000000-0005-0000-0000-0000C2660000}"/>
    <cellStyle name="Output 2 3 9 9" xfId="26322" xr:uid="{00000000-0005-0000-0000-0000C3660000}"/>
    <cellStyle name="Output 2 3 9 9 2" xfId="26323" xr:uid="{00000000-0005-0000-0000-0000C4660000}"/>
    <cellStyle name="Output 2 3 9 9 2 2" xfId="26324" xr:uid="{00000000-0005-0000-0000-0000C5660000}"/>
    <cellStyle name="Output 2 3 9 9 3" xfId="26325" xr:uid="{00000000-0005-0000-0000-0000C6660000}"/>
    <cellStyle name="Output 2 4" xfId="26326" xr:uid="{00000000-0005-0000-0000-0000C7660000}"/>
    <cellStyle name="Output 2 4 2" xfId="26327" xr:uid="{00000000-0005-0000-0000-0000C8660000}"/>
    <cellStyle name="Output 2 4 3" xfId="26328" xr:uid="{00000000-0005-0000-0000-0000C9660000}"/>
    <cellStyle name="Output 2 4 4" xfId="26329" xr:uid="{00000000-0005-0000-0000-0000CA660000}"/>
    <cellStyle name="Output 2 5" xfId="26330" xr:uid="{00000000-0005-0000-0000-0000CB660000}"/>
    <cellStyle name="Output 2 5 2" xfId="26331" xr:uid="{00000000-0005-0000-0000-0000CC660000}"/>
    <cellStyle name="Output 2 5 3" xfId="26332" xr:uid="{00000000-0005-0000-0000-0000CD660000}"/>
    <cellStyle name="Output 2 6" xfId="26333" xr:uid="{00000000-0005-0000-0000-0000CE660000}"/>
    <cellStyle name="Output 2 6 2" xfId="26334" xr:uid="{00000000-0005-0000-0000-0000CF660000}"/>
    <cellStyle name="Output 2 7" xfId="26335" xr:uid="{00000000-0005-0000-0000-0000D0660000}"/>
    <cellStyle name="Output 2 8" xfId="26336" xr:uid="{00000000-0005-0000-0000-0000D1660000}"/>
    <cellStyle name="Output 2 9" xfId="20822" xr:uid="{00000000-0005-0000-0000-0000D2660000}"/>
    <cellStyle name="Output 3" xfId="278" xr:uid="{00000000-0005-0000-0000-0000D3660000}"/>
    <cellStyle name="Output 3 2" xfId="26338" xr:uid="{00000000-0005-0000-0000-0000D4660000}"/>
    <cellStyle name="Output 3 2 2" xfId="26339" xr:uid="{00000000-0005-0000-0000-0000D5660000}"/>
    <cellStyle name="Output 3 2 3" xfId="26340" xr:uid="{00000000-0005-0000-0000-0000D6660000}"/>
    <cellStyle name="Output 3 2 4" xfId="26341" xr:uid="{00000000-0005-0000-0000-0000D7660000}"/>
    <cellStyle name="Output 3 3" xfId="26342" xr:uid="{00000000-0005-0000-0000-0000D8660000}"/>
    <cellStyle name="Output 3 3 2" xfId="26343" xr:uid="{00000000-0005-0000-0000-0000D9660000}"/>
    <cellStyle name="Output 3 3 3" xfId="26344" xr:uid="{00000000-0005-0000-0000-0000DA660000}"/>
    <cellStyle name="Output 3 4" xfId="26345" xr:uid="{00000000-0005-0000-0000-0000DB660000}"/>
    <cellStyle name="Output 3 4 2" xfId="26346" xr:uid="{00000000-0005-0000-0000-0000DC660000}"/>
    <cellStyle name="Output 3 5" xfId="26347" xr:uid="{00000000-0005-0000-0000-0000DD660000}"/>
    <cellStyle name="Output 3 6" xfId="26348" xr:uid="{00000000-0005-0000-0000-0000DE660000}"/>
    <cellStyle name="Output 3 7" xfId="26349" xr:uid="{00000000-0005-0000-0000-0000DF660000}"/>
    <cellStyle name="Output 3 8" xfId="26337" xr:uid="{00000000-0005-0000-0000-0000E0660000}"/>
    <cellStyle name="Output 4" xfId="26350" xr:uid="{00000000-0005-0000-0000-0000E1660000}"/>
    <cellStyle name="Output 4 2" xfId="26351" xr:uid="{00000000-0005-0000-0000-0000E2660000}"/>
    <cellStyle name="Output 4 3" xfId="26352" xr:uid="{00000000-0005-0000-0000-0000E3660000}"/>
    <cellStyle name="Output 4 4" xfId="26353" xr:uid="{00000000-0005-0000-0000-0000E4660000}"/>
    <cellStyle name="Output 4 5" xfId="26354" xr:uid="{00000000-0005-0000-0000-0000E5660000}"/>
    <cellStyle name="Output 5" xfId="26355" xr:uid="{00000000-0005-0000-0000-0000E6660000}"/>
    <cellStyle name="Output 5 2" xfId="26356" xr:uid="{00000000-0005-0000-0000-0000E7660000}"/>
    <cellStyle name="Output 5 3" xfId="26357" xr:uid="{00000000-0005-0000-0000-0000E8660000}"/>
    <cellStyle name="Output 6" xfId="26358" xr:uid="{00000000-0005-0000-0000-0000E9660000}"/>
    <cellStyle name="Output 6 2" xfId="26359" xr:uid="{00000000-0005-0000-0000-0000EA660000}"/>
    <cellStyle name="Output 6 3" xfId="26360" xr:uid="{00000000-0005-0000-0000-0000EB660000}"/>
    <cellStyle name="Output 7" xfId="26361" xr:uid="{00000000-0005-0000-0000-0000EC660000}"/>
    <cellStyle name="Output 7 2" xfId="26362" xr:uid="{00000000-0005-0000-0000-0000ED660000}"/>
    <cellStyle name="Output 7 3" xfId="26363" xr:uid="{00000000-0005-0000-0000-0000EE660000}"/>
    <cellStyle name="Output 8" xfId="26364" xr:uid="{00000000-0005-0000-0000-0000EF660000}"/>
    <cellStyle name="Output 9" xfId="26365" xr:uid="{00000000-0005-0000-0000-0000F0660000}"/>
    <cellStyle name="Percent 2" xfId="279" xr:uid="{00000000-0005-0000-0000-0000F1660000}"/>
    <cellStyle name="Percent 2 2" xfId="280" xr:uid="{00000000-0005-0000-0000-0000F2660000}"/>
    <cellStyle name="Percent 2 2 2" xfId="26367" xr:uid="{00000000-0005-0000-0000-0000F3660000}"/>
    <cellStyle name="Percent 2 2 2 2" xfId="26368" xr:uid="{00000000-0005-0000-0000-0000F4660000}"/>
    <cellStyle name="Percent 2 2 2 3" xfId="26369" xr:uid="{00000000-0005-0000-0000-0000F5660000}"/>
    <cellStyle name="Percent 2 2 3" xfId="26370" xr:uid="{00000000-0005-0000-0000-0000F6660000}"/>
    <cellStyle name="Percent 2 2 4" xfId="26371" xr:uid="{00000000-0005-0000-0000-0000F7660000}"/>
    <cellStyle name="Percent 2 2 5" xfId="26372" xr:uid="{00000000-0005-0000-0000-0000F8660000}"/>
    <cellStyle name="Percent 2 2 6" xfId="26373" xr:uid="{00000000-0005-0000-0000-0000F9660000}"/>
    <cellStyle name="Percent 2 2 7" xfId="26366" xr:uid="{00000000-0005-0000-0000-0000FA660000}"/>
    <cellStyle name="Percent 2 3" xfId="281" xr:uid="{00000000-0005-0000-0000-0000FB660000}"/>
    <cellStyle name="Percent 2 3 2" xfId="26375" xr:uid="{00000000-0005-0000-0000-0000FC660000}"/>
    <cellStyle name="Percent 2 3 2 2" xfId="26376" xr:uid="{00000000-0005-0000-0000-0000FD660000}"/>
    <cellStyle name="Percent 2 3 3" xfId="26377" xr:uid="{00000000-0005-0000-0000-0000FE660000}"/>
    <cellStyle name="Percent 2 3 4" xfId="26378" xr:uid="{00000000-0005-0000-0000-0000FF660000}"/>
    <cellStyle name="Percent 2 3 5" xfId="26374" xr:uid="{00000000-0005-0000-0000-000000670000}"/>
    <cellStyle name="Percent 2 4" xfId="282" xr:uid="{00000000-0005-0000-0000-000001670000}"/>
    <cellStyle name="Percent 2 4 2" xfId="26380" xr:uid="{00000000-0005-0000-0000-000002670000}"/>
    <cellStyle name="Percent 2 4 3" xfId="26379" xr:uid="{00000000-0005-0000-0000-000003670000}"/>
    <cellStyle name="Percent 2 5" xfId="283" xr:uid="{00000000-0005-0000-0000-000004670000}"/>
    <cellStyle name="Percent 2 5 2" xfId="26381" xr:uid="{00000000-0005-0000-0000-000005670000}"/>
    <cellStyle name="Percent 2 6" xfId="284" xr:uid="{00000000-0005-0000-0000-000006670000}"/>
    <cellStyle name="Percent 2 6 2" xfId="26382" xr:uid="{00000000-0005-0000-0000-000007670000}"/>
    <cellStyle name="Percent 3" xfId="285" xr:uid="{00000000-0005-0000-0000-000008670000}"/>
    <cellStyle name="Percent 3 2" xfId="286" xr:uid="{00000000-0005-0000-0000-000009670000}"/>
    <cellStyle name="Percent 3 2 2" xfId="26384" xr:uid="{00000000-0005-0000-0000-00000A670000}"/>
    <cellStyle name="Percent 3 2 2 2" xfId="26385" xr:uid="{00000000-0005-0000-0000-00000B670000}"/>
    <cellStyle name="Percent 3 2 3" xfId="26386" xr:uid="{00000000-0005-0000-0000-00000C670000}"/>
    <cellStyle name="Percent 3 2 4" xfId="26387" xr:uid="{00000000-0005-0000-0000-00000D670000}"/>
    <cellStyle name="Percent 3 2 5" xfId="26388" xr:uid="{00000000-0005-0000-0000-00000E670000}"/>
    <cellStyle name="Percent 3 2 6" xfId="26383" xr:uid="{00000000-0005-0000-0000-00000F670000}"/>
    <cellStyle name="Percent 3 3" xfId="287" xr:uid="{00000000-0005-0000-0000-000010670000}"/>
    <cellStyle name="Percent 3 3 2" xfId="26390" xr:uid="{00000000-0005-0000-0000-000011670000}"/>
    <cellStyle name="Percent 3 3 3" xfId="26389" xr:uid="{00000000-0005-0000-0000-000012670000}"/>
    <cellStyle name="Percent 3 4" xfId="26391" xr:uid="{00000000-0005-0000-0000-000013670000}"/>
    <cellStyle name="Percent 3 4 2" xfId="26392" xr:uid="{00000000-0005-0000-0000-000014670000}"/>
    <cellStyle name="Percent 3 4 2 2" xfId="26393" xr:uid="{00000000-0005-0000-0000-000015670000}"/>
    <cellStyle name="Percent 3 5" xfId="26394" xr:uid="{00000000-0005-0000-0000-000016670000}"/>
    <cellStyle name="Percent 3 6" xfId="26395" xr:uid="{00000000-0005-0000-0000-000017670000}"/>
    <cellStyle name="Percent 4" xfId="288" xr:uid="{00000000-0005-0000-0000-000018670000}"/>
    <cellStyle name="Percent 4 2" xfId="26397" xr:uid="{00000000-0005-0000-0000-000019670000}"/>
    <cellStyle name="Percent 4 2 2" xfId="26398" xr:uid="{00000000-0005-0000-0000-00001A670000}"/>
    <cellStyle name="Percent 4 2 2 2" xfId="26399" xr:uid="{00000000-0005-0000-0000-00001B670000}"/>
    <cellStyle name="Percent 4 2 3" xfId="26400" xr:uid="{00000000-0005-0000-0000-00001C670000}"/>
    <cellStyle name="Percent 4 2 4" xfId="26401" xr:uid="{00000000-0005-0000-0000-00001D670000}"/>
    <cellStyle name="Percent 4 2 5" xfId="26402" xr:uid="{00000000-0005-0000-0000-00001E670000}"/>
    <cellStyle name="Percent 4 2 6" xfId="26403" xr:uid="{00000000-0005-0000-0000-00001F670000}"/>
    <cellStyle name="Percent 4 3" xfId="26404" xr:uid="{00000000-0005-0000-0000-000020670000}"/>
    <cellStyle name="Percent 4 3 2" xfId="26405" xr:uid="{00000000-0005-0000-0000-000021670000}"/>
    <cellStyle name="Percent 4 3 3" xfId="26406" xr:uid="{00000000-0005-0000-0000-000022670000}"/>
    <cellStyle name="Percent 4 4" xfId="26407" xr:uid="{00000000-0005-0000-0000-000023670000}"/>
    <cellStyle name="Percent 4 4 2" xfId="26408" xr:uid="{00000000-0005-0000-0000-000024670000}"/>
    <cellStyle name="Percent 4 5" xfId="26409" xr:uid="{00000000-0005-0000-0000-000025670000}"/>
    <cellStyle name="Percent 4 6" xfId="26410" xr:uid="{00000000-0005-0000-0000-000026670000}"/>
    <cellStyle name="Percent 4 7" xfId="26411" xr:uid="{00000000-0005-0000-0000-000027670000}"/>
    <cellStyle name="Percent 4 8" xfId="26396" xr:uid="{00000000-0005-0000-0000-000028670000}"/>
    <cellStyle name="Percent 5" xfId="26412" xr:uid="{00000000-0005-0000-0000-000029670000}"/>
    <cellStyle name="Percent 5 2" xfId="26413" xr:uid="{00000000-0005-0000-0000-00002A670000}"/>
    <cellStyle name="Percent 5 2 2" xfId="26414" xr:uid="{00000000-0005-0000-0000-00002B670000}"/>
    <cellStyle name="Percent 5 2 2 2" xfId="26415" xr:uid="{00000000-0005-0000-0000-00002C670000}"/>
    <cellStyle name="Percent 5 2 3" xfId="26416" xr:uid="{00000000-0005-0000-0000-00002D670000}"/>
    <cellStyle name="Percent 5 2 4" xfId="26417" xr:uid="{00000000-0005-0000-0000-00002E670000}"/>
    <cellStyle name="Percent 5 2 5" xfId="26418" xr:uid="{00000000-0005-0000-0000-00002F670000}"/>
    <cellStyle name="Percent 5 2 6" xfId="26419" xr:uid="{00000000-0005-0000-0000-000030670000}"/>
    <cellStyle name="Percent 5 2 7" xfId="26420" xr:uid="{00000000-0005-0000-0000-000031670000}"/>
    <cellStyle name="Percent 5 3" xfId="26421" xr:uid="{00000000-0005-0000-0000-000032670000}"/>
    <cellStyle name="Percent 5 3 2" xfId="26422" xr:uid="{00000000-0005-0000-0000-000033670000}"/>
    <cellStyle name="Percent 5 3 3" xfId="26423" xr:uid="{00000000-0005-0000-0000-000034670000}"/>
    <cellStyle name="Percent 5 4" xfId="26424" xr:uid="{00000000-0005-0000-0000-000035670000}"/>
    <cellStyle name="Percent 5 4 2" xfId="26425" xr:uid="{00000000-0005-0000-0000-000036670000}"/>
    <cellStyle name="Percent 5 5" xfId="26426" xr:uid="{00000000-0005-0000-0000-000037670000}"/>
    <cellStyle name="Percent 5 5 2" xfId="26427" xr:uid="{00000000-0005-0000-0000-000038670000}"/>
    <cellStyle name="Percent 5 6" xfId="26428" xr:uid="{00000000-0005-0000-0000-000039670000}"/>
    <cellStyle name="Percent 5 7" xfId="26429" xr:uid="{00000000-0005-0000-0000-00003A670000}"/>
    <cellStyle name="Percent 5 8" xfId="26430" xr:uid="{00000000-0005-0000-0000-00003B670000}"/>
    <cellStyle name="Percent 6" xfId="26431" xr:uid="{00000000-0005-0000-0000-00003C670000}"/>
    <cellStyle name="Percent 6 2" xfId="26432" xr:uid="{00000000-0005-0000-0000-00003D670000}"/>
    <cellStyle name="Percent 6 2 2" xfId="26433" xr:uid="{00000000-0005-0000-0000-00003E670000}"/>
    <cellStyle name="Percent 6 2 3" xfId="26434" xr:uid="{00000000-0005-0000-0000-00003F670000}"/>
    <cellStyle name="Percent 6 3" xfId="26435" xr:uid="{00000000-0005-0000-0000-000040670000}"/>
    <cellStyle name="Percent 6 4" xfId="26436" xr:uid="{00000000-0005-0000-0000-000041670000}"/>
    <cellStyle name="Percent 6 4 2" xfId="26437" xr:uid="{00000000-0005-0000-0000-000042670000}"/>
    <cellStyle name="Percent 6 5" xfId="26438" xr:uid="{00000000-0005-0000-0000-000043670000}"/>
    <cellStyle name="Percent 6 6" xfId="26439" xr:uid="{00000000-0005-0000-0000-000044670000}"/>
    <cellStyle name="Percent 6 7" xfId="26440" xr:uid="{00000000-0005-0000-0000-000045670000}"/>
    <cellStyle name="Percent 7" xfId="26441" xr:uid="{00000000-0005-0000-0000-000046670000}"/>
    <cellStyle name="Percent 7 2" xfId="31" xr:uid="{00000000-0005-0000-0000-000047670000}"/>
    <cellStyle name="Percent 7 2 2" xfId="26443" xr:uid="{00000000-0005-0000-0000-000048670000}"/>
    <cellStyle name="Percent 7 2 3" xfId="26442" xr:uid="{00000000-0005-0000-0000-000049670000}"/>
    <cellStyle name="Percent 7 3" xfId="26444" xr:uid="{00000000-0005-0000-0000-00004A670000}"/>
    <cellStyle name="Percent 7 4" xfId="26445" xr:uid="{00000000-0005-0000-0000-00004B670000}"/>
    <cellStyle name="Percent 7 5" xfId="26446" xr:uid="{00000000-0005-0000-0000-00004C670000}"/>
    <cellStyle name="Percent 8" xfId="32438" xr:uid="{00000000-0005-0000-0000-00004D670000}"/>
    <cellStyle name="Percent 9" xfId="304" xr:uid="{00000000-0005-0000-0000-00004E670000}"/>
    <cellStyle name="PSChar" xfId="26447" xr:uid="{00000000-0005-0000-0000-00004F670000}"/>
    <cellStyle name="PSChar 2" xfId="26448" xr:uid="{00000000-0005-0000-0000-000050670000}"/>
    <cellStyle name="PSChar 3" xfId="26449" xr:uid="{00000000-0005-0000-0000-000051670000}"/>
    <cellStyle name="PSInt" xfId="26450" xr:uid="{00000000-0005-0000-0000-000052670000}"/>
    <cellStyle name="PSInt 2" xfId="26451" xr:uid="{00000000-0005-0000-0000-000053670000}"/>
    <cellStyle name="PSInt 3" xfId="26452" xr:uid="{00000000-0005-0000-0000-000054670000}"/>
    <cellStyle name="Title 2" xfId="26453" xr:uid="{00000000-0005-0000-0000-000055670000}"/>
    <cellStyle name="Title 2 2" xfId="26454" xr:uid="{00000000-0005-0000-0000-000056670000}"/>
    <cellStyle name="Title 2 2 2" xfId="26455" xr:uid="{00000000-0005-0000-0000-000057670000}"/>
    <cellStyle name="Title 2 2 3" xfId="26456" xr:uid="{00000000-0005-0000-0000-000058670000}"/>
    <cellStyle name="Title 2 2 4" xfId="26457" xr:uid="{00000000-0005-0000-0000-000059670000}"/>
    <cellStyle name="Title 2 2 5" xfId="26458" xr:uid="{00000000-0005-0000-0000-00005A670000}"/>
    <cellStyle name="Title 2 3" xfId="26459" xr:uid="{00000000-0005-0000-0000-00005B670000}"/>
    <cellStyle name="Title 2 3 2" xfId="26460" xr:uid="{00000000-0005-0000-0000-00005C670000}"/>
    <cellStyle name="Title 2 3 3" xfId="26461" xr:uid="{00000000-0005-0000-0000-00005D670000}"/>
    <cellStyle name="Title 2 3 4" xfId="26462" xr:uid="{00000000-0005-0000-0000-00005E670000}"/>
    <cellStyle name="Title 2 4" xfId="26463" xr:uid="{00000000-0005-0000-0000-00005F670000}"/>
    <cellStyle name="Title 2 4 2" xfId="26464" xr:uid="{00000000-0005-0000-0000-000060670000}"/>
    <cellStyle name="Title 2 4 3" xfId="26465" xr:uid="{00000000-0005-0000-0000-000061670000}"/>
    <cellStyle name="Title 2 4 4" xfId="26466" xr:uid="{00000000-0005-0000-0000-000062670000}"/>
    <cellStyle name="Title 2 5" xfId="26467" xr:uid="{00000000-0005-0000-0000-000063670000}"/>
    <cellStyle name="Title 2 5 2" xfId="26468" xr:uid="{00000000-0005-0000-0000-000064670000}"/>
    <cellStyle name="Title 2 6" xfId="26469" xr:uid="{00000000-0005-0000-0000-000065670000}"/>
    <cellStyle name="Title 2 7" xfId="26470" xr:uid="{00000000-0005-0000-0000-000066670000}"/>
    <cellStyle name="Title 2 8" xfId="26471" xr:uid="{00000000-0005-0000-0000-000067670000}"/>
    <cellStyle name="Title 3" xfId="26472" xr:uid="{00000000-0005-0000-0000-000068670000}"/>
    <cellStyle name="Title 3 2" xfId="26473" xr:uid="{00000000-0005-0000-0000-000069670000}"/>
    <cellStyle name="Title 3 3" xfId="26474" xr:uid="{00000000-0005-0000-0000-00006A670000}"/>
    <cellStyle name="Title 3 4" xfId="26475" xr:uid="{00000000-0005-0000-0000-00006B670000}"/>
    <cellStyle name="Title 4" xfId="26476" xr:uid="{00000000-0005-0000-0000-00006C670000}"/>
    <cellStyle name="Title 4 2" xfId="26477" xr:uid="{00000000-0005-0000-0000-00006D670000}"/>
    <cellStyle name="Title 4 3" xfId="26478" xr:uid="{00000000-0005-0000-0000-00006E670000}"/>
    <cellStyle name="Title 4 4" xfId="26479" xr:uid="{00000000-0005-0000-0000-00006F670000}"/>
    <cellStyle name="Title 5" xfId="26480" xr:uid="{00000000-0005-0000-0000-000070670000}"/>
    <cellStyle name="Title 6" xfId="26481" xr:uid="{00000000-0005-0000-0000-000071670000}"/>
    <cellStyle name="Title 7" xfId="26482" xr:uid="{00000000-0005-0000-0000-000072670000}"/>
    <cellStyle name="Title 8" xfId="26483" xr:uid="{00000000-0005-0000-0000-000073670000}"/>
    <cellStyle name="TitleStyle" xfId="26484" xr:uid="{00000000-0005-0000-0000-000074670000}"/>
    <cellStyle name="TitleStyle 2" xfId="26485" xr:uid="{00000000-0005-0000-0000-000075670000}"/>
    <cellStyle name="TitleStyle 2 2" xfId="26486" xr:uid="{00000000-0005-0000-0000-000076670000}"/>
    <cellStyle name="TitleStyle 3" xfId="26487" xr:uid="{00000000-0005-0000-0000-000077670000}"/>
    <cellStyle name="TitleStyle 4" xfId="26488" xr:uid="{00000000-0005-0000-0000-000078670000}"/>
    <cellStyle name="Total 10" xfId="26489" xr:uid="{00000000-0005-0000-0000-000079670000}"/>
    <cellStyle name="Total 11" xfId="26490" xr:uid="{00000000-0005-0000-0000-00007A670000}"/>
    <cellStyle name="Total 12" xfId="26491" xr:uid="{00000000-0005-0000-0000-00007B670000}"/>
    <cellStyle name="Total 12 2" xfId="26492" xr:uid="{00000000-0005-0000-0000-00007C670000}"/>
    <cellStyle name="Total 12 2 2" xfId="26493" xr:uid="{00000000-0005-0000-0000-00007D670000}"/>
    <cellStyle name="Total 13" xfId="26494" xr:uid="{00000000-0005-0000-0000-00007E670000}"/>
    <cellStyle name="Total 13 2" xfId="26495" xr:uid="{00000000-0005-0000-0000-00007F670000}"/>
    <cellStyle name="Total 14" xfId="26496" xr:uid="{00000000-0005-0000-0000-000080670000}"/>
    <cellStyle name="Total 2" xfId="289" xr:uid="{00000000-0005-0000-0000-000081670000}"/>
    <cellStyle name="Total 2 10" xfId="26498" xr:uid="{00000000-0005-0000-0000-000082670000}"/>
    <cellStyle name="Total 2 11" xfId="26497" xr:uid="{00000000-0005-0000-0000-000083670000}"/>
    <cellStyle name="Total 2 2" xfId="290" xr:uid="{00000000-0005-0000-0000-000084670000}"/>
    <cellStyle name="Total 2 2 2" xfId="26500" xr:uid="{00000000-0005-0000-0000-000085670000}"/>
    <cellStyle name="Total 2 2 2 2" xfId="26501" xr:uid="{00000000-0005-0000-0000-000086670000}"/>
    <cellStyle name="Total 2 2 2 2 2" xfId="26502" xr:uid="{00000000-0005-0000-0000-000087670000}"/>
    <cellStyle name="Total 2 2 2 2 2 2" xfId="26503" xr:uid="{00000000-0005-0000-0000-000088670000}"/>
    <cellStyle name="Total 2 2 2 2 2 2 2" xfId="26504" xr:uid="{00000000-0005-0000-0000-000089670000}"/>
    <cellStyle name="Total 2 2 2 2 2 3" xfId="26505" xr:uid="{00000000-0005-0000-0000-00008A670000}"/>
    <cellStyle name="Total 2 2 2 2 3" xfId="26506" xr:uid="{00000000-0005-0000-0000-00008B670000}"/>
    <cellStyle name="Total 2 2 2 2 3 2" xfId="26507" xr:uid="{00000000-0005-0000-0000-00008C670000}"/>
    <cellStyle name="Total 2 2 2 2 4" xfId="26508" xr:uid="{00000000-0005-0000-0000-00008D670000}"/>
    <cellStyle name="Total 2 2 2 3" xfId="26509" xr:uid="{00000000-0005-0000-0000-00008E670000}"/>
    <cellStyle name="Total 2 2 2 3 2" xfId="26510" xr:uid="{00000000-0005-0000-0000-00008F670000}"/>
    <cellStyle name="Total 2 2 2 3 2 2" xfId="26511" xr:uid="{00000000-0005-0000-0000-000090670000}"/>
    <cellStyle name="Total 2 2 2 3 3" xfId="26512" xr:uid="{00000000-0005-0000-0000-000091670000}"/>
    <cellStyle name="Total 2 2 2 4" xfId="26513" xr:uid="{00000000-0005-0000-0000-000092670000}"/>
    <cellStyle name="Total 2 2 2 4 2" xfId="26514" xr:uid="{00000000-0005-0000-0000-000093670000}"/>
    <cellStyle name="Total 2 2 2 5" xfId="26515" xr:uid="{00000000-0005-0000-0000-000094670000}"/>
    <cellStyle name="Total 2 2 3" xfId="26516" xr:uid="{00000000-0005-0000-0000-000095670000}"/>
    <cellStyle name="Total 2 2 3 2" xfId="26517" xr:uid="{00000000-0005-0000-0000-000096670000}"/>
    <cellStyle name="Total 2 2 3 2 2" xfId="26518" xr:uid="{00000000-0005-0000-0000-000097670000}"/>
    <cellStyle name="Total 2 2 3 3" xfId="26519" xr:uid="{00000000-0005-0000-0000-000098670000}"/>
    <cellStyle name="Total 2 2 4" xfId="26520" xr:uid="{00000000-0005-0000-0000-000099670000}"/>
    <cellStyle name="Total 2 2 4 2" xfId="26521" xr:uid="{00000000-0005-0000-0000-00009A670000}"/>
    <cellStyle name="Total 2 2 4 2 2" xfId="26522" xr:uid="{00000000-0005-0000-0000-00009B670000}"/>
    <cellStyle name="Total 2 2 4 2 2 2" xfId="26523" xr:uid="{00000000-0005-0000-0000-00009C670000}"/>
    <cellStyle name="Total 2 2 4 2 3" xfId="26524" xr:uid="{00000000-0005-0000-0000-00009D670000}"/>
    <cellStyle name="Total 2 2 4 3" xfId="26525" xr:uid="{00000000-0005-0000-0000-00009E670000}"/>
    <cellStyle name="Total 2 2 4 3 2" xfId="26526" xr:uid="{00000000-0005-0000-0000-00009F670000}"/>
    <cellStyle name="Total 2 2 4 4" xfId="26527" xr:uid="{00000000-0005-0000-0000-0000A0670000}"/>
    <cellStyle name="Total 2 2 5" xfId="26528" xr:uid="{00000000-0005-0000-0000-0000A1670000}"/>
    <cellStyle name="Total 2 2 5 2" xfId="26529" xr:uid="{00000000-0005-0000-0000-0000A2670000}"/>
    <cellStyle name="Total 2 2 5 2 2" xfId="26530" xr:uid="{00000000-0005-0000-0000-0000A3670000}"/>
    <cellStyle name="Total 2 2 5 2 2 2" xfId="26531" xr:uid="{00000000-0005-0000-0000-0000A4670000}"/>
    <cellStyle name="Total 2 2 5 2 3" xfId="26532" xr:uid="{00000000-0005-0000-0000-0000A5670000}"/>
    <cellStyle name="Total 2 2 5 3" xfId="26533" xr:uid="{00000000-0005-0000-0000-0000A6670000}"/>
    <cellStyle name="Total 2 2 5 3 2" xfId="26534" xr:uid="{00000000-0005-0000-0000-0000A7670000}"/>
    <cellStyle name="Total 2 2 5 4" xfId="26535" xr:uid="{00000000-0005-0000-0000-0000A8670000}"/>
    <cellStyle name="Total 2 2 6" xfId="26536" xr:uid="{00000000-0005-0000-0000-0000A9670000}"/>
    <cellStyle name="Total 2 2 6 2" xfId="26537" xr:uid="{00000000-0005-0000-0000-0000AA670000}"/>
    <cellStyle name="Total 2 2 7" xfId="26538" xr:uid="{00000000-0005-0000-0000-0000AB670000}"/>
    <cellStyle name="Total 2 2 8" xfId="26539" xr:uid="{00000000-0005-0000-0000-0000AC670000}"/>
    <cellStyle name="Total 2 2 9" xfId="26499" xr:uid="{00000000-0005-0000-0000-0000AD670000}"/>
    <cellStyle name="Total 2 3" xfId="26540" xr:uid="{00000000-0005-0000-0000-0000AE670000}"/>
    <cellStyle name="Total 2 3 10" xfId="26541" xr:uid="{00000000-0005-0000-0000-0000AF670000}"/>
    <cellStyle name="Total 2 3 10 10" xfId="26542" xr:uid="{00000000-0005-0000-0000-0000B0670000}"/>
    <cellStyle name="Total 2 3 10 10 2" xfId="26543" xr:uid="{00000000-0005-0000-0000-0000B1670000}"/>
    <cellStyle name="Total 2 3 10 11" xfId="26544" xr:uid="{00000000-0005-0000-0000-0000B2670000}"/>
    <cellStyle name="Total 2 3 10 11 2" xfId="26545" xr:uid="{00000000-0005-0000-0000-0000B3670000}"/>
    <cellStyle name="Total 2 3 10 12" xfId="26546" xr:uid="{00000000-0005-0000-0000-0000B4670000}"/>
    <cellStyle name="Total 2 3 10 2" xfId="26547" xr:uid="{00000000-0005-0000-0000-0000B5670000}"/>
    <cellStyle name="Total 2 3 10 2 2" xfId="26548" xr:uid="{00000000-0005-0000-0000-0000B6670000}"/>
    <cellStyle name="Total 2 3 10 2 2 2" xfId="26549" xr:uid="{00000000-0005-0000-0000-0000B7670000}"/>
    <cellStyle name="Total 2 3 10 2 2 2 2" xfId="26550" xr:uid="{00000000-0005-0000-0000-0000B8670000}"/>
    <cellStyle name="Total 2 3 10 2 2 2 2 2" xfId="26551" xr:uid="{00000000-0005-0000-0000-0000B9670000}"/>
    <cellStyle name="Total 2 3 10 2 2 2 3" xfId="26552" xr:uid="{00000000-0005-0000-0000-0000BA670000}"/>
    <cellStyle name="Total 2 3 10 2 2 3" xfId="26553" xr:uid="{00000000-0005-0000-0000-0000BB670000}"/>
    <cellStyle name="Total 2 3 10 2 2 3 2" xfId="26554" xr:uid="{00000000-0005-0000-0000-0000BC670000}"/>
    <cellStyle name="Total 2 3 10 2 2 4" xfId="26555" xr:uid="{00000000-0005-0000-0000-0000BD670000}"/>
    <cellStyle name="Total 2 3 10 2 3" xfId="26556" xr:uid="{00000000-0005-0000-0000-0000BE670000}"/>
    <cellStyle name="Total 2 3 10 2 3 2" xfId="26557" xr:uid="{00000000-0005-0000-0000-0000BF670000}"/>
    <cellStyle name="Total 2 3 10 2 3 2 2" xfId="26558" xr:uid="{00000000-0005-0000-0000-0000C0670000}"/>
    <cellStyle name="Total 2 3 10 2 3 3" xfId="26559" xr:uid="{00000000-0005-0000-0000-0000C1670000}"/>
    <cellStyle name="Total 2 3 10 2 4" xfId="26560" xr:uid="{00000000-0005-0000-0000-0000C2670000}"/>
    <cellStyle name="Total 2 3 10 2 4 2" xfId="26561" xr:uid="{00000000-0005-0000-0000-0000C3670000}"/>
    <cellStyle name="Total 2 3 10 2 4 2 2" xfId="26562" xr:uid="{00000000-0005-0000-0000-0000C4670000}"/>
    <cellStyle name="Total 2 3 10 2 4 3" xfId="26563" xr:uid="{00000000-0005-0000-0000-0000C5670000}"/>
    <cellStyle name="Total 2 3 10 2 5" xfId="26564" xr:uid="{00000000-0005-0000-0000-0000C6670000}"/>
    <cellStyle name="Total 2 3 10 2 5 2" xfId="26565" xr:uid="{00000000-0005-0000-0000-0000C7670000}"/>
    <cellStyle name="Total 2 3 10 2 6" xfId="26566" xr:uid="{00000000-0005-0000-0000-0000C8670000}"/>
    <cellStyle name="Total 2 3 10 2 6 2" xfId="26567" xr:uid="{00000000-0005-0000-0000-0000C9670000}"/>
    <cellStyle name="Total 2 3 10 2 7" xfId="26568" xr:uid="{00000000-0005-0000-0000-0000CA670000}"/>
    <cellStyle name="Total 2 3 10 3" xfId="26569" xr:uid="{00000000-0005-0000-0000-0000CB670000}"/>
    <cellStyle name="Total 2 3 10 3 2" xfId="26570" xr:uid="{00000000-0005-0000-0000-0000CC670000}"/>
    <cellStyle name="Total 2 3 10 3 2 2" xfId="26571" xr:uid="{00000000-0005-0000-0000-0000CD670000}"/>
    <cellStyle name="Total 2 3 10 3 2 2 2" xfId="26572" xr:uid="{00000000-0005-0000-0000-0000CE670000}"/>
    <cellStyle name="Total 2 3 10 3 2 2 2 2" xfId="26573" xr:uid="{00000000-0005-0000-0000-0000CF670000}"/>
    <cellStyle name="Total 2 3 10 3 2 2 3" xfId="26574" xr:uid="{00000000-0005-0000-0000-0000D0670000}"/>
    <cellStyle name="Total 2 3 10 3 2 3" xfId="26575" xr:uid="{00000000-0005-0000-0000-0000D1670000}"/>
    <cellStyle name="Total 2 3 10 3 2 3 2" xfId="26576" xr:uid="{00000000-0005-0000-0000-0000D2670000}"/>
    <cellStyle name="Total 2 3 10 3 2 4" xfId="26577" xr:uid="{00000000-0005-0000-0000-0000D3670000}"/>
    <cellStyle name="Total 2 3 10 3 3" xfId="26578" xr:uid="{00000000-0005-0000-0000-0000D4670000}"/>
    <cellStyle name="Total 2 3 10 3 3 2" xfId="26579" xr:uid="{00000000-0005-0000-0000-0000D5670000}"/>
    <cellStyle name="Total 2 3 10 3 3 2 2" xfId="26580" xr:uid="{00000000-0005-0000-0000-0000D6670000}"/>
    <cellStyle name="Total 2 3 10 3 3 3" xfId="26581" xr:uid="{00000000-0005-0000-0000-0000D7670000}"/>
    <cellStyle name="Total 2 3 10 3 4" xfId="26582" xr:uid="{00000000-0005-0000-0000-0000D8670000}"/>
    <cellStyle name="Total 2 3 10 3 4 2" xfId="26583" xr:uid="{00000000-0005-0000-0000-0000D9670000}"/>
    <cellStyle name="Total 2 3 10 3 4 2 2" xfId="26584" xr:uid="{00000000-0005-0000-0000-0000DA670000}"/>
    <cellStyle name="Total 2 3 10 3 4 3" xfId="26585" xr:uid="{00000000-0005-0000-0000-0000DB670000}"/>
    <cellStyle name="Total 2 3 10 3 5" xfId="26586" xr:uid="{00000000-0005-0000-0000-0000DC670000}"/>
    <cellStyle name="Total 2 3 10 3 5 2" xfId="26587" xr:uid="{00000000-0005-0000-0000-0000DD670000}"/>
    <cellStyle name="Total 2 3 10 3 6" xfId="26588" xr:uid="{00000000-0005-0000-0000-0000DE670000}"/>
    <cellStyle name="Total 2 3 10 3 6 2" xfId="26589" xr:uid="{00000000-0005-0000-0000-0000DF670000}"/>
    <cellStyle name="Total 2 3 10 3 7" xfId="26590" xr:uid="{00000000-0005-0000-0000-0000E0670000}"/>
    <cellStyle name="Total 2 3 10 4" xfId="26591" xr:uid="{00000000-0005-0000-0000-0000E1670000}"/>
    <cellStyle name="Total 2 3 10 4 2" xfId="26592" xr:uid="{00000000-0005-0000-0000-0000E2670000}"/>
    <cellStyle name="Total 2 3 10 4 2 2" xfId="26593" xr:uid="{00000000-0005-0000-0000-0000E3670000}"/>
    <cellStyle name="Total 2 3 10 4 2 2 2" xfId="26594" xr:uid="{00000000-0005-0000-0000-0000E4670000}"/>
    <cellStyle name="Total 2 3 10 4 2 2 2 2" xfId="26595" xr:uid="{00000000-0005-0000-0000-0000E5670000}"/>
    <cellStyle name="Total 2 3 10 4 2 2 3" xfId="26596" xr:uid="{00000000-0005-0000-0000-0000E6670000}"/>
    <cellStyle name="Total 2 3 10 4 2 3" xfId="26597" xr:uid="{00000000-0005-0000-0000-0000E7670000}"/>
    <cellStyle name="Total 2 3 10 4 2 3 2" xfId="26598" xr:uid="{00000000-0005-0000-0000-0000E8670000}"/>
    <cellStyle name="Total 2 3 10 4 2 4" xfId="26599" xr:uid="{00000000-0005-0000-0000-0000E9670000}"/>
    <cellStyle name="Total 2 3 10 4 3" xfId="26600" xr:uid="{00000000-0005-0000-0000-0000EA670000}"/>
    <cellStyle name="Total 2 3 10 4 3 2" xfId="26601" xr:uid="{00000000-0005-0000-0000-0000EB670000}"/>
    <cellStyle name="Total 2 3 10 4 3 2 2" xfId="26602" xr:uid="{00000000-0005-0000-0000-0000EC670000}"/>
    <cellStyle name="Total 2 3 10 4 3 3" xfId="26603" xr:uid="{00000000-0005-0000-0000-0000ED670000}"/>
    <cellStyle name="Total 2 3 10 4 4" xfId="26604" xr:uid="{00000000-0005-0000-0000-0000EE670000}"/>
    <cellStyle name="Total 2 3 10 4 4 2" xfId="26605" xr:uid="{00000000-0005-0000-0000-0000EF670000}"/>
    <cellStyle name="Total 2 3 10 4 4 2 2" xfId="26606" xr:uid="{00000000-0005-0000-0000-0000F0670000}"/>
    <cellStyle name="Total 2 3 10 4 4 3" xfId="26607" xr:uid="{00000000-0005-0000-0000-0000F1670000}"/>
    <cellStyle name="Total 2 3 10 4 5" xfId="26608" xr:uid="{00000000-0005-0000-0000-0000F2670000}"/>
    <cellStyle name="Total 2 3 10 4 5 2" xfId="26609" xr:uid="{00000000-0005-0000-0000-0000F3670000}"/>
    <cellStyle name="Total 2 3 10 4 6" xfId="26610" xr:uid="{00000000-0005-0000-0000-0000F4670000}"/>
    <cellStyle name="Total 2 3 10 4 6 2" xfId="26611" xr:uid="{00000000-0005-0000-0000-0000F5670000}"/>
    <cellStyle name="Total 2 3 10 4 7" xfId="26612" xr:uid="{00000000-0005-0000-0000-0000F6670000}"/>
    <cellStyle name="Total 2 3 10 5" xfId="26613" xr:uid="{00000000-0005-0000-0000-0000F7670000}"/>
    <cellStyle name="Total 2 3 10 5 2" xfId="26614" xr:uid="{00000000-0005-0000-0000-0000F8670000}"/>
    <cellStyle name="Total 2 3 10 5 2 2" xfId="26615" xr:uid="{00000000-0005-0000-0000-0000F9670000}"/>
    <cellStyle name="Total 2 3 10 5 2 2 2" xfId="26616" xr:uid="{00000000-0005-0000-0000-0000FA670000}"/>
    <cellStyle name="Total 2 3 10 5 2 2 2 2" xfId="26617" xr:uid="{00000000-0005-0000-0000-0000FB670000}"/>
    <cellStyle name="Total 2 3 10 5 2 2 3" xfId="26618" xr:uid="{00000000-0005-0000-0000-0000FC670000}"/>
    <cellStyle name="Total 2 3 10 5 2 3" xfId="26619" xr:uid="{00000000-0005-0000-0000-0000FD670000}"/>
    <cellStyle name="Total 2 3 10 5 2 3 2" xfId="26620" xr:uid="{00000000-0005-0000-0000-0000FE670000}"/>
    <cellStyle name="Total 2 3 10 5 2 4" xfId="26621" xr:uid="{00000000-0005-0000-0000-0000FF670000}"/>
    <cellStyle name="Total 2 3 10 5 3" xfId="26622" xr:uid="{00000000-0005-0000-0000-000000680000}"/>
    <cellStyle name="Total 2 3 10 5 3 2" xfId="26623" xr:uid="{00000000-0005-0000-0000-000001680000}"/>
    <cellStyle name="Total 2 3 10 5 3 2 2" xfId="26624" xr:uid="{00000000-0005-0000-0000-000002680000}"/>
    <cellStyle name="Total 2 3 10 5 3 3" xfId="26625" xr:uid="{00000000-0005-0000-0000-000003680000}"/>
    <cellStyle name="Total 2 3 10 5 4" xfId="26626" xr:uid="{00000000-0005-0000-0000-000004680000}"/>
    <cellStyle name="Total 2 3 10 5 4 2" xfId="26627" xr:uid="{00000000-0005-0000-0000-000005680000}"/>
    <cellStyle name="Total 2 3 10 5 4 2 2" xfId="26628" xr:uid="{00000000-0005-0000-0000-000006680000}"/>
    <cellStyle name="Total 2 3 10 5 4 3" xfId="26629" xr:uid="{00000000-0005-0000-0000-000007680000}"/>
    <cellStyle name="Total 2 3 10 5 5" xfId="26630" xr:uid="{00000000-0005-0000-0000-000008680000}"/>
    <cellStyle name="Total 2 3 10 5 5 2" xfId="26631" xr:uid="{00000000-0005-0000-0000-000009680000}"/>
    <cellStyle name="Total 2 3 10 5 6" xfId="26632" xr:uid="{00000000-0005-0000-0000-00000A680000}"/>
    <cellStyle name="Total 2 3 10 5 6 2" xfId="26633" xr:uid="{00000000-0005-0000-0000-00000B680000}"/>
    <cellStyle name="Total 2 3 10 5 7" xfId="26634" xr:uid="{00000000-0005-0000-0000-00000C680000}"/>
    <cellStyle name="Total 2 3 10 6" xfId="26635" xr:uid="{00000000-0005-0000-0000-00000D680000}"/>
    <cellStyle name="Total 2 3 10 6 2" xfId="26636" xr:uid="{00000000-0005-0000-0000-00000E680000}"/>
    <cellStyle name="Total 2 3 10 6 2 2" xfId="26637" xr:uid="{00000000-0005-0000-0000-00000F680000}"/>
    <cellStyle name="Total 2 3 10 6 2 2 2" xfId="26638" xr:uid="{00000000-0005-0000-0000-000010680000}"/>
    <cellStyle name="Total 2 3 10 6 2 2 2 2" xfId="26639" xr:uid="{00000000-0005-0000-0000-000011680000}"/>
    <cellStyle name="Total 2 3 10 6 2 2 3" xfId="26640" xr:uid="{00000000-0005-0000-0000-000012680000}"/>
    <cellStyle name="Total 2 3 10 6 2 3" xfId="26641" xr:uid="{00000000-0005-0000-0000-000013680000}"/>
    <cellStyle name="Total 2 3 10 6 2 3 2" xfId="26642" xr:uid="{00000000-0005-0000-0000-000014680000}"/>
    <cellStyle name="Total 2 3 10 6 2 4" xfId="26643" xr:uid="{00000000-0005-0000-0000-000015680000}"/>
    <cellStyle name="Total 2 3 10 6 3" xfId="26644" xr:uid="{00000000-0005-0000-0000-000016680000}"/>
    <cellStyle name="Total 2 3 10 6 3 2" xfId="26645" xr:uid="{00000000-0005-0000-0000-000017680000}"/>
    <cellStyle name="Total 2 3 10 6 3 2 2" xfId="26646" xr:uid="{00000000-0005-0000-0000-000018680000}"/>
    <cellStyle name="Total 2 3 10 6 3 3" xfId="26647" xr:uid="{00000000-0005-0000-0000-000019680000}"/>
    <cellStyle name="Total 2 3 10 6 4" xfId="26648" xr:uid="{00000000-0005-0000-0000-00001A680000}"/>
    <cellStyle name="Total 2 3 10 6 4 2" xfId="26649" xr:uid="{00000000-0005-0000-0000-00001B680000}"/>
    <cellStyle name="Total 2 3 10 6 4 2 2" xfId="26650" xr:uid="{00000000-0005-0000-0000-00001C680000}"/>
    <cellStyle name="Total 2 3 10 6 4 3" xfId="26651" xr:uid="{00000000-0005-0000-0000-00001D680000}"/>
    <cellStyle name="Total 2 3 10 6 5" xfId="26652" xr:uid="{00000000-0005-0000-0000-00001E680000}"/>
    <cellStyle name="Total 2 3 10 6 5 2" xfId="26653" xr:uid="{00000000-0005-0000-0000-00001F680000}"/>
    <cellStyle name="Total 2 3 10 6 6" xfId="26654" xr:uid="{00000000-0005-0000-0000-000020680000}"/>
    <cellStyle name="Total 2 3 10 6 6 2" xfId="26655" xr:uid="{00000000-0005-0000-0000-000021680000}"/>
    <cellStyle name="Total 2 3 10 6 7" xfId="26656" xr:uid="{00000000-0005-0000-0000-000022680000}"/>
    <cellStyle name="Total 2 3 10 7" xfId="26657" xr:uid="{00000000-0005-0000-0000-000023680000}"/>
    <cellStyle name="Total 2 3 10 7 2" xfId="26658" xr:uid="{00000000-0005-0000-0000-000024680000}"/>
    <cellStyle name="Total 2 3 10 7 2 2" xfId="26659" xr:uid="{00000000-0005-0000-0000-000025680000}"/>
    <cellStyle name="Total 2 3 10 7 2 2 2" xfId="26660" xr:uid="{00000000-0005-0000-0000-000026680000}"/>
    <cellStyle name="Total 2 3 10 7 2 3" xfId="26661" xr:uid="{00000000-0005-0000-0000-000027680000}"/>
    <cellStyle name="Total 2 3 10 7 3" xfId="26662" xr:uid="{00000000-0005-0000-0000-000028680000}"/>
    <cellStyle name="Total 2 3 10 7 3 2" xfId="26663" xr:uid="{00000000-0005-0000-0000-000029680000}"/>
    <cellStyle name="Total 2 3 10 7 4" xfId="26664" xr:uid="{00000000-0005-0000-0000-00002A680000}"/>
    <cellStyle name="Total 2 3 10 8" xfId="26665" xr:uid="{00000000-0005-0000-0000-00002B680000}"/>
    <cellStyle name="Total 2 3 10 8 2" xfId="26666" xr:uid="{00000000-0005-0000-0000-00002C680000}"/>
    <cellStyle name="Total 2 3 10 8 2 2" xfId="26667" xr:uid="{00000000-0005-0000-0000-00002D680000}"/>
    <cellStyle name="Total 2 3 10 8 3" xfId="26668" xr:uid="{00000000-0005-0000-0000-00002E680000}"/>
    <cellStyle name="Total 2 3 10 9" xfId="26669" xr:uid="{00000000-0005-0000-0000-00002F680000}"/>
    <cellStyle name="Total 2 3 10 9 2" xfId="26670" xr:uid="{00000000-0005-0000-0000-000030680000}"/>
    <cellStyle name="Total 2 3 10 9 2 2" xfId="26671" xr:uid="{00000000-0005-0000-0000-000031680000}"/>
    <cellStyle name="Total 2 3 10 9 3" xfId="26672" xr:uid="{00000000-0005-0000-0000-000032680000}"/>
    <cellStyle name="Total 2 3 11" xfId="26673" xr:uid="{00000000-0005-0000-0000-000033680000}"/>
    <cellStyle name="Total 2 3 11 10" xfId="26674" xr:uid="{00000000-0005-0000-0000-000034680000}"/>
    <cellStyle name="Total 2 3 11 10 2" xfId="26675" xr:uid="{00000000-0005-0000-0000-000035680000}"/>
    <cellStyle name="Total 2 3 11 11" xfId="26676" xr:uid="{00000000-0005-0000-0000-000036680000}"/>
    <cellStyle name="Total 2 3 11 11 2" xfId="26677" xr:uid="{00000000-0005-0000-0000-000037680000}"/>
    <cellStyle name="Total 2 3 11 12" xfId="26678" xr:uid="{00000000-0005-0000-0000-000038680000}"/>
    <cellStyle name="Total 2 3 11 2" xfId="26679" xr:uid="{00000000-0005-0000-0000-000039680000}"/>
    <cellStyle name="Total 2 3 11 2 2" xfId="26680" xr:uid="{00000000-0005-0000-0000-00003A680000}"/>
    <cellStyle name="Total 2 3 11 2 2 2" xfId="26681" xr:uid="{00000000-0005-0000-0000-00003B680000}"/>
    <cellStyle name="Total 2 3 11 2 2 2 2" xfId="26682" xr:uid="{00000000-0005-0000-0000-00003C680000}"/>
    <cellStyle name="Total 2 3 11 2 2 2 2 2" xfId="26683" xr:uid="{00000000-0005-0000-0000-00003D680000}"/>
    <cellStyle name="Total 2 3 11 2 2 2 3" xfId="26684" xr:uid="{00000000-0005-0000-0000-00003E680000}"/>
    <cellStyle name="Total 2 3 11 2 2 3" xfId="26685" xr:uid="{00000000-0005-0000-0000-00003F680000}"/>
    <cellStyle name="Total 2 3 11 2 2 3 2" xfId="26686" xr:uid="{00000000-0005-0000-0000-000040680000}"/>
    <cellStyle name="Total 2 3 11 2 2 4" xfId="26687" xr:uid="{00000000-0005-0000-0000-000041680000}"/>
    <cellStyle name="Total 2 3 11 2 3" xfId="26688" xr:uid="{00000000-0005-0000-0000-000042680000}"/>
    <cellStyle name="Total 2 3 11 2 3 2" xfId="26689" xr:uid="{00000000-0005-0000-0000-000043680000}"/>
    <cellStyle name="Total 2 3 11 2 3 2 2" xfId="26690" xr:uid="{00000000-0005-0000-0000-000044680000}"/>
    <cellStyle name="Total 2 3 11 2 3 3" xfId="26691" xr:uid="{00000000-0005-0000-0000-000045680000}"/>
    <cellStyle name="Total 2 3 11 2 4" xfId="26692" xr:uid="{00000000-0005-0000-0000-000046680000}"/>
    <cellStyle name="Total 2 3 11 2 4 2" xfId="26693" xr:uid="{00000000-0005-0000-0000-000047680000}"/>
    <cellStyle name="Total 2 3 11 2 4 2 2" xfId="26694" xr:uid="{00000000-0005-0000-0000-000048680000}"/>
    <cellStyle name="Total 2 3 11 2 4 3" xfId="26695" xr:uid="{00000000-0005-0000-0000-000049680000}"/>
    <cellStyle name="Total 2 3 11 2 5" xfId="26696" xr:uid="{00000000-0005-0000-0000-00004A680000}"/>
    <cellStyle name="Total 2 3 11 2 5 2" xfId="26697" xr:uid="{00000000-0005-0000-0000-00004B680000}"/>
    <cellStyle name="Total 2 3 11 2 6" xfId="26698" xr:uid="{00000000-0005-0000-0000-00004C680000}"/>
    <cellStyle name="Total 2 3 11 2 6 2" xfId="26699" xr:uid="{00000000-0005-0000-0000-00004D680000}"/>
    <cellStyle name="Total 2 3 11 2 7" xfId="26700" xr:uid="{00000000-0005-0000-0000-00004E680000}"/>
    <cellStyle name="Total 2 3 11 3" xfId="26701" xr:uid="{00000000-0005-0000-0000-00004F680000}"/>
    <cellStyle name="Total 2 3 11 3 2" xfId="26702" xr:uid="{00000000-0005-0000-0000-000050680000}"/>
    <cellStyle name="Total 2 3 11 3 2 2" xfId="26703" xr:uid="{00000000-0005-0000-0000-000051680000}"/>
    <cellStyle name="Total 2 3 11 3 2 2 2" xfId="26704" xr:uid="{00000000-0005-0000-0000-000052680000}"/>
    <cellStyle name="Total 2 3 11 3 2 2 2 2" xfId="26705" xr:uid="{00000000-0005-0000-0000-000053680000}"/>
    <cellStyle name="Total 2 3 11 3 2 2 3" xfId="26706" xr:uid="{00000000-0005-0000-0000-000054680000}"/>
    <cellStyle name="Total 2 3 11 3 2 3" xfId="26707" xr:uid="{00000000-0005-0000-0000-000055680000}"/>
    <cellStyle name="Total 2 3 11 3 2 3 2" xfId="26708" xr:uid="{00000000-0005-0000-0000-000056680000}"/>
    <cellStyle name="Total 2 3 11 3 2 4" xfId="26709" xr:uid="{00000000-0005-0000-0000-000057680000}"/>
    <cellStyle name="Total 2 3 11 3 3" xfId="26710" xr:uid="{00000000-0005-0000-0000-000058680000}"/>
    <cellStyle name="Total 2 3 11 3 3 2" xfId="26711" xr:uid="{00000000-0005-0000-0000-000059680000}"/>
    <cellStyle name="Total 2 3 11 3 3 2 2" xfId="26712" xr:uid="{00000000-0005-0000-0000-00005A680000}"/>
    <cellStyle name="Total 2 3 11 3 3 3" xfId="26713" xr:uid="{00000000-0005-0000-0000-00005B680000}"/>
    <cellStyle name="Total 2 3 11 3 4" xfId="26714" xr:uid="{00000000-0005-0000-0000-00005C680000}"/>
    <cellStyle name="Total 2 3 11 3 4 2" xfId="26715" xr:uid="{00000000-0005-0000-0000-00005D680000}"/>
    <cellStyle name="Total 2 3 11 3 4 2 2" xfId="26716" xr:uid="{00000000-0005-0000-0000-00005E680000}"/>
    <cellStyle name="Total 2 3 11 3 4 3" xfId="26717" xr:uid="{00000000-0005-0000-0000-00005F680000}"/>
    <cellStyle name="Total 2 3 11 3 5" xfId="26718" xr:uid="{00000000-0005-0000-0000-000060680000}"/>
    <cellStyle name="Total 2 3 11 3 5 2" xfId="26719" xr:uid="{00000000-0005-0000-0000-000061680000}"/>
    <cellStyle name="Total 2 3 11 3 6" xfId="26720" xr:uid="{00000000-0005-0000-0000-000062680000}"/>
    <cellStyle name="Total 2 3 11 3 6 2" xfId="26721" xr:uid="{00000000-0005-0000-0000-000063680000}"/>
    <cellStyle name="Total 2 3 11 3 7" xfId="26722" xr:uid="{00000000-0005-0000-0000-000064680000}"/>
    <cellStyle name="Total 2 3 11 4" xfId="26723" xr:uid="{00000000-0005-0000-0000-000065680000}"/>
    <cellStyle name="Total 2 3 11 4 2" xfId="26724" xr:uid="{00000000-0005-0000-0000-000066680000}"/>
    <cellStyle name="Total 2 3 11 4 2 2" xfId="26725" xr:uid="{00000000-0005-0000-0000-000067680000}"/>
    <cellStyle name="Total 2 3 11 4 2 2 2" xfId="26726" xr:uid="{00000000-0005-0000-0000-000068680000}"/>
    <cellStyle name="Total 2 3 11 4 2 2 2 2" xfId="26727" xr:uid="{00000000-0005-0000-0000-000069680000}"/>
    <cellStyle name="Total 2 3 11 4 2 2 3" xfId="26728" xr:uid="{00000000-0005-0000-0000-00006A680000}"/>
    <cellStyle name="Total 2 3 11 4 2 3" xfId="26729" xr:uid="{00000000-0005-0000-0000-00006B680000}"/>
    <cellStyle name="Total 2 3 11 4 2 3 2" xfId="26730" xr:uid="{00000000-0005-0000-0000-00006C680000}"/>
    <cellStyle name="Total 2 3 11 4 2 4" xfId="26731" xr:uid="{00000000-0005-0000-0000-00006D680000}"/>
    <cellStyle name="Total 2 3 11 4 3" xfId="26732" xr:uid="{00000000-0005-0000-0000-00006E680000}"/>
    <cellStyle name="Total 2 3 11 4 3 2" xfId="26733" xr:uid="{00000000-0005-0000-0000-00006F680000}"/>
    <cellStyle name="Total 2 3 11 4 3 2 2" xfId="26734" xr:uid="{00000000-0005-0000-0000-000070680000}"/>
    <cellStyle name="Total 2 3 11 4 3 3" xfId="26735" xr:uid="{00000000-0005-0000-0000-000071680000}"/>
    <cellStyle name="Total 2 3 11 4 4" xfId="26736" xr:uid="{00000000-0005-0000-0000-000072680000}"/>
    <cellStyle name="Total 2 3 11 4 4 2" xfId="26737" xr:uid="{00000000-0005-0000-0000-000073680000}"/>
    <cellStyle name="Total 2 3 11 4 4 2 2" xfId="26738" xr:uid="{00000000-0005-0000-0000-000074680000}"/>
    <cellStyle name="Total 2 3 11 4 4 3" xfId="26739" xr:uid="{00000000-0005-0000-0000-000075680000}"/>
    <cellStyle name="Total 2 3 11 4 5" xfId="26740" xr:uid="{00000000-0005-0000-0000-000076680000}"/>
    <cellStyle name="Total 2 3 11 4 5 2" xfId="26741" xr:uid="{00000000-0005-0000-0000-000077680000}"/>
    <cellStyle name="Total 2 3 11 4 6" xfId="26742" xr:uid="{00000000-0005-0000-0000-000078680000}"/>
    <cellStyle name="Total 2 3 11 4 6 2" xfId="26743" xr:uid="{00000000-0005-0000-0000-000079680000}"/>
    <cellStyle name="Total 2 3 11 4 7" xfId="26744" xr:uid="{00000000-0005-0000-0000-00007A680000}"/>
    <cellStyle name="Total 2 3 11 5" xfId="26745" xr:uid="{00000000-0005-0000-0000-00007B680000}"/>
    <cellStyle name="Total 2 3 11 5 2" xfId="26746" xr:uid="{00000000-0005-0000-0000-00007C680000}"/>
    <cellStyle name="Total 2 3 11 5 2 2" xfId="26747" xr:uid="{00000000-0005-0000-0000-00007D680000}"/>
    <cellStyle name="Total 2 3 11 5 2 2 2" xfId="26748" xr:uid="{00000000-0005-0000-0000-00007E680000}"/>
    <cellStyle name="Total 2 3 11 5 2 2 2 2" xfId="26749" xr:uid="{00000000-0005-0000-0000-00007F680000}"/>
    <cellStyle name="Total 2 3 11 5 2 2 3" xfId="26750" xr:uid="{00000000-0005-0000-0000-000080680000}"/>
    <cellStyle name="Total 2 3 11 5 2 3" xfId="26751" xr:uid="{00000000-0005-0000-0000-000081680000}"/>
    <cellStyle name="Total 2 3 11 5 2 3 2" xfId="26752" xr:uid="{00000000-0005-0000-0000-000082680000}"/>
    <cellStyle name="Total 2 3 11 5 2 4" xfId="26753" xr:uid="{00000000-0005-0000-0000-000083680000}"/>
    <cellStyle name="Total 2 3 11 5 3" xfId="26754" xr:uid="{00000000-0005-0000-0000-000084680000}"/>
    <cellStyle name="Total 2 3 11 5 3 2" xfId="26755" xr:uid="{00000000-0005-0000-0000-000085680000}"/>
    <cellStyle name="Total 2 3 11 5 3 2 2" xfId="26756" xr:uid="{00000000-0005-0000-0000-000086680000}"/>
    <cellStyle name="Total 2 3 11 5 3 3" xfId="26757" xr:uid="{00000000-0005-0000-0000-000087680000}"/>
    <cellStyle name="Total 2 3 11 5 4" xfId="26758" xr:uid="{00000000-0005-0000-0000-000088680000}"/>
    <cellStyle name="Total 2 3 11 5 4 2" xfId="26759" xr:uid="{00000000-0005-0000-0000-000089680000}"/>
    <cellStyle name="Total 2 3 11 5 4 2 2" xfId="26760" xr:uid="{00000000-0005-0000-0000-00008A680000}"/>
    <cellStyle name="Total 2 3 11 5 4 3" xfId="26761" xr:uid="{00000000-0005-0000-0000-00008B680000}"/>
    <cellStyle name="Total 2 3 11 5 5" xfId="26762" xr:uid="{00000000-0005-0000-0000-00008C680000}"/>
    <cellStyle name="Total 2 3 11 5 5 2" xfId="26763" xr:uid="{00000000-0005-0000-0000-00008D680000}"/>
    <cellStyle name="Total 2 3 11 5 6" xfId="26764" xr:uid="{00000000-0005-0000-0000-00008E680000}"/>
    <cellStyle name="Total 2 3 11 5 6 2" xfId="26765" xr:uid="{00000000-0005-0000-0000-00008F680000}"/>
    <cellStyle name="Total 2 3 11 5 7" xfId="26766" xr:uid="{00000000-0005-0000-0000-000090680000}"/>
    <cellStyle name="Total 2 3 11 6" xfId="26767" xr:uid="{00000000-0005-0000-0000-000091680000}"/>
    <cellStyle name="Total 2 3 11 6 2" xfId="26768" xr:uid="{00000000-0005-0000-0000-000092680000}"/>
    <cellStyle name="Total 2 3 11 6 2 2" xfId="26769" xr:uid="{00000000-0005-0000-0000-000093680000}"/>
    <cellStyle name="Total 2 3 11 6 2 2 2" xfId="26770" xr:uid="{00000000-0005-0000-0000-000094680000}"/>
    <cellStyle name="Total 2 3 11 6 2 2 2 2" xfId="26771" xr:uid="{00000000-0005-0000-0000-000095680000}"/>
    <cellStyle name="Total 2 3 11 6 2 2 3" xfId="26772" xr:uid="{00000000-0005-0000-0000-000096680000}"/>
    <cellStyle name="Total 2 3 11 6 2 3" xfId="26773" xr:uid="{00000000-0005-0000-0000-000097680000}"/>
    <cellStyle name="Total 2 3 11 6 2 3 2" xfId="26774" xr:uid="{00000000-0005-0000-0000-000098680000}"/>
    <cellStyle name="Total 2 3 11 6 2 4" xfId="26775" xr:uid="{00000000-0005-0000-0000-000099680000}"/>
    <cellStyle name="Total 2 3 11 6 3" xfId="26776" xr:uid="{00000000-0005-0000-0000-00009A680000}"/>
    <cellStyle name="Total 2 3 11 6 3 2" xfId="26777" xr:uid="{00000000-0005-0000-0000-00009B680000}"/>
    <cellStyle name="Total 2 3 11 6 3 2 2" xfId="26778" xr:uid="{00000000-0005-0000-0000-00009C680000}"/>
    <cellStyle name="Total 2 3 11 6 3 3" xfId="26779" xr:uid="{00000000-0005-0000-0000-00009D680000}"/>
    <cellStyle name="Total 2 3 11 6 4" xfId="26780" xr:uid="{00000000-0005-0000-0000-00009E680000}"/>
    <cellStyle name="Total 2 3 11 6 4 2" xfId="26781" xr:uid="{00000000-0005-0000-0000-00009F680000}"/>
    <cellStyle name="Total 2 3 11 6 4 2 2" xfId="26782" xr:uid="{00000000-0005-0000-0000-0000A0680000}"/>
    <cellStyle name="Total 2 3 11 6 4 3" xfId="26783" xr:uid="{00000000-0005-0000-0000-0000A1680000}"/>
    <cellStyle name="Total 2 3 11 6 5" xfId="26784" xr:uid="{00000000-0005-0000-0000-0000A2680000}"/>
    <cellStyle name="Total 2 3 11 6 5 2" xfId="26785" xr:uid="{00000000-0005-0000-0000-0000A3680000}"/>
    <cellStyle name="Total 2 3 11 6 6" xfId="26786" xr:uid="{00000000-0005-0000-0000-0000A4680000}"/>
    <cellStyle name="Total 2 3 11 6 6 2" xfId="26787" xr:uid="{00000000-0005-0000-0000-0000A5680000}"/>
    <cellStyle name="Total 2 3 11 6 7" xfId="26788" xr:uid="{00000000-0005-0000-0000-0000A6680000}"/>
    <cellStyle name="Total 2 3 11 7" xfId="26789" xr:uid="{00000000-0005-0000-0000-0000A7680000}"/>
    <cellStyle name="Total 2 3 11 7 2" xfId="26790" xr:uid="{00000000-0005-0000-0000-0000A8680000}"/>
    <cellStyle name="Total 2 3 11 7 2 2" xfId="26791" xr:uid="{00000000-0005-0000-0000-0000A9680000}"/>
    <cellStyle name="Total 2 3 11 7 2 2 2" xfId="26792" xr:uid="{00000000-0005-0000-0000-0000AA680000}"/>
    <cellStyle name="Total 2 3 11 7 2 3" xfId="26793" xr:uid="{00000000-0005-0000-0000-0000AB680000}"/>
    <cellStyle name="Total 2 3 11 7 3" xfId="26794" xr:uid="{00000000-0005-0000-0000-0000AC680000}"/>
    <cellStyle name="Total 2 3 11 7 3 2" xfId="26795" xr:uid="{00000000-0005-0000-0000-0000AD680000}"/>
    <cellStyle name="Total 2 3 11 7 4" xfId="26796" xr:uid="{00000000-0005-0000-0000-0000AE680000}"/>
    <cellStyle name="Total 2 3 11 8" xfId="26797" xr:uid="{00000000-0005-0000-0000-0000AF680000}"/>
    <cellStyle name="Total 2 3 11 8 2" xfId="26798" xr:uid="{00000000-0005-0000-0000-0000B0680000}"/>
    <cellStyle name="Total 2 3 11 8 2 2" xfId="26799" xr:uid="{00000000-0005-0000-0000-0000B1680000}"/>
    <cellStyle name="Total 2 3 11 8 3" xfId="26800" xr:uid="{00000000-0005-0000-0000-0000B2680000}"/>
    <cellStyle name="Total 2 3 11 9" xfId="26801" xr:uid="{00000000-0005-0000-0000-0000B3680000}"/>
    <cellStyle name="Total 2 3 11 9 2" xfId="26802" xr:uid="{00000000-0005-0000-0000-0000B4680000}"/>
    <cellStyle name="Total 2 3 11 9 2 2" xfId="26803" xr:uid="{00000000-0005-0000-0000-0000B5680000}"/>
    <cellStyle name="Total 2 3 11 9 3" xfId="26804" xr:uid="{00000000-0005-0000-0000-0000B6680000}"/>
    <cellStyle name="Total 2 3 12" xfId="26805" xr:uid="{00000000-0005-0000-0000-0000B7680000}"/>
    <cellStyle name="Total 2 3 12 10" xfId="26806" xr:uid="{00000000-0005-0000-0000-0000B8680000}"/>
    <cellStyle name="Total 2 3 12 10 2" xfId="26807" xr:uid="{00000000-0005-0000-0000-0000B9680000}"/>
    <cellStyle name="Total 2 3 12 11" xfId="26808" xr:uid="{00000000-0005-0000-0000-0000BA680000}"/>
    <cellStyle name="Total 2 3 12 11 2" xfId="26809" xr:uid="{00000000-0005-0000-0000-0000BB680000}"/>
    <cellStyle name="Total 2 3 12 12" xfId="26810" xr:uid="{00000000-0005-0000-0000-0000BC680000}"/>
    <cellStyle name="Total 2 3 12 2" xfId="26811" xr:uid="{00000000-0005-0000-0000-0000BD680000}"/>
    <cellStyle name="Total 2 3 12 2 2" xfId="26812" xr:uid="{00000000-0005-0000-0000-0000BE680000}"/>
    <cellStyle name="Total 2 3 12 2 2 2" xfId="26813" xr:uid="{00000000-0005-0000-0000-0000BF680000}"/>
    <cellStyle name="Total 2 3 12 2 2 2 2" xfId="26814" xr:uid="{00000000-0005-0000-0000-0000C0680000}"/>
    <cellStyle name="Total 2 3 12 2 2 2 2 2" xfId="26815" xr:uid="{00000000-0005-0000-0000-0000C1680000}"/>
    <cellStyle name="Total 2 3 12 2 2 2 3" xfId="26816" xr:uid="{00000000-0005-0000-0000-0000C2680000}"/>
    <cellStyle name="Total 2 3 12 2 2 3" xfId="26817" xr:uid="{00000000-0005-0000-0000-0000C3680000}"/>
    <cellStyle name="Total 2 3 12 2 2 3 2" xfId="26818" xr:uid="{00000000-0005-0000-0000-0000C4680000}"/>
    <cellStyle name="Total 2 3 12 2 2 4" xfId="26819" xr:uid="{00000000-0005-0000-0000-0000C5680000}"/>
    <cellStyle name="Total 2 3 12 2 3" xfId="26820" xr:uid="{00000000-0005-0000-0000-0000C6680000}"/>
    <cellStyle name="Total 2 3 12 2 3 2" xfId="26821" xr:uid="{00000000-0005-0000-0000-0000C7680000}"/>
    <cellStyle name="Total 2 3 12 2 3 2 2" xfId="26822" xr:uid="{00000000-0005-0000-0000-0000C8680000}"/>
    <cellStyle name="Total 2 3 12 2 3 3" xfId="26823" xr:uid="{00000000-0005-0000-0000-0000C9680000}"/>
    <cellStyle name="Total 2 3 12 2 4" xfId="26824" xr:uid="{00000000-0005-0000-0000-0000CA680000}"/>
    <cellStyle name="Total 2 3 12 2 4 2" xfId="26825" xr:uid="{00000000-0005-0000-0000-0000CB680000}"/>
    <cellStyle name="Total 2 3 12 2 4 2 2" xfId="26826" xr:uid="{00000000-0005-0000-0000-0000CC680000}"/>
    <cellStyle name="Total 2 3 12 2 4 3" xfId="26827" xr:uid="{00000000-0005-0000-0000-0000CD680000}"/>
    <cellStyle name="Total 2 3 12 2 5" xfId="26828" xr:uid="{00000000-0005-0000-0000-0000CE680000}"/>
    <cellStyle name="Total 2 3 12 2 5 2" xfId="26829" xr:uid="{00000000-0005-0000-0000-0000CF680000}"/>
    <cellStyle name="Total 2 3 12 2 6" xfId="26830" xr:uid="{00000000-0005-0000-0000-0000D0680000}"/>
    <cellStyle name="Total 2 3 12 2 6 2" xfId="26831" xr:uid="{00000000-0005-0000-0000-0000D1680000}"/>
    <cellStyle name="Total 2 3 12 2 7" xfId="26832" xr:uid="{00000000-0005-0000-0000-0000D2680000}"/>
    <cellStyle name="Total 2 3 12 3" xfId="26833" xr:uid="{00000000-0005-0000-0000-0000D3680000}"/>
    <cellStyle name="Total 2 3 12 3 2" xfId="26834" xr:uid="{00000000-0005-0000-0000-0000D4680000}"/>
    <cellStyle name="Total 2 3 12 3 2 2" xfId="26835" xr:uid="{00000000-0005-0000-0000-0000D5680000}"/>
    <cellStyle name="Total 2 3 12 3 2 2 2" xfId="26836" xr:uid="{00000000-0005-0000-0000-0000D6680000}"/>
    <cellStyle name="Total 2 3 12 3 2 2 2 2" xfId="26837" xr:uid="{00000000-0005-0000-0000-0000D7680000}"/>
    <cellStyle name="Total 2 3 12 3 2 2 3" xfId="26838" xr:uid="{00000000-0005-0000-0000-0000D8680000}"/>
    <cellStyle name="Total 2 3 12 3 2 3" xfId="26839" xr:uid="{00000000-0005-0000-0000-0000D9680000}"/>
    <cellStyle name="Total 2 3 12 3 2 3 2" xfId="26840" xr:uid="{00000000-0005-0000-0000-0000DA680000}"/>
    <cellStyle name="Total 2 3 12 3 2 4" xfId="26841" xr:uid="{00000000-0005-0000-0000-0000DB680000}"/>
    <cellStyle name="Total 2 3 12 3 3" xfId="26842" xr:uid="{00000000-0005-0000-0000-0000DC680000}"/>
    <cellStyle name="Total 2 3 12 3 3 2" xfId="26843" xr:uid="{00000000-0005-0000-0000-0000DD680000}"/>
    <cellStyle name="Total 2 3 12 3 3 2 2" xfId="26844" xr:uid="{00000000-0005-0000-0000-0000DE680000}"/>
    <cellStyle name="Total 2 3 12 3 3 3" xfId="26845" xr:uid="{00000000-0005-0000-0000-0000DF680000}"/>
    <cellStyle name="Total 2 3 12 3 4" xfId="26846" xr:uid="{00000000-0005-0000-0000-0000E0680000}"/>
    <cellStyle name="Total 2 3 12 3 4 2" xfId="26847" xr:uid="{00000000-0005-0000-0000-0000E1680000}"/>
    <cellStyle name="Total 2 3 12 3 4 2 2" xfId="26848" xr:uid="{00000000-0005-0000-0000-0000E2680000}"/>
    <cellStyle name="Total 2 3 12 3 4 3" xfId="26849" xr:uid="{00000000-0005-0000-0000-0000E3680000}"/>
    <cellStyle name="Total 2 3 12 3 5" xfId="26850" xr:uid="{00000000-0005-0000-0000-0000E4680000}"/>
    <cellStyle name="Total 2 3 12 3 5 2" xfId="26851" xr:uid="{00000000-0005-0000-0000-0000E5680000}"/>
    <cellStyle name="Total 2 3 12 3 6" xfId="26852" xr:uid="{00000000-0005-0000-0000-0000E6680000}"/>
    <cellStyle name="Total 2 3 12 3 6 2" xfId="26853" xr:uid="{00000000-0005-0000-0000-0000E7680000}"/>
    <cellStyle name="Total 2 3 12 3 7" xfId="26854" xr:uid="{00000000-0005-0000-0000-0000E8680000}"/>
    <cellStyle name="Total 2 3 12 4" xfId="26855" xr:uid="{00000000-0005-0000-0000-0000E9680000}"/>
    <cellStyle name="Total 2 3 12 4 2" xfId="26856" xr:uid="{00000000-0005-0000-0000-0000EA680000}"/>
    <cellStyle name="Total 2 3 12 4 2 2" xfId="26857" xr:uid="{00000000-0005-0000-0000-0000EB680000}"/>
    <cellStyle name="Total 2 3 12 4 2 2 2" xfId="26858" xr:uid="{00000000-0005-0000-0000-0000EC680000}"/>
    <cellStyle name="Total 2 3 12 4 2 2 2 2" xfId="26859" xr:uid="{00000000-0005-0000-0000-0000ED680000}"/>
    <cellStyle name="Total 2 3 12 4 2 2 3" xfId="26860" xr:uid="{00000000-0005-0000-0000-0000EE680000}"/>
    <cellStyle name="Total 2 3 12 4 2 3" xfId="26861" xr:uid="{00000000-0005-0000-0000-0000EF680000}"/>
    <cellStyle name="Total 2 3 12 4 2 3 2" xfId="26862" xr:uid="{00000000-0005-0000-0000-0000F0680000}"/>
    <cellStyle name="Total 2 3 12 4 2 4" xfId="26863" xr:uid="{00000000-0005-0000-0000-0000F1680000}"/>
    <cellStyle name="Total 2 3 12 4 3" xfId="26864" xr:uid="{00000000-0005-0000-0000-0000F2680000}"/>
    <cellStyle name="Total 2 3 12 4 3 2" xfId="26865" xr:uid="{00000000-0005-0000-0000-0000F3680000}"/>
    <cellStyle name="Total 2 3 12 4 3 2 2" xfId="26866" xr:uid="{00000000-0005-0000-0000-0000F4680000}"/>
    <cellStyle name="Total 2 3 12 4 3 3" xfId="26867" xr:uid="{00000000-0005-0000-0000-0000F5680000}"/>
    <cellStyle name="Total 2 3 12 4 4" xfId="26868" xr:uid="{00000000-0005-0000-0000-0000F6680000}"/>
    <cellStyle name="Total 2 3 12 4 4 2" xfId="26869" xr:uid="{00000000-0005-0000-0000-0000F7680000}"/>
    <cellStyle name="Total 2 3 12 4 4 2 2" xfId="26870" xr:uid="{00000000-0005-0000-0000-0000F8680000}"/>
    <cellStyle name="Total 2 3 12 4 4 3" xfId="26871" xr:uid="{00000000-0005-0000-0000-0000F9680000}"/>
    <cellStyle name="Total 2 3 12 4 5" xfId="26872" xr:uid="{00000000-0005-0000-0000-0000FA680000}"/>
    <cellStyle name="Total 2 3 12 4 5 2" xfId="26873" xr:uid="{00000000-0005-0000-0000-0000FB680000}"/>
    <cellStyle name="Total 2 3 12 4 6" xfId="26874" xr:uid="{00000000-0005-0000-0000-0000FC680000}"/>
    <cellStyle name="Total 2 3 12 4 6 2" xfId="26875" xr:uid="{00000000-0005-0000-0000-0000FD680000}"/>
    <cellStyle name="Total 2 3 12 4 7" xfId="26876" xr:uid="{00000000-0005-0000-0000-0000FE680000}"/>
    <cellStyle name="Total 2 3 12 5" xfId="26877" xr:uid="{00000000-0005-0000-0000-0000FF680000}"/>
    <cellStyle name="Total 2 3 12 5 2" xfId="26878" xr:uid="{00000000-0005-0000-0000-000000690000}"/>
    <cellStyle name="Total 2 3 12 5 2 2" xfId="26879" xr:uid="{00000000-0005-0000-0000-000001690000}"/>
    <cellStyle name="Total 2 3 12 5 2 2 2" xfId="26880" xr:uid="{00000000-0005-0000-0000-000002690000}"/>
    <cellStyle name="Total 2 3 12 5 2 2 2 2" xfId="26881" xr:uid="{00000000-0005-0000-0000-000003690000}"/>
    <cellStyle name="Total 2 3 12 5 2 2 3" xfId="26882" xr:uid="{00000000-0005-0000-0000-000004690000}"/>
    <cellStyle name="Total 2 3 12 5 2 3" xfId="26883" xr:uid="{00000000-0005-0000-0000-000005690000}"/>
    <cellStyle name="Total 2 3 12 5 2 3 2" xfId="26884" xr:uid="{00000000-0005-0000-0000-000006690000}"/>
    <cellStyle name="Total 2 3 12 5 2 4" xfId="26885" xr:uid="{00000000-0005-0000-0000-000007690000}"/>
    <cellStyle name="Total 2 3 12 5 3" xfId="26886" xr:uid="{00000000-0005-0000-0000-000008690000}"/>
    <cellStyle name="Total 2 3 12 5 3 2" xfId="26887" xr:uid="{00000000-0005-0000-0000-000009690000}"/>
    <cellStyle name="Total 2 3 12 5 3 2 2" xfId="26888" xr:uid="{00000000-0005-0000-0000-00000A690000}"/>
    <cellStyle name="Total 2 3 12 5 3 3" xfId="26889" xr:uid="{00000000-0005-0000-0000-00000B690000}"/>
    <cellStyle name="Total 2 3 12 5 4" xfId="26890" xr:uid="{00000000-0005-0000-0000-00000C690000}"/>
    <cellStyle name="Total 2 3 12 5 4 2" xfId="26891" xr:uid="{00000000-0005-0000-0000-00000D690000}"/>
    <cellStyle name="Total 2 3 12 5 4 2 2" xfId="26892" xr:uid="{00000000-0005-0000-0000-00000E690000}"/>
    <cellStyle name="Total 2 3 12 5 4 3" xfId="26893" xr:uid="{00000000-0005-0000-0000-00000F690000}"/>
    <cellStyle name="Total 2 3 12 5 5" xfId="26894" xr:uid="{00000000-0005-0000-0000-000010690000}"/>
    <cellStyle name="Total 2 3 12 5 5 2" xfId="26895" xr:uid="{00000000-0005-0000-0000-000011690000}"/>
    <cellStyle name="Total 2 3 12 5 6" xfId="26896" xr:uid="{00000000-0005-0000-0000-000012690000}"/>
    <cellStyle name="Total 2 3 12 5 6 2" xfId="26897" xr:uid="{00000000-0005-0000-0000-000013690000}"/>
    <cellStyle name="Total 2 3 12 5 7" xfId="26898" xr:uid="{00000000-0005-0000-0000-000014690000}"/>
    <cellStyle name="Total 2 3 12 6" xfId="26899" xr:uid="{00000000-0005-0000-0000-000015690000}"/>
    <cellStyle name="Total 2 3 12 6 2" xfId="26900" xr:uid="{00000000-0005-0000-0000-000016690000}"/>
    <cellStyle name="Total 2 3 12 6 2 2" xfId="26901" xr:uid="{00000000-0005-0000-0000-000017690000}"/>
    <cellStyle name="Total 2 3 12 6 2 2 2" xfId="26902" xr:uid="{00000000-0005-0000-0000-000018690000}"/>
    <cellStyle name="Total 2 3 12 6 2 2 2 2" xfId="26903" xr:uid="{00000000-0005-0000-0000-000019690000}"/>
    <cellStyle name="Total 2 3 12 6 2 2 3" xfId="26904" xr:uid="{00000000-0005-0000-0000-00001A690000}"/>
    <cellStyle name="Total 2 3 12 6 2 3" xfId="26905" xr:uid="{00000000-0005-0000-0000-00001B690000}"/>
    <cellStyle name="Total 2 3 12 6 2 3 2" xfId="26906" xr:uid="{00000000-0005-0000-0000-00001C690000}"/>
    <cellStyle name="Total 2 3 12 6 2 4" xfId="26907" xr:uid="{00000000-0005-0000-0000-00001D690000}"/>
    <cellStyle name="Total 2 3 12 6 3" xfId="26908" xr:uid="{00000000-0005-0000-0000-00001E690000}"/>
    <cellStyle name="Total 2 3 12 6 3 2" xfId="26909" xr:uid="{00000000-0005-0000-0000-00001F690000}"/>
    <cellStyle name="Total 2 3 12 6 3 2 2" xfId="26910" xr:uid="{00000000-0005-0000-0000-000020690000}"/>
    <cellStyle name="Total 2 3 12 6 3 3" xfId="26911" xr:uid="{00000000-0005-0000-0000-000021690000}"/>
    <cellStyle name="Total 2 3 12 6 4" xfId="26912" xr:uid="{00000000-0005-0000-0000-000022690000}"/>
    <cellStyle name="Total 2 3 12 6 4 2" xfId="26913" xr:uid="{00000000-0005-0000-0000-000023690000}"/>
    <cellStyle name="Total 2 3 12 6 4 2 2" xfId="26914" xr:uid="{00000000-0005-0000-0000-000024690000}"/>
    <cellStyle name="Total 2 3 12 6 4 3" xfId="26915" xr:uid="{00000000-0005-0000-0000-000025690000}"/>
    <cellStyle name="Total 2 3 12 6 5" xfId="26916" xr:uid="{00000000-0005-0000-0000-000026690000}"/>
    <cellStyle name="Total 2 3 12 6 5 2" xfId="26917" xr:uid="{00000000-0005-0000-0000-000027690000}"/>
    <cellStyle name="Total 2 3 12 6 6" xfId="26918" xr:uid="{00000000-0005-0000-0000-000028690000}"/>
    <cellStyle name="Total 2 3 12 6 6 2" xfId="26919" xr:uid="{00000000-0005-0000-0000-000029690000}"/>
    <cellStyle name="Total 2 3 12 6 7" xfId="26920" xr:uid="{00000000-0005-0000-0000-00002A690000}"/>
    <cellStyle name="Total 2 3 12 7" xfId="26921" xr:uid="{00000000-0005-0000-0000-00002B690000}"/>
    <cellStyle name="Total 2 3 12 7 2" xfId="26922" xr:uid="{00000000-0005-0000-0000-00002C690000}"/>
    <cellStyle name="Total 2 3 12 7 2 2" xfId="26923" xr:uid="{00000000-0005-0000-0000-00002D690000}"/>
    <cellStyle name="Total 2 3 12 7 2 2 2" xfId="26924" xr:uid="{00000000-0005-0000-0000-00002E690000}"/>
    <cellStyle name="Total 2 3 12 7 2 3" xfId="26925" xr:uid="{00000000-0005-0000-0000-00002F690000}"/>
    <cellStyle name="Total 2 3 12 7 3" xfId="26926" xr:uid="{00000000-0005-0000-0000-000030690000}"/>
    <cellStyle name="Total 2 3 12 7 3 2" xfId="26927" xr:uid="{00000000-0005-0000-0000-000031690000}"/>
    <cellStyle name="Total 2 3 12 7 4" xfId="26928" xr:uid="{00000000-0005-0000-0000-000032690000}"/>
    <cellStyle name="Total 2 3 12 8" xfId="26929" xr:uid="{00000000-0005-0000-0000-000033690000}"/>
    <cellStyle name="Total 2 3 12 8 2" xfId="26930" xr:uid="{00000000-0005-0000-0000-000034690000}"/>
    <cellStyle name="Total 2 3 12 8 2 2" xfId="26931" xr:uid="{00000000-0005-0000-0000-000035690000}"/>
    <cellStyle name="Total 2 3 12 8 3" xfId="26932" xr:uid="{00000000-0005-0000-0000-000036690000}"/>
    <cellStyle name="Total 2 3 12 9" xfId="26933" xr:uid="{00000000-0005-0000-0000-000037690000}"/>
    <cellStyle name="Total 2 3 12 9 2" xfId="26934" xr:uid="{00000000-0005-0000-0000-000038690000}"/>
    <cellStyle name="Total 2 3 12 9 2 2" xfId="26935" xr:uid="{00000000-0005-0000-0000-000039690000}"/>
    <cellStyle name="Total 2 3 12 9 3" xfId="26936" xr:uid="{00000000-0005-0000-0000-00003A690000}"/>
    <cellStyle name="Total 2 3 13" xfId="26937" xr:uid="{00000000-0005-0000-0000-00003B690000}"/>
    <cellStyle name="Total 2 3 13 10" xfId="26938" xr:uid="{00000000-0005-0000-0000-00003C690000}"/>
    <cellStyle name="Total 2 3 13 10 2" xfId="26939" xr:uid="{00000000-0005-0000-0000-00003D690000}"/>
    <cellStyle name="Total 2 3 13 11" xfId="26940" xr:uid="{00000000-0005-0000-0000-00003E690000}"/>
    <cellStyle name="Total 2 3 13 11 2" xfId="26941" xr:uid="{00000000-0005-0000-0000-00003F690000}"/>
    <cellStyle name="Total 2 3 13 12" xfId="26942" xr:uid="{00000000-0005-0000-0000-000040690000}"/>
    <cellStyle name="Total 2 3 13 2" xfId="26943" xr:uid="{00000000-0005-0000-0000-000041690000}"/>
    <cellStyle name="Total 2 3 13 2 2" xfId="26944" xr:uid="{00000000-0005-0000-0000-000042690000}"/>
    <cellStyle name="Total 2 3 13 2 2 2" xfId="26945" xr:uid="{00000000-0005-0000-0000-000043690000}"/>
    <cellStyle name="Total 2 3 13 2 2 2 2" xfId="26946" xr:uid="{00000000-0005-0000-0000-000044690000}"/>
    <cellStyle name="Total 2 3 13 2 2 2 2 2" xfId="26947" xr:uid="{00000000-0005-0000-0000-000045690000}"/>
    <cellStyle name="Total 2 3 13 2 2 2 3" xfId="26948" xr:uid="{00000000-0005-0000-0000-000046690000}"/>
    <cellStyle name="Total 2 3 13 2 2 3" xfId="26949" xr:uid="{00000000-0005-0000-0000-000047690000}"/>
    <cellStyle name="Total 2 3 13 2 2 3 2" xfId="26950" xr:uid="{00000000-0005-0000-0000-000048690000}"/>
    <cellStyle name="Total 2 3 13 2 2 4" xfId="26951" xr:uid="{00000000-0005-0000-0000-000049690000}"/>
    <cellStyle name="Total 2 3 13 2 3" xfId="26952" xr:uid="{00000000-0005-0000-0000-00004A690000}"/>
    <cellStyle name="Total 2 3 13 2 3 2" xfId="26953" xr:uid="{00000000-0005-0000-0000-00004B690000}"/>
    <cellStyle name="Total 2 3 13 2 3 2 2" xfId="26954" xr:uid="{00000000-0005-0000-0000-00004C690000}"/>
    <cellStyle name="Total 2 3 13 2 3 3" xfId="26955" xr:uid="{00000000-0005-0000-0000-00004D690000}"/>
    <cellStyle name="Total 2 3 13 2 4" xfId="26956" xr:uid="{00000000-0005-0000-0000-00004E690000}"/>
    <cellStyle name="Total 2 3 13 2 4 2" xfId="26957" xr:uid="{00000000-0005-0000-0000-00004F690000}"/>
    <cellStyle name="Total 2 3 13 2 4 2 2" xfId="26958" xr:uid="{00000000-0005-0000-0000-000050690000}"/>
    <cellStyle name="Total 2 3 13 2 4 3" xfId="26959" xr:uid="{00000000-0005-0000-0000-000051690000}"/>
    <cellStyle name="Total 2 3 13 2 5" xfId="26960" xr:uid="{00000000-0005-0000-0000-000052690000}"/>
    <cellStyle name="Total 2 3 13 2 5 2" xfId="26961" xr:uid="{00000000-0005-0000-0000-000053690000}"/>
    <cellStyle name="Total 2 3 13 2 6" xfId="26962" xr:uid="{00000000-0005-0000-0000-000054690000}"/>
    <cellStyle name="Total 2 3 13 2 6 2" xfId="26963" xr:uid="{00000000-0005-0000-0000-000055690000}"/>
    <cellStyle name="Total 2 3 13 2 7" xfId="26964" xr:uid="{00000000-0005-0000-0000-000056690000}"/>
    <cellStyle name="Total 2 3 13 3" xfId="26965" xr:uid="{00000000-0005-0000-0000-000057690000}"/>
    <cellStyle name="Total 2 3 13 3 2" xfId="26966" xr:uid="{00000000-0005-0000-0000-000058690000}"/>
    <cellStyle name="Total 2 3 13 3 2 2" xfId="26967" xr:uid="{00000000-0005-0000-0000-000059690000}"/>
    <cellStyle name="Total 2 3 13 3 2 2 2" xfId="26968" xr:uid="{00000000-0005-0000-0000-00005A690000}"/>
    <cellStyle name="Total 2 3 13 3 2 2 2 2" xfId="26969" xr:uid="{00000000-0005-0000-0000-00005B690000}"/>
    <cellStyle name="Total 2 3 13 3 2 2 3" xfId="26970" xr:uid="{00000000-0005-0000-0000-00005C690000}"/>
    <cellStyle name="Total 2 3 13 3 2 3" xfId="26971" xr:uid="{00000000-0005-0000-0000-00005D690000}"/>
    <cellStyle name="Total 2 3 13 3 2 3 2" xfId="26972" xr:uid="{00000000-0005-0000-0000-00005E690000}"/>
    <cellStyle name="Total 2 3 13 3 2 4" xfId="26973" xr:uid="{00000000-0005-0000-0000-00005F690000}"/>
    <cellStyle name="Total 2 3 13 3 3" xfId="26974" xr:uid="{00000000-0005-0000-0000-000060690000}"/>
    <cellStyle name="Total 2 3 13 3 3 2" xfId="26975" xr:uid="{00000000-0005-0000-0000-000061690000}"/>
    <cellStyle name="Total 2 3 13 3 3 2 2" xfId="26976" xr:uid="{00000000-0005-0000-0000-000062690000}"/>
    <cellStyle name="Total 2 3 13 3 3 3" xfId="26977" xr:uid="{00000000-0005-0000-0000-000063690000}"/>
    <cellStyle name="Total 2 3 13 3 4" xfId="26978" xr:uid="{00000000-0005-0000-0000-000064690000}"/>
    <cellStyle name="Total 2 3 13 3 4 2" xfId="26979" xr:uid="{00000000-0005-0000-0000-000065690000}"/>
    <cellStyle name="Total 2 3 13 3 4 2 2" xfId="26980" xr:uid="{00000000-0005-0000-0000-000066690000}"/>
    <cellStyle name="Total 2 3 13 3 4 3" xfId="26981" xr:uid="{00000000-0005-0000-0000-000067690000}"/>
    <cellStyle name="Total 2 3 13 3 5" xfId="26982" xr:uid="{00000000-0005-0000-0000-000068690000}"/>
    <cellStyle name="Total 2 3 13 3 5 2" xfId="26983" xr:uid="{00000000-0005-0000-0000-000069690000}"/>
    <cellStyle name="Total 2 3 13 3 6" xfId="26984" xr:uid="{00000000-0005-0000-0000-00006A690000}"/>
    <cellStyle name="Total 2 3 13 3 6 2" xfId="26985" xr:uid="{00000000-0005-0000-0000-00006B690000}"/>
    <cellStyle name="Total 2 3 13 3 7" xfId="26986" xr:uid="{00000000-0005-0000-0000-00006C690000}"/>
    <cellStyle name="Total 2 3 13 4" xfId="26987" xr:uid="{00000000-0005-0000-0000-00006D690000}"/>
    <cellStyle name="Total 2 3 13 4 2" xfId="26988" xr:uid="{00000000-0005-0000-0000-00006E690000}"/>
    <cellStyle name="Total 2 3 13 4 2 2" xfId="26989" xr:uid="{00000000-0005-0000-0000-00006F690000}"/>
    <cellStyle name="Total 2 3 13 4 2 2 2" xfId="26990" xr:uid="{00000000-0005-0000-0000-000070690000}"/>
    <cellStyle name="Total 2 3 13 4 2 2 2 2" xfId="26991" xr:uid="{00000000-0005-0000-0000-000071690000}"/>
    <cellStyle name="Total 2 3 13 4 2 2 3" xfId="26992" xr:uid="{00000000-0005-0000-0000-000072690000}"/>
    <cellStyle name="Total 2 3 13 4 2 3" xfId="26993" xr:uid="{00000000-0005-0000-0000-000073690000}"/>
    <cellStyle name="Total 2 3 13 4 2 3 2" xfId="26994" xr:uid="{00000000-0005-0000-0000-000074690000}"/>
    <cellStyle name="Total 2 3 13 4 2 4" xfId="26995" xr:uid="{00000000-0005-0000-0000-000075690000}"/>
    <cellStyle name="Total 2 3 13 4 3" xfId="26996" xr:uid="{00000000-0005-0000-0000-000076690000}"/>
    <cellStyle name="Total 2 3 13 4 3 2" xfId="26997" xr:uid="{00000000-0005-0000-0000-000077690000}"/>
    <cellStyle name="Total 2 3 13 4 3 2 2" xfId="26998" xr:uid="{00000000-0005-0000-0000-000078690000}"/>
    <cellStyle name="Total 2 3 13 4 3 3" xfId="26999" xr:uid="{00000000-0005-0000-0000-000079690000}"/>
    <cellStyle name="Total 2 3 13 4 4" xfId="27000" xr:uid="{00000000-0005-0000-0000-00007A690000}"/>
    <cellStyle name="Total 2 3 13 4 4 2" xfId="27001" xr:uid="{00000000-0005-0000-0000-00007B690000}"/>
    <cellStyle name="Total 2 3 13 4 4 2 2" xfId="27002" xr:uid="{00000000-0005-0000-0000-00007C690000}"/>
    <cellStyle name="Total 2 3 13 4 4 3" xfId="27003" xr:uid="{00000000-0005-0000-0000-00007D690000}"/>
    <cellStyle name="Total 2 3 13 4 5" xfId="27004" xr:uid="{00000000-0005-0000-0000-00007E690000}"/>
    <cellStyle name="Total 2 3 13 4 5 2" xfId="27005" xr:uid="{00000000-0005-0000-0000-00007F690000}"/>
    <cellStyle name="Total 2 3 13 4 6" xfId="27006" xr:uid="{00000000-0005-0000-0000-000080690000}"/>
    <cellStyle name="Total 2 3 13 4 6 2" xfId="27007" xr:uid="{00000000-0005-0000-0000-000081690000}"/>
    <cellStyle name="Total 2 3 13 4 7" xfId="27008" xr:uid="{00000000-0005-0000-0000-000082690000}"/>
    <cellStyle name="Total 2 3 13 5" xfId="27009" xr:uid="{00000000-0005-0000-0000-000083690000}"/>
    <cellStyle name="Total 2 3 13 5 2" xfId="27010" xr:uid="{00000000-0005-0000-0000-000084690000}"/>
    <cellStyle name="Total 2 3 13 5 2 2" xfId="27011" xr:uid="{00000000-0005-0000-0000-000085690000}"/>
    <cellStyle name="Total 2 3 13 5 2 2 2" xfId="27012" xr:uid="{00000000-0005-0000-0000-000086690000}"/>
    <cellStyle name="Total 2 3 13 5 2 2 2 2" xfId="27013" xr:uid="{00000000-0005-0000-0000-000087690000}"/>
    <cellStyle name="Total 2 3 13 5 2 2 3" xfId="27014" xr:uid="{00000000-0005-0000-0000-000088690000}"/>
    <cellStyle name="Total 2 3 13 5 2 3" xfId="27015" xr:uid="{00000000-0005-0000-0000-000089690000}"/>
    <cellStyle name="Total 2 3 13 5 2 3 2" xfId="27016" xr:uid="{00000000-0005-0000-0000-00008A690000}"/>
    <cellStyle name="Total 2 3 13 5 2 4" xfId="27017" xr:uid="{00000000-0005-0000-0000-00008B690000}"/>
    <cellStyle name="Total 2 3 13 5 3" xfId="27018" xr:uid="{00000000-0005-0000-0000-00008C690000}"/>
    <cellStyle name="Total 2 3 13 5 3 2" xfId="27019" xr:uid="{00000000-0005-0000-0000-00008D690000}"/>
    <cellStyle name="Total 2 3 13 5 3 2 2" xfId="27020" xr:uid="{00000000-0005-0000-0000-00008E690000}"/>
    <cellStyle name="Total 2 3 13 5 3 3" xfId="27021" xr:uid="{00000000-0005-0000-0000-00008F690000}"/>
    <cellStyle name="Total 2 3 13 5 4" xfId="27022" xr:uid="{00000000-0005-0000-0000-000090690000}"/>
    <cellStyle name="Total 2 3 13 5 4 2" xfId="27023" xr:uid="{00000000-0005-0000-0000-000091690000}"/>
    <cellStyle name="Total 2 3 13 5 4 2 2" xfId="27024" xr:uid="{00000000-0005-0000-0000-000092690000}"/>
    <cellStyle name="Total 2 3 13 5 4 3" xfId="27025" xr:uid="{00000000-0005-0000-0000-000093690000}"/>
    <cellStyle name="Total 2 3 13 5 5" xfId="27026" xr:uid="{00000000-0005-0000-0000-000094690000}"/>
    <cellStyle name="Total 2 3 13 5 5 2" xfId="27027" xr:uid="{00000000-0005-0000-0000-000095690000}"/>
    <cellStyle name="Total 2 3 13 5 6" xfId="27028" xr:uid="{00000000-0005-0000-0000-000096690000}"/>
    <cellStyle name="Total 2 3 13 5 6 2" xfId="27029" xr:uid="{00000000-0005-0000-0000-000097690000}"/>
    <cellStyle name="Total 2 3 13 5 7" xfId="27030" xr:uid="{00000000-0005-0000-0000-000098690000}"/>
    <cellStyle name="Total 2 3 13 6" xfId="27031" xr:uid="{00000000-0005-0000-0000-000099690000}"/>
    <cellStyle name="Total 2 3 13 6 2" xfId="27032" xr:uid="{00000000-0005-0000-0000-00009A690000}"/>
    <cellStyle name="Total 2 3 13 6 2 2" xfId="27033" xr:uid="{00000000-0005-0000-0000-00009B690000}"/>
    <cellStyle name="Total 2 3 13 6 2 2 2" xfId="27034" xr:uid="{00000000-0005-0000-0000-00009C690000}"/>
    <cellStyle name="Total 2 3 13 6 2 2 2 2" xfId="27035" xr:uid="{00000000-0005-0000-0000-00009D690000}"/>
    <cellStyle name="Total 2 3 13 6 2 2 3" xfId="27036" xr:uid="{00000000-0005-0000-0000-00009E690000}"/>
    <cellStyle name="Total 2 3 13 6 2 3" xfId="27037" xr:uid="{00000000-0005-0000-0000-00009F690000}"/>
    <cellStyle name="Total 2 3 13 6 2 3 2" xfId="27038" xr:uid="{00000000-0005-0000-0000-0000A0690000}"/>
    <cellStyle name="Total 2 3 13 6 2 4" xfId="27039" xr:uid="{00000000-0005-0000-0000-0000A1690000}"/>
    <cellStyle name="Total 2 3 13 6 3" xfId="27040" xr:uid="{00000000-0005-0000-0000-0000A2690000}"/>
    <cellStyle name="Total 2 3 13 6 3 2" xfId="27041" xr:uid="{00000000-0005-0000-0000-0000A3690000}"/>
    <cellStyle name="Total 2 3 13 6 3 2 2" xfId="27042" xr:uid="{00000000-0005-0000-0000-0000A4690000}"/>
    <cellStyle name="Total 2 3 13 6 3 3" xfId="27043" xr:uid="{00000000-0005-0000-0000-0000A5690000}"/>
    <cellStyle name="Total 2 3 13 6 4" xfId="27044" xr:uid="{00000000-0005-0000-0000-0000A6690000}"/>
    <cellStyle name="Total 2 3 13 6 4 2" xfId="27045" xr:uid="{00000000-0005-0000-0000-0000A7690000}"/>
    <cellStyle name="Total 2 3 13 6 4 2 2" xfId="27046" xr:uid="{00000000-0005-0000-0000-0000A8690000}"/>
    <cellStyle name="Total 2 3 13 6 4 3" xfId="27047" xr:uid="{00000000-0005-0000-0000-0000A9690000}"/>
    <cellStyle name="Total 2 3 13 6 5" xfId="27048" xr:uid="{00000000-0005-0000-0000-0000AA690000}"/>
    <cellStyle name="Total 2 3 13 6 5 2" xfId="27049" xr:uid="{00000000-0005-0000-0000-0000AB690000}"/>
    <cellStyle name="Total 2 3 13 6 6" xfId="27050" xr:uid="{00000000-0005-0000-0000-0000AC690000}"/>
    <cellStyle name="Total 2 3 13 6 6 2" xfId="27051" xr:uid="{00000000-0005-0000-0000-0000AD690000}"/>
    <cellStyle name="Total 2 3 13 6 7" xfId="27052" xr:uid="{00000000-0005-0000-0000-0000AE690000}"/>
    <cellStyle name="Total 2 3 13 7" xfId="27053" xr:uid="{00000000-0005-0000-0000-0000AF690000}"/>
    <cellStyle name="Total 2 3 13 7 2" xfId="27054" xr:uid="{00000000-0005-0000-0000-0000B0690000}"/>
    <cellStyle name="Total 2 3 13 7 2 2" xfId="27055" xr:uid="{00000000-0005-0000-0000-0000B1690000}"/>
    <cellStyle name="Total 2 3 13 7 2 2 2" xfId="27056" xr:uid="{00000000-0005-0000-0000-0000B2690000}"/>
    <cellStyle name="Total 2 3 13 7 2 3" xfId="27057" xr:uid="{00000000-0005-0000-0000-0000B3690000}"/>
    <cellStyle name="Total 2 3 13 7 3" xfId="27058" xr:uid="{00000000-0005-0000-0000-0000B4690000}"/>
    <cellStyle name="Total 2 3 13 7 3 2" xfId="27059" xr:uid="{00000000-0005-0000-0000-0000B5690000}"/>
    <cellStyle name="Total 2 3 13 7 4" xfId="27060" xr:uid="{00000000-0005-0000-0000-0000B6690000}"/>
    <cellStyle name="Total 2 3 13 8" xfId="27061" xr:uid="{00000000-0005-0000-0000-0000B7690000}"/>
    <cellStyle name="Total 2 3 13 8 2" xfId="27062" xr:uid="{00000000-0005-0000-0000-0000B8690000}"/>
    <cellStyle name="Total 2 3 13 8 2 2" xfId="27063" xr:uid="{00000000-0005-0000-0000-0000B9690000}"/>
    <cellStyle name="Total 2 3 13 8 3" xfId="27064" xr:uid="{00000000-0005-0000-0000-0000BA690000}"/>
    <cellStyle name="Total 2 3 13 9" xfId="27065" xr:uid="{00000000-0005-0000-0000-0000BB690000}"/>
    <cellStyle name="Total 2 3 13 9 2" xfId="27066" xr:uid="{00000000-0005-0000-0000-0000BC690000}"/>
    <cellStyle name="Total 2 3 13 9 2 2" xfId="27067" xr:uid="{00000000-0005-0000-0000-0000BD690000}"/>
    <cellStyle name="Total 2 3 13 9 3" xfId="27068" xr:uid="{00000000-0005-0000-0000-0000BE690000}"/>
    <cellStyle name="Total 2 3 14" xfId="27069" xr:uid="{00000000-0005-0000-0000-0000BF690000}"/>
    <cellStyle name="Total 2 3 14 10" xfId="27070" xr:uid="{00000000-0005-0000-0000-0000C0690000}"/>
    <cellStyle name="Total 2 3 14 10 2" xfId="27071" xr:uid="{00000000-0005-0000-0000-0000C1690000}"/>
    <cellStyle name="Total 2 3 14 11" xfId="27072" xr:uid="{00000000-0005-0000-0000-0000C2690000}"/>
    <cellStyle name="Total 2 3 14 11 2" xfId="27073" xr:uid="{00000000-0005-0000-0000-0000C3690000}"/>
    <cellStyle name="Total 2 3 14 12" xfId="27074" xr:uid="{00000000-0005-0000-0000-0000C4690000}"/>
    <cellStyle name="Total 2 3 14 2" xfId="27075" xr:uid="{00000000-0005-0000-0000-0000C5690000}"/>
    <cellStyle name="Total 2 3 14 2 2" xfId="27076" xr:uid="{00000000-0005-0000-0000-0000C6690000}"/>
    <cellStyle name="Total 2 3 14 2 2 2" xfId="27077" xr:uid="{00000000-0005-0000-0000-0000C7690000}"/>
    <cellStyle name="Total 2 3 14 2 2 2 2" xfId="27078" xr:uid="{00000000-0005-0000-0000-0000C8690000}"/>
    <cellStyle name="Total 2 3 14 2 2 2 2 2" xfId="27079" xr:uid="{00000000-0005-0000-0000-0000C9690000}"/>
    <cellStyle name="Total 2 3 14 2 2 2 3" xfId="27080" xr:uid="{00000000-0005-0000-0000-0000CA690000}"/>
    <cellStyle name="Total 2 3 14 2 2 3" xfId="27081" xr:uid="{00000000-0005-0000-0000-0000CB690000}"/>
    <cellStyle name="Total 2 3 14 2 2 3 2" xfId="27082" xr:uid="{00000000-0005-0000-0000-0000CC690000}"/>
    <cellStyle name="Total 2 3 14 2 2 4" xfId="27083" xr:uid="{00000000-0005-0000-0000-0000CD690000}"/>
    <cellStyle name="Total 2 3 14 2 3" xfId="27084" xr:uid="{00000000-0005-0000-0000-0000CE690000}"/>
    <cellStyle name="Total 2 3 14 2 3 2" xfId="27085" xr:uid="{00000000-0005-0000-0000-0000CF690000}"/>
    <cellStyle name="Total 2 3 14 2 3 2 2" xfId="27086" xr:uid="{00000000-0005-0000-0000-0000D0690000}"/>
    <cellStyle name="Total 2 3 14 2 3 3" xfId="27087" xr:uid="{00000000-0005-0000-0000-0000D1690000}"/>
    <cellStyle name="Total 2 3 14 2 4" xfId="27088" xr:uid="{00000000-0005-0000-0000-0000D2690000}"/>
    <cellStyle name="Total 2 3 14 2 4 2" xfId="27089" xr:uid="{00000000-0005-0000-0000-0000D3690000}"/>
    <cellStyle name="Total 2 3 14 2 4 2 2" xfId="27090" xr:uid="{00000000-0005-0000-0000-0000D4690000}"/>
    <cellStyle name="Total 2 3 14 2 4 3" xfId="27091" xr:uid="{00000000-0005-0000-0000-0000D5690000}"/>
    <cellStyle name="Total 2 3 14 2 5" xfId="27092" xr:uid="{00000000-0005-0000-0000-0000D6690000}"/>
    <cellStyle name="Total 2 3 14 2 5 2" xfId="27093" xr:uid="{00000000-0005-0000-0000-0000D7690000}"/>
    <cellStyle name="Total 2 3 14 2 6" xfId="27094" xr:uid="{00000000-0005-0000-0000-0000D8690000}"/>
    <cellStyle name="Total 2 3 14 2 6 2" xfId="27095" xr:uid="{00000000-0005-0000-0000-0000D9690000}"/>
    <cellStyle name="Total 2 3 14 2 7" xfId="27096" xr:uid="{00000000-0005-0000-0000-0000DA690000}"/>
    <cellStyle name="Total 2 3 14 3" xfId="27097" xr:uid="{00000000-0005-0000-0000-0000DB690000}"/>
    <cellStyle name="Total 2 3 14 3 2" xfId="27098" xr:uid="{00000000-0005-0000-0000-0000DC690000}"/>
    <cellStyle name="Total 2 3 14 3 2 2" xfId="27099" xr:uid="{00000000-0005-0000-0000-0000DD690000}"/>
    <cellStyle name="Total 2 3 14 3 2 2 2" xfId="27100" xr:uid="{00000000-0005-0000-0000-0000DE690000}"/>
    <cellStyle name="Total 2 3 14 3 2 2 2 2" xfId="27101" xr:uid="{00000000-0005-0000-0000-0000DF690000}"/>
    <cellStyle name="Total 2 3 14 3 2 2 3" xfId="27102" xr:uid="{00000000-0005-0000-0000-0000E0690000}"/>
    <cellStyle name="Total 2 3 14 3 2 3" xfId="27103" xr:uid="{00000000-0005-0000-0000-0000E1690000}"/>
    <cellStyle name="Total 2 3 14 3 2 3 2" xfId="27104" xr:uid="{00000000-0005-0000-0000-0000E2690000}"/>
    <cellStyle name="Total 2 3 14 3 2 4" xfId="27105" xr:uid="{00000000-0005-0000-0000-0000E3690000}"/>
    <cellStyle name="Total 2 3 14 3 3" xfId="27106" xr:uid="{00000000-0005-0000-0000-0000E4690000}"/>
    <cellStyle name="Total 2 3 14 3 3 2" xfId="27107" xr:uid="{00000000-0005-0000-0000-0000E5690000}"/>
    <cellStyle name="Total 2 3 14 3 3 2 2" xfId="27108" xr:uid="{00000000-0005-0000-0000-0000E6690000}"/>
    <cellStyle name="Total 2 3 14 3 3 3" xfId="27109" xr:uid="{00000000-0005-0000-0000-0000E7690000}"/>
    <cellStyle name="Total 2 3 14 3 4" xfId="27110" xr:uid="{00000000-0005-0000-0000-0000E8690000}"/>
    <cellStyle name="Total 2 3 14 3 4 2" xfId="27111" xr:uid="{00000000-0005-0000-0000-0000E9690000}"/>
    <cellStyle name="Total 2 3 14 3 4 2 2" xfId="27112" xr:uid="{00000000-0005-0000-0000-0000EA690000}"/>
    <cellStyle name="Total 2 3 14 3 4 3" xfId="27113" xr:uid="{00000000-0005-0000-0000-0000EB690000}"/>
    <cellStyle name="Total 2 3 14 3 5" xfId="27114" xr:uid="{00000000-0005-0000-0000-0000EC690000}"/>
    <cellStyle name="Total 2 3 14 3 5 2" xfId="27115" xr:uid="{00000000-0005-0000-0000-0000ED690000}"/>
    <cellStyle name="Total 2 3 14 3 6" xfId="27116" xr:uid="{00000000-0005-0000-0000-0000EE690000}"/>
    <cellStyle name="Total 2 3 14 3 6 2" xfId="27117" xr:uid="{00000000-0005-0000-0000-0000EF690000}"/>
    <cellStyle name="Total 2 3 14 3 7" xfId="27118" xr:uid="{00000000-0005-0000-0000-0000F0690000}"/>
    <cellStyle name="Total 2 3 14 4" xfId="27119" xr:uid="{00000000-0005-0000-0000-0000F1690000}"/>
    <cellStyle name="Total 2 3 14 4 2" xfId="27120" xr:uid="{00000000-0005-0000-0000-0000F2690000}"/>
    <cellStyle name="Total 2 3 14 4 2 2" xfId="27121" xr:uid="{00000000-0005-0000-0000-0000F3690000}"/>
    <cellStyle name="Total 2 3 14 4 2 2 2" xfId="27122" xr:uid="{00000000-0005-0000-0000-0000F4690000}"/>
    <cellStyle name="Total 2 3 14 4 2 2 2 2" xfId="27123" xr:uid="{00000000-0005-0000-0000-0000F5690000}"/>
    <cellStyle name="Total 2 3 14 4 2 2 3" xfId="27124" xr:uid="{00000000-0005-0000-0000-0000F6690000}"/>
    <cellStyle name="Total 2 3 14 4 2 3" xfId="27125" xr:uid="{00000000-0005-0000-0000-0000F7690000}"/>
    <cellStyle name="Total 2 3 14 4 2 3 2" xfId="27126" xr:uid="{00000000-0005-0000-0000-0000F8690000}"/>
    <cellStyle name="Total 2 3 14 4 2 4" xfId="27127" xr:uid="{00000000-0005-0000-0000-0000F9690000}"/>
    <cellStyle name="Total 2 3 14 4 3" xfId="27128" xr:uid="{00000000-0005-0000-0000-0000FA690000}"/>
    <cellStyle name="Total 2 3 14 4 3 2" xfId="27129" xr:uid="{00000000-0005-0000-0000-0000FB690000}"/>
    <cellStyle name="Total 2 3 14 4 3 2 2" xfId="27130" xr:uid="{00000000-0005-0000-0000-0000FC690000}"/>
    <cellStyle name="Total 2 3 14 4 3 3" xfId="27131" xr:uid="{00000000-0005-0000-0000-0000FD690000}"/>
    <cellStyle name="Total 2 3 14 4 4" xfId="27132" xr:uid="{00000000-0005-0000-0000-0000FE690000}"/>
    <cellStyle name="Total 2 3 14 4 4 2" xfId="27133" xr:uid="{00000000-0005-0000-0000-0000FF690000}"/>
    <cellStyle name="Total 2 3 14 4 4 2 2" xfId="27134" xr:uid="{00000000-0005-0000-0000-0000006A0000}"/>
    <cellStyle name="Total 2 3 14 4 4 3" xfId="27135" xr:uid="{00000000-0005-0000-0000-0000016A0000}"/>
    <cellStyle name="Total 2 3 14 4 5" xfId="27136" xr:uid="{00000000-0005-0000-0000-0000026A0000}"/>
    <cellStyle name="Total 2 3 14 4 5 2" xfId="27137" xr:uid="{00000000-0005-0000-0000-0000036A0000}"/>
    <cellStyle name="Total 2 3 14 4 6" xfId="27138" xr:uid="{00000000-0005-0000-0000-0000046A0000}"/>
    <cellStyle name="Total 2 3 14 4 6 2" xfId="27139" xr:uid="{00000000-0005-0000-0000-0000056A0000}"/>
    <cellStyle name="Total 2 3 14 4 7" xfId="27140" xr:uid="{00000000-0005-0000-0000-0000066A0000}"/>
    <cellStyle name="Total 2 3 14 5" xfId="27141" xr:uid="{00000000-0005-0000-0000-0000076A0000}"/>
    <cellStyle name="Total 2 3 14 5 2" xfId="27142" xr:uid="{00000000-0005-0000-0000-0000086A0000}"/>
    <cellStyle name="Total 2 3 14 5 2 2" xfId="27143" xr:uid="{00000000-0005-0000-0000-0000096A0000}"/>
    <cellStyle name="Total 2 3 14 5 2 2 2" xfId="27144" xr:uid="{00000000-0005-0000-0000-00000A6A0000}"/>
    <cellStyle name="Total 2 3 14 5 2 2 2 2" xfId="27145" xr:uid="{00000000-0005-0000-0000-00000B6A0000}"/>
    <cellStyle name="Total 2 3 14 5 2 2 3" xfId="27146" xr:uid="{00000000-0005-0000-0000-00000C6A0000}"/>
    <cellStyle name="Total 2 3 14 5 2 3" xfId="27147" xr:uid="{00000000-0005-0000-0000-00000D6A0000}"/>
    <cellStyle name="Total 2 3 14 5 2 3 2" xfId="27148" xr:uid="{00000000-0005-0000-0000-00000E6A0000}"/>
    <cellStyle name="Total 2 3 14 5 2 4" xfId="27149" xr:uid="{00000000-0005-0000-0000-00000F6A0000}"/>
    <cellStyle name="Total 2 3 14 5 3" xfId="27150" xr:uid="{00000000-0005-0000-0000-0000106A0000}"/>
    <cellStyle name="Total 2 3 14 5 3 2" xfId="27151" xr:uid="{00000000-0005-0000-0000-0000116A0000}"/>
    <cellStyle name="Total 2 3 14 5 3 2 2" xfId="27152" xr:uid="{00000000-0005-0000-0000-0000126A0000}"/>
    <cellStyle name="Total 2 3 14 5 3 3" xfId="27153" xr:uid="{00000000-0005-0000-0000-0000136A0000}"/>
    <cellStyle name="Total 2 3 14 5 4" xfId="27154" xr:uid="{00000000-0005-0000-0000-0000146A0000}"/>
    <cellStyle name="Total 2 3 14 5 4 2" xfId="27155" xr:uid="{00000000-0005-0000-0000-0000156A0000}"/>
    <cellStyle name="Total 2 3 14 5 4 2 2" xfId="27156" xr:uid="{00000000-0005-0000-0000-0000166A0000}"/>
    <cellStyle name="Total 2 3 14 5 4 3" xfId="27157" xr:uid="{00000000-0005-0000-0000-0000176A0000}"/>
    <cellStyle name="Total 2 3 14 5 5" xfId="27158" xr:uid="{00000000-0005-0000-0000-0000186A0000}"/>
    <cellStyle name="Total 2 3 14 5 5 2" xfId="27159" xr:uid="{00000000-0005-0000-0000-0000196A0000}"/>
    <cellStyle name="Total 2 3 14 5 6" xfId="27160" xr:uid="{00000000-0005-0000-0000-00001A6A0000}"/>
    <cellStyle name="Total 2 3 14 5 6 2" xfId="27161" xr:uid="{00000000-0005-0000-0000-00001B6A0000}"/>
    <cellStyle name="Total 2 3 14 5 7" xfId="27162" xr:uid="{00000000-0005-0000-0000-00001C6A0000}"/>
    <cellStyle name="Total 2 3 14 6" xfId="27163" xr:uid="{00000000-0005-0000-0000-00001D6A0000}"/>
    <cellStyle name="Total 2 3 14 6 2" xfId="27164" xr:uid="{00000000-0005-0000-0000-00001E6A0000}"/>
    <cellStyle name="Total 2 3 14 6 2 2" xfId="27165" xr:uid="{00000000-0005-0000-0000-00001F6A0000}"/>
    <cellStyle name="Total 2 3 14 6 2 2 2" xfId="27166" xr:uid="{00000000-0005-0000-0000-0000206A0000}"/>
    <cellStyle name="Total 2 3 14 6 2 2 2 2" xfId="27167" xr:uid="{00000000-0005-0000-0000-0000216A0000}"/>
    <cellStyle name="Total 2 3 14 6 2 2 3" xfId="27168" xr:uid="{00000000-0005-0000-0000-0000226A0000}"/>
    <cellStyle name="Total 2 3 14 6 2 3" xfId="27169" xr:uid="{00000000-0005-0000-0000-0000236A0000}"/>
    <cellStyle name="Total 2 3 14 6 2 3 2" xfId="27170" xr:uid="{00000000-0005-0000-0000-0000246A0000}"/>
    <cellStyle name="Total 2 3 14 6 2 4" xfId="27171" xr:uid="{00000000-0005-0000-0000-0000256A0000}"/>
    <cellStyle name="Total 2 3 14 6 3" xfId="27172" xr:uid="{00000000-0005-0000-0000-0000266A0000}"/>
    <cellStyle name="Total 2 3 14 6 3 2" xfId="27173" xr:uid="{00000000-0005-0000-0000-0000276A0000}"/>
    <cellStyle name="Total 2 3 14 6 3 2 2" xfId="27174" xr:uid="{00000000-0005-0000-0000-0000286A0000}"/>
    <cellStyle name="Total 2 3 14 6 3 3" xfId="27175" xr:uid="{00000000-0005-0000-0000-0000296A0000}"/>
    <cellStyle name="Total 2 3 14 6 4" xfId="27176" xr:uid="{00000000-0005-0000-0000-00002A6A0000}"/>
    <cellStyle name="Total 2 3 14 6 4 2" xfId="27177" xr:uid="{00000000-0005-0000-0000-00002B6A0000}"/>
    <cellStyle name="Total 2 3 14 6 4 2 2" xfId="27178" xr:uid="{00000000-0005-0000-0000-00002C6A0000}"/>
    <cellStyle name="Total 2 3 14 6 4 3" xfId="27179" xr:uid="{00000000-0005-0000-0000-00002D6A0000}"/>
    <cellStyle name="Total 2 3 14 6 5" xfId="27180" xr:uid="{00000000-0005-0000-0000-00002E6A0000}"/>
    <cellStyle name="Total 2 3 14 6 5 2" xfId="27181" xr:uid="{00000000-0005-0000-0000-00002F6A0000}"/>
    <cellStyle name="Total 2 3 14 6 6" xfId="27182" xr:uid="{00000000-0005-0000-0000-0000306A0000}"/>
    <cellStyle name="Total 2 3 14 6 6 2" xfId="27183" xr:uid="{00000000-0005-0000-0000-0000316A0000}"/>
    <cellStyle name="Total 2 3 14 6 7" xfId="27184" xr:uid="{00000000-0005-0000-0000-0000326A0000}"/>
    <cellStyle name="Total 2 3 14 7" xfId="27185" xr:uid="{00000000-0005-0000-0000-0000336A0000}"/>
    <cellStyle name="Total 2 3 14 7 2" xfId="27186" xr:uid="{00000000-0005-0000-0000-0000346A0000}"/>
    <cellStyle name="Total 2 3 14 7 2 2" xfId="27187" xr:uid="{00000000-0005-0000-0000-0000356A0000}"/>
    <cellStyle name="Total 2 3 14 7 2 2 2" xfId="27188" xr:uid="{00000000-0005-0000-0000-0000366A0000}"/>
    <cellStyle name="Total 2 3 14 7 2 3" xfId="27189" xr:uid="{00000000-0005-0000-0000-0000376A0000}"/>
    <cellStyle name="Total 2 3 14 7 3" xfId="27190" xr:uid="{00000000-0005-0000-0000-0000386A0000}"/>
    <cellStyle name="Total 2 3 14 7 3 2" xfId="27191" xr:uid="{00000000-0005-0000-0000-0000396A0000}"/>
    <cellStyle name="Total 2 3 14 7 4" xfId="27192" xr:uid="{00000000-0005-0000-0000-00003A6A0000}"/>
    <cellStyle name="Total 2 3 14 8" xfId="27193" xr:uid="{00000000-0005-0000-0000-00003B6A0000}"/>
    <cellStyle name="Total 2 3 14 8 2" xfId="27194" xr:uid="{00000000-0005-0000-0000-00003C6A0000}"/>
    <cellStyle name="Total 2 3 14 8 2 2" xfId="27195" xr:uid="{00000000-0005-0000-0000-00003D6A0000}"/>
    <cellStyle name="Total 2 3 14 8 3" xfId="27196" xr:uid="{00000000-0005-0000-0000-00003E6A0000}"/>
    <cellStyle name="Total 2 3 14 9" xfId="27197" xr:uid="{00000000-0005-0000-0000-00003F6A0000}"/>
    <cellStyle name="Total 2 3 14 9 2" xfId="27198" xr:uid="{00000000-0005-0000-0000-0000406A0000}"/>
    <cellStyle name="Total 2 3 14 9 2 2" xfId="27199" xr:uid="{00000000-0005-0000-0000-0000416A0000}"/>
    <cellStyle name="Total 2 3 14 9 3" xfId="27200" xr:uid="{00000000-0005-0000-0000-0000426A0000}"/>
    <cellStyle name="Total 2 3 15" xfId="27201" xr:uid="{00000000-0005-0000-0000-0000436A0000}"/>
    <cellStyle name="Total 2 3 15 10" xfId="27202" xr:uid="{00000000-0005-0000-0000-0000446A0000}"/>
    <cellStyle name="Total 2 3 15 10 2" xfId="27203" xr:uid="{00000000-0005-0000-0000-0000456A0000}"/>
    <cellStyle name="Total 2 3 15 11" xfId="27204" xr:uid="{00000000-0005-0000-0000-0000466A0000}"/>
    <cellStyle name="Total 2 3 15 11 2" xfId="27205" xr:uid="{00000000-0005-0000-0000-0000476A0000}"/>
    <cellStyle name="Total 2 3 15 12" xfId="27206" xr:uid="{00000000-0005-0000-0000-0000486A0000}"/>
    <cellStyle name="Total 2 3 15 2" xfId="27207" xr:uid="{00000000-0005-0000-0000-0000496A0000}"/>
    <cellStyle name="Total 2 3 15 2 2" xfId="27208" xr:uid="{00000000-0005-0000-0000-00004A6A0000}"/>
    <cellStyle name="Total 2 3 15 2 2 2" xfId="27209" xr:uid="{00000000-0005-0000-0000-00004B6A0000}"/>
    <cellStyle name="Total 2 3 15 2 2 2 2" xfId="27210" xr:uid="{00000000-0005-0000-0000-00004C6A0000}"/>
    <cellStyle name="Total 2 3 15 2 2 2 2 2" xfId="27211" xr:uid="{00000000-0005-0000-0000-00004D6A0000}"/>
    <cellStyle name="Total 2 3 15 2 2 2 3" xfId="27212" xr:uid="{00000000-0005-0000-0000-00004E6A0000}"/>
    <cellStyle name="Total 2 3 15 2 2 3" xfId="27213" xr:uid="{00000000-0005-0000-0000-00004F6A0000}"/>
    <cellStyle name="Total 2 3 15 2 2 3 2" xfId="27214" xr:uid="{00000000-0005-0000-0000-0000506A0000}"/>
    <cellStyle name="Total 2 3 15 2 2 4" xfId="27215" xr:uid="{00000000-0005-0000-0000-0000516A0000}"/>
    <cellStyle name="Total 2 3 15 2 3" xfId="27216" xr:uid="{00000000-0005-0000-0000-0000526A0000}"/>
    <cellStyle name="Total 2 3 15 2 3 2" xfId="27217" xr:uid="{00000000-0005-0000-0000-0000536A0000}"/>
    <cellStyle name="Total 2 3 15 2 3 2 2" xfId="27218" xr:uid="{00000000-0005-0000-0000-0000546A0000}"/>
    <cellStyle name="Total 2 3 15 2 3 3" xfId="27219" xr:uid="{00000000-0005-0000-0000-0000556A0000}"/>
    <cellStyle name="Total 2 3 15 2 4" xfId="27220" xr:uid="{00000000-0005-0000-0000-0000566A0000}"/>
    <cellStyle name="Total 2 3 15 2 4 2" xfId="27221" xr:uid="{00000000-0005-0000-0000-0000576A0000}"/>
    <cellStyle name="Total 2 3 15 2 4 2 2" xfId="27222" xr:uid="{00000000-0005-0000-0000-0000586A0000}"/>
    <cellStyle name="Total 2 3 15 2 4 3" xfId="27223" xr:uid="{00000000-0005-0000-0000-0000596A0000}"/>
    <cellStyle name="Total 2 3 15 2 5" xfId="27224" xr:uid="{00000000-0005-0000-0000-00005A6A0000}"/>
    <cellStyle name="Total 2 3 15 2 5 2" xfId="27225" xr:uid="{00000000-0005-0000-0000-00005B6A0000}"/>
    <cellStyle name="Total 2 3 15 2 6" xfId="27226" xr:uid="{00000000-0005-0000-0000-00005C6A0000}"/>
    <cellStyle name="Total 2 3 15 2 6 2" xfId="27227" xr:uid="{00000000-0005-0000-0000-00005D6A0000}"/>
    <cellStyle name="Total 2 3 15 2 7" xfId="27228" xr:uid="{00000000-0005-0000-0000-00005E6A0000}"/>
    <cellStyle name="Total 2 3 15 3" xfId="27229" xr:uid="{00000000-0005-0000-0000-00005F6A0000}"/>
    <cellStyle name="Total 2 3 15 3 2" xfId="27230" xr:uid="{00000000-0005-0000-0000-0000606A0000}"/>
    <cellStyle name="Total 2 3 15 3 2 2" xfId="27231" xr:uid="{00000000-0005-0000-0000-0000616A0000}"/>
    <cellStyle name="Total 2 3 15 3 2 2 2" xfId="27232" xr:uid="{00000000-0005-0000-0000-0000626A0000}"/>
    <cellStyle name="Total 2 3 15 3 2 2 2 2" xfId="27233" xr:uid="{00000000-0005-0000-0000-0000636A0000}"/>
    <cellStyle name="Total 2 3 15 3 2 2 3" xfId="27234" xr:uid="{00000000-0005-0000-0000-0000646A0000}"/>
    <cellStyle name="Total 2 3 15 3 2 3" xfId="27235" xr:uid="{00000000-0005-0000-0000-0000656A0000}"/>
    <cellStyle name="Total 2 3 15 3 2 3 2" xfId="27236" xr:uid="{00000000-0005-0000-0000-0000666A0000}"/>
    <cellStyle name="Total 2 3 15 3 2 4" xfId="27237" xr:uid="{00000000-0005-0000-0000-0000676A0000}"/>
    <cellStyle name="Total 2 3 15 3 3" xfId="27238" xr:uid="{00000000-0005-0000-0000-0000686A0000}"/>
    <cellStyle name="Total 2 3 15 3 3 2" xfId="27239" xr:uid="{00000000-0005-0000-0000-0000696A0000}"/>
    <cellStyle name="Total 2 3 15 3 3 2 2" xfId="27240" xr:uid="{00000000-0005-0000-0000-00006A6A0000}"/>
    <cellStyle name="Total 2 3 15 3 3 3" xfId="27241" xr:uid="{00000000-0005-0000-0000-00006B6A0000}"/>
    <cellStyle name="Total 2 3 15 3 4" xfId="27242" xr:uid="{00000000-0005-0000-0000-00006C6A0000}"/>
    <cellStyle name="Total 2 3 15 3 4 2" xfId="27243" xr:uid="{00000000-0005-0000-0000-00006D6A0000}"/>
    <cellStyle name="Total 2 3 15 3 4 2 2" xfId="27244" xr:uid="{00000000-0005-0000-0000-00006E6A0000}"/>
    <cellStyle name="Total 2 3 15 3 4 3" xfId="27245" xr:uid="{00000000-0005-0000-0000-00006F6A0000}"/>
    <cellStyle name="Total 2 3 15 3 5" xfId="27246" xr:uid="{00000000-0005-0000-0000-0000706A0000}"/>
    <cellStyle name="Total 2 3 15 3 5 2" xfId="27247" xr:uid="{00000000-0005-0000-0000-0000716A0000}"/>
    <cellStyle name="Total 2 3 15 3 6" xfId="27248" xr:uid="{00000000-0005-0000-0000-0000726A0000}"/>
    <cellStyle name="Total 2 3 15 3 6 2" xfId="27249" xr:uid="{00000000-0005-0000-0000-0000736A0000}"/>
    <cellStyle name="Total 2 3 15 3 7" xfId="27250" xr:uid="{00000000-0005-0000-0000-0000746A0000}"/>
    <cellStyle name="Total 2 3 15 4" xfId="27251" xr:uid="{00000000-0005-0000-0000-0000756A0000}"/>
    <cellStyle name="Total 2 3 15 4 2" xfId="27252" xr:uid="{00000000-0005-0000-0000-0000766A0000}"/>
    <cellStyle name="Total 2 3 15 4 2 2" xfId="27253" xr:uid="{00000000-0005-0000-0000-0000776A0000}"/>
    <cellStyle name="Total 2 3 15 4 2 2 2" xfId="27254" xr:uid="{00000000-0005-0000-0000-0000786A0000}"/>
    <cellStyle name="Total 2 3 15 4 2 2 2 2" xfId="27255" xr:uid="{00000000-0005-0000-0000-0000796A0000}"/>
    <cellStyle name="Total 2 3 15 4 2 2 3" xfId="27256" xr:uid="{00000000-0005-0000-0000-00007A6A0000}"/>
    <cellStyle name="Total 2 3 15 4 2 3" xfId="27257" xr:uid="{00000000-0005-0000-0000-00007B6A0000}"/>
    <cellStyle name="Total 2 3 15 4 2 3 2" xfId="27258" xr:uid="{00000000-0005-0000-0000-00007C6A0000}"/>
    <cellStyle name="Total 2 3 15 4 2 4" xfId="27259" xr:uid="{00000000-0005-0000-0000-00007D6A0000}"/>
    <cellStyle name="Total 2 3 15 4 3" xfId="27260" xr:uid="{00000000-0005-0000-0000-00007E6A0000}"/>
    <cellStyle name="Total 2 3 15 4 3 2" xfId="27261" xr:uid="{00000000-0005-0000-0000-00007F6A0000}"/>
    <cellStyle name="Total 2 3 15 4 3 2 2" xfId="27262" xr:uid="{00000000-0005-0000-0000-0000806A0000}"/>
    <cellStyle name="Total 2 3 15 4 3 3" xfId="27263" xr:uid="{00000000-0005-0000-0000-0000816A0000}"/>
    <cellStyle name="Total 2 3 15 4 4" xfId="27264" xr:uid="{00000000-0005-0000-0000-0000826A0000}"/>
    <cellStyle name="Total 2 3 15 4 4 2" xfId="27265" xr:uid="{00000000-0005-0000-0000-0000836A0000}"/>
    <cellStyle name="Total 2 3 15 4 4 2 2" xfId="27266" xr:uid="{00000000-0005-0000-0000-0000846A0000}"/>
    <cellStyle name="Total 2 3 15 4 4 3" xfId="27267" xr:uid="{00000000-0005-0000-0000-0000856A0000}"/>
    <cellStyle name="Total 2 3 15 4 5" xfId="27268" xr:uid="{00000000-0005-0000-0000-0000866A0000}"/>
    <cellStyle name="Total 2 3 15 4 5 2" xfId="27269" xr:uid="{00000000-0005-0000-0000-0000876A0000}"/>
    <cellStyle name="Total 2 3 15 4 6" xfId="27270" xr:uid="{00000000-0005-0000-0000-0000886A0000}"/>
    <cellStyle name="Total 2 3 15 4 6 2" xfId="27271" xr:uid="{00000000-0005-0000-0000-0000896A0000}"/>
    <cellStyle name="Total 2 3 15 4 7" xfId="27272" xr:uid="{00000000-0005-0000-0000-00008A6A0000}"/>
    <cellStyle name="Total 2 3 15 5" xfId="27273" xr:uid="{00000000-0005-0000-0000-00008B6A0000}"/>
    <cellStyle name="Total 2 3 15 5 2" xfId="27274" xr:uid="{00000000-0005-0000-0000-00008C6A0000}"/>
    <cellStyle name="Total 2 3 15 5 2 2" xfId="27275" xr:uid="{00000000-0005-0000-0000-00008D6A0000}"/>
    <cellStyle name="Total 2 3 15 5 2 2 2" xfId="27276" xr:uid="{00000000-0005-0000-0000-00008E6A0000}"/>
    <cellStyle name="Total 2 3 15 5 2 2 2 2" xfId="27277" xr:uid="{00000000-0005-0000-0000-00008F6A0000}"/>
    <cellStyle name="Total 2 3 15 5 2 2 3" xfId="27278" xr:uid="{00000000-0005-0000-0000-0000906A0000}"/>
    <cellStyle name="Total 2 3 15 5 2 3" xfId="27279" xr:uid="{00000000-0005-0000-0000-0000916A0000}"/>
    <cellStyle name="Total 2 3 15 5 2 3 2" xfId="27280" xr:uid="{00000000-0005-0000-0000-0000926A0000}"/>
    <cellStyle name="Total 2 3 15 5 2 4" xfId="27281" xr:uid="{00000000-0005-0000-0000-0000936A0000}"/>
    <cellStyle name="Total 2 3 15 5 3" xfId="27282" xr:uid="{00000000-0005-0000-0000-0000946A0000}"/>
    <cellStyle name="Total 2 3 15 5 3 2" xfId="27283" xr:uid="{00000000-0005-0000-0000-0000956A0000}"/>
    <cellStyle name="Total 2 3 15 5 3 2 2" xfId="27284" xr:uid="{00000000-0005-0000-0000-0000966A0000}"/>
    <cellStyle name="Total 2 3 15 5 3 3" xfId="27285" xr:uid="{00000000-0005-0000-0000-0000976A0000}"/>
    <cellStyle name="Total 2 3 15 5 4" xfId="27286" xr:uid="{00000000-0005-0000-0000-0000986A0000}"/>
    <cellStyle name="Total 2 3 15 5 4 2" xfId="27287" xr:uid="{00000000-0005-0000-0000-0000996A0000}"/>
    <cellStyle name="Total 2 3 15 5 4 2 2" xfId="27288" xr:uid="{00000000-0005-0000-0000-00009A6A0000}"/>
    <cellStyle name="Total 2 3 15 5 4 3" xfId="27289" xr:uid="{00000000-0005-0000-0000-00009B6A0000}"/>
    <cellStyle name="Total 2 3 15 5 5" xfId="27290" xr:uid="{00000000-0005-0000-0000-00009C6A0000}"/>
    <cellStyle name="Total 2 3 15 5 5 2" xfId="27291" xr:uid="{00000000-0005-0000-0000-00009D6A0000}"/>
    <cellStyle name="Total 2 3 15 5 6" xfId="27292" xr:uid="{00000000-0005-0000-0000-00009E6A0000}"/>
    <cellStyle name="Total 2 3 15 5 6 2" xfId="27293" xr:uid="{00000000-0005-0000-0000-00009F6A0000}"/>
    <cellStyle name="Total 2 3 15 5 7" xfId="27294" xr:uid="{00000000-0005-0000-0000-0000A06A0000}"/>
    <cellStyle name="Total 2 3 15 6" xfId="27295" xr:uid="{00000000-0005-0000-0000-0000A16A0000}"/>
    <cellStyle name="Total 2 3 15 6 2" xfId="27296" xr:uid="{00000000-0005-0000-0000-0000A26A0000}"/>
    <cellStyle name="Total 2 3 15 6 2 2" xfId="27297" xr:uid="{00000000-0005-0000-0000-0000A36A0000}"/>
    <cellStyle name="Total 2 3 15 6 2 2 2" xfId="27298" xr:uid="{00000000-0005-0000-0000-0000A46A0000}"/>
    <cellStyle name="Total 2 3 15 6 2 2 2 2" xfId="27299" xr:uid="{00000000-0005-0000-0000-0000A56A0000}"/>
    <cellStyle name="Total 2 3 15 6 2 2 3" xfId="27300" xr:uid="{00000000-0005-0000-0000-0000A66A0000}"/>
    <cellStyle name="Total 2 3 15 6 2 3" xfId="27301" xr:uid="{00000000-0005-0000-0000-0000A76A0000}"/>
    <cellStyle name="Total 2 3 15 6 2 3 2" xfId="27302" xr:uid="{00000000-0005-0000-0000-0000A86A0000}"/>
    <cellStyle name="Total 2 3 15 6 2 4" xfId="27303" xr:uid="{00000000-0005-0000-0000-0000A96A0000}"/>
    <cellStyle name="Total 2 3 15 6 3" xfId="27304" xr:uid="{00000000-0005-0000-0000-0000AA6A0000}"/>
    <cellStyle name="Total 2 3 15 6 3 2" xfId="27305" xr:uid="{00000000-0005-0000-0000-0000AB6A0000}"/>
    <cellStyle name="Total 2 3 15 6 3 2 2" xfId="27306" xr:uid="{00000000-0005-0000-0000-0000AC6A0000}"/>
    <cellStyle name="Total 2 3 15 6 3 3" xfId="27307" xr:uid="{00000000-0005-0000-0000-0000AD6A0000}"/>
    <cellStyle name="Total 2 3 15 6 4" xfId="27308" xr:uid="{00000000-0005-0000-0000-0000AE6A0000}"/>
    <cellStyle name="Total 2 3 15 6 4 2" xfId="27309" xr:uid="{00000000-0005-0000-0000-0000AF6A0000}"/>
    <cellStyle name="Total 2 3 15 6 4 2 2" xfId="27310" xr:uid="{00000000-0005-0000-0000-0000B06A0000}"/>
    <cellStyle name="Total 2 3 15 6 4 3" xfId="27311" xr:uid="{00000000-0005-0000-0000-0000B16A0000}"/>
    <cellStyle name="Total 2 3 15 6 5" xfId="27312" xr:uid="{00000000-0005-0000-0000-0000B26A0000}"/>
    <cellStyle name="Total 2 3 15 6 5 2" xfId="27313" xr:uid="{00000000-0005-0000-0000-0000B36A0000}"/>
    <cellStyle name="Total 2 3 15 6 6" xfId="27314" xr:uid="{00000000-0005-0000-0000-0000B46A0000}"/>
    <cellStyle name="Total 2 3 15 6 6 2" xfId="27315" xr:uid="{00000000-0005-0000-0000-0000B56A0000}"/>
    <cellStyle name="Total 2 3 15 6 7" xfId="27316" xr:uid="{00000000-0005-0000-0000-0000B66A0000}"/>
    <cellStyle name="Total 2 3 15 7" xfId="27317" xr:uid="{00000000-0005-0000-0000-0000B76A0000}"/>
    <cellStyle name="Total 2 3 15 7 2" xfId="27318" xr:uid="{00000000-0005-0000-0000-0000B86A0000}"/>
    <cellStyle name="Total 2 3 15 7 2 2" xfId="27319" xr:uid="{00000000-0005-0000-0000-0000B96A0000}"/>
    <cellStyle name="Total 2 3 15 7 2 2 2" xfId="27320" xr:uid="{00000000-0005-0000-0000-0000BA6A0000}"/>
    <cellStyle name="Total 2 3 15 7 2 3" xfId="27321" xr:uid="{00000000-0005-0000-0000-0000BB6A0000}"/>
    <cellStyle name="Total 2 3 15 7 3" xfId="27322" xr:uid="{00000000-0005-0000-0000-0000BC6A0000}"/>
    <cellStyle name="Total 2 3 15 7 3 2" xfId="27323" xr:uid="{00000000-0005-0000-0000-0000BD6A0000}"/>
    <cellStyle name="Total 2 3 15 7 4" xfId="27324" xr:uid="{00000000-0005-0000-0000-0000BE6A0000}"/>
    <cellStyle name="Total 2 3 15 8" xfId="27325" xr:uid="{00000000-0005-0000-0000-0000BF6A0000}"/>
    <cellStyle name="Total 2 3 15 8 2" xfId="27326" xr:uid="{00000000-0005-0000-0000-0000C06A0000}"/>
    <cellStyle name="Total 2 3 15 8 2 2" xfId="27327" xr:uid="{00000000-0005-0000-0000-0000C16A0000}"/>
    <cellStyle name="Total 2 3 15 8 3" xfId="27328" xr:uid="{00000000-0005-0000-0000-0000C26A0000}"/>
    <cellStyle name="Total 2 3 15 9" xfId="27329" xr:uid="{00000000-0005-0000-0000-0000C36A0000}"/>
    <cellStyle name="Total 2 3 15 9 2" xfId="27330" xr:uid="{00000000-0005-0000-0000-0000C46A0000}"/>
    <cellStyle name="Total 2 3 15 9 2 2" xfId="27331" xr:uid="{00000000-0005-0000-0000-0000C56A0000}"/>
    <cellStyle name="Total 2 3 15 9 3" xfId="27332" xr:uid="{00000000-0005-0000-0000-0000C66A0000}"/>
    <cellStyle name="Total 2 3 16" xfId="27333" xr:uid="{00000000-0005-0000-0000-0000C76A0000}"/>
    <cellStyle name="Total 2 3 16 10" xfId="27334" xr:uid="{00000000-0005-0000-0000-0000C86A0000}"/>
    <cellStyle name="Total 2 3 16 10 2" xfId="27335" xr:uid="{00000000-0005-0000-0000-0000C96A0000}"/>
    <cellStyle name="Total 2 3 16 11" xfId="27336" xr:uid="{00000000-0005-0000-0000-0000CA6A0000}"/>
    <cellStyle name="Total 2 3 16 11 2" xfId="27337" xr:uid="{00000000-0005-0000-0000-0000CB6A0000}"/>
    <cellStyle name="Total 2 3 16 12" xfId="27338" xr:uid="{00000000-0005-0000-0000-0000CC6A0000}"/>
    <cellStyle name="Total 2 3 16 2" xfId="27339" xr:uid="{00000000-0005-0000-0000-0000CD6A0000}"/>
    <cellStyle name="Total 2 3 16 2 2" xfId="27340" xr:uid="{00000000-0005-0000-0000-0000CE6A0000}"/>
    <cellStyle name="Total 2 3 16 2 2 2" xfId="27341" xr:uid="{00000000-0005-0000-0000-0000CF6A0000}"/>
    <cellStyle name="Total 2 3 16 2 2 2 2" xfId="27342" xr:uid="{00000000-0005-0000-0000-0000D06A0000}"/>
    <cellStyle name="Total 2 3 16 2 2 2 2 2" xfId="27343" xr:uid="{00000000-0005-0000-0000-0000D16A0000}"/>
    <cellStyle name="Total 2 3 16 2 2 2 3" xfId="27344" xr:uid="{00000000-0005-0000-0000-0000D26A0000}"/>
    <cellStyle name="Total 2 3 16 2 2 3" xfId="27345" xr:uid="{00000000-0005-0000-0000-0000D36A0000}"/>
    <cellStyle name="Total 2 3 16 2 2 3 2" xfId="27346" xr:uid="{00000000-0005-0000-0000-0000D46A0000}"/>
    <cellStyle name="Total 2 3 16 2 2 4" xfId="27347" xr:uid="{00000000-0005-0000-0000-0000D56A0000}"/>
    <cellStyle name="Total 2 3 16 2 3" xfId="27348" xr:uid="{00000000-0005-0000-0000-0000D66A0000}"/>
    <cellStyle name="Total 2 3 16 2 3 2" xfId="27349" xr:uid="{00000000-0005-0000-0000-0000D76A0000}"/>
    <cellStyle name="Total 2 3 16 2 3 2 2" xfId="27350" xr:uid="{00000000-0005-0000-0000-0000D86A0000}"/>
    <cellStyle name="Total 2 3 16 2 3 3" xfId="27351" xr:uid="{00000000-0005-0000-0000-0000D96A0000}"/>
    <cellStyle name="Total 2 3 16 2 4" xfId="27352" xr:uid="{00000000-0005-0000-0000-0000DA6A0000}"/>
    <cellStyle name="Total 2 3 16 2 4 2" xfId="27353" xr:uid="{00000000-0005-0000-0000-0000DB6A0000}"/>
    <cellStyle name="Total 2 3 16 2 4 2 2" xfId="27354" xr:uid="{00000000-0005-0000-0000-0000DC6A0000}"/>
    <cellStyle name="Total 2 3 16 2 4 3" xfId="27355" xr:uid="{00000000-0005-0000-0000-0000DD6A0000}"/>
    <cellStyle name="Total 2 3 16 2 5" xfId="27356" xr:uid="{00000000-0005-0000-0000-0000DE6A0000}"/>
    <cellStyle name="Total 2 3 16 2 5 2" xfId="27357" xr:uid="{00000000-0005-0000-0000-0000DF6A0000}"/>
    <cellStyle name="Total 2 3 16 2 6" xfId="27358" xr:uid="{00000000-0005-0000-0000-0000E06A0000}"/>
    <cellStyle name="Total 2 3 16 2 6 2" xfId="27359" xr:uid="{00000000-0005-0000-0000-0000E16A0000}"/>
    <cellStyle name="Total 2 3 16 2 7" xfId="27360" xr:uid="{00000000-0005-0000-0000-0000E26A0000}"/>
    <cellStyle name="Total 2 3 16 3" xfId="27361" xr:uid="{00000000-0005-0000-0000-0000E36A0000}"/>
    <cellStyle name="Total 2 3 16 3 2" xfId="27362" xr:uid="{00000000-0005-0000-0000-0000E46A0000}"/>
    <cellStyle name="Total 2 3 16 3 2 2" xfId="27363" xr:uid="{00000000-0005-0000-0000-0000E56A0000}"/>
    <cellStyle name="Total 2 3 16 3 2 2 2" xfId="27364" xr:uid="{00000000-0005-0000-0000-0000E66A0000}"/>
    <cellStyle name="Total 2 3 16 3 2 2 2 2" xfId="27365" xr:uid="{00000000-0005-0000-0000-0000E76A0000}"/>
    <cellStyle name="Total 2 3 16 3 2 2 3" xfId="27366" xr:uid="{00000000-0005-0000-0000-0000E86A0000}"/>
    <cellStyle name="Total 2 3 16 3 2 3" xfId="27367" xr:uid="{00000000-0005-0000-0000-0000E96A0000}"/>
    <cellStyle name="Total 2 3 16 3 2 3 2" xfId="27368" xr:uid="{00000000-0005-0000-0000-0000EA6A0000}"/>
    <cellStyle name="Total 2 3 16 3 2 4" xfId="27369" xr:uid="{00000000-0005-0000-0000-0000EB6A0000}"/>
    <cellStyle name="Total 2 3 16 3 3" xfId="27370" xr:uid="{00000000-0005-0000-0000-0000EC6A0000}"/>
    <cellStyle name="Total 2 3 16 3 3 2" xfId="27371" xr:uid="{00000000-0005-0000-0000-0000ED6A0000}"/>
    <cellStyle name="Total 2 3 16 3 3 2 2" xfId="27372" xr:uid="{00000000-0005-0000-0000-0000EE6A0000}"/>
    <cellStyle name="Total 2 3 16 3 3 3" xfId="27373" xr:uid="{00000000-0005-0000-0000-0000EF6A0000}"/>
    <cellStyle name="Total 2 3 16 3 4" xfId="27374" xr:uid="{00000000-0005-0000-0000-0000F06A0000}"/>
    <cellStyle name="Total 2 3 16 3 4 2" xfId="27375" xr:uid="{00000000-0005-0000-0000-0000F16A0000}"/>
    <cellStyle name="Total 2 3 16 3 4 2 2" xfId="27376" xr:uid="{00000000-0005-0000-0000-0000F26A0000}"/>
    <cellStyle name="Total 2 3 16 3 4 3" xfId="27377" xr:uid="{00000000-0005-0000-0000-0000F36A0000}"/>
    <cellStyle name="Total 2 3 16 3 5" xfId="27378" xr:uid="{00000000-0005-0000-0000-0000F46A0000}"/>
    <cellStyle name="Total 2 3 16 3 5 2" xfId="27379" xr:uid="{00000000-0005-0000-0000-0000F56A0000}"/>
    <cellStyle name="Total 2 3 16 3 6" xfId="27380" xr:uid="{00000000-0005-0000-0000-0000F66A0000}"/>
    <cellStyle name="Total 2 3 16 3 6 2" xfId="27381" xr:uid="{00000000-0005-0000-0000-0000F76A0000}"/>
    <cellStyle name="Total 2 3 16 3 7" xfId="27382" xr:uid="{00000000-0005-0000-0000-0000F86A0000}"/>
    <cellStyle name="Total 2 3 16 4" xfId="27383" xr:uid="{00000000-0005-0000-0000-0000F96A0000}"/>
    <cellStyle name="Total 2 3 16 4 2" xfId="27384" xr:uid="{00000000-0005-0000-0000-0000FA6A0000}"/>
    <cellStyle name="Total 2 3 16 4 2 2" xfId="27385" xr:uid="{00000000-0005-0000-0000-0000FB6A0000}"/>
    <cellStyle name="Total 2 3 16 4 2 2 2" xfId="27386" xr:uid="{00000000-0005-0000-0000-0000FC6A0000}"/>
    <cellStyle name="Total 2 3 16 4 2 2 2 2" xfId="27387" xr:uid="{00000000-0005-0000-0000-0000FD6A0000}"/>
    <cellStyle name="Total 2 3 16 4 2 2 3" xfId="27388" xr:uid="{00000000-0005-0000-0000-0000FE6A0000}"/>
    <cellStyle name="Total 2 3 16 4 2 3" xfId="27389" xr:uid="{00000000-0005-0000-0000-0000FF6A0000}"/>
    <cellStyle name="Total 2 3 16 4 2 3 2" xfId="27390" xr:uid="{00000000-0005-0000-0000-0000006B0000}"/>
    <cellStyle name="Total 2 3 16 4 2 4" xfId="27391" xr:uid="{00000000-0005-0000-0000-0000016B0000}"/>
    <cellStyle name="Total 2 3 16 4 3" xfId="27392" xr:uid="{00000000-0005-0000-0000-0000026B0000}"/>
    <cellStyle name="Total 2 3 16 4 3 2" xfId="27393" xr:uid="{00000000-0005-0000-0000-0000036B0000}"/>
    <cellStyle name="Total 2 3 16 4 3 2 2" xfId="27394" xr:uid="{00000000-0005-0000-0000-0000046B0000}"/>
    <cellStyle name="Total 2 3 16 4 3 3" xfId="27395" xr:uid="{00000000-0005-0000-0000-0000056B0000}"/>
    <cellStyle name="Total 2 3 16 4 4" xfId="27396" xr:uid="{00000000-0005-0000-0000-0000066B0000}"/>
    <cellStyle name="Total 2 3 16 4 4 2" xfId="27397" xr:uid="{00000000-0005-0000-0000-0000076B0000}"/>
    <cellStyle name="Total 2 3 16 4 4 2 2" xfId="27398" xr:uid="{00000000-0005-0000-0000-0000086B0000}"/>
    <cellStyle name="Total 2 3 16 4 4 3" xfId="27399" xr:uid="{00000000-0005-0000-0000-0000096B0000}"/>
    <cellStyle name="Total 2 3 16 4 5" xfId="27400" xr:uid="{00000000-0005-0000-0000-00000A6B0000}"/>
    <cellStyle name="Total 2 3 16 4 5 2" xfId="27401" xr:uid="{00000000-0005-0000-0000-00000B6B0000}"/>
    <cellStyle name="Total 2 3 16 4 6" xfId="27402" xr:uid="{00000000-0005-0000-0000-00000C6B0000}"/>
    <cellStyle name="Total 2 3 16 4 6 2" xfId="27403" xr:uid="{00000000-0005-0000-0000-00000D6B0000}"/>
    <cellStyle name="Total 2 3 16 4 7" xfId="27404" xr:uid="{00000000-0005-0000-0000-00000E6B0000}"/>
    <cellStyle name="Total 2 3 16 5" xfId="27405" xr:uid="{00000000-0005-0000-0000-00000F6B0000}"/>
    <cellStyle name="Total 2 3 16 5 2" xfId="27406" xr:uid="{00000000-0005-0000-0000-0000106B0000}"/>
    <cellStyle name="Total 2 3 16 5 2 2" xfId="27407" xr:uid="{00000000-0005-0000-0000-0000116B0000}"/>
    <cellStyle name="Total 2 3 16 5 2 2 2" xfId="27408" xr:uid="{00000000-0005-0000-0000-0000126B0000}"/>
    <cellStyle name="Total 2 3 16 5 2 2 2 2" xfId="27409" xr:uid="{00000000-0005-0000-0000-0000136B0000}"/>
    <cellStyle name="Total 2 3 16 5 2 2 3" xfId="27410" xr:uid="{00000000-0005-0000-0000-0000146B0000}"/>
    <cellStyle name="Total 2 3 16 5 2 3" xfId="27411" xr:uid="{00000000-0005-0000-0000-0000156B0000}"/>
    <cellStyle name="Total 2 3 16 5 2 3 2" xfId="27412" xr:uid="{00000000-0005-0000-0000-0000166B0000}"/>
    <cellStyle name="Total 2 3 16 5 2 4" xfId="27413" xr:uid="{00000000-0005-0000-0000-0000176B0000}"/>
    <cellStyle name="Total 2 3 16 5 3" xfId="27414" xr:uid="{00000000-0005-0000-0000-0000186B0000}"/>
    <cellStyle name="Total 2 3 16 5 3 2" xfId="27415" xr:uid="{00000000-0005-0000-0000-0000196B0000}"/>
    <cellStyle name="Total 2 3 16 5 3 2 2" xfId="27416" xr:uid="{00000000-0005-0000-0000-00001A6B0000}"/>
    <cellStyle name="Total 2 3 16 5 3 3" xfId="27417" xr:uid="{00000000-0005-0000-0000-00001B6B0000}"/>
    <cellStyle name="Total 2 3 16 5 4" xfId="27418" xr:uid="{00000000-0005-0000-0000-00001C6B0000}"/>
    <cellStyle name="Total 2 3 16 5 4 2" xfId="27419" xr:uid="{00000000-0005-0000-0000-00001D6B0000}"/>
    <cellStyle name="Total 2 3 16 5 4 2 2" xfId="27420" xr:uid="{00000000-0005-0000-0000-00001E6B0000}"/>
    <cellStyle name="Total 2 3 16 5 4 3" xfId="27421" xr:uid="{00000000-0005-0000-0000-00001F6B0000}"/>
    <cellStyle name="Total 2 3 16 5 5" xfId="27422" xr:uid="{00000000-0005-0000-0000-0000206B0000}"/>
    <cellStyle name="Total 2 3 16 5 5 2" xfId="27423" xr:uid="{00000000-0005-0000-0000-0000216B0000}"/>
    <cellStyle name="Total 2 3 16 5 6" xfId="27424" xr:uid="{00000000-0005-0000-0000-0000226B0000}"/>
    <cellStyle name="Total 2 3 16 5 6 2" xfId="27425" xr:uid="{00000000-0005-0000-0000-0000236B0000}"/>
    <cellStyle name="Total 2 3 16 5 7" xfId="27426" xr:uid="{00000000-0005-0000-0000-0000246B0000}"/>
    <cellStyle name="Total 2 3 16 6" xfId="27427" xr:uid="{00000000-0005-0000-0000-0000256B0000}"/>
    <cellStyle name="Total 2 3 16 6 2" xfId="27428" xr:uid="{00000000-0005-0000-0000-0000266B0000}"/>
    <cellStyle name="Total 2 3 16 6 2 2" xfId="27429" xr:uid="{00000000-0005-0000-0000-0000276B0000}"/>
    <cellStyle name="Total 2 3 16 6 2 2 2" xfId="27430" xr:uid="{00000000-0005-0000-0000-0000286B0000}"/>
    <cellStyle name="Total 2 3 16 6 2 2 2 2" xfId="27431" xr:uid="{00000000-0005-0000-0000-0000296B0000}"/>
    <cellStyle name="Total 2 3 16 6 2 2 3" xfId="27432" xr:uid="{00000000-0005-0000-0000-00002A6B0000}"/>
    <cellStyle name="Total 2 3 16 6 2 3" xfId="27433" xr:uid="{00000000-0005-0000-0000-00002B6B0000}"/>
    <cellStyle name="Total 2 3 16 6 2 3 2" xfId="27434" xr:uid="{00000000-0005-0000-0000-00002C6B0000}"/>
    <cellStyle name="Total 2 3 16 6 2 4" xfId="27435" xr:uid="{00000000-0005-0000-0000-00002D6B0000}"/>
    <cellStyle name="Total 2 3 16 6 3" xfId="27436" xr:uid="{00000000-0005-0000-0000-00002E6B0000}"/>
    <cellStyle name="Total 2 3 16 6 3 2" xfId="27437" xr:uid="{00000000-0005-0000-0000-00002F6B0000}"/>
    <cellStyle name="Total 2 3 16 6 3 2 2" xfId="27438" xr:uid="{00000000-0005-0000-0000-0000306B0000}"/>
    <cellStyle name="Total 2 3 16 6 3 3" xfId="27439" xr:uid="{00000000-0005-0000-0000-0000316B0000}"/>
    <cellStyle name="Total 2 3 16 6 4" xfId="27440" xr:uid="{00000000-0005-0000-0000-0000326B0000}"/>
    <cellStyle name="Total 2 3 16 6 4 2" xfId="27441" xr:uid="{00000000-0005-0000-0000-0000336B0000}"/>
    <cellStyle name="Total 2 3 16 6 4 2 2" xfId="27442" xr:uid="{00000000-0005-0000-0000-0000346B0000}"/>
    <cellStyle name="Total 2 3 16 6 4 3" xfId="27443" xr:uid="{00000000-0005-0000-0000-0000356B0000}"/>
    <cellStyle name="Total 2 3 16 6 5" xfId="27444" xr:uid="{00000000-0005-0000-0000-0000366B0000}"/>
    <cellStyle name="Total 2 3 16 6 5 2" xfId="27445" xr:uid="{00000000-0005-0000-0000-0000376B0000}"/>
    <cellStyle name="Total 2 3 16 6 6" xfId="27446" xr:uid="{00000000-0005-0000-0000-0000386B0000}"/>
    <cellStyle name="Total 2 3 16 6 6 2" xfId="27447" xr:uid="{00000000-0005-0000-0000-0000396B0000}"/>
    <cellStyle name="Total 2 3 16 6 7" xfId="27448" xr:uid="{00000000-0005-0000-0000-00003A6B0000}"/>
    <cellStyle name="Total 2 3 16 7" xfId="27449" xr:uid="{00000000-0005-0000-0000-00003B6B0000}"/>
    <cellStyle name="Total 2 3 16 7 2" xfId="27450" xr:uid="{00000000-0005-0000-0000-00003C6B0000}"/>
    <cellStyle name="Total 2 3 16 7 2 2" xfId="27451" xr:uid="{00000000-0005-0000-0000-00003D6B0000}"/>
    <cellStyle name="Total 2 3 16 7 2 2 2" xfId="27452" xr:uid="{00000000-0005-0000-0000-00003E6B0000}"/>
    <cellStyle name="Total 2 3 16 7 2 3" xfId="27453" xr:uid="{00000000-0005-0000-0000-00003F6B0000}"/>
    <cellStyle name="Total 2 3 16 7 3" xfId="27454" xr:uid="{00000000-0005-0000-0000-0000406B0000}"/>
    <cellStyle name="Total 2 3 16 7 3 2" xfId="27455" xr:uid="{00000000-0005-0000-0000-0000416B0000}"/>
    <cellStyle name="Total 2 3 16 7 4" xfId="27456" xr:uid="{00000000-0005-0000-0000-0000426B0000}"/>
    <cellStyle name="Total 2 3 16 8" xfId="27457" xr:uid="{00000000-0005-0000-0000-0000436B0000}"/>
    <cellStyle name="Total 2 3 16 8 2" xfId="27458" xr:uid="{00000000-0005-0000-0000-0000446B0000}"/>
    <cellStyle name="Total 2 3 16 8 2 2" xfId="27459" xr:uid="{00000000-0005-0000-0000-0000456B0000}"/>
    <cellStyle name="Total 2 3 16 8 3" xfId="27460" xr:uid="{00000000-0005-0000-0000-0000466B0000}"/>
    <cellStyle name="Total 2 3 16 9" xfId="27461" xr:uid="{00000000-0005-0000-0000-0000476B0000}"/>
    <cellStyle name="Total 2 3 16 9 2" xfId="27462" xr:uid="{00000000-0005-0000-0000-0000486B0000}"/>
    <cellStyle name="Total 2 3 16 9 2 2" xfId="27463" xr:uid="{00000000-0005-0000-0000-0000496B0000}"/>
    <cellStyle name="Total 2 3 16 9 3" xfId="27464" xr:uid="{00000000-0005-0000-0000-00004A6B0000}"/>
    <cellStyle name="Total 2 3 17" xfId="27465" xr:uid="{00000000-0005-0000-0000-00004B6B0000}"/>
    <cellStyle name="Total 2 3 17 10" xfId="27466" xr:uid="{00000000-0005-0000-0000-00004C6B0000}"/>
    <cellStyle name="Total 2 3 17 10 2" xfId="27467" xr:uid="{00000000-0005-0000-0000-00004D6B0000}"/>
    <cellStyle name="Total 2 3 17 11" xfId="27468" xr:uid="{00000000-0005-0000-0000-00004E6B0000}"/>
    <cellStyle name="Total 2 3 17 11 2" xfId="27469" xr:uid="{00000000-0005-0000-0000-00004F6B0000}"/>
    <cellStyle name="Total 2 3 17 12" xfId="27470" xr:uid="{00000000-0005-0000-0000-0000506B0000}"/>
    <cellStyle name="Total 2 3 17 2" xfId="27471" xr:uid="{00000000-0005-0000-0000-0000516B0000}"/>
    <cellStyle name="Total 2 3 17 2 2" xfId="27472" xr:uid="{00000000-0005-0000-0000-0000526B0000}"/>
    <cellStyle name="Total 2 3 17 2 2 2" xfId="27473" xr:uid="{00000000-0005-0000-0000-0000536B0000}"/>
    <cellStyle name="Total 2 3 17 2 2 2 2" xfId="27474" xr:uid="{00000000-0005-0000-0000-0000546B0000}"/>
    <cellStyle name="Total 2 3 17 2 2 2 2 2" xfId="27475" xr:uid="{00000000-0005-0000-0000-0000556B0000}"/>
    <cellStyle name="Total 2 3 17 2 2 2 3" xfId="27476" xr:uid="{00000000-0005-0000-0000-0000566B0000}"/>
    <cellStyle name="Total 2 3 17 2 2 3" xfId="27477" xr:uid="{00000000-0005-0000-0000-0000576B0000}"/>
    <cellStyle name="Total 2 3 17 2 2 3 2" xfId="27478" xr:uid="{00000000-0005-0000-0000-0000586B0000}"/>
    <cellStyle name="Total 2 3 17 2 2 4" xfId="27479" xr:uid="{00000000-0005-0000-0000-0000596B0000}"/>
    <cellStyle name="Total 2 3 17 2 3" xfId="27480" xr:uid="{00000000-0005-0000-0000-00005A6B0000}"/>
    <cellStyle name="Total 2 3 17 2 3 2" xfId="27481" xr:uid="{00000000-0005-0000-0000-00005B6B0000}"/>
    <cellStyle name="Total 2 3 17 2 3 2 2" xfId="27482" xr:uid="{00000000-0005-0000-0000-00005C6B0000}"/>
    <cellStyle name="Total 2 3 17 2 3 3" xfId="27483" xr:uid="{00000000-0005-0000-0000-00005D6B0000}"/>
    <cellStyle name="Total 2 3 17 2 4" xfId="27484" xr:uid="{00000000-0005-0000-0000-00005E6B0000}"/>
    <cellStyle name="Total 2 3 17 2 4 2" xfId="27485" xr:uid="{00000000-0005-0000-0000-00005F6B0000}"/>
    <cellStyle name="Total 2 3 17 2 4 2 2" xfId="27486" xr:uid="{00000000-0005-0000-0000-0000606B0000}"/>
    <cellStyle name="Total 2 3 17 2 4 3" xfId="27487" xr:uid="{00000000-0005-0000-0000-0000616B0000}"/>
    <cellStyle name="Total 2 3 17 2 5" xfId="27488" xr:uid="{00000000-0005-0000-0000-0000626B0000}"/>
    <cellStyle name="Total 2 3 17 2 5 2" xfId="27489" xr:uid="{00000000-0005-0000-0000-0000636B0000}"/>
    <cellStyle name="Total 2 3 17 2 6" xfId="27490" xr:uid="{00000000-0005-0000-0000-0000646B0000}"/>
    <cellStyle name="Total 2 3 17 2 6 2" xfId="27491" xr:uid="{00000000-0005-0000-0000-0000656B0000}"/>
    <cellStyle name="Total 2 3 17 2 7" xfId="27492" xr:uid="{00000000-0005-0000-0000-0000666B0000}"/>
    <cellStyle name="Total 2 3 17 3" xfId="27493" xr:uid="{00000000-0005-0000-0000-0000676B0000}"/>
    <cellStyle name="Total 2 3 17 3 2" xfId="27494" xr:uid="{00000000-0005-0000-0000-0000686B0000}"/>
    <cellStyle name="Total 2 3 17 3 2 2" xfId="27495" xr:uid="{00000000-0005-0000-0000-0000696B0000}"/>
    <cellStyle name="Total 2 3 17 3 2 2 2" xfId="27496" xr:uid="{00000000-0005-0000-0000-00006A6B0000}"/>
    <cellStyle name="Total 2 3 17 3 2 2 2 2" xfId="27497" xr:uid="{00000000-0005-0000-0000-00006B6B0000}"/>
    <cellStyle name="Total 2 3 17 3 2 2 3" xfId="27498" xr:uid="{00000000-0005-0000-0000-00006C6B0000}"/>
    <cellStyle name="Total 2 3 17 3 2 3" xfId="27499" xr:uid="{00000000-0005-0000-0000-00006D6B0000}"/>
    <cellStyle name="Total 2 3 17 3 2 3 2" xfId="27500" xr:uid="{00000000-0005-0000-0000-00006E6B0000}"/>
    <cellStyle name="Total 2 3 17 3 2 4" xfId="27501" xr:uid="{00000000-0005-0000-0000-00006F6B0000}"/>
    <cellStyle name="Total 2 3 17 3 3" xfId="27502" xr:uid="{00000000-0005-0000-0000-0000706B0000}"/>
    <cellStyle name="Total 2 3 17 3 3 2" xfId="27503" xr:uid="{00000000-0005-0000-0000-0000716B0000}"/>
    <cellStyle name="Total 2 3 17 3 3 2 2" xfId="27504" xr:uid="{00000000-0005-0000-0000-0000726B0000}"/>
    <cellStyle name="Total 2 3 17 3 3 3" xfId="27505" xr:uid="{00000000-0005-0000-0000-0000736B0000}"/>
    <cellStyle name="Total 2 3 17 3 4" xfId="27506" xr:uid="{00000000-0005-0000-0000-0000746B0000}"/>
    <cellStyle name="Total 2 3 17 3 4 2" xfId="27507" xr:uid="{00000000-0005-0000-0000-0000756B0000}"/>
    <cellStyle name="Total 2 3 17 3 4 2 2" xfId="27508" xr:uid="{00000000-0005-0000-0000-0000766B0000}"/>
    <cellStyle name="Total 2 3 17 3 4 3" xfId="27509" xr:uid="{00000000-0005-0000-0000-0000776B0000}"/>
    <cellStyle name="Total 2 3 17 3 5" xfId="27510" xr:uid="{00000000-0005-0000-0000-0000786B0000}"/>
    <cellStyle name="Total 2 3 17 3 5 2" xfId="27511" xr:uid="{00000000-0005-0000-0000-0000796B0000}"/>
    <cellStyle name="Total 2 3 17 3 6" xfId="27512" xr:uid="{00000000-0005-0000-0000-00007A6B0000}"/>
    <cellStyle name="Total 2 3 17 3 6 2" xfId="27513" xr:uid="{00000000-0005-0000-0000-00007B6B0000}"/>
    <cellStyle name="Total 2 3 17 3 7" xfId="27514" xr:uid="{00000000-0005-0000-0000-00007C6B0000}"/>
    <cellStyle name="Total 2 3 17 4" xfId="27515" xr:uid="{00000000-0005-0000-0000-00007D6B0000}"/>
    <cellStyle name="Total 2 3 17 4 2" xfId="27516" xr:uid="{00000000-0005-0000-0000-00007E6B0000}"/>
    <cellStyle name="Total 2 3 17 4 2 2" xfId="27517" xr:uid="{00000000-0005-0000-0000-00007F6B0000}"/>
    <cellStyle name="Total 2 3 17 4 2 2 2" xfId="27518" xr:uid="{00000000-0005-0000-0000-0000806B0000}"/>
    <cellStyle name="Total 2 3 17 4 2 2 2 2" xfId="27519" xr:uid="{00000000-0005-0000-0000-0000816B0000}"/>
    <cellStyle name="Total 2 3 17 4 2 2 3" xfId="27520" xr:uid="{00000000-0005-0000-0000-0000826B0000}"/>
    <cellStyle name="Total 2 3 17 4 2 3" xfId="27521" xr:uid="{00000000-0005-0000-0000-0000836B0000}"/>
    <cellStyle name="Total 2 3 17 4 2 3 2" xfId="27522" xr:uid="{00000000-0005-0000-0000-0000846B0000}"/>
    <cellStyle name="Total 2 3 17 4 2 4" xfId="27523" xr:uid="{00000000-0005-0000-0000-0000856B0000}"/>
    <cellStyle name="Total 2 3 17 4 3" xfId="27524" xr:uid="{00000000-0005-0000-0000-0000866B0000}"/>
    <cellStyle name="Total 2 3 17 4 3 2" xfId="27525" xr:uid="{00000000-0005-0000-0000-0000876B0000}"/>
    <cellStyle name="Total 2 3 17 4 3 2 2" xfId="27526" xr:uid="{00000000-0005-0000-0000-0000886B0000}"/>
    <cellStyle name="Total 2 3 17 4 3 3" xfId="27527" xr:uid="{00000000-0005-0000-0000-0000896B0000}"/>
    <cellStyle name="Total 2 3 17 4 4" xfId="27528" xr:uid="{00000000-0005-0000-0000-00008A6B0000}"/>
    <cellStyle name="Total 2 3 17 4 4 2" xfId="27529" xr:uid="{00000000-0005-0000-0000-00008B6B0000}"/>
    <cellStyle name="Total 2 3 17 4 4 2 2" xfId="27530" xr:uid="{00000000-0005-0000-0000-00008C6B0000}"/>
    <cellStyle name="Total 2 3 17 4 4 3" xfId="27531" xr:uid="{00000000-0005-0000-0000-00008D6B0000}"/>
    <cellStyle name="Total 2 3 17 4 5" xfId="27532" xr:uid="{00000000-0005-0000-0000-00008E6B0000}"/>
    <cellStyle name="Total 2 3 17 4 5 2" xfId="27533" xr:uid="{00000000-0005-0000-0000-00008F6B0000}"/>
    <cellStyle name="Total 2 3 17 4 6" xfId="27534" xr:uid="{00000000-0005-0000-0000-0000906B0000}"/>
    <cellStyle name="Total 2 3 17 4 6 2" xfId="27535" xr:uid="{00000000-0005-0000-0000-0000916B0000}"/>
    <cellStyle name="Total 2 3 17 4 7" xfId="27536" xr:uid="{00000000-0005-0000-0000-0000926B0000}"/>
    <cellStyle name="Total 2 3 17 5" xfId="27537" xr:uid="{00000000-0005-0000-0000-0000936B0000}"/>
    <cellStyle name="Total 2 3 17 5 2" xfId="27538" xr:uid="{00000000-0005-0000-0000-0000946B0000}"/>
    <cellStyle name="Total 2 3 17 5 2 2" xfId="27539" xr:uid="{00000000-0005-0000-0000-0000956B0000}"/>
    <cellStyle name="Total 2 3 17 5 2 2 2" xfId="27540" xr:uid="{00000000-0005-0000-0000-0000966B0000}"/>
    <cellStyle name="Total 2 3 17 5 2 2 2 2" xfId="27541" xr:uid="{00000000-0005-0000-0000-0000976B0000}"/>
    <cellStyle name="Total 2 3 17 5 2 2 3" xfId="27542" xr:uid="{00000000-0005-0000-0000-0000986B0000}"/>
    <cellStyle name="Total 2 3 17 5 2 3" xfId="27543" xr:uid="{00000000-0005-0000-0000-0000996B0000}"/>
    <cellStyle name="Total 2 3 17 5 2 3 2" xfId="27544" xr:uid="{00000000-0005-0000-0000-00009A6B0000}"/>
    <cellStyle name="Total 2 3 17 5 2 4" xfId="27545" xr:uid="{00000000-0005-0000-0000-00009B6B0000}"/>
    <cellStyle name="Total 2 3 17 5 3" xfId="27546" xr:uid="{00000000-0005-0000-0000-00009C6B0000}"/>
    <cellStyle name="Total 2 3 17 5 3 2" xfId="27547" xr:uid="{00000000-0005-0000-0000-00009D6B0000}"/>
    <cellStyle name="Total 2 3 17 5 3 2 2" xfId="27548" xr:uid="{00000000-0005-0000-0000-00009E6B0000}"/>
    <cellStyle name="Total 2 3 17 5 3 3" xfId="27549" xr:uid="{00000000-0005-0000-0000-00009F6B0000}"/>
    <cellStyle name="Total 2 3 17 5 4" xfId="27550" xr:uid="{00000000-0005-0000-0000-0000A06B0000}"/>
    <cellStyle name="Total 2 3 17 5 4 2" xfId="27551" xr:uid="{00000000-0005-0000-0000-0000A16B0000}"/>
    <cellStyle name="Total 2 3 17 5 4 2 2" xfId="27552" xr:uid="{00000000-0005-0000-0000-0000A26B0000}"/>
    <cellStyle name="Total 2 3 17 5 4 3" xfId="27553" xr:uid="{00000000-0005-0000-0000-0000A36B0000}"/>
    <cellStyle name="Total 2 3 17 5 5" xfId="27554" xr:uid="{00000000-0005-0000-0000-0000A46B0000}"/>
    <cellStyle name="Total 2 3 17 5 5 2" xfId="27555" xr:uid="{00000000-0005-0000-0000-0000A56B0000}"/>
    <cellStyle name="Total 2 3 17 5 6" xfId="27556" xr:uid="{00000000-0005-0000-0000-0000A66B0000}"/>
    <cellStyle name="Total 2 3 17 5 6 2" xfId="27557" xr:uid="{00000000-0005-0000-0000-0000A76B0000}"/>
    <cellStyle name="Total 2 3 17 5 7" xfId="27558" xr:uid="{00000000-0005-0000-0000-0000A86B0000}"/>
    <cellStyle name="Total 2 3 17 6" xfId="27559" xr:uid="{00000000-0005-0000-0000-0000A96B0000}"/>
    <cellStyle name="Total 2 3 17 6 2" xfId="27560" xr:uid="{00000000-0005-0000-0000-0000AA6B0000}"/>
    <cellStyle name="Total 2 3 17 6 2 2" xfId="27561" xr:uid="{00000000-0005-0000-0000-0000AB6B0000}"/>
    <cellStyle name="Total 2 3 17 6 2 2 2" xfId="27562" xr:uid="{00000000-0005-0000-0000-0000AC6B0000}"/>
    <cellStyle name="Total 2 3 17 6 2 2 2 2" xfId="27563" xr:uid="{00000000-0005-0000-0000-0000AD6B0000}"/>
    <cellStyle name="Total 2 3 17 6 2 2 3" xfId="27564" xr:uid="{00000000-0005-0000-0000-0000AE6B0000}"/>
    <cellStyle name="Total 2 3 17 6 2 3" xfId="27565" xr:uid="{00000000-0005-0000-0000-0000AF6B0000}"/>
    <cellStyle name="Total 2 3 17 6 2 3 2" xfId="27566" xr:uid="{00000000-0005-0000-0000-0000B06B0000}"/>
    <cellStyle name="Total 2 3 17 6 2 4" xfId="27567" xr:uid="{00000000-0005-0000-0000-0000B16B0000}"/>
    <cellStyle name="Total 2 3 17 6 3" xfId="27568" xr:uid="{00000000-0005-0000-0000-0000B26B0000}"/>
    <cellStyle name="Total 2 3 17 6 3 2" xfId="27569" xr:uid="{00000000-0005-0000-0000-0000B36B0000}"/>
    <cellStyle name="Total 2 3 17 6 3 2 2" xfId="27570" xr:uid="{00000000-0005-0000-0000-0000B46B0000}"/>
    <cellStyle name="Total 2 3 17 6 3 3" xfId="27571" xr:uid="{00000000-0005-0000-0000-0000B56B0000}"/>
    <cellStyle name="Total 2 3 17 6 4" xfId="27572" xr:uid="{00000000-0005-0000-0000-0000B66B0000}"/>
    <cellStyle name="Total 2 3 17 6 4 2" xfId="27573" xr:uid="{00000000-0005-0000-0000-0000B76B0000}"/>
    <cellStyle name="Total 2 3 17 6 4 2 2" xfId="27574" xr:uid="{00000000-0005-0000-0000-0000B86B0000}"/>
    <cellStyle name="Total 2 3 17 6 4 3" xfId="27575" xr:uid="{00000000-0005-0000-0000-0000B96B0000}"/>
    <cellStyle name="Total 2 3 17 6 5" xfId="27576" xr:uid="{00000000-0005-0000-0000-0000BA6B0000}"/>
    <cellStyle name="Total 2 3 17 6 5 2" xfId="27577" xr:uid="{00000000-0005-0000-0000-0000BB6B0000}"/>
    <cellStyle name="Total 2 3 17 6 6" xfId="27578" xr:uid="{00000000-0005-0000-0000-0000BC6B0000}"/>
    <cellStyle name="Total 2 3 17 6 6 2" xfId="27579" xr:uid="{00000000-0005-0000-0000-0000BD6B0000}"/>
    <cellStyle name="Total 2 3 17 6 7" xfId="27580" xr:uid="{00000000-0005-0000-0000-0000BE6B0000}"/>
    <cellStyle name="Total 2 3 17 7" xfId="27581" xr:uid="{00000000-0005-0000-0000-0000BF6B0000}"/>
    <cellStyle name="Total 2 3 17 7 2" xfId="27582" xr:uid="{00000000-0005-0000-0000-0000C06B0000}"/>
    <cellStyle name="Total 2 3 17 7 2 2" xfId="27583" xr:uid="{00000000-0005-0000-0000-0000C16B0000}"/>
    <cellStyle name="Total 2 3 17 7 2 2 2" xfId="27584" xr:uid="{00000000-0005-0000-0000-0000C26B0000}"/>
    <cellStyle name="Total 2 3 17 7 2 3" xfId="27585" xr:uid="{00000000-0005-0000-0000-0000C36B0000}"/>
    <cellStyle name="Total 2 3 17 7 3" xfId="27586" xr:uid="{00000000-0005-0000-0000-0000C46B0000}"/>
    <cellStyle name="Total 2 3 17 7 3 2" xfId="27587" xr:uid="{00000000-0005-0000-0000-0000C56B0000}"/>
    <cellStyle name="Total 2 3 17 7 4" xfId="27588" xr:uid="{00000000-0005-0000-0000-0000C66B0000}"/>
    <cellStyle name="Total 2 3 17 8" xfId="27589" xr:uid="{00000000-0005-0000-0000-0000C76B0000}"/>
    <cellStyle name="Total 2 3 17 8 2" xfId="27590" xr:uid="{00000000-0005-0000-0000-0000C86B0000}"/>
    <cellStyle name="Total 2 3 17 8 2 2" xfId="27591" xr:uid="{00000000-0005-0000-0000-0000C96B0000}"/>
    <cellStyle name="Total 2 3 17 8 3" xfId="27592" xr:uid="{00000000-0005-0000-0000-0000CA6B0000}"/>
    <cellStyle name="Total 2 3 17 9" xfId="27593" xr:uid="{00000000-0005-0000-0000-0000CB6B0000}"/>
    <cellStyle name="Total 2 3 17 9 2" xfId="27594" xr:uid="{00000000-0005-0000-0000-0000CC6B0000}"/>
    <cellStyle name="Total 2 3 17 9 2 2" xfId="27595" xr:uid="{00000000-0005-0000-0000-0000CD6B0000}"/>
    <cellStyle name="Total 2 3 17 9 3" xfId="27596" xr:uid="{00000000-0005-0000-0000-0000CE6B0000}"/>
    <cellStyle name="Total 2 3 18" xfId="27597" xr:uid="{00000000-0005-0000-0000-0000CF6B0000}"/>
    <cellStyle name="Total 2 3 18 10" xfId="27598" xr:uid="{00000000-0005-0000-0000-0000D06B0000}"/>
    <cellStyle name="Total 2 3 18 10 2" xfId="27599" xr:uid="{00000000-0005-0000-0000-0000D16B0000}"/>
    <cellStyle name="Total 2 3 18 11" xfId="27600" xr:uid="{00000000-0005-0000-0000-0000D26B0000}"/>
    <cellStyle name="Total 2 3 18 2" xfId="27601" xr:uid="{00000000-0005-0000-0000-0000D36B0000}"/>
    <cellStyle name="Total 2 3 18 2 2" xfId="27602" xr:uid="{00000000-0005-0000-0000-0000D46B0000}"/>
    <cellStyle name="Total 2 3 18 2 2 2" xfId="27603" xr:uid="{00000000-0005-0000-0000-0000D56B0000}"/>
    <cellStyle name="Total 2 3 18 2 2 2 2" xfId="27604" xr:uid="{00000000-0005-0000-0000-0000D66B0000}"/>
    <cellStyle name="Total 2 3 18 2 2 2 2 2" xfId="27605" xr:uid="{00000000-0005-0000-0000-0000D76B0000}"/>
    <cellStyle name="Total 2 3 18 2 2 2 3" xfId="27606" xr:uid="{00000000-0005-0000-0000-0000D86B0000}"/>
    <cellStyle name="Total 2 3 18 2 2 3" xfId="27607" xr:uid="{00000000-0005-0000-0000-0000D96B0000}"/>
    <cellStyle name="Total 2 3 18 2 2 3 2" xfId="27608" xr:uid="{00000000-0005-0000-0000-0000DA6B0000}"/>
    <cellStyle name="Total 2 3 18 2 2 4" xfId="27609" xr:uid="{00000000-0005-0000-0000-0000DB6B0000}"/>
    <cellStyle name="Total 2 3 18 2 3" xfId="27610" xr:uid="{00000000-0005-0000-0000-0000DC6B0000}"/>
    <cellStyle name="Total 2 3 18 2 3 2" xfId="27611" xr:uid="{00000000-0005-0000-0000-0000DD6B0000}"/>
    <cellStyle name="Total 2 3 18 2 3 2 2" xfId="27612" xr:uid="{00000000-0005-0000-0000-0000DE6B0000}"/>
    <cellStyle name="Total 2 3 18 2 3 3" xfId="27613" xr:uid="{00000000-0005-0000-0000-0000DF6B0000}"/>
    <cellStyle name="Total 2 3 18 2 4" xfId="27614" xr:uid="{00000000-0005-0000-0000-0000E06B0000}"/>
    <cellStyle name="Total 2 3 18 2 4 2" xfId="27615" xr:uid="{00000000-0005-0000-0000-0000E16B0000}"/>
    <cellStyle name="Total 2 3 18 2 4 2 2" xfId="27616" xr:uid="{00000000-0005-0000-0000-0000E26B0000}"/>
    <cellStyle name="Total 2 3 18 2 4 3" xfId="27617" xr:uid="{00000000-0005-0000-0000-0000E36B0000}"/>
    <cellStyle name="Total 2 3 18 2 5" xfId="27618" xr:uid="{00000000-0005-0000-0000-0000E46B0000}"/>
    <cellStyle name="Total 2 3 18 2 5 2" xfId="27619" xr:uid="{00000000-0005-0000-0000-0000E56B0000}"/>
    <cellStyle name="Total 2 3 18 2 6" xfId="27620" xr:uid="{00000000-0005-0000-0000-0000E66B0000}"/>
    <cellStyle name="Total 2 3 18 2 6 2" xfId="27621" xr:uid="{00000000-0005-0000-0000-0000E76B0000}"/>
    <cellStyle name="Total 2 3 18 2 7" xfId="27622" xr:uid="{00000000-0005-0000-0000-0000E86B0000}"/>
    <cellStyle name="Total 2 3 18 3" xfId="27623" xr:uid="{00000000-0005-0000-0000-0000E96B0000}"/>
    <cellStyle name="Total 2 3 18 3 2" xfId="27624" xr:uid="{00000000-0005-0000-0000-0000EA6B0000}"/>
    <cellStyle name="Total 2 3 18 3 2 2" xfId="27625" xr:uid="{00000000-0005-0000-0000-0000EB6B0000}"/>
    <cellStyle name="Total 2 3 18 3 2 2 2" xfId="27626" xr:uid="{00000000-0005-0000-0000-0000EC6B0000}"/>
    <cellStyle name="Total 2 3 18 3 2 2 2 2" xfId="27627" xr:uid="{00000000-0005-0000-0000-0000ED6B0000}"/>
    <cellStyle name="Total 2 3 18 3 2 2 3" xfId="27628" xr:uid="{00000000-0005-0000-0000-0000EE6B0000}"/>
    <cellStyle name="Total 2 3 18 3 2 3" xfId="27629" xr:uid="{00000000-0005-0000-0000-0000EF6B0000}"/>
    <cellStyle name="Total 2 3 18 3 2 3 2" xfId="27630" xr:uid="{00000000-0005-0000-0000-0000F06B0000}"/>
    <cellStyle name="Total 2 3 18 3 2 4" xfId="27631" xr:uid="{00000000-0005-0000-0000-0000F16B0000}"/>
    <cellStyle name="Total 2 3 18 3 3" xfId="27632" xr:uid="{00000000-0005-0000-0000-0000F26B0000}"/>
    <cellStyle name="Total 2 3 18 3 3 2" xfId="27633" xr:uid="{00000000-0005-0000-0000-0000F36B0000}"/>
    <cellStyle name="Total 2 3 18 3 3 2 2" xfId="27634" xr:uid="{00000000-0005-0000-0000-0000F46B0000}"/>
    <cellStyle name="Total 2 3 18 3 3 3" xfId="27635" xr:uid="{00000000-0005-0000-0000-0000F56B0000}"/>
    <cellStyle name="Total 2 3 18 3 4" xfId="27636" xr:uid="{00000000-0005-0000-0000-0000F66B0000}"/>
    <cellStyle name="Total 2 3 18 3 4 2" xfId="27637" xr:uid="{00000000-0005-0000-0000-0000F76B0000}"/>
    <cellStyle name="Total 2 3 18 3 4 2 2" xfId="27638" xr:uid="{00000000-0005-0000-0000-0000F86B0000}"/>
    <cellStyle name="Total 2 3 18 3 4 3" xfId="27639" xr:uid="{00000000-0005-0000-0000-0000F96B0000}"/>
    <cellStyle name="Total 2 3 18 3 5" xfId="27640" xr:uid="{00000000-0005-0000-0000-0000FA6B0000}"/>
    <cellStyle name="Total 2 3 18 3 5 2" xfId="27641" xr:uid="{00000000-0005-0000-0000-0000FB6B0000}"/>
    <cellStyle name="Total 2 3 18 3 6" xfId="27642" xr:uid="{00000000-0005-0000-0000-0000FC6B0000}"/>
    <cellStyle name="Total 2 3 18 3 6 2" xfId="27643" xr:uid="{00000000-0005-0000-0000-0000FD6B0000}"/>
    <cellStyle name="Total 2 3 18 3 7" xfId="27644" xr:uid="{00000000-0005-0000-0000-0000FE6B0000}"/>
    <cellStyle name="Total 2 3 18 4" xfId="27645" xr:uid="{00000000-0005-0000-0000-0000FF6B0000}"/>
    <cellStyle name="Total 2 3 18 4 2" xfId="27646" xr:uid="{00000000-0005-0000-0000-0000006C0000}"/>
    <cellStyle name="Total 2 3 18 4 2 2" xfId="27647" xr:uid="{00000000-0005-0000-0000-0000016C0000}"/>
    <cellStyle name="Total 2 3 18 4 2 2 2" xfId="27648" xr:uid="{00000000-0005-0000-0000-0000026C0000}"/>
    <cellStyle name="Total 2 3 18 4 2 2 2 2" xfId="27649" xr:uid="{00000000-0005-0000-0000-0000036C0000}"/>
    <cellStyle name="Total 2 3 18 4 2 2 3" xfId="27650" xr:uid="{00000000-0005-0000-0000-0000046C0000}"/>
    <cellStyle name="Total 2 3 18 4 2 3" xfId="27651" xr:uid="{00000000-0005-0000-0000-0000056C0000}"/>
    <cellStyle name="Total 2 3 18 4 2 3 2" xfId="27652" xr:uid="{00000000-0005-0000-0000-0000066C0000}"/>
    <cellStyle name="Total 2 3 18 4 2 4" xfId="27653" xr:uid="{00000000-0005-0000-0000-0000076C0000}"/>
    <cellStyle name="Total 2 3 18 4 3" xfId="27654" xr:uid="{00000000-0005-0000-0000-0000086C0000}"/>
    <cellStyle name="Total 2 3 18 4 3 2" xfId="27655" xr:uid="{00000000-0005-0000-0000-0000096C0000}"/>
    <cellStyle name="Total 2 3 18 4 3 2 2" xfId="27656" xr:uid="{00000000-0005-0000-0000-00000A6C0000}"/>
    <cellStyle name="Total 2 3 18 4 3 3" xfId="27657" xr:uid="{00000000-0005-0000-0000-00000B6C0000}"/>
    <cellStyle name="Total 2 3 18 4 4" xfId="27658" xr:uid="{00000000-0005-0000-0000-00000C6C0000}"/>
    <cellStyle name="Total 2 3 18 4 4 2" xfId="27659" xr:uid="{00000000-0005-0000-0000-00000D6C0000}"/>
    <cellStyle name="Total 2 3 18 4 4 2 2" xfId="27660" xr:uid="{00000000-0005-0000-0000-00000E6C0000}"/>
    <cellStyle name="Total 2 3 18 4 4 3" xfId="27661" xr:uid="{00000000-0005-0000-0000-00000F6C0000}"/>
    <cellStyle name="Total 2 3 18 4 5" xfId="27662" xr:uid="{00000000-0005-0000-0000-0000106C0000}"/>
    <cellStyle name="Total 2 3 18 4 5 2" xfId="27663" xr:uid="{00000000-0005-0000-0000-0000116C0000}"/>
    <cellStyle name="Total 2 3 18 4 6" xfId="27664" xr:uid="{00000000-0005-0000-0000-0000126C0000}"/>
    <cellStyle name="Total 2 3 18 4 6 2" xfId="27665" xr:uid="{00000000-0005-0000-0000-0000136C0000}"/>
    <cellStyle name="Total 2 3 18 4 7" xfId="27666" xr:uid="{00000000-0005-0000-0000-0000146C0000}"/>
    <cellStyle name="Total 2 3 18 5" xfId="27667" xr:uid="{00000000-0005-0000-0000-0000156C0000}"/>
    <cellStyle name="Total 2 3 18 5 2" xfId="27668" xr:uid="{00000000-0005-0000-0000-0000166C0000}"/>
    <cellStyle name="Total 2 3 18 5 2 2" xfId="27669" xr:uid="{00000000-0005-0000-0000-0000176C0000}"/>
    <cellStyle name="Total 2 3 18 5 2 2 2" xfId="27670" xr:uid="{00000000-0005-0000-0000-0000186C0000}"/>
    <cellStyle name="Total 2 3 18 5 2 2 2 2" xfId="27671" xr:uid="{00000000-0005-0000-0000-0000196C0000}"/>
    <cellStyle name="Total 2 3 18 5 2 2 3" xfId="27672" xr:uid="{00000000-0005-0000-0000-00001A6C0000}"/>
    <cellStyle name="Total 2 3 18 5 2 3" xfId="27673" xr:uid="{00000000-0005-0000-0000-00001B6C0000}"/>
    <cellStyle name="Total 2 3 18 5 2 3 2" xfId="27674" xr:uid="{00000000-0005-0000-0000-00001C6C0000}"/>
    <cellStyle name="Total 2 3 18 5 2 4" xfId="27675" xr:uid="{00000000-0005-0000-0000-00001D6C0000}"/>
    <cellStyle name="Total 2 3 18 5 3" xfId="27676" xr:uid="{00000000-0005-0000-0000-00001E6C0000}"/>
    <cellStyle name="Total 2 3 18 5 3 2" xfId="27677" xr:uid="{00000000-0005-0000-0000-00001F6C0000}"/>
    <cellStyle name="Total 2 3 18 5 3 2 2" xfId="27678" xr:uid="{00000000-0005-0000-0000-0000206C0000}"/>
    <cellStyle name="Total 2 3 18 5 3 3" xfId="27679" xr:uid="{00000000-0005-0000-0000-0000216C0000}"/>
    <cellStyle name="Total 2 3 18 5 4" xfId="27680" xr:uid="{00000000-0005-0000-0000-0000226C0000}"/>
    <cellStyle name="Total 2 3 18 5 4 2" xfId="27681" xr:uid="{00000000-0005-0000-0000-0000236C0000}"/>
    <cellStyle name="Total 2 3 18 5 4 2 2" xfId="27682" xr:uid="{00000000-0005-0000-0000-0000246C0000}"/>
    <cellStyle name="Total 2 3 18 5 4 3" xfId="27683" xr:uid="{00000000-0005-0000-0000-0000256C0000}"/>
    <cellStyle name="Total 2 3 18 5 5" xfId="27684" xr:uid="{00000000-0005-0000-0000-0000266C0000}"/>
    <cellStyle name="Total 2 3 18 5 5 2" xfId="27685" xr:uid="{00000000-0005-0000-0000-0000276C0000}"/>
    <cellStyle name="Total 2 3 18 5 6" xfId="27686" xr:uid="{00000000-0005-0000-0000-0000286C0000}"/>
    <cellStyle name="Total 2 3 18 5 6 2" xfId="27687" xr:uid="{00000000-0005-0000-0000-0000296C0000}"/>
    <cellStyle name="Total 2 3 18 5 7" xfId="27688" xr:uid="{00000000-0005-0000-0000-00002A6C0000}"/>
    <cellStyle name="Total 2 3 18 6" xfId="27689" xr:uid="{00000000-0005-0000-0000-00002B6C0000}"/>
    <cellStyle name="Total 2 3 18 6 2" xfId="27690" xr:uid="{00000000-0005-0000-0000-00002C6C0000}"/>
    <cellStyle name="Total 2 3 18 6 2 2" xfId="27691" xr:uid="{00000000-0005-0000-0000-00002D6C0000}"/>
    <cellStyle name="Total 2 3 18 6 2 2 2" xfId="27692" xr:uid="{00000000-0005-0000-0000-00002E6C0000}"/>
    <cellStyle name="Total 2 3 18 6 2 3" xfId="27693" xr:uid="{00000000-0005-0000-0000-00002F6C0000}"/>
    <cellStyle name="Total 2 3 18 6 3" xfId="27694" xr:uid="{00000000-0005-0000-0000-0000306C0000}"/>
    <cellStyle name="Total 2 3 18 6 3 2" xfId="27695" xr:uid="{00000000-0005-0000-0000-0000316C0000}"/>
    <cellStyle name="Total 2 3 18 6 4" xfId="27696" xr:uid="{00000000-0005-0000-0000-0000326C0000}"/>
    <cellStyle name="Total 2 3 18 7" xfId="27697" xr:uid="{00000000-0005-0000-0000-0000336C0000}"/>
    <cellStyle name="Total 2 3 18 7 2" xfId="27698" xr:uid="{00000000-0005-0000-0000-0000346C0000}"/>
    <cellStyle name="Total 2 3 18 7 2 2" xfId="27699" xr:uid="{00000000-0005-0000-0000-0000356C0000}"/>
    <cellStyle name="Total 2 3 18 7 3" xfId="27700" xr:uid="{00000000-0005-0000-0000-0000366C0000}"/>
    <cellStyle name="Total 2 3 18 8" xfId="27701" xr:uid="{00000000-0005-0000-0000-0000376C0000}"/>
    <cellStyle name="Total 2 3 18 8 2" xfId="27702" xr:uid="{00000000-0005-0000-0000-0000386C0000}"/>
    <cellStyle name="Total 2 3 18 8 2 2" xfId="27703" xr:uid="{00000000-0005-0000-0000-0000396C0000}"/>
    <cellStyle name="Total 2 3 18 8 3" xfId="27704" xr:uid="{00000000-0005-0000-0000-00003A6C0000}"/>
    <cellStyle name="Total 2 3 18 9" xfId="27705" xr:uid="{00000000-0005-0000-0000-00003B6C0000}"/>
    <cellStyle name="Total 2 3 18 9 2" xfId="27706" xr:uid="{00000000-0005-0000-0000-00003C6C0000}"/>
    <cellStyle name="Total 2 3 19" xfId="27707" xr:uid="{00000000-0005-0000-0000-00003D6C0000}"/>
    <cellStyle name="Total 2 3 2" xfId="27708" xr:uid="{00000000-0005-0000-0000-00003E6C0000}"/>
    <cellStyle name="Total 2 3 2 2" xfId="27709" xr:uid="{00000000-0005-0000-0000-00003F6C0000}"/>
    <cellStyle name="Total 2 3 2 2 2" xfId="27710" xr:uid="{00000000-0005-0000-0000-0000406C0000}"/>
    <cellStyle name="Total 2 3 2 2 3" xfId="27711" xr:uid="{00000000-0005-0000-0000-0000416C0000}"/>
    <cellStyle name="Total 2 3 2 2 3 2" xfId="27712" xr:uid="{00000000-0005-0000-0000-0000426C0000}"/>
    <cellStyle name="Total 2 3 2 2 3 2 2" xfId="27713" xr:uid="{00000000-0005-0000-0000-0000436C0000}"/>
    <cellStyle name="Total 2 3 2 2 4" xfId="27714" xr:uid="{00000000-0005-0000-0000-0000446C0000}"/>
    <cellStyle name="Total 2 3 2 2 4 2" xfId="27715" xr:uid="{00000000-0005-0000-0000-0000456C0000}"/>
    <cellStyle name="Total 2 3 2 2 5" xfId="27716" xr:uid="{00000000-0005-0000-0000-0000466C0000}"/>
    <cellStyle name="Total 2 3 2 2 6" xfId="27717" xr:uid="{00000000-0005-0000-0000-0000476C0000}"/>
    <cellStyle name="Total 2 3 2 3" xfId="27718" xr:uid="{00000000-0005-0000-0000-0000486C0000}"/>
    <cellStyle name="Total 2 3 2 3 10" xfId="27719" xr:uid="{00000000-0005-0000-0000-0000496C0000}"/>
    <cellStyle name="Total 2 3 2 3 10 10" xfId="27720" xr:uid="{00000000-0005-0000-0000-00004A6C0000}"/>
    <cellStyle name="Total 2 3 2 3 10 10 2" xfId="27721" xr:uid="{00000000-0005-0000-0000-00004B6C0000}"/>
    <cellStyle name="Total 2 3 2 3 10 11" xfId="27722" xr:uid="{00000000-0005-0000-0000-00004C6C0000}"/>
    <cellStyle name="Total 2 3 2 3 10 11 2" xfId="27723" xr:uid="{00000000-0005-0000-0000-00004D6C0000}"/>
    <cellStyle name="Total 2 3 2 3 10 12" xfId="27724" xr:uid="{00000000-0005-0000-0000-00004E6C0000}"/>
    <cellStyle name="Total 2 3 2 3 10 2" xfId="27725" xr:uid="{00000000-0005-0000-0000-00004F6C0000}"/>
    <cellStyle name="Total 2 3 2 3 10 2 2" xfId="27726" xr:uid="{00000000-0005-0000-0000-0000506C0000}"/>
    <cellStyle name="Total 2 3 2 3 10 2 2 2" xfId="27727" xr:uid="{00000000-0005-0000-0000-0000516C0000}"/>
    <cellStyle name="Total 2 3 2 3 10 2 2 2 2" xfId="27728" xr:uid="{00000000-0005-0000-0000-0000526C0000}"/>
    <cellStyle name="Total 2 3 2 3 10 2 2 2 2 2" xfId="27729" xr:uid="{00000000-0005-0000-0000-0000536C0000}"/>
    <cellStyle name="Total 2 3 2 3 10 2 2 2 3" xfId="27730" xr:uid="{00000000-0005-0000-0000-0000546C0000}"/>
    <cellStyle name="Total 2 3 2 3 10 2 2 3" xfId="27731" xr:uid="{00000000-0005-0000-0000-0000556C0000}"/>
    <cellStyle name="Total 2 3 2 3 10 2 2 3 2" xfId="27732" xr:uid="{00000000-0005-0000-0000-0000566C0000}"/>
    <cellStyle name="Total 2 3 2 3 10 2 2 4" xfId="27733" xr:uid="{00000000-0005-0000-0000-0000576C0000}"/>
    <cellStyle name="Total 2 3 2 3 10 2 3" xfId="27734" xr:uid="{00000000-0005-0000-0000-0000586C0000}"/>
    <cellStyle name="Total 2 3 2 3 10 2 3 2" xfId="27735" xr:uid="{00000000-0005-0000-0000-0000596C0000}"/>
    <cellStyle name="Total 2 3 2 3 10 2 3 2 2" xfId="27736" xr:uid="{00000000-0005-0000-0000-00005A6C0000}"/>
    <cellStyle name="Total 2 3 2 3 10 2 3 3" xfId="27737" xr:uid="{00000000-0005-0000-0000-00005B6C0000}"/>
    <cellStyle name="Total 2 3 2 3 10 2 4" xfId="27738" xr:uid="{00000000-0005-0000-0000-00005C6C0000}"/>
    <cellStyle name="Total 2 3 2 3 10 2 4 2" xfId="27739" xr:uid="{00000000-0005-0000-0000-00005D6C0000}"/>
    <cellStyle name="Total 2 3 2 3 10 2 4 2 2" xfId="27740" xr:uid="{00000000-0005-0000-0000-00005E6C0000}"/>
    <cellStyle name="Total 2 3 2 3 10 2 4 3" xfId="27741" xr:uid="{00000000-0005-0000-0000-00005F6C0000}"/>
    <cellStyle name="Total 2 3 2 3 10 2 5" xfId="27742" xr:uid="{00000000-0005-0000-0000-0000606C0000}"/>
    <cellStyle name="Total 2 3 2 3 10 2 5 2" xfId="27743" xr:uid="{00000000-0005-0000-0000-0000616C0000}"/>
    <cellStyle name="Total 2 3 2 3 10 2 6" xfId="27744" xr:uid="{00000000-0005-0000-0000-0000626C0000}"/>
    <cellStyle name="Total 2 3 2 3 10 2 6 2" xfId="27745" xr:uid="{00000000-0005-0000-0000-0000636C0000}"/>
    <cellStyle name="Total 2 3 2 3 10 2 7" xfId="27746" xr:uid="{00000000-0005-0000-0000-0000646C0000}"/>
    <cellStyle name="Total 2 3 2 3 10 3" xfId="27747" xr:uid="{00000000-0005-0000-0000-0000656C0000}"/>
    <cellStyle name="Total 2 3 2 3 10 3 2" xfId="27748" xr:uid="{00000000-0005-0000-0000-0000666C0000}"/>
    <cellStyle name="Total 2 3 2 3 10 3 2 2" xfId="27749" xr:uid="{00000000-0005-0000-0000-0000676C0000}"/>
    <cellStyle name="Total 2 3 2 3 10 3 2 2 2" xfId="27750" xr:uid="{00000000-0005-0000-0000-0000686C0000}"/>
    <cellStyle name="Total 2 3 2 3 10 3 2 2 2 2" xfId="27751" xr:uid="{00000000-0005-0000-0000-0000696C0000}"/>
    <cellStyle name="Total 2 3 2 3 10 3 2 2 3" xfId="27752" xr:uid="{00000000-0005-0000-0000-00006A6C0000}"/>
    <cellStyle name="Total 2 3 2 3 10 3 2 3" xfId="27753" xr:uid="{00000000-0005-0000-0000-00006B6C0000}"/>
    <cellStyle name="Total 2 3 2 3 10 3 2 3 2" xfId="27754" xr:uid="{00000000-0005-0000-0000-00006C6C0000}"/>
    <cellStyle name="Total 2 3 2 3 10 3 2 4" xfId="27755" xr:uid="{00000000-0005-0000-0000-00006D6C0000}"/>
    <cellStyle name="Total 2 3 2 3 10 3 3" xfId="27756" xr:uid="{00000000-0005-0000-0000-00006E6C0000}"/>
    <cellStyle name="Total 2 3 2 3 10 3 3 2" xfId="27757" xr:uid="{00000000-0005-0000-0000-00006F6C0000}"/>
    <cellStyle name="Total 2 3 2 3 10 3 3 2 2" xfId="27758" xr:uid="{00000000-0005-0000-0000-0000706C0000}"/>
    <cellStyle name="Total 2 3 2 3 10 3 3 3" xfId="27759" xr:uid="{00000000-0005-0000-0000-0000716C0000}"/>
    <cellStyle name="Total 2 3 2 3 10 3 4" xfId="27760" xr:uid="{00000000-0005-0000-0000-0000726C0000}"/>
    <cellStyle name="Total 2 3 2 3 10 3 4 2" xfId="27761" xr:uid="{00000000-0005-0000-0000-0000736C0000}"/>
    <cellStyle name="Total 2 3 2 3 10 3 4 2 2" xfId="27762" xr:uid="{00000000-0005-0000-0000-0000746C0000}"/>
    <cellStyle name="Total 2 3 2 3 10 3 4 3" xfId="27763" xr:uid="{00000000-0005-0000-0000-0000756C0000}"/>
    <cellStyle name="Total 2 3 2 3 10 3 5" xfId="27764" xr:uid="{00000000-0005-0000-0000-0000766C0000}"/>
    <cellStyle name="Total 2 3 2 3 10 3 5 2" xfId="27765" xr:uid="{00000000-0005-0000-0000-0000776C0000}"/>
    <cellStyle name="Total 2 3 2 3 10 3 6" xfId="27766" xr:uid="{00000000-0005-0000-0000-0000786C0000}"/>
    <cellStyle name="Total 2 3 2 3 10 3 6 2" xfId="27767" xr:uid="{00000000-0005-0000-0000-0000796C0000}"/>
    <cellStyle name="Total 2 3 2 3 10 3 7" xfId="27768" xr:uid="{00000000-0005-0000-0000-00007A6C0000}"/>
    <cellStyle name="Total 2 3 2 3 10 4" xfId="27769" xr:uid="{00000000-0005-0000-0000-00007B6C0000}"/>
    <cellStyle name="Total 2 3 2 3 10 4 2" xfId="27770" xr:uid="{00000000-0005-0000-0000-00007C6C0000}"/>
    <cellStyle name="Total 2 3 2 3 10 4 2 2" xfId="27771" xr:uid="{00000000-0005-0000-0000-00007D6C0000}"/>
    <cellStyle name="Total 2 3 2 3 10 4 2 2 2" xfId="27772" xr:uid="{00000000-0005-0000-0000-00007E6C0000}"/>
    <cellStyle name="Total 2 3 2 3 10 4 2 2 2 2" xfId="27773" xr:uid="{00000000-0005-0000-0000-00007F6C0000}"/>
    <cellStyle name="Total 2 3 2 3 10 4 2 2 3" xfId="27774" xr:uid="{00000000-0005-0000-0000-0000806C0000}"/>
    <cellStyle name="Total 2 3 2 3 10 4 2 3" xfId="27775" xr:uid="{00000000-0005-0000-0000-0000816C0000}"/>
    <cellStyle name="Total 2 3 2 3 10 4 2 3 2" xfId="27776" xr:uid="{00000000-0005-0000-0000-0000826C0000}"/>
    <cellStyle name="Total 2 3 2 3 10 4 2 4" xfId="27777" xr:uid="{00000000-0005-0000-0000-0000836C0000}"/>
    <cellStyle name="Total 2 3 2 3 10 4 3" xfId="27778" xr:uid="{00000000-0005-0000-0000-0000846C0000}"/>
    <cellStyle name="Total 2 3 2 3 10 4 3 2" xfId="27779" xr:uid="{00000000-0005-0000-0000-0000856C0000}"/>
    <cellStyle name="Total 2 3 2 3 10 4 3 2 2" xfId="27780" xr:uid="{00000000-0005-0000-0000-0000866C0000}"/>
    <cellStyle name="Total 2 3 2 3 10 4 3 3" xfId="27781" xr:uid="{00000000-0005-0000-0000-0000876C0000}"/>
    <cellStyle name="Total 2 3 2 3 10 4 4" xfId="27782" xr:uid="{00000000-0005-0000-0000-0000886C0000}"/>
    <cellStyle name="Total 2 3 2 3 10 4 4 2" xfId="27783" xr:uid="{00000000-0005-0000-0000-0000896C0000}"/>
    <cellStyle name="Total 2 3 2 3 10 4 4 2 2" xfId="27784" xr:uid="{00000000-0005-0000-0000-00008A6C0000}"/>
    <cellStyle name="Total 2 3 2 3 10 4 4 3" xfId="27785" xr:uid="{00000000-0005-0000-0000-00008B6C0000}"/>
    <cellStyle name="Total 2 3 2 3 10 4 5" xfId="27786" xr:uid="{00000000-0005-0000-0000-00008C6C0000}"/>
    <cellStyle name="Total 2 3 2 3 10 4 5 2" xfId="27787" xr:uid="{00000000-0005-0000-0000-00008D6C0000}"/>
    <cellStyle name="Total 2 3 2 3 10 4 6" xfId="27788" xr:uid="{00000000-0005-0000-0000-00008E6C0000}"/>
    <cellStyle name="Total 2 3 2 3 10 4 6 2" xfId="27789" xr:uid="{00000000-0005-0000-0000-00008F6C0000}"/>
    <cellStyle name="Total 2 3 2 3 10 4 7" xfId="27790" xr:uid="{00000000-0005-0000-0000-0000906C0000}"/>
    <cellStyle name="Total 2 3 2 3 10 5" xfId="27791" xr:uid="{00000000-0005-0000-0000-0000916C0000}"/>
    <cellStyle name="Total 2 3 2 3 10 5 2" xfId="27792" xr:uid="{00000000-0005-0000-0000-0000926C0000}"/>
    <cellStyle name="Total 2 3 2 3 10 5 2 2" xfId="27793" xr:uid="{00000000-0005-0000-0000-0000936C0000}"/>
    <cellStyle name="Total 2 3 2 3 10 5 2 2 2" xfId="27794" xr:uid="{00000000-0005-0000-0000-0000946C0000}"/>
    <cellStyle name="Total 2 3 2 3 10 5 2 2 2 2" xfId="27795" xr:uid="{00000000-0005-0000-0000-0000956C0000}"/>
    <cellStyle name="Total 2 3 2 3 10 5 2 2 3" xfId="27796" xr:uid="{00000000-0005-0000-0000-0000966C0000}"/>
    <cellStyle name="Total 2 3 2 3 10 5 2 3" xfId="27797" xr:uid="{00000000-0005-0000-0000-0000976C0000}"/>
    <cellStyle name="Total 2 3 2 3 10 5 2 3 2" xfId="27798" xr:uid="{00000000-0005-0000-0000-0000986C0000}"/>
    <cellStyle name="Total 2 3 2 3 10 5 2 4" xfId="27799" xr:uid="{00000000-0005-0000-0000-0000996C0000}"/>
    <cellStyle name="Total 2 3 2 3 10 5 3" xfId="27800" xr:uid="{00000000-0005-0000-0000-00009A6C0000}"/>
    <cellStyle name="Total 2 3 2 3 10 5 3 2" xfId="27801" xr:uid="{00000000-0005-0000-0000-00009B6C0000}"/>
    <cellStyle name="Total 2 3 2 3 10 5 3 2 2" xfId="27802" xr:uid="{00000000-0005-0000-0000-00009C6C0000}"/>
    <cellStyle name="Total 2 3 2 3 10 5 3 3" xfId="27803" xr:uid="{00000000-0005-0000-0000-00009D6C0000}"/>
    <cellStyle name="Total 2 3 2 3 10 5 4" xfId="27804" xr:uid="{00000000-0005-0000-0000-00009E6C0000}"/>
    <cellStyle name="Total 2 3 2 3 10 5 4 2" xfId="27805" xr:uid="{00000000-0005-0000-0000-00009F6C0000}"/>
    <cellStyle name="Total 2 3 2 3 10 5 4 2 2" xfId="27806" xr:uid="{00000000-0005-0000-0000-0000A06C0000}"/>
    <cellStyle name="Total 2 3 2 3 10 5 4 3" xfId="27807" xr:uid="{00000000-0005-0000-0000-0000A16C0000}"/>
    <cellStyle name="Total 2 3 2 3 10 5 5" xfId="27808" xr:uid="{00000000-0005-0000-0000-0000A26C0000}"/>
    <cellStyle name="Total 2 3 2 3 10 5 5 2" xfId="27809" xr:uid="{00000000-0005-0000-0000-0000A36C0000}"/>
    <cellStyle name="Total 2 3 2 3 10 5 6" xfId="27810" xr:uid="{00000000-0005-0000-0000-0000A46C0000}"/>
    <cellStyle name="Total 2 3 2 3 10 5 6 2" xfId="27811" xr:uid="{00000000-0005-0000-0000-0000A56C0000}"/>
    <cellStyle name="Total 2 3 2 3 10 5 7" xfId="27812" xr:uid="{00000000-0005-0000-0000-0000A66C0000}"/>
    <cellStyle name="Total 2 3 2 3 10 6" xfId="27813" xr:uid="{00000000-0005-0000-0000-0000A76C0000}"/>
    <cellStyle name="Total 2 3 2 3 10 6 2" xfId="27814" xr:uid="{00000000-0005-0000-0000-0000A86C0000}"/>
    <cellStyle name="Total 2 3 2 3 10 6 2 2" xfId="27815" xr:uid="{00000000-0005-0000-0000-0000A96C0000}"/>
    <cellStyle name="Total 2 3 2 3 10 6 2 2 2" xfId="27816" xr:uid="{00000000-0005-0000-0000-0000AA6C0000}"/>
    <cellStyle name="Total 2 3 2 3 10 6 2 2 2 2" xfId="27817" xr:uid="{00000000-0005-0000-0000-0000AB6C0000}"/>
    <cellStyle name="Total 2 3 2 3 10 6 2 2 3" xfId="27818" xr:uid="{00000000-0005-0000-0000-0000AC6C0000}"/>
    <cellStyle name="Total 2 3 2 3 10 6 2 3" xfId="27819" xr:uid="{00000000-0005-0000-0000-0000AD6C0000}"/>
    <cellStyle name="Total 2 3 2 3 10 6 2 3 2" xfId="27820" xr:uid="{00000000-0005-0000-0000-0000AE6C0000}"/>
    <cellStyle name="Total 2 3 2 3 10 6 2 4" xfId="27821" xr:uid="{00000000-0005-0000-0000-0000AF6C0000}"/>
    <cellStyle name="Total 2 3 2 3 10 6 3" xfId="27822" xr:uid="{00000000-0005-0000-0000-0000B06C0000}"/>
    <cellStyle name="Total 2 3 2 3 10 6 3 2" xfId="27823" xr:uid="{00000000-0005-0000-0000-0000B16C0000}"/>
    <cellStyle name="Total 2 3 2 3 10 6 3 2 2" xfId="27824" xr:uid="{00000000-0005-0000-0000-0000B26C0000}"/>
    <cellStyle name="Total 2 3 2 3 10 6 3 3" xfId="27825" xr:uid="{00000000-0005-0000-0000-0000B36C0000}"/>
    <cellStyle name="Total 2 3 2 3 10 6 4" xfId="27826" xr:uid="{00000000-0005-0000-0000-0000B46C0000}"/>
    <cellStyle name="Total 2 3 2 3 10 6 4 2" xfId="27827" xr:uid="{00000000-0005-0000-0000-0000B56C0000}"/>
    <cellStyle name="Total 2 3 2 3 10 6 4 2 2" xfId="27828" xr:uid="{00000000-0005-0000-0000-0000B66C0000}"/>
    <cellStyle name="Total 2 3 2 3 10 6 4 3" xfId="27829" xr:uid="{00000000-0005-0000-0000-0000B76C0000}"/>
    <cellStyle name="Total 2 3 2 3 10 6 5" xfId="27830" xr:uid="{00000000-0005-0000-0000-0000B86C0000}"/>
    <cellStyle name="Total 2 3 2 3 10 6 5 2" xfId="27831" xr:uid="{00000000-0005-0000-0000-0000B96C0000}"/>
    <cellStyle name="Total 2 3 2 3 10 6 6" xfId="27832" xr:uid="{00000000-0005-0000-0000-0000BA6C0000}"/>
    <cellStyle name="Total 2 3 2 3 10 6 6 2" xfId="27833" xr:uid="{00000000-0005-0000-0000-0000BB6C0000}"/>
    <cellStyle name="Total 2 3 2 3 10 6 7" xfId="27834" xr:uid="{00000000-0005-0000-0000-0000BC6C0000}"/>
    <cellStyle name="Total 2 3 2 3 10 7" xfId="27835" xr:uid="{00000000-0005-0000-0000-0000BD6C0000}"/>
    <cellStyle name="Total 2 3 2 3 10 7 2" xfId="27836" xr:uid="{00000000-0005-0000-0000-0000BE6C0000}"/>
    <cellStyle name="Total 2 3 2 3 10 7 2 2" xfId="27837" xr:uid="{00000000-0005-0000-0000-0000BF6C0000}"/>
    <cellStyle name="Total 2 3 2 3 10 7 2 2 2" xfId="27838" xr:uid="{00000000-0005-0000-0000-0000C06C0000}"/>
    <cellStyle name="Total 2 3 2 3 10 7 2 3" xfId="27839" xr:uid="{00000000-0005-0000-0000-0000C16C0000}"/>
    <cellStyle name="Total 2 3 2 3 10 7 3" xfId="27840" xr:uid="{00000000-0005-0000-0000-0000C26C0000}"/>
    <cellStyle name="Total 2 3 2 3 10 7 3 2" xfId="27841" xr:uid="{00000000-0005-0000-0000-0000C36C0000}"/>
    <cellStyle name="Total 2 3 2 3 10 7 4" xfId="27842" xr:uid="{00000000-0005-0000-0000-0000C46C0000}"/>
    <cellStyle name="Total 2 3 2 3 10 8" xfId="27843" xr:uid="{00000000-0005-0000-0000-0000C56C0000}"/>
    <cellStyle name="Total 2 3 2 3 10 8 2" xfId="27844" xr:uid="{00000000-0005-0000-0000-0000C66C0000}"/>
    <cellStyle name="Total 2 3 2 3 10 8 2 2" xfId="27845" xr:uid="{00000000-0005-0000-0000-0000C76C0000}"/>
    <cellStyle name="Total 2 3 2 3 10 8 3" xfId="27846" xr:uid="{00000000-0005-0000-0000-0000C86C0000}"/>
    <cellStyle name="Total 2 3 2 3 10 9" xfId="27847" xr:uid="{00000000-0005-0000-0000-0000C96C0000}"/>
    <cellStyle name="Total 2 3 2 3 10 9 2" xfId="27848" xr:uid="{00000000-0005-0000-0000-0000CA6C0000}"/>
    <cellStyle name="Total 2 3 2 3 10 9 2 2" xfId="27849" xr:uid="{00000000-0005-0000-0000-0000CB6C0000}"/>
    <cellStyle name="Total 2 3 2 3 10 9 3" xfId="27850" xr:uid="{00000000-0005-0000-0000-0000CC6C0000}"/>
    <cellStyle name="Total 2 3 2 3 11" xfId="27851" xr:uid="{00000000-0005-0000-0000-0000CD6C0000}"/>
    <cellStyle name="Total 2 3 2 3 11 10" xfId="27852" xr:uid="{00000000-0005-0000-0000-0000CE6C0000}"/>
    <cellStyle name="Total 2 3 2 3 11 10 2" xfId="27853" xr:uid="{00000000-0005-0000-0000-0000CF6C0000}"/>
    <cellStyle name="Total 2 3 2 3 11 11" xfId="27854" xr:uid="{00000000-0005-0000-0000-0000D06C0000}"/>
    <cellStyle name="Total 2 3 2 3 11 11 2" xfId="27855" xr:uid="{00000000-0005-0000-0000-0000D16C0000}"/>
    <cellStyle name="Total 2 3 2 3 11 12" xfId="27856" xr:uid="{00000000-0005-0000-0000-0000D26C0000}"/>
    <cellStyle name="Total 2 3 2 3 11 2" xfId="27857" xr:uid="{00000000-0005-0000-0000-0000D36C0000}"/>
    <cellStyle name="Total 2 3 2 3 11 2 2" xfId="27858" xr:uid="{00000000-0005-0000-0000-0000D46C0000}"/>
    <cellStyle name="Total 2 3 2 3 11 2 2 2" xfId="27859" xr:uid="{00000000-0005-0000-0000-0000D56C0000}"/>
    <cellStyle name="Total 2 3 2 3 11 2 2 2 2" xfId="27860" xr:uid="{00000000-0005-0000-0000-0000D66C0000}"/>
    <cellStyle name="Total 2 3 2 3 11 2 2 2 2 2" xfId="27861" xr:uid="{00000000-0005-0000-0000-0000D76C0000}"/>
    <cellStyle name="Total 2 3 2 3 11 2 2 2 3" xfId="27862" xr:uid="{00000000-0005-0000-0000-0000D86C0000}"/>
    <cellStyle name="Total 2 3 2 3 11 2 2 3" xfId="27863" xr:uid="{00000000-0005-0000-0000-0000D96C0000}"/>
    <cellStyle name="Total 2 3 2 3 11 2 2 3 2" xfId="27864" xr:uid="{00000000-0005-0000-0000-0000DA6C0000}"/>
    <cellStyle name="Total 2 3 2 3 11 2 2 4" xfId="27865" xr:uid="{00000000-0005-0000-0000-0000DB6C0000}"/>
    <cellStyle name="Total 2 3 2 3 11 2 3" xfId="27866" xr:uid="{00000000-0005-0000-0000-0000DC6C0000}"/>
    <cellStyle name="Total 2 3 2 3 11 2 3 2" xfId="27867" xr:uid="{00000000-0005-0000-0000-0000DD6C0000}"/>
    <cellStyle name="Total 2 3 2 3 11 2 3 2 2" xfId="27868" xr:uid="{00000000-0005-0000-0000-0000DE6C0000}"/>
    <cellStyle name="Total 2 3 2 3 11 2 3 3" xfId="27869" xr:uid="{00000000-0005-0000-0000-0000DF6C0000}"/>
    <cellStyle name="Total 2 3 2 3 11 2 4" xfId="27870" xr:uid="{00000000-0005-0000-0000-0000E06C0000}"/>
    <cellStyle name="Total 2 3 2 3 11 2 4 2" xfId="27871" xr:uid="{00000000-0005-0000-0000-0000E16C0000}"/>
    <cellStyle name="Total 2 3 2 3 11 2 4 2 2" xfId="27872" xr:uid="{00000000-0005-0000-0000-0000E26C0000}"/>
    <cellStyle name="Total 2 3 2 3 11 2 4 3" xfId="27873" xr:uid="{00000000-0005-0000-0000-0000E36C0000}"/>
    <cellStyle name="Total 2 3 2 3 11 2 5" xfId="27874" xr:uid="{00000000-0005-0000-0000-0000E46C0000}"/>
    <cellStyle name="Total 2 3 2 3 11 2 5 2" xfId="27875" xr:uid="{00000000-0005-0000-0000-0000E56C0000}"/>
    <cellStyle name="Total 2 3 2 3 11 2 6" xfId="27876" xr:uid="{00000000-0005-0000-0000-0000E66C0000}"/>
    <cellStyle name="Total 2 3 2 3 11 2 6 2" xfId="27877" xr:uid="{00000000-0005-0000-0000-0000E76C0000}"/>
    <cellStyle name="Total 2 3 2 3 11 2 7" xfId="27878" xr:uid="{00000000-0005-0000-0000-0000E86C0000}"/>
    <cellStyle name="Total 2 3 2 3 11 3" xfId="27879" xr:uid="{00000000-0005-0000-0000-0000E96C0000}"/>
    <cellStyle name="Total 2 3 2 3 11 3 2" xfId="27880" xr:uid="{00000000-0005-0000-0000-0000EA6C0000}"/>
    <cellStyle name="Total 2 3 2 3 11 3 2 2" xfId="27881" xr:uid="{00000000-0005-0000-0000-0000EB6C0000}"/>
    <cellStyle name="Total 2 3 2 3 11 3 2 2 2" xfId="27882" xr:uid="{00000000-0005-0000-0000-0000EC6C0000}"/>
    <cellStyle name="Total 2 3 2 3 11 3 2 2 2 2" xfId="27883" xr:uid="{00000000-0005-0000-0000-0000ED6C0000}"/>
    <cellStyle name="Total 2 3 2 3 11 3 2 2 3" xfId="27884" xr:uid="{00000000-0005-0000-0000-0000EE6C0000}"/>
    <cellStyle name="Total 2 3 2 3 11 3 2 3" xfId="27885" xr:uid="{00000000-0005-0000-0000-0000EF6C0000}"/>
    <cellStyle name="Total 2 3 2 3 11 3 2 3 2" xfId="27886" xr:uid="{00000000-0005-0000-0000-0000F06C0000}"/>
    <cellStyle name="Total 2 3 2 3 11 3 2 4" xfId="27887" xr:uid="{00000000-0005-0000-0000-0000F16C0000}"/>
    <cellStyle name="Total 2 3 2 3 11 3 3" xfId="27888" xr:uid="{00000000-0005-0000-0000-0000F26C0000}"/>
    <cellStyle name="Total 2 3 2 3 11 3 3 2" xfId="27889" xr:uid="{00000000-0005-0000-0000-0000F36C0000}"/>
    <cellStyle name="Total 2 3 2 3 11 3 3 2 2" xfId="27890" xr:uid="{00000000-0005-0000-0000-0000F46C0000}"/>
    <cellStyle name="Total 2 3 2 3 11 3 3 3" xfId="27891" xr:uid="{00000000-0005-0000-0000-0000F56C0000}"/>
    <cellStyle name="Total 2 3 2 3 11 3 4" xfId="27892" xr:uid="{00000000-0005-0000-0000-0000F66C0000}"/>
    <cellStyle name="Total 2 3 2 3 11 3 4 2" xfId="27893" xr:uid="{00000000-0005-0000-0000-0000F76C0000}"/>
    <cellStyle name="Total 2 3 2 3 11 3 4 2 2" xfId="27894" xr:uid="{00000000-0005-0000-0000-0000F86C0000}"/>
    <cellStyle name="Total 2 3 2 3 11 3 4 3" xfId="27895" xr:uid="{00000000-0005-0000-0000-0000F96C0000}"/>
    <cellStyle name="Total 2 3 2 3 11 3 5" xfId="27896" xr:uid="{00000000-0005-0000-0000-0000FA6C0000}"/>
    <cellStyle name="Total 2 3 2 3 11 3 5 2" xfId="27897" xr:uid="{00000000-0005-0000-0000-0000FB6C0000}"/>
    <cellStyle name="Total 2 3 2 3 11 3 6" xfId="27898" xr:uid="{00000000-0005-0000-0000-0000FC6C0000}"/>
    <cellStyle name="Total 2 3 2 3 11 3 6 2" xfId="27899" xr:uid="{00000000-0005-0000-0000-0000FD6C0000}"/>
    <cellStyle name="Total 2 3 2 3 11 3 7" xfId="27900" xr:uid="{00000000-0005-0000-0000-0000FE6C0000}"/>
    <cellStyle name="Total 2 3 2 3 11 4" xfId="27901" xr:uid="{00000000-0005-0000-0000-0000FF6C0000}"/>
    <cellStyle name="Total 2 3 2 3 11 4 2" xfId="27902" xr:uid="{00000000-0005-0000-0000-0000006D0000}"/>
    <cellStyle name="Total 2 3 2 3 11 4 2 2" xfId="27903" xr:uid="{00000000-0005-0000-0000-0000016D0000}"/>
    <cellStyle name="Total 2 3 2 3 11 4 2 2 2" xfId="27904" xr:uid="{00000000-0005-0000-0000-0000026D0000}"/>
    <cellStyle name="Total 2 3 2 3 11 4 2 2 2 2" xfId="27905" xr:uid="{00000000-0005-0000-0000-0000036D0000}"/>
    <cellStyle name="Total 2 3 2 3 11 4 2 2 3" xfId="27906" xr:uid="{00000000-0005-0000-0000-0000046D0000}"/>
    <cellStyle name="Total 2 3 2 3 11 4 2 3" xfId="27907" xr:uid="{00000000-0005-0000-0000-0000056D0000}"/>
    <cellStyle name="Total 2 3 2 3 11 4 2 3 2" xfId="27908" xr:uid="{00000000-0005-0000-0000-0000066D0000}"/>
    <cellStyle name="Total 2 3 2 3 11 4 2 4" xfId="27909" xr:uid="{00000000-0005-0000-0000-0000076D0000}"/>
    <cellStyle name="Total 2 3 2 3 11 4 3" xfId="27910" xr:uid="{00000000-0005-0000-0000-0000086D0000}"/>
    <cellStyle name="Total 2 3 2 3 11 4 3 2" xfId="27911" xr:uid="{00000000-0005-0000-0000-0000096D0000}"/>
    <cellStyle name="Total 2 3 2 3 11 4 3 2 2" xfId="27912" xr:uid="{00000000-0005-0000-0000-00000A6D0000}"/>
    <cellStyle name="Total 2 3 2 3 11 4 3 3" xfId="27913" xr:uid="{00000000-0005-0000-0000-00000B6D0000}"/>
    <cellStyle name="Total 2 3 2 3 11 4 4" xfId="27914" xr:uid="{00000000-0005-0000-0000-00000C6D0000}"/>
    <cellStyle name="Total 2 3 2 3 11 4 4 2" xfId="27915" xr:uid="{00000000-0005-0000-0000-00000D6D0000}"/>
    <cellStyle name="Total 2 3 2 3 11 4 4 2 2" xfId="27916" xr:uid="{00000000-0005-0000-0000-00000E6D0000}"/>
    <cellStyle name="Total 2 3 2 3 11 4 4 3" xfId="27917" xr:uid="{00000000-0005-0000-0000-00000F6D0000}"/>
    <cellStyle name="Total 2 3 2 3 11 4 5" xfId="27918" xr:uid="{00000000-0005-0000-0000-0000106D0000}"/>
    <cellStyle name="Total 2 3 2 3 11 4 5 2" xfId="27919" xr:uid="{00000000-0005-0000-0000-0000116D0000}"/>
    <cellStyle name="Total 2 3 2 3 11 4 6" xfId="27920" xr:uid="{00000000-0005-0000-0000-0000126D0000}"/>
    <cellStyle name="Total 2 3 2 3 11 4 6 2" xfId="27921" xr:uid="{00000000-0005-0000-0000-0000136D0000}"/>
    <cellStyle name="Total 2 3 2 3 11 4 7" xfId="27922" xr:uid="{00000000-0005-0000-0000-0000146D0000}"/>
    <cellStyle name="Total 2 3 2 3 11 5" xfId="27923" xr:uid="{00000000-0005-0000-0000-0000156D0000}"/>
    <cellStyle name="Total 2 3 2 3 11 5 2" xfId="27924" xr:uid="{00000000-0005-0000-0000-0000166D0000}"/>
    <cellStyle name="Total 2 3 2 3 11 5 2 2" xfId="27925" xr:uid="{00000000-0005-0000-0000-0000176D0000}"/>
    <cellStyle name="Total 2 3 2 3 11 5 2 2 2" xfId="27926" xr:uid="{00000000-0005-0000-0000-0000186D0000}"/>
    <cellStyle name="Total 2 3 2 3 11 5 2 2 2 2" xfId="27927" xr:uid="{00000000-0005-0000-0000-0000196D0000}"/>
    <cellStyle name="Total 2 3 2 3 11 5 2 2 3" xfId="27928" xr:uid="{00000000-0005-0000-0000-00001A6D0000}"/>
    <cellStyle name="Total 2 3 2 3 11 5 2 3" xfId="27929" xr:uid="{00000000-0005-0000-0000-00001B6D0000}"/>
    <cellStyle name="Total 2 3 2 3 11 5 2 3 2" xfId="27930" xr:uid="{00000000-0005-0000-0000-00001C6D0000}"/>
    <cellStyle name="Total 2 3 2 3 11 5 2 4" xfId="27931" xr:uid="{00000000-0005-0000-0000-00001D6D0000}"/>
    <cellStyle name="Total 2 3 2 3 11 5 3" xfId="27932" xr:uid="{00000000-0005-0000-0000-00001E6D0000}"/>
    <cellStyle name="Total 2 3 2 3 11 5 3 2" xfId="27933" xr:uid="{00000000-0005-0000-0000-00001F6D0000}"/>
    <cellStyle name="Total 2 3 2 3 11 5 3 2 2" xfId="27934" xr:uid="{00000000-0005-0000-0000-0000206D0000}"/>
    <cellStyle name="Total 2 3 2 3 11 5 3 3" xfId="27935" xr:uid="{00000000-0005-0000-0000-0000216D0000}"/>
    <cellStyle name="Total 2 3 2 3 11 5 4" xfId="27936" xr:uid="{00000000-0005-0000-0000-0000226D0000}"/>
    <cellStyle name="Total 2 3 2 3 11 5 4 2" xfId="27937" xr:uid="{00000000-0005-0000-0000-0000236D0000}"/>
    <cellStyle name="Total 2 3 2 3 11 5 4 2 2" xfId="27938" xr:uid="{00000000-0005-0000-0000-0000246D0000}"/>
    <cellStyle name="Total 2 3 2 3 11 5 4 3" xfId="27939" xr:uid="{00000000-0005-0000-0000-0000256D0000}"/>
    <cellStyle name="Total 2 3 2 3 11 5 5" xfId="27940" xr:uid="{00000000-0005-0000-0000-0000266D0000}"/>
    <cellStyle name="Total 2 3 2 3 11 5 5 2" xfId="27941" xr:uid="{00000000-0005-0000-0000-0000276D0000}"/>
    <cellStyle name="Total 2 3 2 3 11 5 6" xfId="27942" xr:uid="{00000000-0005-0000-0000-0000286D0000}"/>
    <cellStyle name="Total 2 3 2 3 11 5 6 2" xfId="27943" xr:uid="{00000000-0005-0000-0000-0000296D0000}"/>
    <cellStyle name="Total 2 3 2 3 11 5 7" xfId="27944" xr:uid="{00000000-0005-0000-0000-00002A6D0000}"/>
    <cellStyle name="Total 2 3 2 3 11 6" xfId="27945" xr:uid="{00000000-0005-0000-0000-00002B6D0000}"/>
    <cellStyle name="Total 2 3 2 3 11 6 2" xfId="27946" xr:uid="{00000000-0005-0000-0000-00002C6D0000}"/>
    <cellStyle name="Total 2 3 2 3 11 6 2 2" xfId="27947" xr:uid="{00000000-0005-0000-0000-00002D6D0000}"/>
    <cellStyle name="Total 2 3 2 3 11 6 2 2 2" xfId="27948" xr:uid="{00000000-0005-0000-0000-00002E6D0000}"/>
    <cellStyle name="Total 2 3 2 3 11 6 2 2 2 2" xfId="27949" xr:uid="{00000000-0005-0000-0000-00002F6D0000}"/>
    <cellStyle name="Total 2 3 2 3 11 6 2 2 3" xfId="27950" xr:uid="{00000000-0005-0000-0000-0000306D0000}"/>
    <cellStyle name="Total 2 3 2 3 11 6 2 3" xfId="27951" xr:uid="{00000000-0005-0000-0000-0000316D0000}"/>
    <cellStyle name="Total 2 3 2 3 11 6 2 3 2" xfId="27952" xr:uid="{00000000-0005-0000-0000-0000326D0000}"/>
    <cellStyle name="Total 2 3 2 3 11 6 2 4" xfId="27953" xr:uid="{00000000-0005-0000-0000-0000336D0000}"/>
    <cellStyle name="Total 2 3 2 3 11 6 3" xfId="27954" xr:uid="{00000000-0005-0000-0000-0000346D0000}"/>
    <cellStyle name="Total 2 3 2 3 11 6 3 2" xfId="27955" xr:uid="{00000000-0005-0000-0000-0000356D0000}"/>
    <cellStyle name="Total 2 3 2 3 11 6 3 2 2" xfId="27956" xr:uid="{00000000-0005-0000-0000-0000366D0000}"/>
    <cellStyle name="Total 2 3 2 3 11 6 3 3" xfId="27957" xr:uid="{00000000-0005-0000-0000-0000376D0000}"/>
    <cellStyle name="Total 2 3 2 3 11 6 4" xfId="27958" xr:uid="{00000000-0005-0000-0000-0000386D0000}"/>
    <cellStyle name="Total 2 3 2 3 11 6 4 2" xfId="27959" xr:uid="{00000000-0005-0000-0000-0000396D0000}"/>
    <cellStyle name="Total 2 3 2 3 11 6 4 2 2" xfId="27960" xr:uid="{00000000-0005-0000-0000-00003A6D0000}"/>
    <cellStyle name="Total 2 3 2 3 11 6 4 3" xfId="27961" xr:uid="{00000000-0005-0000-0000-00003B6D0000}"/>
    <cellStyle name="Total 2 3 2 3 11 6 5" xfId="27962" xr:uid="{00000000-0005-0000-0000-00003C6D0000}"/>
    <cellStyle name="Total 2 3 2 3 11 6 5 2" xfId="27963" xr:uid="{00000000-0005-0000-0000-00003D6D0000}"/>
    <cellStyle name="Total 2 3 2 3 11 6 6" xfId="27964" xr:uid="{00000000-0005-0000-0000-00003E6D0000}"/>
    <cellStyle name="Total 2 3 2 3 11 6 6 2" xfId="27965" xr:uid="{00000000-0005-0000-0000-00003F6D0000}"/>
    <cellStyle name="Total 2 3 2 3 11 6 7" xfId="27966" xr:uid="{00000000-0005-0000-0000-0000406D0000}"/>
    <cellStyle name="Total 2 3 2 3 11 7" xfId="27967" xr:uid="{00000000-0005-0000-0000-0000416D0000}"/>
    <cellStyle name="Total 2 3 2 3 11 7 2" xfId="27968" xr:uid="{00000000-0005-0000-0000-0000426D0000}"/>
    <cellStyle name="Total 2 3 2 3 11 7 2 2" xfId="27969" xr:uid="{00000000-0005-0000-0000-0000436D0000}"/>
    <cellStyle name="Total 2 3 2 3 11 7 2 2 2" xfId="27970" xr:uid="{00000000-0005-0000-0000-0000446D0000}"/>
    <cellStyle name="Total 2 3 2 3 11 7 2 3" xfId="27971" xr:uid="{00000000-0005-0000-0000-0000456D0000}"/>
    <cellStyle name="Total 2 3 2 3 11 7 3" xfId="27972" xr:uid="{00000000-0005-0000-0000-0000466D0000}"/>
    <cellStyle name="Total 2 3 2 3 11 7 3 2" xfId="27973" xr:uid="{00000000-0005-0000-0000-0000476D0000}"/>
    <cellStyle name="Total 2 3 2 3 11 7 4" xfId="27974" xr:uid="{00000000-0005-0000-0000-0000486D0000}"/>
    <cellStyle name="Total 2 3 2 3 11 8" xfId="27975" xr:uid="{00000000-0005-0000-0000-0000496D0000}"/>
    <cellStyle name="Total 2 3 2 3 11 8 2" xfId="27976" xr:uid="{00000000-0005-0000-0000-00004A6D0000}"/>
    <cellStyle name="Total 2 3 2 3 11 8 2 2" xfId="27977" xr:uid="{00000000-0005-0000-0000-00004B6D0000}"/>
    <cellStyle name="Total 2 3 2 3 11 8 3" xfId="27978" xr:uid="{00000000-0005-0000-0000-00004C6D0000}"/>
    <cellStyle name="Total 2 3 2 3 11 9" xfId="27979" xr:uid="{00000000-0005-0000-0000-00004D6D0000}"/>
    <cellStyle name="Total 2 3 2 3 11 9 2" xfId="27980" xr:uid="{00000000-0005-0000-0000-00004E6D0000}"/>
    <cellStyle name="Total 2 3 2 3 11 9 2 2" xfId="27981" xr:uid="{00000000-0005-0000-0000-00004F6D0000}"/>
    <cellStyle name="Total 2 3 2 3 11 9 3" xfId="27982" xr:uid="{00000000-0005-0000-0000-0000506D0000}"/>
    <cellStyle name="Total 2 3 2 3 12" xfId="27983" xr:uid="{00000000-0005-0000-0000-0000516D0000}"/>
    <cellStyle name="Total 2 3 2 3 12 10" xfId="27984" xr:uid="{00000000-0005-0000-0000-0000526D0000}"/>
    <cellStyle name="Total 2 3 2 3 12 10 2" xfId="27985" xr:uid="{00000000-0005-0000-0000-0000536D0000}"/>
    <cellStyle name="Total 2 3 2 3 12 11" xfId="27986" xr:uid="{00000000-0005-0000-0000-0000546D0000}"/>
    <cellStyle name="Total 2 3 2 3 12 11 2" xfId="27987" xr:uid="{00000000-0005-0000-0000-0000556D0000}"/>
    <cellStyle name="Total 2 3 2 3 12 12" xfId="27988" xr:uid="{00000000-0005-0000-0000-0000566D0000}"/>
    <cellStyle name="Total 2 3 2 3 12 2" xfId="27989" xr:uid="{00000000-0005-0000-0000-0000576D0000}"/>
    <cellStyle name="Total 2 3 2 3 12 2 2" xfId="27990" xr:uid="{00000000-0005-0000-0000-0000586D0000}"/>
    <cellStyle name="Total 2 3 2 3 12 2 2 2" xfId="27991" xr:uid="{00000000-0005-0000-0000-0000596D0000}"/>
    <cellStyle name="Total 2 3 2 3 12 2 2 2 2" xfId="27992" xr:uid="{00000000-0005-0000-0000-00005A6D0000}"/>
    <cellStyle name="Total 2 3 2 3 12 2 2 2 2 2" xfId="27993" xr:uid="{00000000-0005-0000-0000-00005B6D0000}"/>
    <cellStyle name="Total 2 3 2 3 12 2 2 2 3" xfId="27994" xr:uid="{00000000-0005-0000-0000-00005C6D0000}"/>
    <cellStyle name="Total 2 3 2 3 12 2 2 3" xfId="27995" xr:uid="{00000000-0005-0000-0000-00005D6D0000}"/>
    <cellStyle name="Total 2 3 2 3 12 2 2 3 2" xfId="27996" xr:uid="{00000000-0005-0000-0000-00005E6D0000}"/>
    <cellStyle name="Total 2 3 2 3 12 2 2 4" xfId="27997" xr:uid="{00000000-0005-0000-0000-00005F6D0000}"/>
    <cellStyle name="Total 2 3 2 3 12 2 3" xfId="27998" xr:uid="{00000000-0005-0000-0000-0000606D0000}"/>
    <cellStyle name="Total 2 3 2 3 12 2 3 2" xfId="27999" xr:uid="{00000000-0005-0000-0000-0000616D0000}"/>
    <cellStyle name="Total 2 3 2 3 12 2 3 2 2" xfId="28000" xr:uid="{00000000-0005-0000-0000-0000626D0000}"/>
    <cellStyle name="Total 2 3 2 3 12 2 3 3" xfId="28001" xr:uid="{00000000-0005-0000-0000-0000636D0000}"/>
    <cellStyle name="Total 2 3 2 3 12 2 4" xfId="28002" xr:uid="{00000000-0005-0000-0000-0000646D0000}"/>
    <cellStyle name="Total 2 3 2 3 12 2 4 2" xfId="28003" xr:uid="{00000000-0005-0000-0000-0000656D0000}"/>
    <cellStyle name="Total 2 3 2 3 12 2 4 2 2" xfId="28004" xr:uid="{00000000-0005-0000-0000-0000666D0000}"/>
    <cellStyle name="Total 2 3 2 3 12 2 4 3" xfId="28005" xr:uid="{00000000-0005-0000-0000-0000676D0000}"/>
    <cellStyle name="Total 2 3 2 3 12 2 5" xfId="28006" xr:uid="{00000000-0005-0000-0000-0000686D0000}"/>
    <cellStyle name="Total 2 3 2 3 12 2 5 2" xfId="28007" xr:uid="{00000000-0005-0000-0000-0000696D0000}"/>
    <cellStyle name="Total 2 3 2 3 12 2 6" xfId="28008" xr:uid="{00000000-0005-0000-0000-00006A6D0000}"/>
    <cellStyle name="Total 2 3 2 3 12 2 6 2" xfId="28009" xr:uid="{00000000-0005-0000-0000-00006B6D0000}"/>
    <cellStyle name="Total 2 3 2 3 12 2 7" xfId="28010" xr:uid="{00000000-0005-0000-0000-00006C6D0000}"/>
    <cellStyle name="Total 2 3 2 3 12 3" xfId="28011" xr:uid="{00000000-0005-0000-0000-00006D6D0000}"/>
    <cellStyle name="Total 2 3 2 3 12 3 2" xfId="28012" xr:uid="{00000000-0005-0000-0000-00006E6D0000}"/>
    <cellStyle name="Total 2 3 2 3 12 3 2 2" xfId="28013" xr:uid="{00000000-0005-0000-0000-00006F6D0000}"/>
    <cellStyle name="Total 2 3 2 3 12 3 2 2 2" xfId="28014" xr:uid="{00000000-0005-0000-0000-0000706D0000}"/>
    <cellStyle name="Total 2 3 2 3 12 3 2 2 2 2" xfId="28015" xr:uid="{00000000-0005-0000-0000-0000716D0000}"/>
    <cellStyle name="Total 2 3 2 3 12 3 2 2 3" xfId="28016" xr:uid="{00000000-0005-0000-0000-0000726D0000}"/>
    <cellStyle name="Total 2 3 2 3 12 3 2 3" xfId="28017" xr:uid="{00000000-0005-0000-0000-0000736D0000}"/>
    <cellStyle name="Total 2 3 2 3 12 3 2 3 2" xfId="28018" xr:uid="{00000000-0005-0000-0000-0000746D0000}"/>
    <cellStyle name="Total 2 3 2 3 12 3 2 4" xfId="28019" xr:uid="{00000000-0005-0000-0000-0000756D0000}"/>
    <cellStyle name="Total 2 3 2 3 12 3 3" xfId="28020" xr:uid="{00000000-0005-0000-0000-0000766D0000}"/>
    <cellStyle name="Total 2 3 2 3 12 3 3 2" xfId="28021" xr:uid="{00000000-0005-0000-0000-0000776D0000}"/>
    <cellStyle name="Total 2 3 2 3 12 3 3 2 2" xfId="28022" xr:uid="{00000000-0005-0000-0000-0000786D0000}"/>
    <cellStyle name="Total 2 3 2 3 12 3 3 3" xfId="28023" xr:uid="{00000000-0005-0000-0000-0000796D0000}"/>
    <cellStyle name="Total 2 3 2 3 12 3 4" xfId="28024" xr:uid="{00000000-0005-0000-0000-00007A6D0000}"/>
    <cellStyle name="Total 2 3 2 3 12 3 4 2" xfId="28025" xr:uid="{00000000-0005-0000-0000-00007B6D0000}"/>
    <cellStyle name="Total 2 3 2 3 12 3 4 2 2" xfId="28026" xr:uid="{00000000-0005-0000-0000-00007C6D0000}"/>
    <cellStyle name="Total 2 3 2 3 12 3 4 3" xfId="28027" xr:uid="{00000000-0005-0000-0000-00007D6D0000}"/>
    <cellStyle name="Total 2 3 2 3 12 3 5" xfId="28028" xr:uid="{00000000-0005-0000-0000-00007E6D0000}"/>
    <cellStyle name="Total 2 3 2 3 12 3 5 2" xfId="28029" xr:uid="{00000000-0005-0000-0000-00007F6D0000}"/>
    <cellStyle name="Total 2 3 2 3 12 3 6" xfId="28030" xr:uid="{00000000-0005-0000-0000-0000806D0000}"/>
    <cellStyle name="Total 2 3 2 3 12 3 6 2" xfId="28031" xr:uid="{00000000-0005-0000-0000-0000816D0000}"/>
    <cellStyle name="Total 2 3 2 3 12 3 7" xfId="28032" xr:uid="{00000000-0005-0000-0000-0000826D0000}"/>
    <cellStyle name="Total 2 3 2 3 12 4" xfId="28033" xr:uid="{00000000-0005-0000-0000-0000836D0000}"/>
    <cellStyle name="Total 2 3 2 3 12 4 2" xfId="28034" xr:uid="{00000000-0005-0000-0000-0000846D0000}"/>
    <cellStyle name="Total 2 3 2 3 12 4 2 2" xfId="28035" xr:uid="{00000000-0005-0000-0000-0000856D0000}"/>
    <cellStyle name="Total 2 3 2 3 12 4 2 2 2" xfId="28036" xr:uid="{00000000-0005-0000-0000-0000866D0000}"/>
    <cellStyle name="Total 2 3 2 3 12 4 2 2 2 2" xfId="28037" xr:uid="{00000000-0005-0000-0000-0000876D0000}"/>
    <cellStyle name="Total 2 3 2 3 12 4 2 2 3" xfId="28038" xr:uid="{00000000-0005-0000-0000-0000886D0000}"/>
    <cellStyle name="Total 2 3 2 3 12 4 2 3" xfId="28039" xr:uid="{00000000-0005-0000-0000-0000896D0000}"/>
    <cellStyle name="Total 2 3 2 3 12 4 2 3 2" xfId="28040" xr:uid="{00000000-0005-0000-0000-00008A6D0000}"/>
    <cellStyle name="Total 2 3 2 3 12 4 2 4" xfId="28041" xr:uid="{00000000-0005-0000-0000-00008B6D0000}"/>
    <cellStyle name="Total 2 3 2 3 12 4 3" xfId="28042" xr:uid="{00000000-0005-0000-0000-00008C6D0000}"/>
    <cellStyle name="Total 2 3 2 3 12 4 3 2" xfId="28043" xr:uid="{00000000-0005-0000-0000-00008D6D0000}"/>
    <cellStyle name="Total 2 3 2 3 12 4 3 2 2" xfId="28044" xr:uid="{00000000-0005-0000-0000-00008E6D0000}"/>
    <cellStyle name="Total 2 3 2 3 12 4 3 3" xfId="28045" xr:uid="{00000000-0005-0000-0000-00008F6D0000}"/>
    <cellStyle name="Total 2 3 2 3 12 4 4" xfId="28046" xr:uid="{00000000-0005-0000-0000-0000906D0000}"/>
    <cellStyle name="Total 2 3 2 3 12 4 4 2" xfId="28047" xr:uid="{00000000-0005-0000-0000-0000916D0000}"/>
    <cellStyle name="Total 2 3 2 3 12 4 4 2 2" xfId="28048" xr:uid="{00000000-0005-0000-0000-0000926D0000}"/>
    <cellStyle name="Total 2 3 2 3 12 4 4 3" xfId="28049" xr:uid="{00000000-0005-0000-0000-0000936D0000}"/>
    <cellStyle name="Total 2 3 2 3 12 4 5" xfId="28050" xr:uid="{00000000-0005-0000-0000-0000946D0000}"/>
    <cellStyle name="Total 2 3 2 3 12 4 5 2" xfId="28051" xr:uid="{00000000-0005-0000-0000-0000956D0000}"/>
    <cellStyle name="Total 2 3 2 3 12 4 6" xfId="28052" xr:uid="{00000000-0005-0000-0000-0000966D0000}"/>
    <cellStyle name="Total 2 3 2 3 12 4 6 2" xfId="28053" xr:uid="{00000000-0005-0000-0000-0000976D0000}"/>
    <cellStyle name="Total 2 3 2 3 12 4 7" xfId="28054" xr:uid="{00000000-0005-0000-0000-0000986D0000}"/>
    <cellStyle name="Total 2 3 2 3 12 5" xfId="28055" xr:uid="{00000000-0005-0000-0000-0000996D0000}"/>
    <cellStyle name="Total 2 3 2 3 12 5 2" xfId="28056" xr:uid="{00000000-0005-0000-0000-00009A6D0000}"/>
    <cellStyle name="Total 2 3 2 3 12 5 2 2" xfId="28057" xr:uid="{00000000-0005-0000-0000-00009B6D0000}"/>
    <cellStyle name="Total 2 3 2 3 12 5 2 2 2" xfId="28058" xr:uid="{00000000-0005-0000-0000-00009C6D0000}"/>
    <cellStyle name="Total 2 3 2 3 12 5 2 2 2 2" xfId="28059" xr:uid="{00000000-0005-0000-0000-00009D6D0000}"/>
    <cellStyle name="Total 2 3 2 3 12 5 2 2 3" xfId="28060" xr:uid="{00000000-0005-0000-0000-00009E6D0000}"/>
    <cellStyle name="Total 2 3 2 3 12 5 2 3" xfId="28061" xr:uid="{00000000-0005-0000-0000-00009F6D0000}"/>
    <cellStyle name="Total 2 3 2 3 12 5 2 3 2" xfId="28062" xr:uid="{00000000-0005-0000-0000-0000A06D0000}"/>
    <cellStyle name="Total 2 3 2 3 12 5 2 4" xfId="28063" xr:uid="{00000000-0005-0000-0000-0000A16D0000}"/>
    <cellStyle name="Total 2 3 2 3 12 5 3" xfId="28064" xr:uid="{00000000-0005-0000-0000-0000A26D0000}"/>
    <cellStyle name="Total 2 3 2 3 12 5 3 2" xfId="28065" xr:uid="{00000000-0005-0000-0000-0000A36D0000}"/>
    <cellStyle name="Total 2 3 2 3 12 5 3 2 2" xfId="28066" xr:uid="{00000000-0005-0000-0000-0000A46D0000}"/>
    <cellStyle name="Total 2 3 2 3 12 5 3 3" xfId="28067" xr:uid="{00000000-0005-0000-0000-0000A56D0000}"/>
    <cellStyle name="Total 2 3 2 3 12 5 4" xfId="28068" xr:uid="{00000000-0005-0000-0000-0000A66D0000}"/>
    <cellStyle name="Total 2 3 2 3 12 5 4 2" xfId="28069" xr:uid="{00000000-0005-0000-0000-0000A76D0000}"/>
    <cellStyle name="Total 2 3 2 3 12 5 4 2 2" xfId="28070" xr:uid="{00000000-0005-0000-0000-0000A86D0000}"/>
    <cellStyle name="Total 2 3 2 3 12 5 4 3" xfId="28071" xr:uid="{00000000-0005-0000-0000-0000A96D0000}"/>
    <cellStyle name="Total 2 3 2 3 12 5 5" xfId="28072" xr:uid="{00000000-0005-0000-0000-0000AA6D0000}"/>
    <cellStyle name="Total 2 3 2 3 12 5 5 2" xfId="28073" xr:uid="{00000000-0005-0000-0000-0000AB6D0000}"/>
    <cellStyle name="Total 2 3 2 3 12 5 6" xfId="28074" xr:uid="{00000000-0005-0000-0000-0000AC6D0000}"/>
    <cellStyle name="Total 2 3 2 3 12 5 6 2" xfId="28075" xr:uid="{00000000-0005-0000-0000-0000AD6D0000}"/>
    <cellStyle name="Total 2 3 2 3 12 5 7" xfId="28076" xr:uid="{00000000-0005-0000-0000-0000AE6D0000}"/>
    <cellStyle name="Total 2 3 2 3 12 6" xfId="28077" xr:uid="{00000000-0005-0000-0000-0000AF6D0000}"/>
    <cellStyle name="Total 2 3 2 3 12 6 2" xfId="28078" xr:uid="{00000000-0005-0000-0000-0000B06D0000}"/>
    <cellStyle name="Total 2 3 2 3 12 6 2 2" xfId="28079" xr:uid="{00000000-0005-0000-0000-0000B16D0000}"/>
    <cellStyle name="Total 2 3 2 3 12 6 2 2 2" xfId="28080" xr:uid="{00000000-0005-0000-0000-0000B26D0000}"/>
    <cellStyle name="Total 2 3 2 3 12 6 2 2 2 2" xfId="28081" xr:uid="{00000000-0005-0000-0000-0000B36D0000}"/>
    <cellStyle name="Total 2 3 2 3 12 6 2 2 3" xfId="28082" xr:uid="{00000000-0005-0000-0000-0000B46D0000}"/>
    <cellStyle name="Total 2 3 2 3 12 6 2 3" xfId="28083" xr:uid="{00000000-0005-0000-0000-0000B56D0000}"/>
    <cellStyle name="Total 2 3 2 3 12 6 2 3 2" xfId="28084" xr:uid="{00000000-0005-0000-0000-0000B66D0000}"/>
    <cellStyle name="Total 2 3 2 3 12 6 2 4" xfId="28085" xr:uid="{00000000-0005-0000-0000-0000B76D0000}"/>
    <cellStyle name="Total 2 3 2 3 12 6 3" xfId="28086" xr:uid="{00000000-0005-0000-0000-0000B86D0000}"/>
    <cellStyle name="Total 2 3 2 3 12 6 3 2" xfId="28087" xr:uid="{00000000-0005-0000-0000-0000B96D0000}"/>
    <cellStyle name="Total 2 3 2 3 12 6 3 2 2" xfId="28088" xr:uid="{00000000-0005-0000-0000-0000BA6D0000}"/>
    <cellStyle name="Total 2 3 2 3 12 6 3 3" xfId="28089" xr:uid="{00000000-0005-0000-0000-0000BB6D0000}"/>
    <cellStyle name="Total 2 3 2 3 12 6 4" xfId="28090" xr:uid="{00000000-0005-0000-0000-0000BC6D0000}"/>
    <cellStyle name="Total 2 3 2 3 12 6 4 2" xfId="28091" xr:uid="{00000000-0005-0000-0000-0000BD6D0000}"/>
    <cellStyle name="Total 2 3 2 3 12 6 4 2 2" xfId="28092" xr:uid="{00000000-0005-0000-0000-0000BE6D0000}"/>
    <cellStyle name="Total 2 3 2 3 12 6 4 3" xfId="28093" xr:uid="{00000000-0005-0000-0000-0000BF6D0000}"/>
    <cellStyle name="Total 2 3 2 3 12 6 5" xfId="28094" xr:uid="{00000000-0005-0000-0000-0000C06D0000}"/>
    <cellStyle name="Total 2 3 2 3 12 6 5 2" xfId="28095" xr:uid="{00000000-0005-0000-0000-0000C16D0000}"/>
    <cellStyle name="Total 2 3 2 3 12 6 6" xfId="28096" xr:uid="{00000000-0005-0000-0000-0000C26D0000}"/>
    <cellStyle name="Total 2 3 2 3 12 6 6 2" xfId="28097" xr:uid="{00000000-0005-0000-0000-0000C36D0000}"/>
    <cellStyle name="Total 2 3 2 3 12 6 7" xfId="28098" xr:uid="{00000000-0005-0000-0000-0000C46D0000}"/>
    <cellStyle name="Total 2 3 2 3 12 7" xfId="28099" xr:uid="{00000000-0005-0000-0000-0000C56D0000}"/>
    <cellStyle name="Total 2 3 2 3 12 7 2" xfId="28100" xr:uid="{00000000-0005-0000-0000-0000C66D0000}"/>
    <cellStyle name="Total 2 3 2 3 12 7 2 2" xfId="28101" xr:uid="{00000000-0005-0000-0000-0000C76D0000}"/>
    <cellStyle name="Total 2 3 2 3 12 7 2 2 2" xfId="28102" xr:uid="{00000000-0005-0000-0000-0000C86D0000}"/>
    <cellStyle name="Total 2 3 2 3 12 7 2 3" xfId="28103" xr:uid="{00000000-0005-0000-0000-0000C96D0000}"/>
    <cellStyle name="Total 2 3 2 3 12 7 3" xfId="28104" xr:uid="{00000000-0005-0000-0000-0000CA6D0000}"/>
    <cellStyle name="Total 2 3 2 3 12 7 3 2" xfId="28105" xr:uid="{00000000-0005-0000-0000-0000CB6D0000}"/>
    <cellStyle name="Total 2 3 2 3 12 7 4" xfId="28106" xr:uid="{00000000-0005-0000-0000-0000CC6D0000}"/>
    <cellStyle name="Total 2 3 2 3 12 8" xfId="28107" xr:uid="{00000000-0005-0000-0000-0000CD6D0000}"/>
    <cellStyle name="Total 2 3 2 3 12 8 2" xfId="28108" xr:uid="{00000000-0005-0000-0000-0000CE6D0000}"/>
    <cellStyle name="Total 2 3 2 3 12 8 2 2" xfId="28109" xr:uid="{00000000-0005-0000-0000-0000CF6D0000}"/>
    <cellStyle name="Total 2 3 2 3 12 8 3" xfId="28110" xr:uid="{00000000-0005-0000-0000-0000D06D0000}"/>
    <cellStyle name="Total 2 3 2 3 12 9" xfId="28111" xr:uid="{00000000-0005-0000-0000-0000D16D0000}"/>
    <cellStyle name="Total 2 3 2 3 12 9 2" xfId="28112" xr:uid="{00000000-0005-0000-0000-0000D26D0000}"/>
    <cellStyle name="Total 2 3 2 3 12 9 2 2" xfId="28113" xr:uid="{00000000-0005-0000-0000-0000D36D0000}"/>
    <cellStyle name="Total 2 3 2 3 12 9 3" xfId="28114" xr:uid="{00000000-0005-0000-0000-0000D46D0000}"/>
    <cellStyle name="Total 2 3 2 3 13" xfId="28115" xr:uid="{00000000-0005-0000-0000-0000D56D0000}"/>
    <cellStyle name="Total 2 3 2 3 13 10" xfId="28116" xr:uid="{00000000-0005-0000-0000-0000D66D0000}"/>
    <cellStyle name="Total 2 3 2 3 13 10 2" xfId="28117" xr:uid="{00000000-0005-0000-0000-0000D76D0000}"/>
    <cellStyle name="Total 2 3 2 3 13 11" xfId="28118" xr:uid="{00000000-0005-0000-0000-0000D86D0000}"/>
    <cellStyle name="Total 2 3 2 3 13 11 2" xfId="28119" xr:uid="{00000000-0005-0000-0000-0000D96D0000}"/>
    <cellStyle name="Total 2 3 2 3 13 12" xfId="28120" xr:uid="{00000000-0005-0000-0000-0000DA6D0000}"/>
    <cellStyle name="Total 2 3 2 3 13 2" xfId="28121" xr:uid="{00000000-0005-0000-0000-0000DB6D0000}"/>
    <cellStyle name="Total 2 3 2 3 13 2 2" xfId="28122" xr:uid="{00000000-0005-0000-0000-0000DC6D0000}"/>
    <cellStyle name="Total 2 3 2 3 13 2 2 2" xfId="28123" xr:uid="{00000000-0005-0000-0000-0000DD6D0000}"/>
    <cellStyle name="Total 2 3 2 3 13 2 2 2 2" xfId="28124" xr:uid="{00000000-0005-0000-0000-0000DE6D0000}"/>
    <cellStyle name="Total 2 3 2 3 13 2 2 2 2 2" xfId="28125" xr:uid="{00000000-0005-0000-0000-0000DF6D0000}"/>
    <cellStyle name="Total 2 3 2 3 13 2 2 2 3" xfId="28126" xr:uid="{00000000-0005-0000-0000-0000E06D0000}"/>
    <cellStyle name="Total 2 3 2 3 13 2 2 3" xfId="28127" xr:uid="{00000000-0005-0000-0000-0000E16D0000}"/>
    <cellStyle name="Total 2 3 2 3 13 2 2 3 2" xfId="28128" xr:uid="{00000000-0005-0000-0000-0000E26D0000}"/>
    <cellStyle name="Total 2 3 2 3 13 2 2 4" xfId="28129" xr:uid="{00000000-0005-0000-0000-0000E36D0000}"/>
    <cellStyle name="Total 2 3 2 3 13 2 3" xfId="28130" xr:uid="{00000000-0005-0000-0000-0000E46D0000}"/>
    <cellStyle name="Total 2 3 2 3 13 2 3 2" xfId="28131" xr:uid="{00000000-0005-0000-0000-0000E56D0000}"/>
    <cellStyle name="Total 2 3 2 3 13 2 3 2 2" xfId="28132" xr:uid="{00000000-0005-0000-0000-0000E66D0000}"/>
    <cellStyle name="Total 2 3 2 3 13 2 3 3" xfId="28133" xr:uid="{00000000-0005-0000-0000-0000E76D0000}"/>
    <cellStyle name="Total 2 3 2 3 13 2 4" xfId="28134" xr:uid="{00000000-0005-0000-0000-0000E86D0000}"/>
    <cellStyle name="Total 2 3 2 3 13 2 4 2" xfId="28135" xr:uid="{00000000-0005-0000-0000-0000E96D0000}"/>
    <cellStyle name="Total 2 3 2 3 13 2 4 2 2" xfId="28136" xr:uid="{00000000-0005-0000-0000-0000EA6D0000}"/>
    <cellStyle name="Total 2 3 2 3 13 2 4 3" xfId="28137" xr:uid="{00000000-0005-0000-0000-0000EB6D0000}"/>
    <cellStyle name="Total 2 3 2 3 13 2 5" xfId="28138" xr:uid="{00000000-0005-0000-0000-0000EC6D0000}"/>
    <cellStyle name="Total 2 3 2 3 13 2 5 2" xfId="28139" xr:uid="{00000000-0005-0000-0000-0000ED6D0000}"/>
    <cellStyle name="Total 2 3 2 3 13 2 6" xfId="28140" xr:uid="{00000000-0005-0000-0000-0000EE6D0000}"/>
    <cellStyle name="Total 2 3 2 3 13 2 6 2" xfId="28141" xr:uid="{00000000-0005-0000-0000-0000EF6D0000}"/>
    <cellStyle name="Total 2 3 2 3 13 2 7" xfId="28142" xr:uid="{00000000-0005-0000-0000-0000F06D0000}"/>
    <cellStyle name="Total 2 3 2 3 13 3" xfId="28143" xr:uid="{00000000-0005-0000-0000-0000F16D0000}"/>
    <cellStyle name="Total 2 3 2 3 13 3 2" xfId="28144" xr:uid="{00000000-0005-0000-0000-0000F26D0000}"/>
    <cellStyle name="Total 2 3 2 3 13 3 2 2" xfId="28145" xr:uid="{00000000-0005-0000-0000-0000F36D0000}"/>
    <cellStyle name="Total 2 3 2 3 13 3 2 2 2" xfId="28146" xr:uid="{00000000-0005-0000-0000-0000F46D0000}"/>
    <cellStyle name="Total 2 3 2 3 13 3 2 2 2 2" xfId="28147" xr:uid="{00000000-0005-0000-0000-0000F56D0000}"/>
    <cellStyle name="Total 2 3 2 3 13 3 2 2 3" xfId="28148" xr:uid="{00000000-0005-0000-0000-0000F66D0000}"/>
    <cellStyle name="Total 2 3 2 3 13 3 2 3" xfId="28149" xr:uid="{00000000-0005-0000-0000-0000F76D0000}"/>
    <cellStyle name="Total 2 3 2 3 13 3 2 3 2" xfId="28150" xr:uid="{00000000-0005-0000-0000-0000F86D0000}"/>
    <cellStyle name="Total 2 3 2 3 13 3 2 4" xfId="28151" xr:uid="{00000000-0005-0000-0000-0000F96D0000}"/>
    <cellStyle name="Total 2 3 2 3 13 3 3" xfId="28152" xr:uid="{00000000-0005-0000-0000-0000FA6D0000}"/>
    <cellStyle name="Total 2 3 2 3 13 3 3 2" xfId="28153" xr:uid="{00000000-0005-0000-0000-0000FB6D0000}"/>
    <cellStyle name="Total 2 3 2 3 13 3 3 2 2" xfId="28154" xr:uid="{00000000-0005-0000-0000-0000FC6D0000}"/>
    <cellStyle name="Total 2 3 2 3 13 3 3 3" xfId="28155" xr:uid="{00000000-0005-0000-0000-0000FD6D0000}"/>
    <cellStyle name="Total 2 3 2 3 13 3 4" xfId="28156" xr:uid="{00000000-0005-0000-0000-0000FE6D0000}"/>
    <cellStyle name="Total 2 3 2 3 13 3 4 2" xfId="28157" xr:uid="{00000000-0005-0000-0000-0000FF6D0000}"/>
    <cellStyle name="Total 2 3 2 3 13 3 4 2 2" xfId="28158" xr:uid="{00000000-0005-0000-0000-0000006E0000}"/>
    <cellStyle name="Total 2 3 2 3 13 3 4 3" xfId="28159" xr:uid="{00000000-0005-0000-0000-0000016E0000}"/>
    <cellStyle name="Total 2 3 2 3 13 3 5" xfId="28160" xr:uid="{00000000-0005-0000-0000-0000026E0000}"/>
    <cellStyle name="Total 2 3 2 3 13 3 5 2" xfId="28161" xr:uid="{00000000-0005-0000-0000-0000036E0000}"/>
    <cellStyle name="Total 2 3 2 3 13 3 6" xfId="28162" xr:uid="{00000000-0005-0000-0000-0000046E0000}"/>
    <cellStyle name="Total 2 3 2 3 13 3 6 2" xfId="28163" xr:uid="{00000000-0005-0000-0000-0000056E0000}"/>
    <cellStyle name="Total 2 3 2 3 13 3 7" xfId="28164" xr:uid="{00000000-0005-0000-0000-0000066E0000}"/>
    <cellStyle name="Total 2 3 2 3 13 4" xfId="28165" xr:uid="{00000000-0005-0000-0000-0000076E0000}"/>
    <cellStyle name="Total 2 3 2 3 13 4 2" xfId="28166" xr:uid="{00000000-0005-0000-0000-0000086E0000}"/>
    <cellStyle name="Total 2 3 2 3 13 4 2 2" xfId="28167" xr:uid="{00000000-0005-0000-0000-0000096E0000}"/>
    <cellStyle name="Total 2 3 2 3 13 4 2 2 2" xfId="28168" xr:uid="{00000000-0005-0000-0000-00000A6E0000}"/>
    <cellStyle name="Total 2 3 2 3 13 4 2 2 2 2" xfId="28169" xr:uid="{00000000-0005-0000-0000-00000B6E0000}"/>
    <cellStyle name="Total 2 3 2 3 13 4 2 2 3" xfId="28170" xr:uid="{00000000-0005-0000-0000-00000C6E0000}"/>
    <cellStyle name="Total 2 3 2 3 13 4 2 3" xfId="28171" xr:uid="{00000000-0005-0000-0000-00000D6E0000}"/>
    <cellStyle name="Total 2 3 2 3 13 4 2 3 2" xfId="28172" xr:uid="{00000000-0005-0000-0000-00000E6E0000}"/>
    <cellStyle name="Total 2 3 2 3 13 4 2 4" xfId="28173" xr:uid="{00000000-0005-0000-0000-00000F6E0000}"/>
    <cellStyle name="Total 2 3 2 3 13 4 3" xfId="28174" xr:uid="{00000000-0005-0000-0000-0000106E0000}"/>
    <cellStyle name="Total 2 3 2 3 13 4 3 2" xfId="28175" xr:uid="{00000000-0005-0000-0000-0000116E0000}"/>
    <cellStyle name="Total 2 3 2 3 13 4 3 2 2" xfId="28176" xr:uid="{00000000-0005-0000-0000-0000126E0000}"/>
    <cellStyle name="Total 2 3 2 3 13 4 3 3" xfId="28177" xr:uid="{00000000-0005-0000-0000-0000136E0000}"/>
    <cellStyle name="Total 2 3 2 3 13 4 4" xfId="28178" xr:uid="{00000000-0005-0000-0000-0000146E0000}"/>
    <cellStyle name="Total 2 3 2 3 13 4 4 2" xfId="28179" xr:uid="{00000000-0005-0000-0000-0000156E0000}"/>
    <cellStyle name="Total 2 3 2 3 13 4 4 2 2" xfId="28180" xr:uid="{00000000-0005-0000-0000-0000166E0000}"/>
    <cellStyle name="Total 2 3 2 3 13 4 4 3" xfId="28181" xr:uid="{00000000-0005-0000-0000-0000176E0000}"/>
    <cellStyle name="Total 2 3 2 3 13 4 5" xfId="28182" xr:uid="{00000000-0005-0000-0000-0000186E0000}"/>
    <cellStyle name="Total 2 3 2 3 13 4 5 2" xfId="28183" xr:uid="{00000000-0005-0000-0000-0000196E0000}"/>
    <cellStyle name="Total 2 3 2 3 13 4 6" xfId="28184" xr:uid="{00000000-0005-0000-0000-00001A6E0000}"/>
    <cellStyle name="Total 2 3 2 3 13 4 6 2" xfId="28185" xr:uid="{00000000-0005-0000-0000-00001B6E0000}"/>
    <cellStyle name="Total 2 3 2 3 13 4 7" xfId="28186" xr:uid="{00000000-0005-0000-0000-00001C6E0000}"/>
    <cellStyle name="Total 2 3 2 3 13 5" xfId="28187" xr:uid="{00000000-0005-0000-0000-00001D6E0000}"/>
    <cellStyle name="Total 2 3 2 3 13 5 2" xfId="28188" xr:uid="{00000000-0005-0000-0000-00001E6E0000}"/>
    <cellStyle name="Total 2 3 2 3 13 5 2 2" xfId="28189" xr:uid="{00000000-0005-0000-0000-00001F6E0000}"/>
    <cellStyle name="Total 2 3 2 3 13 5 2 2 2" xfId="28190" xr:uid="{00000000-0005-0000-0000-0000206E0000}"/>
    <cellStyle name="Total 2 3 2 3 13 5 2 2 2 2" xfId="28191" xr:uid="{00000000-0005-0000-0000-0000216E0000}"/>
    <cellStyle name="Total 2 3 2 3 13 5 2 2 3" xfId="28192" xr:uid="{00000000-0005-0000-0000-0000226E0000}"/>
    <cellStyle name="Total 2 3 2 3 13 5 2 3" xfId="28193" xr:uid="{00000000-0005-0000-0000-0000236E0000}"/>
    <cellStyle name="Total 2 3 2 3 13 5 2 3 2" xfId="28194" xr:uid="{00000000-0005-0000-0000-0000246E0000}"/>
    <cellStyle name="Total 2 3 2 3 13 5 2 4" xfId="28195" xr:uid="{00000000-0005-0000-0000-0000256E0000}"/>
    <cellStyle name="Total 2 3 2 3 13 5 3" xfId="28196" xr:uid="{00000000-0005-0000-0000-0000266E0000}"/>
    <cellStyle name="Total 2 3 2 3 13 5 3 2" xfId="28197" xr:uid="{00000000-0005-0000-0000-0000276E0000}"/>
    <cellStyle name="Total 2 3 2 3 13 5 3 2 2" xfId="28198" xr:uid="{00000000-0005-0000-0000-0000286E0000}"/>
    <cellStyle name="Total 2 3 2 3 13 5 3 3" xfId="28199" xr:uid="{00000000-0005-0000-0000-0000296E0000}"/>
    <cellStyle name="Total 2 3 2 3 13 5 4" xfId="28200" xr:uid="{00000000-0005-0000-0000-00002A6E0000}"/>
    <cellStyle name="Total 2 3 2 3 13 5 4 2" xfId="28201" xr:uid="{00000000-0005-0000-0000-00002B6E0000}"/>
    <cellStyle name="Total 2 3 2 3 13 5 4 2 2" xfId="28202" xr:uid="{00000000-0005-0000-0000-00002C6E0000}"/>
    <cellStyle name="Total 2 3 2 3 13 5 4 3" xfId="28203" xr:uid="{00000000-0005-0000-0000-00002D6E0000}"/>
    <cellStyle name="Total 2 3 2 3 13 5 5" xfId="28204" xr:uid="{00000000-0005-0000-0000-00002E6E0000}"/>
    <cellStyle name="Total 2 3 2 3 13 5 5 2" xfId="28205" xr:uid="{00000000-0005-0000-0000-00002F6E0000}"/>
    <cellStyle name="Total 2 3 2 3 13 5 6" xfId="28206" xr:uid="{00000000-0005-0000-0000-0000306E0000}"/>
    <cellStyle name="Total 2 3 2 3 13 5 6 2" xfId="28207" xr:uid="{00000000-0005-0000-0000-0000316E0000}"/>
    <cellStyle name="Total 2 3 2 3 13 5 7" xfId="28208" xr:uid="{00000000-0005-0000-0000-0000326E0000}"/>
    <cellStyle name="Total 2 3 2 3 13 6" xfId="28209" xr:uid="{00000000-0005-0000-0000-0000336E0000}"/>
    <cellStyle name="Total 2 3 2 3 13 6 2" xfId="28210" xr:uid="{00000000-0005-0000-0000-0000346E0000}"/>
    <cellStyle name="Total 2 3 2 3 13 6 2 2" xfId="28211" xr:uid="{00000000-0005-0000-0000-0000356E0000}"/>
    <cellStyle name="Total 2 3 2 3 13 6 2 2 2" xfId="28212" xr:uid="{00000000-0005-0000-0000-0000366E0000}"/>
    <cellStyle name="Total 2 3 2 3 13 6 2 2 2 2" xfId="28213" xr:uid="{00000000-0005-0000-0000-0000376E0000}"/>
    <cellStyle name="Total 2 3 2 3 13 6 2 2 3" xfId="28214" xr:uid="{00000000-0005-0000-0000-0000386E0000}"/>
    <cellStyle name="Total 2 3 2 3 13 6 2 3" xfId="28215" xr:uid="{00000000-0005-0000-0000-0000396E0000}"/>
    <cellStyle name="Total 2 3 2 3 13 6 2 3 2" xfId="28216" xr:uid="{00000000-0005-0000-0000-00003A6E0000}"/>
    <cellStyle name="Total 2 3 2 3 13 6 2 4" xfId="28217" xr:uid="{00000000-0005-0000-0000-00003B6E0000}"/>
    <cellStyle name="Total 2 3 2 3 13 6 3" xfId="28218" xr:uid="{00000000-0005-0000-0000-00003C6E0000}"/>
    <cellStyle name="Total 2 3 2 3 13 6 3 2" xfId="28219" xr:uid="{00000000-0005-0000-0000-00003D6E0000}"/>
    <cellStyle name="Total 2 3 2 3 13 6 3 2 2" xfId="28220" xr:uid="{00000000-0005-0000-0000-00003E6E0000}"/>
    <cellStyle name="Total 2 3 2 3 13 6 3 3" xfId="28221" xr:uid="{00000000-0005-0000-0000-00003F6E0000}"/>
    <cellStyle name="Total 2 3 2 3 13 6 4" xfId="28222" xr:uid="{00000000-0005-0000-0000-0000406E0000}"/>
    <cellStyle name="Total 2 3 2 3 13 6 4 2" xfId="28223" xr:uid="{00000000-0005-0000-0000-0000416E0000}"/>
    <cellStyle name="Total 2 3 2 3 13 6 4 2 2" xfId="28224" xr:uid="{00000000-0005-0000-0000-0000426E0000}"/>
    <cellStyle name="Total 2 3 2 3 13 6 4 3" xfId="28225" xr:uid="{00000000-0005-0000-0000-0000436E0000}"/>
    <cellStyle name="Total 2 3 2 3 13 6 5" xfId="28226" xr:uid="{00000000-0005-0000-0000-0000446E0000}"/>
    <cellStyle name="Total 2 3 2 3 13 6 5 2" xfId="28227" xr:uid="{00000000-0005-0000-0000-0000456E0000}"/>
    <cellStyle name="Total 2 3 2 3 13 6 6" xfId="28228" xr:uid="{00000000-0005-0000-0000-0000466E0000}"/>
    <cellStyle name="Total 2 3 2 3 13 6 6 2" xfId="28229" xr:uid="{00000000-0005-0000-0000-0000476E0000}"/>
    <cellStyle name="Total 2 3 2 3 13 6 7" xfId="28230" xr:uid="{00000000-0005-0000-0000-0000486E0000}"/>
    <cellStyle name="Total 2 3 2 3 13 7" xfId="28231" xr:uid="{00000000-0005-0000-0000-0000496E0000}"/>
    <cellStyle name="Total 2 3 2 3 13 7 2" xfId="28232" xr:uid="{00000000-0005-0000-0000-00004A6E0000}"/>
    <cellStyle name="Total 2 3 2 3 13 7 2 2" xfId="28233" xr:uid="{00000000-0005-0000-0000-00004B6E0000}"/>
    <cellStyle name="Total 2 3 2 3 13 7 2 2 2" xfId="28234" xr:uid="{00000000-0005-0000-0000-00004C6E0000}"/>
    <cellStyle name="Total 2 3 2 3 13 7 2 3" xfId="28235" xr:uid="{00000000-0005-0000-0000-00004D6E0000}"/>
    <cellStyle name="Total 2 3 2 3 13 7 3" xfId="28236" xr:uid="{00000000-0005-0000-0000-00004E6E0000}"/>
    <cellStyle name="Total 2 3 2 3 13 7 3 2" xfId="28237" xr:uid="{00000000-0005-0000-0000-00004F6E0000}"/>
    <cellStyle name="Total 2 3 2 3 13 7 4" xfId="28238" xr:uid="{00000000-0005-0000-0000-0000506E0000}"/>
    <cellStyle name="Total 2 3 2 3 13 8" xfId="28239" xr:uid="{00000000-0005-0000-0000-0000516E0000}"/>
    <cellStyle name="Total 2 3 2 3 13 8 2" xfId="28240" xr:uid="{00000000-0005-0000-0000-0000526E0000}"/>
    <cellStyle name="Total 2 3 2 3 13 8 2 2" xfId="28241" xr:uid="{00000000-0005-0000-0000-0000536E0000}"/>
    <cellStyle name="Total 2 3 2 3 13 8 3" xfId="28242" xr:uid="{00000000-0005-0000-0000-0000546E0000}"/>
    <cellStyle name="Total 2 3 2 3 13 9" xfId="28243" xr:uid="{00000000-0005-0000-0000-0000556E0000}"/>
    <cellStyle name="Total 2 3 2 3 13 9 2" xfId="28244" xr:uid="{00000000-0005-0000-0000-0000566E0000}"/>
    <cellStyle name="Total 2 3 2 3 13 9 2 2" xfId="28245" xr:uid="{00000000-0005-0000-0000-0000576E0000}"/>
    <cellStyle name="Total 2 3 2 3 13 9 3" xfId="28246" xr:uid="{00000000-0005-0000-0000-0000586E0000}"/>
    <cellStyle name="Total 2 3 2 3 14" xfId="28247" xr:uid="{00000000-0005-0000-0000-0000596E0000}"/>
    <cellStyle name="Total 2 3 2 3 14 10" xfId="28248" xr:uid="{00000000-0005-0000-0000-00005A6E0000}"/>
    <cellStyle name="Total 2 3 2 3 14 10 2" xfId="28249" xr:uid="{00000000-0005-0000-0000-00005B6E0000}"/>
    <cellStyle name="Total 2 3 2 3 14 11" xfId="28250" xr:uid="{00000000-0005-0000-0000-00005C6E0000}"/>
    <cellStyle name="Total 2 3 2 3 14 11 2" xfId="28251" xr:uid="{00000000-0005-0000-0000-00005D6E0000}"/>
    <cellStyle name="Total 2 3 2 3 14 12" xfId="28252" xr:uid="{00000000-0005-0000-0000-00005E6E0000}"/>
    <cellStyle name="Total 2 3 2 3 14 2" xfId="28253" xr:uid="{00000000-0005-0000-0000-00005F6E0000}"/>
    <cellStyle name="Total 2 3 2 3 14 2 2" xfId="28254" xr:uid="{00000000-0005-0000-0000-0000606E0000}"/>
    <cellStyle name="Total 2 3 2 3 14 2 2 2" xfId="28255" xr:uid="{00000000-0005-0000-0000-0000616E0000}"/>
    <cellStyle name="Total 2 3 2 3 14 2 2 2 2" xfId="28256" xr:uid="{00000000-0005-0000-0000-0000626E0000}"/>
    <cellStyle name="Total 2 3 2 3 14 2 2 2 2 2" xfId="28257" xr:uid="{00000000-0005-0000-0000-0000636E0000}"/>
    <cellStyle name="Total 2 3 2 3 14 2 2 2 3" xfId="28258" xr:uid="{00000000-0005-0000-0000-0000646E0000}"/>
    <cellStyle name="Total 2 3 2 3 14 2 2 3" xfId="28259" xr:uid="{00000000-0005-0000-0000-0000656E0000}"/>
    <cellStyle name="Total 2 3 2 3 14 2 2 3 2" xfId="28260" xr:uid="{00000000-0005-0000-0000-0000666E0000}"/>
    <cellStyle name="Total 2 3 2 3 14 2 2 4" xfId="28261" xr:uid="{00000000-0005-0000-0000-0000676E0000}"/>
    <cellStyle name="Total 2 3 2 3 14 2 3" xfId="28262" xr:uid="{00000000-0005-0000-0000-0000686E0000}"/>
    <cellStyle name="Total 2 3 2 3 14 2 3 2" xfId="28263" xr:uid="{00000000-0005-0000-0000-0000696E0000}"/>
    <cellStyle name="Total 2 3 2 3 14 2 3 2 2" xfId="28264" xr:uid="{00000000-0005-0000-0000-00006A6E0000}"/>
    <cellStyle name="Total 2 3 2 3 14 2 3 3" xfId="28265" xr:uid="{00000000-0005-0000-0000-00006B6E0000}"/>
    <cellStyle name="Total 2 3 2 3 14 2 4" xfId="28266" xr:uid="{00000000-0005-0000-0000-00006C6E0000}"/>
    <cellStyle name="Total 2 3 2 3 14 2 4 2" xfId="28267" xr:uid="{00000000-0005-0000-0000-00006D6E0000}"/>
    <cellStyle name="Total 2 3 2 3 14 2 4 2 2" xfId="28268" xr:uid="{00000000-0005-0000-0000-00006E6E0000}"/>
    <cellStyle name="Total 2 3 2 3 14 2 4 3" xfId="28269" xr:uid="{00000000-0005-0000-0000-00006F6E0000}"/>
    <cellStyle name="Total 2 3 2 3 14 2 5" xfId="28270" xr:uid="{00000000-0005-0000-0000-0000706E0000}"/>
    <cellStyle name="Total 2 3 2 3 14 2 5 2" xfId="28271" xr:uid="{00000000-0005-0000-0000-0000716E0000}"/>
    <cellStyle name="Total 2 3 2 3 14 2 6" xfId="28272" xr:uid="{00000000-0005-0000-0000-0000726E0000}"/>
    <cellStyle name="Total 2 3 2 3 14 2 6 2" xfId="28273" xr:uid="{00000000-0005-0000-0000-0000736E0000}"/>
    <cellStyle name="Total 2 3 2 3 14 2 7" xfId="28274" xr:uid="{00000000-0005-0000-0000-0000746E0000}"/>
    <cellStyle name="Total 2 3 2 3 14 3" xfId="28275" xr:uid="{00000000-0005-0000-0000-0000756E0000}"/>
    <cellStyle name="Total 2 3 2 3 14 3 2" xfId="28276" xr:uid="{00000000-0005-0000-0000-0000766E0000}"/>
    <cellStyle name="Total 2 3 2 3 14 3 2 2" xfId="28277" xr:uid="{00000000-0005-0000-0000-0000776E0000}"/>
    <cellStyle name="Total 2 3 2 3 14 3 2 2 2" xfId="28278" xr:uid="{00000000-0005-0000-0000-0000786E0000}"/>
    <cellStyle name="Total 2 3 2 3 14 3 2 2 2 2" xfId="28279" xr:uid="{00000000-0005-0000-0000-0000796E0000}"/>
    <cellStyle name="Total 2 3 2 3 14 3 2 2 3" xfId="28280" xr:uid="{00000000-0005-0000-0000-00007A6E0000}"/>
    <cellStyle name="Total 2 3 2 3 14 3 2 3" xfId="28281" xr:uid="{00000000-0005-0000-0000-00007B6E0000}"/>
    <cellStyle name="Total 2 3 2 3 14 3 2 3 2" xfId="28282" xr:uid="{00000000-0005-0000-0000-00007C6E0000}"/>
    <cellStyle name="Total 2 3 2 3 14 3 2 4" xfId="28283" xr:uid="{00000000-0005-0000-0000-00007D6E0000}"/>
    <cellStyle name="Total 2 3 2 3 14 3 3" xfId="28284" xr:uid="{00000000-0005-0000-0000-00007E6E0000}"/>
    <cellStyle name="Total 2 3 2 3 14 3 3 2" xfId="28285" xr:uid="{00000000-0005-0000-0000-00007F6E0000}"/>
    <cellStyle name="Total 2 3 2 3 14 3 3 2 2" xfId="28286" xr:uid="{00000000-0005-0000-0000-0000806E0000}"/>
    <cellStyle name="Total 2 3 2 3 14 3 3 3" xfId="28287" xr:uid="{00000000-0005-0000-0000-0000816E0000}"/>
    <cellStyle name="Total 2 3 2 3 14 3 4" xfId="28288" xr:uid="{00000000-0005-0000-0000-0000826E0000}"/>
    <cellStyle name="Total 2 3 2 3 14 3 4 2" xfId="28289" xr:uid="{00000000-0005-0000-0000-0000836E0000}"/>
    <cellStyle name="Total 2 3 2 3 14 3 4 2 2" xfId="28290" xr:uid="{00000000-0005-0000-0000-0000846E0000}"/>
    <cellStyle name="Total 2 3 2 3 14 3 4 3" xfId="28291" xr:uid="{00000000-0005-0000-0000-0000856E0000}"/>
    <cellStyle name="Total 2 3 2 3 14 3 5" xfId="28292" xr:uid="{00000000-0005-0000-0000-0000866E0000}"/>
    <cellStyle name="Total 2 3 2 3 14 3 5 2" xfId="28293" xr:uid="{00000000-0005-0000-0000-0000876E0000}"/>
    <cellStyle name="Total 2 3 2 3 14 3 6" xfId="28294" xr:uid="{00000000-0005-0000-0000-0000886E0000}"/>
    <cellStyle name="Total 2 3 2 3 14 3 6 2" xfId="28295" xr:uid="{00000000-0005-0000-0000-0000896E0000}"/>
    <cellStyle name="Total 2 3 2 3 14 3 7" xfId="28296" xr:uid="{00000000-0005-0000-0000-00008A6E0000}"/>
    <cellStyle name="Total 2 3 2 3 14 4" xfId="28297" xr:uid="{00000000-0005-0000-0000-00008B6E0000}"/>
    <cellStyle name="Total 2 3 2 3 14 4 2" xfId="28298" xr:uid="{00000000-0005-0000-0000-00008C6E0000}"/>
    <cellStyle name="Total 2 3 2 3 14 4 2 2" xfId="28299" xr:uid="{00000000-0005-0000-0000-00008D6E0000}"/>
    <cellStyle name="Total 2 3 2 3 14 4 2 2 2" xfId="28300" xr:uid="{00000000-0005-0000-0000-00008E6E0000}"/>
    <cellStyle name="Total 2 3 2 3 14 4 2 2 2 2" xfId="28301" xr:uid="{00000000-0005-0000-0000-00008F6E0000}"/>
    <cellStyle name="Total 2 3 2 3 14 4 2 2 3" xfId="28302" xr:uid="{00000000-0005-0000-0000-0000906E0000}"/>
    <cellStyle name="Total 2 3 2 3 14 4 2 3" xfId="28303" xr:uid="{00000000-0005-0000-0000-0000916E0000}"/>
    <cellStyle name="Total 2 3 2 3 14 4 2 3 2" xfId="28304" xr:uid="{00000000-0005-0000-0000-0000926E0000}"/>
    <cellStyle name="Total 2 3 2 3 14 4 2 4" xfId="28305" xr:uid="{00000000-0005-0000-0000-0000936E0000}"/>
    <cellStyle name="Total 2 3 2 3 14 4 3" xfId="28306" xr:uid="{00000000-0005-0000-0000-0000946E0000}"/>
    <cellStyle name="Total 2 3 2 3 14 4 3 2" xfId="28307" xr:uid="{00000000-0005-0000-0000-0000956E0000}"/>
    <cellStyle name="Total 2 3 2 3 14 4 3 2 2" xfId="28308" xr:uid="{00000000-0005-0000-0000-0000966E0000}"/>
    <cellStyle name="Total 2 3 2 3 14 4 3 3" xfId="28309" xr:uid="{00000000-0005-0000-0000-0000976E0000}"/>
    <cellStyle name="Total 2 3 2 3 14 4 4" xfId="28310" xr:uid="{00000000-0005-0000-0000-0000986E0000}"/>
    <cellStyle name="Total 2 3 2 3 14 4 4 2" xfId="28311" xr:uid="{00000000-0005-0000-0000-0000996E0000}"/>
    <cellStyle name="Total 2 3 2 3 14 4 4 2 2" xfId="28312" xr:uid="{00000000-0005-0000-0000-00009A6E0000}"/>
    <cellStyle name="Total 2 3 2 3 14 4 4 3" xfId="28313" xr:uid="{00000000-0005-0000-0000-00009B6E0000}"/>
    <cellStyle name="Total 2 3 2 3 14 4 5" xfId="28314" xr:uid="{00000000-0005-0000-0000-00009C6E0000}"/>
    <cellStyle name="Total 2 3 2 3 14 4 5 2" xfId="28315" xr:uid="{00000000-0005-0000-0000-00009D6E0000}"/>
    <cellStyle name="Total 2 3 2 3 14 4 6" xfId="28316" xr:uid="{00000000-0005-0000-0000-00009E6E0000}"/>
    <cellStyle name="Total 2 3 2 3 14 4 6 2" xfId="28317" xr:uid="{00000000-0005-0000-0000-00009F6E0000}"/>
    <cellStyle name="Total 2 3 2 3 14 4 7" xfId="28318" xr:uid="{00000000-0005-0000-0000-0000A06E0000}"/>
    <cellStyle name="Total 2 3 2 3 14 5" xfId="28319" xr:uid="{00000000-0005-0000-0000-0000A16E0000}"/>
    <cellStyle name="Total 2 3 2 3 14 5 2" xfId="28320" xr:uid="{00000000-0005-0000-0000-0000A26E0000}"/>
    <cellStyle name="Total 2 3 2 3 14 5 2 2" xfId="28321" xr:uid="{00000000-0005-0000-0000-0000A36E0000}"/>
    <cellStyle name="Total 2 3 2 3 14 5 2 2 2" xfId="28322" xr:uid="{00000000-0005-0000-0000-0000A46E0000}"/>
    <cellStyle name="Total 2 3 2 3 14 5 2 2 2 2" xfId="28323" xr:uid="{00000000-0005-0000-0000-0000A56E0000}"/>
    <cellStyle name="Total 2 3 2 3 14 5 2 2 3" xfId="28324" xr:uid="{00000000-0005-0000-0000-0000A66E0000}"/>
    <cellStyle name="Total 2 3 2 3 14 5 2 3" xfId="28325" xr:uid="{00000000-0005-0000-0000-0000A76E0000}"/>
    <cellStyle name="Total 2 3 2 3 14 5 2 3 2" xfId="28326" xr:uid="{00000000-0005-0000-0000-0000A86E0000}"/>
    <cellStyle name="Total 2 3 2 3 14 5 2 4" xfId="28327" xr:uid="{00000000-0005-0000-0000-0000A96E0000}"/>
    <cellStyle name="Total 2 3 2 3 14 5 3" xfId="28328" xr:uid="{00000000-0005-0000-0000-0000AA6E0000}"/>
    <cellStyle name="Total 2 3 2 3 14 5 3 2" xfId="28329" xr:uid="{00000000-0005-0000-0000-0000AB6E0000}"/>
    <cellStyle name="Total 2 3 2 3 14 5 3 2 2" xfId="28330" xr:uid="{00000000-0005-0000-0000-0000AC6E0000}"/>
    <cellStyle name="Total 2 3 2 3 14 5 3 3" xfId="28331" xr:uid="{00000000-0005-0000-0000-0000AD6E0000}"/>
    <cellStyle name="Total 2 3 2 3 14 5 4" xfId="28332" xr:uid="{00000000-0005-0000-0000-0000AE6E0000}"/>
    <cellStyle name="Total 2 3 2 3 14 5 4 2" xfId="28333" xr:uid="{00000000-0005-0000-0000-0000AF6E0000}"/>
    <cellStyle name="Total 2 3 2 3 14 5 4 2 2" xfId="28334" xr:uid="{00000000-0005-0000-0000-0000B06E0000}"/>
    <cellStyle name="Total 2 3 2 3 14 5 4 3" xfId="28335" xr:uid="{00000000-0005-0000-0000-0000B16E0000}"/>
    <cellStyle name="Total 2 3 2 3 14 5 5" xfId="28336" xr:uid="{00000000-0005-0000-0000-0000B26E0000}"/>
    <cellStyle name="Total 2 3 2 3 14 5 5 2" xfId="28337" xr:uid="{00000000-0005-0000-0000-0000B36E0000}"/>
    <cellStyle name="Total 2 3 2 3 14 5 6" xfId="28338" xr:uid="{00000000-0005-0000-0000-0000B46E0000}"/>
    <cellStyle name="Total 2 3 2 3 14 5 6 2" xfId="28339" xr:uid="{00000000-0005-0000-0000-0000B56E0000}"/>
    <cellStyle name="Total 2 3 2 3 14 5 7" xfId="28340" xr:uid="{00000000-0005-0000-0000-0000B66E0000}"/>
    <cellStyle name="Total 2 3 2 3 14 6" xfId="28341" xr:uid="{00000000-0005-0000-0000-0000B76E0000}"/>
    <cellStyle name="Total 2 3 2 3 14 6 2" xfId="28342" xr:uid="{00000000-0005-0000-0000-0000B86E0000}"/>
    <cellStyle name="Total 2 3 2 3 14 6 2 2" xfId="28343" xr:uid="{00000000-0005-0000-0000-0000B96E0000}"/>
    <cellStyle name="Total 2 3 2 3 14 6 2 2 2" xfId="28344" xr:uid="{00000000-0005-0000-0000-0000BA6E0000}"/>
    <cellStyle name="Total 2 3 2 3 14 6 2 2 2 2" xfId="28345" xr:uid="{00000000-0005-0000-0000-0000BB6E0000}"/>
    <cellStyle name="Total 2 3 2 3 14 6 2 2 3" xfId="28346" xr:uid="{00000000-0005-0000-0000-0000BC6E0000}"/>
    <cellStyle name="Total 2 3 2 3 14 6 2 3" xfId="28347" xr:uid="{00000000-0005-0000-0000-0000BD6E0000}"/>
    <cellStyle name="Total 2 3 2 3 14 6 2 3 2" xfId="28348" xr:uid="{00000000-0005-0000-0000-0000BE6E0000}"/>
    <cellStyle name="Total 2 3 2 3 14 6 2 4" xfId="28349" xr:uid="{00000000-0005-0000-0000-0000BF6E0000}"/>
    <cellStyle name="Total 2 3 2 3 14 6 3" xfId="28350" xr:uid="{00000000-0005-0000-0000-0000C06E0000}"/>
    <cellStyle name="Total 2 3 2 3 14 6 3 2" xfId="28351" xr:uid="{00000000-0005-0000-0000-0000C16E0000}"/>
    <cellStyle name="Total 2 3 2 3 14 6 3 2 2" xfId="28352" xr:uid="{00000000-0005-0000-0000-0000C26E0000}"/>
    <cellStyle name="Total 2 3 2 3 14 6 3 3" xfId="28353" xr:uid="{00000000-0005-0000-0000-0000C36E0000}"/>
    <cellStyle name="Total 2 3 2 3 14 6 4" xfId="28354" xr:uid="{00000000-0005-0000-0000-0000C46E0000}"/>
    <cellStyle name="Total 2 3 2 3 14 6 4 2" xfId="28355" xr:uid="{00000000-0005-0000-0000-0000C56E0000}"/>
    <cellStyle name="Total 2 3 2 3 14 6 4 2 2" xfId="28356" xr:uid="{00000000-0005-0000-0000-0000C66E0000}"/>
    <cellStyle name="Total 2 3 2 3 14 6 4 3" xfId="28357" xr:uid="{00000000-0005-0000-0000-0000C76E0000}"/>
    <cellStyle name="Total 2 3 2 3 14 6 5" xfId="28358" xr:uid="{00000000-0005-0000-0000-0000C86E0000}"/>
    <cellStyle name="Total 2 3 2 3 14 6 5 2" xfId="28359" xr:uid="{00000000-0005-0000-0000-0000C96E0000}"/>
    <cellStyle name="Total 2 3 2 3 14 6 6" xfId="28360" xr:uid="{00000000-0005-0000-0000-0000CA6E0000}"/>
    <cellStyle name="Total 2 3 2 3 14 6 6 2" xfId="28361" xr:uid="{00000000-0005-0000-0000-0000CB6E0000}"/>
    <cellStyle name="Total 2 3 2 3 14 6 7" xfId="28362" xr:uid="{00000000-0005-0000-0000-0000CC6E0000}"/>
    <cellStyle name="Total 2 3 2 3 14 7" xfId="28363" xr:uid="{00000000-0005-0000-0000-0000CD6E0000}"/>
    <cellStyle name="Total 2 3 2 3 14 7 2" xfId="28364" xr:uid="{00000000-0005-0000-0000-0000CE6E0000}"/>
    <cellStyle name="Total 2 3 2 3 14 7 2 2" xfId="28365" xr:uid="{00000000-0005-0000-0000-0000CF6E0000}"/>
    <cellStyle name="Total 2 3 2 3 14 7 2 2 2" xfId="28366" xr:uid="{00000000-0005-0000-0000-0000D06E0000}"/>
    <cellStyle name="Total 2 3 2 3 14 7 2 3" xfId="28367" xr:uid="{00000000-0005-0000-0000-0000D16E0000}"/>
    <cellStyle name="Total 2 3 2 3 14 7 3" xfId="28368" xr:uid="{00000000-0005-0000-0000-0000D26E0000}"/>
    <cellStyle name="Total 2 3 2 3 14 7 3 2" xfId="28369" xr:uid="{00000000-0005-0000-0000-0000D36E0000}"/>
    <cellStyle name="Total 2 3 2 3 14 7 4" xfId="28370" xr:uid="{00000000-0005-0000-0000-0000D46E0000}"/>
    <cellStyle name="Total 2 3 2 3 14 8" xfId="28371" xr:uid="{00000000-0005-0000-0000-0000D56E0000}"/>
    <cellStyle name="Total 2 3 2 3 14 8 2" xfId="28372" xr:uid="{00000000-0005-0000-0000-0000D66E0000}"/>
    <cellStyle name="Total 2 3 2 3 14 8 2 2" xfId="28373" xr:uid="{00000000-0005-0000-0000-0000D76E0000}"/>
    <cellStyle name="Total 2 3 2 3 14 8 3" xfId="28374" xr:uid="{00000000-0005-0000-0000-0000D86E0000}"/>
    <cellStyle name="Total 2 3 2 3 14 9" xfId="28375" xr:uid="{00000000-0005-0000-0000-0000D96E0000}"/>
    <cellStyle name="Total 2 3 2 3 14 9 2" xfId="28376" xr:uid="{00000000-0005-0000-0000-0000DA6E0000}"/>
    <cellStyle name="Total 2 3 2 3 14 9 2 2" xfId="28377" xr:uid="{00000000-0005-0000-0000-0000DB6E0000}"/>
    <cellStyle name="Total 2 3 2 3 14 9 3" xfId="28378" xr:uid="{00000000-0005-0000-0000-0000DC6E0000}"/>
    <cellStyle name="Total 2 3 2 3 15" xfId="28379" xr:uid="{00000000-0005-0000-0000-0000DD6E0000}"/>
    <cellStyle name="Total 2 3 2 3 15 10" xfId="28380" xr:uid="{00000000-0005-0000-0000-0000DE6E0000}"/>
    <cellStyle name="Total 2 3 2 3 15 10 2" xfId="28381" xr:uid="{00000000-0005-0000-0000-0000DF6E0000}"/>
    <cellStyle name="Total 2 3 2 3 15 11" xfId="28382" xr:uid="{00000000-0005-0000-0000-0000E06E0000}"/>
    <cellStyle name="Total 2 3 2 3 15 2" xfId="28383" xr:uid="{00000000-0005-0000-0000-0000E16E0000}"/>
    <cellStyle name="Total 2 3 2 3 15 2 2" xfId="28384" xr:uid="{00000000-0005-0000-0000-0000E26E0000}"/>
    <cellStyle name="Total 2 3 2 3 15 2 2 2" xfId="28385" xr:uid="{00000000-0005-0000-0000-0000E36E0000}"/>
    <cellStyle name="Total 2 3 2 3 15 2 2 2 2" xfId="28386" xr:uid="{00000000-0005-0000-0000-0000E46E0000}"/>
    <cellStyle name="Total 2 3 2 3 15 2 2 2 2 2" xfId="28387" xr:uid="{00000000-0005-0000-0000-0000E56E0000}"/>
    <cellStyle name="Total 2 3 2 3 15 2 2 2 3" xfId="28388" xr:uid="{00000000-0005-0000-0000-0000E66E0000}"/>
    <cellStyle name="Total 2 3 2 3 15 2 2 3" xfId="28389" xr:uid="{00000000-0005-0000-0000-0000E76E0000}"/>
    <cellStyle name="Total 2 3 2 3 15 2 2 3 2" xfId="28390" xr:uid="{00000000-0005-0000-0000-0000E86E0000}"/>
    <cellStyle name="Total 2 3 2 3 15 2 2 4" xfId="28391" xr:uid="{00000000-0005-0000-0000-0000E96E0000}"/>
    <cellStyle name="Total 2 3 2 3 15 2 3" xfId="28392" xr:uid="{00000000-0005-0000-0000-0000EA6E0000}"/>
    <cellStyle name="Total 2 3 2 3 15 2 3 2" xfId="28393" xr:uid="{00000000-0005-0000-0000-0000EB6E0000}"/>
    <cellStyle name="Total 2 3 2 3 15 2 3 2 2" xfId="28394" xr:uid="{00000000-0005-0000-0000-0000EC6E0000}"/>
    <cellStyle name="Total 2 3 2 3 15 2 3 3" xfId="28395" xr:uid="{00000000-0005-0000-0000-0000ED6E0000}"/>
    <cellStyle name="Total 2 3 2 3 15 2 4" xfId="28396" xr:uid="{00000000-0005-0000-0000-0000EE6E0000}"/>
    <cellStyle name="Total 2 3 2 3 15 2 4 2" xfId="28397" xr:uid="{00000000-0005-0000-0000-0000EF6E0000}"/>
    <cellStyle name="Total 2 3 2 3 15 2 4 2 2" xfId="28398" xr:uid="{00000000-0005-0000-0000-0000F06E0000}"/>
    <cellStyle name="Total 2 3 2 3 15 2 4 3" xfId="28399" xr:uid="{00000000-0005-0000-0000-0000F16E0000}"/>
    <cellStyle name="Total 2 3 2 3 15 2 5" xfId="28400" xr:uid="{00000000-0005-0000-0000-0000F26E0000}"/>
    <cellStyle name="Total 2 3 2 3 15 2 5 2" xfId="28401" xr:uid="{00000000-0005-0000-0000-0000F36E0000}"/>
    <cellStyle name="Total 2 3 2 3 15 2 6" xfId="28402" xr:uid="{00000000-0005-0000-0000-0000F46E0000}"/>
    <cellStyle name="Total 2 3 2 3 15 2 6 2" xfId="28403" xr:uid="{00000000-0005-0000-0000-0000F56E0000}"/>
    <cellStyle name="Total 2 3 2 3 15 2 7" xfId="28404" xr:uid="{00000000-0005-0000-0000-0000F66E0000}"/>
    <cellStyle name="Total 2 3 2 3 15 3" xfId="28405" xr:uid="{00000000-0005-0000-0000-0000F76E0000}"/>
    <cellStyle name="Total 2 3 2 3 15 3 2" xfId="28406" xr:uid="{00000000-0005-0000-0000-0000F86E0000}"/>
    <cellStyle name="Total 2 3 2 3 15 3 2 2" xfId="28407" xr:uid="{00000000-0005-0000-0000-0000F96E0000}"/>
    <cellStyle name="Total 2 3 2 3 15 3 2 2 2" xfId="28408" xr:uid="{00000000-0005-0000-0000-0000FA6E0000}"/>
    <cellStyle name="Total 2 3 2 3 15 3 2 2 2 2" xfId="28409" xr:uid="{00000000-0005-0000-0000-0000FB6E0000}"/>
    <cellStyle name="Total 2 3 2 3 15 3 2 2 3" xfId="28410" xr:uid="{00000000-0005-0000-0000-0000FC6E0000}"/>
    <cellStyle name="Total 2 3 2 3 15 3 2 3" xfId="28411" xr:uid="{00000000-0005-0000-0000-0000FD6E0000}"/>
    <cellStyle name="Total 2 3 2 3 15 3 2 3 2" xfId="28412" xr:uid="{00000000-0005-0000-0000-0000FE6E0000}"/>
    <cellStyle name="Total 2 3 2 3 15 3 2 4" xfId="28413" xr:uid="{00000000-0005-0000-0000-0000FF6E0000}"/>
    <cellStyle name="Total 2 3 2 3 15 3 3" xfId="28414" xr:uid="{00000000-0005-0000-0000-0000006F0000}"/>
    <cellStyle name="Total 2 3 2 3 15 3 3 2" xfId="28415" xr:uid="{00000000-0005-0000-0000-0000016F0000}"/>
    <cellStyle name="Total 2 3 2 3 15 3 3 2 2" xfId="28416" xr:uid="{00000000-0005-0000-0000-0000026F0000}"/>
    <cellStyle name="Total 2 3 2 3 15 3 3 3" xfId="28417" xr:uid="{00000000-0005-0000-0000-0000036F0000}"/>
    <cellStyle name="Total 2 3 2 3 15 3 4" xfId="28418" xr:uid="{00000000-0005-0000-0000-0000046F0000}"/>
    <cellStyle name="Total 2 3 2 3 15 3 4 2" xfId="28419" xr:uid="{00000000-0005-0000-0000-0000056F0000}"/>
    <cellStyle name="Total 2 3 2 3 15 3 4 2 2" xfId="28420" xr:uid="{00000000-0005-0000-0000-0000066F0000}"/>
    <cellStyle name="Total 2 3 2 3 15 3 4 3" xfId="28421" xr:uid="{00000000-0005-0000-0000-0000076F0000}"/>
    <cellStyle name="Total 2 3 2 3 15 3 5" xfId="28422" xr:uid="{00000000-0005-0000-0000-0000086F0000}"/>
    <cellStyle name="Total 2 3 2 3 15 3 5 2" xfId="28423" xr:uid="{00000000-0005-0000-0000-0000096F0000}"/>
    <cellStyle name="Total 2 3 2 3 15 3 6" xfId="28424" xr:uid="{00000000-0005-0000-0000-00000A6F0000}"/>
    <cellStyle name="Total 2 3 2 3 15 3 6 2" xfId="28425" xr:uid="{00000000-0005-0000-0000-00000B6F0000}"/>
    <cellStyle name="Total 2 3 2 3 15 3 7" xfId="28426" xr:uid="{00000000-0005-0000-0000-00000C6F0000}"/>
    <cellStyle name="Total 2 3 2 3 15 4" xfId="28427" xr:uid="{00000000-0005-0000-0000-00000D6F0000}"/>
    <cellStyle name="Total 2 3 2 3 15 4 2" xfId="28428" xr:uid="{00000000-0005-0000-0000-00000E6F0000}"/>
    <cellStyle name="Total 2 3 2 3 15 4 2 2" xfId="28429" xr:uid="{00000000-0005-0000-0000-00000F6F0000}"/>
    <cellStyle name="Total 2 3 2 3 15 4 2 2 2" xfId="28430" xr:uid="{00000000-0005-0000-0000-0000106F0000}"/>
    <cellStyle name="Total 2 3 2 3 15 4 2 2 2 2" xfId="28431" xr:uid="{00000000-0005-0000-0000-0000116F0000}"/>
    <cellStyle name="Total 2 3 2 3 15 4 2 2 3" xfId="28432" xr:uid="{00000000-0005-0000-0000-0000126F0000}"/>
    <cellStyle name="Total 2 3 2 3 15 4 2 3" xfId="28433" xr:uid="{00000000-0005-0000-0000-0000136F0000}"/>
    <cellStyle name="Total 2 3 2 3 15 4 2 3 2" xfId="28434" xr:uid="{00000000-0005-0000-0000-0000146F0000}"/>
    <cellStyle name="Total 2 3 2 3 15 4 2 4" xfId="28435" xr:uid="{00000000-0005-0000-0000-0000156F0000}"/>
    <cellStyle name="Total 2 3 2 3 15 4 3" xfId="28436" xr:uid="{00000000-0005-0000-0000-0000166F0000}"/>
    <cellStyle name="Total 2 3 2 3 15 4 3 2" xfId="28437" xr:uid="{00000000-0005-0000-0000-0000176F0000}"/>
    <cellStyle name="Total 2 3 2 3 15 4 3 2 2" xfId="28438" xr:uid="{00000000-0005-0000-0000-0000186F0000}"/>
    <cellStyle name="Total 2 3 2 3 15 4 3 3" xfId="28439" xr:uid="{00000000-0005-0000-0000-0000196F0000}"/>
    <cellStyle name="Total 2 3 2 3 15 4 4" xfId="28440" xr:uid="{00000000-0005-0000-0000-00001A6F0000}"/>
    <cellStyle name="Total 2 3 2 3 15 4 4 2" xfId="28441" xr:uid="{00000000-0005-0000-0000-00001B6F0000}"/>
    <cellStyle name="Total 2 3 2 3 15 4 4 2 2" xfId="28442" xr:uid="{00000000-0005-0000-0000-00001C6F0000}"/>
    <cellStyle name="Total 2 3 2 3 15 4 4 3" xfId="28443" xr:uid="{00000000-0005-0000-0000-00001D6F0000}"/>
    <cellStyle name="Total 2 3 2 3 15 4 5" xfId="28444" xr:uid="{00000000-0005-0000-0000-00001E6F0000}"/>
    <cellStyle name="Total 2 3 2 3 15 4 5 2" xfId="28445" xr:uid="{00000000-0005-0000-0000-00001F6F0000}"/>
    <cellStyle name="Total 2 3 2 3 15 4 6" xfId="28446" xr:uid="{00000000-0005-0000-0000-0000206F0000}"/>
    <cellStyle name="Total 2 3 2 3 15 4 6 2" xfId="28447" xr:uid="{00000000-0005-0000-0000-0000216F0000}"/>
    <cellStyle name="Total 2 3 2 3 15 4 7" xfId="28448" xr:uid="{00000000-0005-0000-0000-0000226F0000}"/>
    <cellStyle name="Total 2 3 2 3 15 5" xfId="28449" xr:uid="{00000000-0005-0000-0000-0000236F0000}"/>
    <cellStyle name="Total 2 3 2 3 15 5 2" xfId="28450" xr:uid="{00000000-0005-0000-0000-0000246F0000}"/>
    <cellStyle name="Total 2 3 2 3 15 5 2 2" xfId="28451" xr:uid="{00000000-0005-0000-0000-0000256F0000}"/>
    <cellStyle name="Total 2 3 2 3 15 5 2 2 2" xfId="28452" xr:uid="{00000000-0005-0000-0000-0000266F0000}"/>
    <cellStyle name="Total 2 3 2 3 15 5 2 2 2 2" xfId="28453" xr:uid="{00000000-0005-0000-0000-0000276F0000}"/>
    <cellStyle name="Total 2 3 2 3 15 5 2 2 3" xfId="28454" xr:uid="{00000000-0005-0000-0000-0000286F0000}"/>
    <cellStyle name="Total 2 3 2 3 15 5 2 3" xfId="28455" xr:uid="{00000000-0005-0000-0000-0000296F0000}"/>
    <cellStyle name="Total 2 3 2 3 15 5 2 3 2" xfId="28456" xr:uid="{00000000-0005-0000-0000-00002A6F0000}"/>
    <cellStyle name="Total 2 3 2 3 15 5 2 4" xfId="28457" xr:uid="{00000000-0005-0000-0000-00002B6F0000}"/>
    <cellStyle name="Total 2 3 2 3 15 5 3" xfId="28458" xr:uid="{00000000-0005-0000-0000-00002C6F0000}"/>
    <cellStyle name="Total 2 3 2 3 15 5 3 2" xfId="28459" xr:uid="{00000000-0005-0000-0000-00002D6F0000}"/>
    <cellStyle name="Total 2 3 2 3 15 5 3 2 2" xfId="28460" xr:uid="{00000000-0005-0000-0000-00002E6F0000}"/>
    <cellStyle name="Total 2 3 2 3 15 5 3 3" xfId="28461" xr:uid="{00000000-0005-0000-0000-00002F6F0000}"/>
    <cellStyle name="Total 2 3 2 3 15 5 4" xfId="28462" xr:uid="{00000000-0005-0000-0000-0000306F0000}"/>
    <cellStyle name="Total 2 3 2 3 15 5 4 2" xfId="28463" xr:uid="{00000000-0005-0000-0000-0000316F0000}"/>
    <cellStyle name="Total 2 3 2 3 15 5 4 2 2" xfId="28464" xr:uid="{00000000-0005-0000-0000-0000326F0000}"/>
    <cellStyle name="Total 2 3 2 3 15 5 4 3" xfId="28465" xr:uid="{00000000-0005-0000-0000-0000336F0000}"/>
    <cellStyle name="Total 2 3 2 3 15 5 5" xfId="28466" xr:uid="{00000000-0005-0000-0000-0000346F0000}"/>
    <cellStyle name="Total 2 3 2 3 15 5 5 2" xfId="28467" xr:uid="{00000000-0005-0000-0000-0000356F0000}"/>
    <cellStyle name="Total 2 3 2 3 15 5 6" xfId="28468" xr:uid="{00000000-0005-0000-0000-0000366F0000}"/>
    <cellStyle name="Total 2 3 2 3 15 5 6 2" xfId="28469" xr:uid="{00000000-0005-0000-0000-0000376F0000}"/>
    <cellStyle name="Total 2 3 2 3 15 5 7" xfId="28470" xr:uid="{00000000-0005-0000-0000-0000386F0000}"/>
    <cellStyle name="Total 2 3 2 3 15 6" xfId="28471" xr:uid="{00000000-0005-0000-0000-0000396F0000}"/>
    <cellStyle name="Total 2 3 2 3 15 6 2" xfId="28472" xr:uid="{00000000-0005-0000-0000-00003A6F0000}"/>
    <cellStyle name="Total 2 3 2 3 15 6 2 2" xfId="28473" xr:uid="{00000000-0005-0000-0000-00003B6F0000}"/>
    <cellStyle name="Total 2 3 2 3 15 6 2 2 2" xfId="28474" xr:uid="{00000000-0005-0000-0000-00003C6F0000}"/>
    <cellStyle name="Total 2 3 2 3 15 6 2 3" xfId="28475" xr:uid="{00000000-0005-0000-0000-00003D6F0000}"/>
    <cellStyle name="Total 2 3 2 3 15 6 3" xfId="28476" xr:uid="{00000000-0005-0000-0000-00003E6F0000}"/>
    <cellStyle name="Total 2 3 2 3 15 6 3 2" xfId="28477" xr:uid="{00000000-0005-0000-0000-00003F6F0000}"/>
    <cellStyle name="Total 2 3 2 3 15 6 4" xfId="28478" xr:uid="{00000000-0005-0000-0000-0000406F0000}"/>
    <cellStyle name="Total 2 3 2 3 15 7" xfId="28479" xr:uid="{00000000-0005-0000-0000-0000416F0000}"/>
    <cellStyle name="Total 2 3 2 3 15 7 2" xfId="28480" xr:uid="{00000000-0005-0000-0000-0000426F0000}"/>
    <cellStyle name="Total 2 3 2 3 15 7 2 2" xfId="28481" xr:uid="{00000000-0005-0000-0000-0000436F0000}"/>
    <cellStyle name="Total 2 3 2 3 15 7 3" xfId="28482" xr:uid="{00000000-0005-0000-0000-0000446F0000}"/>
    <cellStyle name="Total 2 3 2 3 15 8" xfId="28483" xr:uid="{00000000-0005-0000-0000-0000456F0000}"/>
    <cellStyle name="Total 2 3 2 3 15 8 2" xfId="28484" xr:uid="{00000000-0005-0000-0000-0000466F0000}"/>
    <cellStyle name="Total 2 3 2 3 15 8 2 2" xfId="28485" xr:uid="{00000000-0005-0000-0000-0000476F0000}"/>
    <cellStyle name="Total 2 3 2 3 15 8 3" xfId="28486" xr:uid="{00000000-0005-0000-0000-0000486F0000}"/>
    <cellStyle name="Total 2 3 2 3 15 9" xfId="28487" xr:uid="{00000000-0005-0000-0000-0000496F0000}"/>
    <cellStyle name="Total 2 3 2 3 15 9 2" xfId="28488" xr:uid="{00000000-0005-0000-0000-00004A6F0000}"/>
    <cellStyle name="Total 2 3 2 3 16" xfId="28489" xr:uid="{00000000-0005-0000-0000-00004B6F0000}"/>
    <cellStyle name="Total 2 3 2 3 17" xfId="28490" xr:uid="{00000000-0005-0000-0000-00004C6F0000}"/>
    <cellStyle name="Total 2 3 2 3 2" xfId="28491" xr:uid="{00000000-0005-0000-0000-00004D6F0000}"/>
    <cellStyle name="Total 2 3 2 3 2 10" xfId="28492" xr:uid="{00000000-0005-0000-0000-00004E6F0000}"/>
    <cellStyle name="Total 2 3 2 3 2 10 2" xfId="28493" xr:uid="{00000000-0005-0000-0000-00004F6F0000}"/>
    <cellStyle name="Total 2 3 2 3 2 11" xfId="28494" xr:uid="{00000000-0005-0000-0000-0000506F0000}"/>
    <cellStyle name="Total 2 3 2 3 2 11 2" xfId="28495" xr:uid="{00000000-0005-0000-0000-0000516F0000}"/>
    <cellStyle name="Total 2 3 2 3 2 12" xfId="28496" xr:uid="{00000000-0005-0000-0000-0000526F0000}"/>
    <cellStyle name="Total 2 3 2 3 2 2" xfId="28497" xr:uid="{00000000-0005-0000-0000-0000536F0000}"/>
    <cellStyle name="Total 2 3 2 3 2 2 2" xfId="28498" xr:uid="{00000000-0005-0000-0000-0000546F0000}"/>
    <cellStyle name="Total 2 3 2 3 2 2 2 2" xfId="28499" xr:uid="{00000000-0005-0000-0000-0000556F0000}"/>
    <cellStyle name="Total 2 3 2 3 2 2 2 2 2" xfId="28500" xr:uid="{00000000-0005-0000-0000-0000566F0000}"/>
    <cellStyle name="Total 2 3 2 3 2 2 2 2 2 2" xfId="28501" xr:uid="{00000000-0005-0000-0000-0000576F0000}"/>
    <cellStyle name="Total 2 3 2 3 2 2 2 2 3" xfId="28502" xr:uid="{00000000-0005-0000-0000-0000586F0000}"/>
    <cellStyle name="Total 2 3 2 3 2 2 2 3" xfId="28503" xr:uid="{00000000-0005-0000-0000-0000596F0000}"/>
    <cellStyle name="Total 2 3 2 3 2 2 2 3 2" xfId="28504" xr:uid="{00000000-0005-0000-0000-00005A6F0000}"/>
    <cellStyle name="Total 2 3 2 3 2 2 2 4" xfId="28505" xr:uid="{00000000-0005-0000-0000-00005B6F0000}"/>
    <cellStyle name="Total 2 3 2 3 2 2 3" xfId="28506" xr:uid="{00000000-0005-0000-0000-00005C6F0000}"/>
    <cellStyle name="Total 2 3 2 3 2 2 3 2" xfId="28507" xr:uid="{00000000-0005-0000-0000-00005D6F0000}"/>
    <cellStyle name="Total 2 3 2 3 2 2 3 2 2" xfId="28508" xr:uid="{00000000-0005-0000-0000-00005E6F0000}"/>
    <cellStyle name="Total 2 3 2 3 2 2 3 3" xfId="28509" xr:uid="{00000000-0005-0000-0000-00005F6F0000}"/>
    <cellStyle name="Total 2 3 2 3 2 2 4" xfId="28510" xr:uid="{00000000-0005-0000-0000-0000606F0000}"/>
    <cellStyle name="Total 2 3 2 3 2 2 4 2" xfId="28511" xr:uid="{00000000-0005-0000-0000-0000616F0000}"/>
    <cellStyle name="Total 2 3 2 3 2 2 4 2 2" xfId="28512" xr:uid="{00000000-0005-0000-0000-0000626F0000}"/>
    <cellStyle name="Total 2 3 2 3 2 2 4 3" xfId="28513" xr:uid="{00000000-0005-0000-0000-0000636F0000}"/>
    <cellStyle name="Total 2 3 2 3 2 2 5" xfId="28514" xr:uid="{00000000-0005-0000-0000-0000646F0000}"/>
    <cellStyle name="Total 2 3 2 3 2 2 5 2" xfId="28515" xr:uid="{00000000-0005-0000-0000-0000656F0000}"/>
    <cellStyle name="Total 2 3 2 3 2 2 6" xfId="28516" xr:uid="{00000000-0005-0000-0000-0000666F0000}"/>
    <cellStyle name="Total 2 3 2 3 2 2 6 2" xfId="28517" xr:uid="{00000000-0005-0000-0000-0000676F0000}"/>
    <cellStyle name="Total 2 3 2 3 2 2 7" xfId="28518" xr:uid="{00000000-0005-0000-0000-0000686F0000}"/>
    <cellStyle name="Total 2 3 2 3 2 3" xfId="28519" xr:uid="{00000000-0005-0000-0000-0000696F0000}"/>
    <cellStyle name="Total 2 3 2 3 2 3 2" xfId="28520" xr:uid="{00000000-0005-0000-0000-00006A6F0000}"/>
    <cellStyle name="Total 2 3 2 3 2 3 2 2" xfId="28521" xr:uid="{00000000-0005-0000-0000-00006B6F0000}"/>
    <cellStyle name="Total 2 3 2 3 2 3 2 2 2" xfId="28522" xr:uid="{00000000-0005-0000-0000-00006C6F0000}"/>
    <cellStyle name="Total 2 3 2 3 2 3 2 2 2 2" xfId="28523" xr:uid="{00000000-0005-0000-0000-00006D6F0000}"/>
    <cellStyle name="Total 2 3 2 3 2 3 2 2 3" xfId="28524" xr:uid="{00000000-0005-0000-0000-00006E6F0000}"/>
    <cellStyle name="Total 2 3 2 3 2 3 2 3" xfId="28525" xr:uid="{00000000-0005-0000-0000-00006F6F0000}"/>
    <cellStyle name="Total 2 3 2 3 2 3 2 3 2" xfId="28526" xr:uid="{00000000-0005-0000-0000-0000706F0000}"/>
    <cellStyle name="Total 2 3 2 3 2 3 2 4" xfId="28527" xr:uid="{00000000-0005-0000-0000-0000716F0000}"/>
    <cellStyle name="Total 2 3 2 3 2 3 3" xfId="28528" xr:uid="{00000000-0005-0000-0000-0000726F0000}"/>
    <cellStyle name="Total 2 3 2 3 2 3 3 2" xfId="28529" xr:uid="{00000000-0005-0000-0000-0000736F0000}"/>
    <cellStyle name="Total 2 3 2 3 2 3 3 2 2" xfId="28530" xr:uid="{00000000-0005-0000-0000-0000746F0000}"/>
    <cellStyle name="Total 2 3 2 3 2 3 3 3" xfId="28531" xr:uid="{00000000-0005-0000-0000-0000756F0000}"/>
    <cellStyle name="Total 2 3 2 3 2 3 4" xfId="28532" xr:uid="{00000000-0005-0000-0000-0000766F0000}"/>
    <cellStyle name="Total 2 3 2 3 2 3 4 2" xfId="28533" xr:uid="{00000000-0005-0000-0000-0000776F0000}"/>
    <cellStyle name="Total 2 3 2 3 2 3 4 2 2" xfId="28534" xr:uid="{00000000-0005-0000-0000-0000786F0000}"/>
    <cellStyle name="Total 2 3 2 3 2 3 4 3" xfId="28535" xr:uid="{00000000-0005-0000-0000-0000796F0000}"/>
    <cellStyle name="Total 2 3 2 3 2 3 5" xfId="28536" xr:uid="{00000000-0005-0000-0000-00007A6F0000}"/>
    <cellStyle name="Total 2 3 2 3 2 3 5 2" xfId="28537" xr:uid="{00000000-0005-0000-0000-00007B6F0000}"/>
    <cellStyle name="Total 2 3 2 3 2 3 6" xfId="28538" xr:uid="{00000000-0005-0000-0000-00007C6F0000}"/>
    <cellStyle name="Total 2 3 2 3 2 3 6 2" xfId="28539" xr:uid="{00000000-0005-0000-0000-00007D6F0000}"/>
    <cellStyle name="Total 2 3 2 3 2 3 7" xfId="28540" xr:uid="{00000000-0005-0000-0000-00007E6F0000}"/>
    <cellStyle name="Total 2 3 2 3 2 4" xfId="28541" xr:uid="{00000000-0005-0000-0000-00007F6F0000}"/>
    <cellStyle name="Total 2 3 2 3 2 4 2" xfId="28542" xr:uid="{00000000-0005-0000-0000-0000806F0000}"/>
    <cellStyle name="Total 2 3 2 3 2 4 2 2" xfId="28543" xr:uid="{00000000-0005-0000-0000-0000816F0000}"/>
    <cellStyle name="Total 2 3 2 3 2 4 2 2 2" xfId="28544" xr:uid="{00000000-0005-0000-0000-0000826F0000}"/>
    <cellStyle name="Total 2 3 2 3 2 4 2 2 2 2" xfId="28545" xr:uid="{00000000-0005-0000-0000-0000836F0000}"/>
    <cellStyle name="Total 2 3 2 3 2 4 2 2 3" xfId="28546" xr:uid="{00000000-0005-0000-0000-0000846F0000}"/>
    <cellStyle name="Total 2 3 2 3 2 4 2 3" xfId="28547" xr:uid="{00000000-0005-0000-0000-0000856F0000}"/>
    <cellStyle name="Total 2 3 2 3 2 4 2 3 2" xfId="28548" xr:uid="{00000000-0005-0000-0000-0000866F0000}"/>
    <cellStyle name="Total 2 3 2 3 2 4 2 4" xfId="28549" xr:uid="{00000000-0005-0000-0000-0000876F0000}"/>
    <cellStyle name="Total 2 3 2 3 2 4 3" xfId="28550" xr:uid="{00000000-0005-0000-0000-0000886F0000}"/>
    <cellStyle name="Total 2 3 2 3 2 4 3 2" xfId="28551" xr:uid="{00000000-0005-0000-0000-0000896F0000}"/>
    <cellStyle name="Total 2 3 2 3 2 4 3 2 2" xfId="28552" xr:uid="{00000000-0005-0000-0000-00008A6F0000}"/>
    <cellStyle name="Total 2 3 2 3 2 4 3 3" xfId="28553" xr:uid="{00000000-0005-0000-0000-00008B6F0000}"/>
    <cellStyle name="Total 2 3 2 3 2 4 4" xfId="28554" xr:uid="{00000000-0005-0000-0000-00008C6F0000}"/>
    <cellStyle name="Total 2 3 2 3 2 4 4 2" xfId="28555" xr:uid="{00000000-0005-0000-0000-00008D6F0000}"/>
    <cellStyle name="Total 2 3 2 3 2 4 4 2 2" xfId="28556" xr:uid="{00000000-0005-0000-0000-00008E6F0000}"/>
    <cellStyle name="Total 2 3 2 3 2 4 4 3" xfId="28557" xr:uid="{00000000-0005-0000-0000-00008F6F0000}"/>
    <cellStyle name="Total 2 3 2 3 2 4 5" xfId="28558" xr:uid="{00000000-0005-0000-0000-0000906F0000}"/>
    <cellStyle name="Total 2 3 2 3 2 4 5 2" xfId="28559" xr:uid="{00000000-0005-0000-0000-0000916F0000}"/>
    <cellStyle name="Total 2 3 2 3 2 4 6" xfId="28560" xr:uid="{00000000-0005-0000-0000-0000926F0000}"/>
    <cellStyle name="Total 2 3 2 3 2 4 6 2" xfId="28561" xr:uid="{00000000-0005-0000-0000-0000936F0000}"/>
    <cellStyle name="Total 2 3 2 3 2 4 7" xfId="28562" xr:uid="{00000000-0005-0000-0000-0000946F0000}"/>
    <cellStyle name="Total 2 3 2 3 2 5" xfId="28563" xr:uid="{00000000-0005-0000-0000-0000956F0000}"/>
    <cellStyle name="Total 2 3 2 3 2 5 2" xfId="28564" xr:uid="{00000000-0005-0000-0000-0000966F0000}"/>
    <cellStyle name="Total 2 3 2 3 2 5 2 2" xfId="28565" xr:uid="{00000000-0005-0000-0000-0000976F0000}"/>
    <cellStyle name="Total 2 3 2 3 2 5 2 2 2" xfId="28566" xr:uid="{00000000-0005-0000-0000-0000986F0000}"/>
    <cellStyle name="Total 2 3 2 3 2 5 2 2 2 2" xfId="28567" xr:uid="{00000000-0005-0000-0000-0000996F0000}"/>
    <cellStyle name="Total 2 3 2 3 2 5 2 2 3" xfId="28568" xr:uid="{00000000-0005-0000-0000-00009A6F0000}"/>
    <cellStyle name="Total 2 3 2 3 2 5 2 3" xfId="28569" xr:uid="{00000000-0005-0000-0000-00009B6F0000}"/>
    <cellStyle name="Total 2 3 2 3 2 5 2 3 2" xfId="28570" xr:uid="{00000000-0005-0000-0000-00009C6F0000}"/>
    <cellStyle name="Total 2 3 2 3 2 5 2 4" xfId="28571" xr:uid="{00000000-0005-0000-0000-00009D6F0000}"/>
    <cellStyle name="Total 2 3 2 3 2 5 3" xfId="28572" xr:uid="{00000000-0005-0000-0000-00009E6F0000}"/>
    <cellStyle name="Total 2 3 2 3 2 5 3 2" xfId="28573" xr:uid="{00000000-0005-0000-0000-00009F6F0000}"/>
    <cellStyle name="Total 2 3 2 3 2 5 3 2 2" xfId="28574" xr:uid="{00000000-0005-0000-0000-0000A06F0000}"/>
    <cellStyle name="Total 2 3 2 3 2 5 3 3" xfId="28575" xr:uid="{00000000-0005-0000-0000-0000A16F0000}"/>
    <cellStyle name="Total 2 3 2 3 2 5 4" xfId="28576" xr:uid="{00000000-0005-0000-0000-0000A26F0000}"/>
    <cellStyle name="Total 2 3 2 3 2 5 4 2" xfId="28577" xr:uid="{00000000-0005-0000-0000-0000A36F0000}"/>
    <cellStyle name="Total 2 3 2 3 2 5 4 2 2" xfId="28578" xr:uid="{00000000-0005-0000-0000-0000A46F0000}"/>
    <cellStyle name="Total 2 3 2 3 2 5 4 3" xfId="28579" xr:uid="{00000000-0005-0000-0000-0000A56F0000}"/>
    <cellStyle name="Total 2 3 2 3 2 5 5" xfId="28580" xr:uid="{00000000-0005-0000-0000-0000A66F0000}"/>
    <cellStyle name="Total 2 3 2 3 2 5 5 2" xfId="28581" xr:uid="{00000000-0005-0000-0000-0000A76F0000}"/>
    <cellStyle name="Total 2 3 2 3 2 5 6" xfId="28582" xr:uid="{00000000-0005-0000-0000-0000A86F0000}"/>
    <cellStyle name="Total 2 3 2 3 2 5 6 2" xfId="28583" xr:uid="{00000000-0005-0000-0000-0000A96F0000}"/>
    <cellStyle name="Total 2 3 2 3 2 5 7" xfId="28584" xr:uid="{00000000-0005-0000-0000-0000AA6F0000}"/>
    <cellStyle name="Total 2 3 2 3 2 6" xfId="28585" xr:uid="{00000000-0005-0000-0000-0000AB6F0000}"/>
    <cellStyle name="Total 2 3 2 3 2 6 2" xfId="28586" xr:uid="{00000000-0005-0000-0000-0000AC6F0000}"/>
    <cellStyle name="Total 2 3 2 3 2 6 2 2" xfId="28587" xr:uid="{00000000-0005-0000-0000-0000AD6F0000}"/>
    <cellStyle name="Total 2 3 2 3 2 6 2 2 2" xfId="28588" xr:uid="{00000000-0005-0000-0000-0000AE6F0000}"/>
    <cellStyle name="Total 2 3 2 3 2 6 2 2 2 2" xfId="28589" xr:uid="{00000000-0005-0000-0000-0000AF6F0000}"/>
    <cellStyle name="Total 2 3 2 3 2 6 2 2 3" xfId="28590" xr:uid="{00000000-0005-0000-0000-0000B06F0000}"/>
    <cellStyle name="Total 2 3 2 3 2 6 2 3" xfId="28591" xr:uid="{00000000-0005-0000-0000-0000B16F0000}"/>
    <cellStyle name="Total 2 3 2 3 2 6 2 3 2" xfId="28592" xr:uid="{00000000-0005-0000-0000-0000B26F0000}"/>
    <cellStyle name="Total 2 3 2 3 2 6 2 4" xfId="28593" xr:uid="{00000000-0005-0000-0000-0000B36F0000}"/>
    <cellStyle name="Total 2 3 2 3 2 6 3" xfId="28594" xr:uid="{00000000-0005-0000-0000-0000B46F0000}"/>
    <cellStyle name="Total 2 3 2 3 2 6 3 2" xfId="28595" xr:uid="{00000000-0005-0000-0000-0000B56F0000}"/>
    <cellStyle name="Total 2 3 2 3 2 6 3 2 2" xfId="28596" xr:uid="{00000000-0005-0000-0000-0000B66F0000}"/>
    <cellStyle name="Total 2 3 2 3 2 6 3 3" xfId="28597" xr:uid="{00000000-0005-0000-0000-0000B76F0000}"/>
    <cellStyle name="Total 2 3 2 3 2 6 4" xfId="28598" xr:uid="{00000000-0005-0000-0000-0000B86F0000}"/>
    <cellStyle name="Total 2 3 2 3 2 6 4 2" xfId="28599" xr:uid="{00000000-0005-0000-0000-0000B96F0000}"/>
    <cellStyle name="Total 2 3 2 3 2 6 4 2 2" xfId="28600" xr:uid="{00000000-0005-0000-0000-0000BA6F0000}"/>
    <cellStyle name="Total 2 3 2 3 2 6 4 3" xfId="28601" xr:uid="{00000000-0005-0000-0000-0000BB6F0000}"/>
    <cellStyle name="Total 2 3 2 3 2 6 5" xfId="28602" xr:uid="{00000000-0005-0000-0000-0000BC6F0000}"/>
    <cellStyle name="Total 2 3 2 3 2 6 5 2" xfId="28603" xr:uid="{00000000-0005-0000-0000-0000BD6F0000}"/>
    <cellStyle name="Total 2 3 2 3 2 6 6" xfId="28604" xr:uid="{00000000-0005-0000-0000-0000BE6F0000}"/>
    <cellStyle name="Total 2 3 2 3 2 6 6 2" xfId="28605" xr:uid="{00000000-0005-0000-0000-0000BF6F0000}"/>
    <cellStyle name="Total 2 3 2 3 2 6 7" xfId="28606" xr:uid="{00000000-0005-0000-0000-0000C06F0000}"/>
    <cellStyle name="Total 2 3 2 3 2 7" xfId="28607" xr:uid="{00000000-0005-0000-0000-0000C16F0000}"/>
    <cellStyle name="Total 2 3 2 3 2 7 2" xfId="28608" xr:uid="{00000000-0005-0000-0000-0000C26F0000}"/>
    <cellStyle name="Total 2 3 2 3 2 7 2 2" xfId="28609" xr:uid="{00000000-0005-0000-0000-0000C36F0000}"/>
    <cellStyle name="Total 2 3 2 3 2 7 2 2 2" xfId="28610" xr:uid="{00000000-0005-0000-0000-0000C46F0000}"/>
    <cellStyle name="Total 2 3 2 3 2 7 2 3" xfId="28611" xr:uid="{00000000-0005-0000-0000-0000C56F0000}"/>
    <cellStyle name="Total 2 3 2 3 2 7 3" xfId="28612" xr:uid="{00000000-0005-0000-0000-0000C66F0000}"/>
    <cellStyle name="Total 2 3 2 3 2 7 3 2" xfId="28613" xr:uid="{00000000-0005-0000-0000-0000C76F0000}"/>
    <cellStyle name="Total 2 3 2 3 2 7 4" xfId="28614" xr:uid="{00000000-0005-0000-0000-0000C86F0000}"/>
    <cellStyle name="Total 2 3 2 3 2 8" xfId="28615" xr:uid="{00000000-0005-0000-0000-0000C96F0000}"/>
    <cellStyle name="Total 2 3 2 3 2 8 2" xfId="28616" xr:uid="{00000000-0005-0000-0000-0000CA6F0000}"/>
    <cellStyle name="Total 2 3 2 3 2 8 2 2" xfId="28617" xr:uid="{00000000-0005-0000-0000-0000CB6F0000}"/>
    <cellStyle name="Total 2 3 2 3 2 8 3" xfId="28618" xr:uid="{00000000-0005-0000-0000-0000CC6F0000}"/>
    <cellStyle name="Total 2 3 2 3 2 9" xfId="28619" xr:uid="{00000000-0005-0000-0000-0000CD6F0000}"/>
    <cellStyle name="Total 2 3 2 3 2 9 2" xfId="28620" xr:uid="{00000000-0005-0000-0000-0000CE6F0000}"/>
    <cellStyle name="Total 2 3 2 3 2 9 2 2" xfId="28621" xr:uid="{00000000-0005-0000-0000-0000CF6F0000}"/>
    <cellStyle name="Total 2 3 2 3 2 9 3" xfId="28622" xr:uid="{00000000-0005-0000-0000-0000D06F0000}"/>
    <cellStyle name="Total 2 3 2 3 3" xfId="28623" xr:uid="{00000000-0005-0000-0000-0000D16F0000}"/>
    <cellStyle name="Total 2 3 2 3 3 10" xfId="28624" xr:uid="{00000000-0005-0000-0000-0000D26F0000}"/>
    <cellStyle name="Total 2 3 2 3 3 10 2" xfId="28625" xr:uid="{00000000-0005-0000-0000-0000D36F0000}"/>
    <cellStyle name="Total 2 3 2 3 3 11" xfId="28626" xr:uid="{00000000-0005-0000-0000-0000D46F0000}"/>
    <cellStyle name="Total 2 3 2 3 3 11 2" xfId="28627" xr:uid="{00000000-0005-0000-0000-0000D56F0000}"/>
    <cellStyle name="Total 2 3 2 3 3 12" xfId="28628" xr:uid="{00000000-0005-0000-0000-0000D66F0000}"/>
    <cellStyle name="Total 2 3 2 3 3 2" xfId="28629" xr:uid="{00000000-0005-0000-0000-0000D76F0000}"/>
    <cellStyle name="Total 2 3 2 3 3 2 2" xfId="28630" xr:uid="{00000000-0005-0000-0000-0000D86F0000}"/>
    <cellStyle name="Total 2 3 2 3 3 2 2 2" xfId="28631" xr:uid="{00000000-0005-0000-0000-0000D96F0000}"/>
    <cellStyle name="Total 2 3 2 3 3 2 2 2 2" xfId="28632" xr:uid="{00000000-0005-0000-0000-0000DA6F0000}"/>
    <cellStyle name="Total 2 3 2 3 3 2 2 2 2 2" xfId="28633" xr:uid="{00000000-0005-0000-0000-0000DB6F0000}"/>
    <cellStyle name="Total 2 3 2 3 3 2 2 2 3" xfId="28634" xr:uid="{00000000-0005-0000-0000-0000DC6F0000}"/>
    <cellStyle name="Total 2 3 2 3 3 2 2 3" xfId="28635" xr:uid="{00000000-0005-0000-0000-0000DD6F0000}"/>
    <cellStyle name="Total 2 3 2 3 3 2 2 3 2" xfId="28636" xr:uid="{00000000-0005-0000-0000-0000DE6F0000}"/>
    <cellStyle name="Total 2 3 2 3 3 2 2 4" xfId="28637" xr:uid="{00000000-0005-0000-0000-0000DF6F0000}"/>
    <cellStyle name="Total 2 3 2 3 3 2 3" xfId="28638" xr:uid="{00000000-0005-0000-0000-0000E06F0000}"/>
    <cellStyle name="Total 2 3 2 3 3 2 3 2" xfId="28639" xr:uid="{00000000-0005-0000-0000-0000E16F0000}"/>
    <cellStyle name="Total 2 3 2 3 3 2 3 2 2" xfId="28640" xr:uid="{00000000-0005-0000-0000-0000E26F0000}"/>
    <cellStyle name="Total 2 3 2 3 3 2 3 3" xfId="28641" xr:uid="{00000000-0005-0000-0000-0000E36F0000}"/>
    <cellStyle name="Total 2 3 2 3 3 2 4" xfId="28642" xr:uid="{00000000-0005-0000-0000-0000E46F0000}"/>
    <cellStyle name="Total 2 3 2 3 3 2 4 2" xfId="28643" xr:uid="{00000000-0005-0000-0000-0000E56F0000}"/>
    <cellStyle name="Total 2 3 2 3 3 2 4 2 2" xfId="28644" xr:uid="{00000000-0005-0000-0000-0000E66F0000}"/>
    <cellStyle name="Total 2 3 2 3 3 2 4 3" xfId="28645" xr:uid="{00000000-0005-0000-0000-0000E76F0000}"/>
    <cellStyle name="Total 2 3 2 3 3 2 5" xfId="28646" xr:uid="{00000000-0005-0000-0000-0000E86F0000}"/>
    <cellStyle name="Total 2 3 2 3 3 2 5 2" xfId="28647" xr:uid="{00000000-0005-0000-0000-0000E96F0000}"/>
    <cellStyle name="Total 2 3 2 3 3 2 6" xfId="28648" xr:uid="{00000000-0005-0000-0000-0000EA6F0000}"/>
    <cellStyle name="Total 2 3 2 3 3 2 6 2" xfId="28649" xr:uid="{00000000-0005-0000-0000-0000EB6F0000}"/>
    <cellStyle name="Total 2 3 2 3 3 2 7" xfId="28650" xr:uid="{00000000-0005-0000-0000-0000EC6F0000}"/>
    <cellStyle name="Total 2 3 2 3 3 3" xfId="28651" xr:uid="{00000000-0005-0000-0000-0000ED6F0000}"/>
    <cellStyle name="Total 2 3 2 3 3 3 2" xfId="28652" xr:uid="{00000000-0005-0000-0000-0000EE6F0000}"/>
    <cellStyle name="Total 2 3 2 3 3 3 2 2" xfId="28653" xr:uid="{00000000-0005-0000-0000-0000EF6F0000}"/>
    <cellStyle name="Total 2 3 2 3 3 3 2 2 2" xfId="28654" xr:uid="{00000000-0005-0000-0000-0000F06F0000}"/>
    <cellStyle name="Total 2 3 2 3 3 3 2 2 2 2" xfId="28655" xr:uid="{00000000-0005-0000-0000-0000F16F0000}"/>
    <cellStyle name="Total 2 3 2 3 3 3 2 2 3" xfId="28656" xr:uid="{00000000-0005-0000-0000-0000F26F0000}"/>
    <cellStyle name="Total 2 3 2 3 3 3 2 3" xfId="28657" xr:uid="{00000000-0005-0000-0000-0000F36F0000}"/>
    <cellStyle name="Total 2 3 2 3 3 3 2 3 2" xfId="28658" xr:uid="{00000000-0005-0000-0000-0000F46F0000}"/>
    <cellStyle name="Total 2 3 2 3 3 3 2 4" xfId="28659" xr:uid="{00000000-0005-0000-0000-0000F56F0000}"/>
    <cellStyle name="Total 2 3 2 3 3 3 3" xfId="28660" xr:uid="{00000000-0005-0000-0000-0000F66F0000}"/>
    <cellStyle name="Total 2 3 2 3 3 3 3 2" xfId="28661" xr:uid="{00000000-0005-0000-0000-0000F76F0000}"/>
    <cellStyle name="Total 2 3 2 3 3 3 3 2 2" xfId="28662" xr:uid="{00000000-0005-0000-0000-0000F86F0000}"/>
    <cellStyle name="Total 2 3 2 3 3 3 3 3" xfId="28663" xr:uid="{00000000-0005-0000-0000-0000F96F0000}"/>
    <cellStyle name="Total 2 3 2 3 3 3 4" xfId="28664" xr:uid="{00000000-0005-0000-0000-0000FA6F0000}"/>
    <cellStyle name="Total 2 3 2 3 3 3 4 2" xfId="28665" xr:uid="{00000000-0005-0000-0000-0000FB6F0000}"/>
    <cellStyle name="Total 2 3 2 3 3 3 4 2 2" xfId="28666" xr:uid="{00000000-0005-0000-0000-0000FC6F0000}"/>
    <cellStyle name="Total 2 3 2 3 3 3 4 3" xfId="28667" xr:uid="{00000000-0005-0000-0000-0000FD6F0000}"/>
    <cellStyle name="Total 2 3 2 3 3 3 5" xfId="28668" xr:uid="{00000000-0005-0000-0000-0000FE6F0000}"/>
    <cellStyle name="Total 2 3 2 3 3 3 5 2" xfId="28669" xr:uid="{00000000-0005-0000-0000-0000FF6F0000}"/>
    <cellStyle name="Total 2 3 2 3 3 3 6" xfId="28670" xr:uid="{00000000-0005-0000-0000-000000700000}"/>
    <cellStyle name="Total 2 3 2 3 3 3 6 2" xfId="28671" xr:uid="{00000000-0005-0000-0000-000001700000}"/>
    <cellStyle name="Total 2 3 2 3 3 3 7" xfId="28672" xr:uid="{00000000-0005-0000-0000-000002700000}"/>
    <cellStyle name="Total 2 3 2 3 3 4" xfId="28673" xr:uid="{00000000-0005-0000-0000-000003700000}"/>
    <cellStyle name="Total 2 3 2 3 3 4 2" xfId="28674" xr:uid="{00000000-0005-0000-0000-000004700000}"/>
    <cellStyle name="Total 2 3 2 3 3 4 2 2" xfId="28675" xr:uid="{00000000-0005-0000-0000-000005700000}"/>
    <cellStyle name="Total 2 3 2 3 3 4 2 2 2" xfId="28676" xr:uid="{00000000-0005-0000-0000-000006700000}"/>
    <cellStyle name="Total 2 3 2 3 3 4 2 2 2 2" xfId="28677" xr:uid="{00000000-0005-0000-0000-000007700000}"/>
    <cellStyle name="Total 2 3 2 3 3 4 2 2 3" xfId="28678" xr:uid="{00000000-0005-0000-0000-000008700000}"/>
    <cellStyle name="Total 2 3 2 3 3 4 2 3" xfId="28679" xr:uid="{00000000-0005-0000-0000-000009700000}"/>
    <cellStyle name="Total 2 3 2 3 3 4 2 3 2" xfId="28680" xr:uid="{00000000-0005-0000-0000-00000A700000}"/>
    <cellStyle name="Total 2 3 2 3 3 4 2 4" xfId="28681" xr:uid="{00000000-0005-0000-0000-00000B700000}"/>
    <cellStyle name="Total 2 3 2 3 3 4 3" xfId="28682" xr:uid="{00000000-0005-0000-0000-00000C700000}"/>
    <cellStyle name="Total 2 3 2 3 3 4 3 2" xfId="28683" xr:uid="{00000000-0005-0000-0000-00000D700000}"/>
    <cellStyle name="Total 2 3 2 3 3 4 3 2 2" xfId="28684" xr:uid="{00000000-0005-0000-0000-00000E700000}"/>
    <cellStyle name="Total 2 3 2 3 3 4 3 3" xfId="28685" xr:uid="{00000000-0005-0000-0000-00000F700000}"/>
    <cellStyle name="Total 2 3 2 3 3 4 4" xfId="28686" xr:uid="{00000000-0005-0000-0000-000010700000}"/>
    <cellStyle name="Total 2 3 2 3 3 4 4 2" xfId="28687" xr:uid="{00000000-0005-0000-0000-000011700000}"/>
    <cellStyle name="Total 2 3 2 3 3 4 4 2 2" xfId="28688" xr:uid="{00000000-0005-0000-0000-000012700000}"/>
    <cellStyle name="Total 2 3 2 3 3 4 4 3" xfId="28689" xr:uid="{00000000-0005-0000-0000-000013700000}"/>
    <cellStyle name="Total 2 3 2 3 3 4 5" xfId="28690" xr:uid="{00000000-0005-0000-0000-000014700000}"/>
    <cellStyle name="Total 2 3 2 3 3 4 5 2" xfId="28691" xr:uid="{00000000-0005-0000-0000-000015700000}"/>
    <cellStyle name="Total 2 3 2 3 3 4 6" xfId="28692" xr:uid="{00000000-0005-0000-0000-000016700000}"/>
    <cellStyle name="Total 2 3 2 3 3 4 6 2" xfId="28693" xr:uid="{00000000-0005-0000-0000-000017700000}"/>
    <cellStyle name="Total 2 3 2 3 3 4 7" xfId="28694" xr:uid="{00000000-0005-0000-0000-000018700000}"/>
    <cellStyle name="Total 2 3 2 3 3 5" xfId="28695" xr:uid="{00000000-0005-0000-0000-000019700000}"/>
    <cellStyle name="Total 2 3 2 3 3 5 2" xfId="28696" xr:uid="{00000000-0005-0000-0000-00001A700000}"/>
    <cellStyle name="Total 2 3 2 3 3 5 2 2" xfId="28697" xr:uid="{00000000-0005-0000-0000-00001B700000}"/>
    <cellStyle name="Total 2 3 2 3 3 5 2 2 2" xfId="28698" xr:uid="{00000000-0005-0000-0000-00001C700000}"/>
    <cellStyle name="Total 2 3 2 3 3 5 2 2 2 2" xfId="28699" xr:uid="{00000000-0005-0000-0000-00001D700000}"/>
    <cellStyle name="Total 2 3 2 3 3 5 2 2 3" xfId="28700" xr:uid="{00000000-0005-0000-0000-00001E700000}"/>
    <cellStyle name="Total 2 3 2 3 3 5 2 3" xfId="28701" xr:uid="{00000000-0005-0000-0000-00001F700000}"/>
    <cellStyle name="Total 2 3 2 3 3 5 2 3 2" xfId="28702" xr:uid="{00000000-0005-0000-0000-000020700000}"/>
    <cellStyle name="Total 2 3 2 3 3 5 2 4" xfId="28703" xr:uid="{00000000-0005-0000-0000-000021700000}"/>
    <cellStyle name="Total 2 3 2 3 3 5 3" xfId="28704" xr:uid="{00000000-0005-0000-0000-000022700000}"/>
    <cellStyle name="Total 2 3 2 3 3 5 3 2" xfId="28705" xr:uid="{00000000-0005-0000-0000-000023700000}"/>
    <cellStyle name="Total 2 3 2 3 3 5 3 2 2" xfId="28706" xr:uid="{00000000-0005-0000-0000-000024700000}"/>
    <cellStyle name="Total 2 3 2 3 3 5 3 3" xfId="28707" xr:uid="{00000000-0005-0000-0000-000025700000}"/>
    <cellStyle name="Total 2 3 2 3 3 5 4" xfId="28708" xr:uid="{00000000-0005-0000-0000-000026700000}"/>
    <cellStyle name="Total 2 3 2 3 3 5 4 2" xfId="28709" xr:uid="{00000000-0005-0000-0000-000027700000}"/>
    <cellStyle name="Total 2 3 2 3 3 5 4 2 2" xfId="28710" xr:uid="{00000000-0005-0000-0000-000028700000}"/>
    <cellStyle name="Total 2 3 2 3 3 5 4 3" xfId="28711" xr:uid="{00000000-0005-0000-0000-000029700000}"/>
    <cellStyle name="Total 2 3 2 3 3 5 5" xfId="28712" xr:uid="{00000000-0005-0000-0000-00002A700000}"/>
    <cellStyle name="Total 2 3 2 3 3 5 5 2" xfId="28713" xr:uid="{00000000-0005-0000-0000-00002B700000}"/>
    <cellStyle name="Total 2 3 2 3 3 5 6" xfId="28714" xr:uid="{00000000-0005-0000-0000-00002C700000}"/>
    <cellStyle name="Total 2 3 2 3 3 5 6 2" xfId="28715" xr:uid="{00000000-0005-0000-0000-00002D700000}"/>
    <cellStyle name="Total 2 3 2 3 3 5 7" xfId="28716" xr:uid="{00000000-0005-0000-0000-00002E700000}"/>
    <cellStyle name="Total 2 3 2 3 3 6" xfId="28717" xr:uid="{00000000-0005-0000-0000-00002F700000}"/>
    <cellStyle name="Total 2 3 2 3 3 6 2" xfId="28718" xr:uid="{00000000-0005-0000-0000-000030700000}"/>
    <cellStyle name="Total 2 3 2 3 3 6 2 2" xfId="28719" xr:uid="{00000000-0005-0000-0000-000031700000}"/>
    <cellStyle name="Total 2 3 2 3 3 6 2 2 2" xfId="28720" xr:uid="{00000000-0005-0000-0000-000032700000}"/>
    <cellStyle name="Total 2 3 2 3 3 6 2 2 2 2" xfId="28721" xr:uid="{00000000-0005-0000-0000-000033700000}"/>
    <cellStyle name="Total 2 3 2 3 3 6 2 2 3" xfId="28722" xr:uid="{00000000-0005-0000-0000-000034700000}"/>
    <cellStyle name="Total 2 3 2 3 3 6 2 3" xfId="28723" xr:uid="{00000000-0005-0000-0000-000035700000}"/>
    <cellStyle name="Total 2 3 2 3 3 6 2 3 2" xfId="28724" xr:uid="{00000000-0005-0000-0000-000036700000}"/>
    <cellStyle name="Total 2 3 2 3 3 6 2 4" xfId="28725" xr:uid="{00000000-0005-0000-0000-000037700000}"/>
    <cellStyle name="Total 2 3 2 3 3 6 3" xfId="28726" xr:uid="{00000000-0005-0000-0000-000038700000}"/>
    <cellStyle name="Total 2 3 2 3 3 6 3 2" xfId="28727" xr:uid="{00000000-0005-0000-0000-000039700000}"/>
    <cellStyle name="Total 2 3 2 3 3 6 3 2 2" xfId="28728" xr:uid="{00000000-0005-0000-0000-00003A700000}"/>
    <cellStyle name="Total 2 3 2 3 3 6 3 3" xfId="28729" xr:uid="{00000000-0005-0000-0000-00003B700000}"/>
    <cellStyle name="Total 2 3 2 3 3 6 4" xfId="28730" xr:uid="{00000000-0005-0000-0000-00003C700000}"/>
    <cellStyle name="Total 2 3 2 3 3 6 4 2" xfId="28731" xr:uid="{00000000-0005-0000-0000-00003D700000}"/>
    <cellStyle name="Total 2 3 2 3 3 6 4 2 2" xfId="28732" xr:uid="{00000000-0005-0000-0000-00003E700000}"/>
    <cellStyle name="Total 2 3 2 3 3 6 4 3" xfId="28733" xr:uid="{00000000-0005-0000-0000-00003F700000}"/>
    <cellStyle name="Total 2 3 2 3 3 6 5" xfId="28734" xr:uid="{00000000-0005-0000-0000-000040700000}"/>
    <cellStyle name="Total 2 3 2 3 3 6 5 2" xfId="28735" xr:uid="{00000000-0005-0000-0000-000041700000}"/>
    <cellStyle name="Total 2 3 2 3 3 6 6" xfId="28736" xr:uid="{00000000-0005-0000-0000-000042700000}"/>
    <cellStyle name="Total 2 3 2 3 3 6 6 2" xfId="28737" xr:uid="{00000000-0005-0000-0000-000043700000}"/>
    <cellStyle name="Total 2 3 2 3 3 6 7" xfId="28738" xr:uid="{00000000-0005-0000-0000-000044700000}"/>
    <cellStyle name="Total 2 3 2 3 3 7" xfId="28739" xr:uid="{00000000-0005-0000-0000-000045700000}"/>
    <cellStyle name="Total 2 3 2 3 3 7 2" xfId="28740" xr:uid="{00000000-0005-0000-0000-000046700000}"/>
    <cellStyle name="Total 2 3 2 3 3 7 2 2" xfId="28741" xr:uid="{00000000-0005-0000-0000-000047700000}"/>
    <cellStyle name="Total 2 3 2 3 3 7 2 2 2" xfId="28742" xr:uid="{00000000-0005-0000-0000-000048700000}"/>
    <cellStyle name="Total 2 3 2 3 3 7 2 3" xfId="28743" xr:uid="{00000000-0005-0000-0000-000049700000}"/>
    <cellStyle name="Total 2 3 2 3 3 7 3" xfId="28744" xr:uid="{00000000-0005-0000-0000-00004A700000}"/>
    <cellStyle name="Total 2 3 2 3 3 7 3 2" xfId="28745" xr:uid="{00000000-0005-0000-0000-00004B700000}"/>
    <cellStyle name="Total 2 3 2 3 3 7 4" xfId="28746" xr:uid="{00000000-0005-0000-0000-00004C700000}"/>
    <cellStyle name="Total 2 3 2 3 3 8" xfId="28747" xr:uid="{00000000-0005-0000-0000-00004D700000}"/>
    <cellStyle name="Total 2 3 2 3 3 8 2" xfId="28748" xr:uid="{00000000-0005-0000-0000-00004E700000}"/>
    <cellStyle name="Total 2 3 2 3 3 8 2 2" xfId="28749" xr:uid="{00000000-0005-0000-0000-00004F700000}"/>
    <cellStyle name="Total 2 3 2 3 3 8 3" xfId="28750" xr:uid="{00000000-0005-0000-0000-000050700000}"/>
    <cellStyle name="Total 2 3 2 3 3 9" xfId="28751" xr:uid="{00000000-0005-0000-0000-000051700000}"/>
    <cellStyle name="Total 2 3 2 3 3 9 2" xfId="28752" xr:uid="{00000000-0005-0000-0000-000052700000}"/>
    <cellStyle name="Total 2 3 2 3 3 9 2 2" xfId="28753" xr:uid="{00000000-0005-0000-0000-000053700000}"/>
    <cellStyle name="Total 2 3 2 3 3 9 3" xfId="28754" xr:uid="{00000000-0005-0000-0000-000054700000}"/>
    <cellStyle name="Total 2 3 2 3 4" xfId="28755" xr:uid="{00000000-0005-0000-0000-000055700000}"/>
    <cellStyle name="Total 2 3 2 3 4 10" xfId="28756" xr:uid="{00000000-0005-0000-0000-000056700000}"/>
    <cellStyle name="Total 2 3 2 3 4 10 2" xfId="28757" xr:uid="{00000000-0005-0000-0000-000057700000}"/>
    <cellStyle name="Total 2 3 2 3 4 11" xfId="28758" xr:uid="{00000000-0005-0000-0000-000058700000}"/>
    <cellStyle name="Total 2 3 2 3 4 11 2" xfId="28759" xr:uid="{00000000-0005-0000-0000-000059700000}"/>
    <cellStyle name="Total 2 3 2 3 4 12" xfId="28760" xr:uid="{00000000-0005-0000-0000-00005A700000}"/>
    <cellStyle name="Total 2 3 2 3 4 2" xfId="28761" xr:uid="{00000000-0005-0000-0000-00005B700000}"/>
    <cellStyle name="Total 2 3 2 3 4 2 2" xfId="28762" xr:uid="{00000000-0005-0000-0000-00005C700000}"/>
    <cellStyle name="Total 2 3 2 3 4 2 2 2" xfId="28763" xr:uid="{00000000-0005-0000-0000-00005D700000}"/>
    <cellStyle name="Total 2 3 2 3 4 2 2 2 2" xfId="28764" xr:uid="{00000000-0005-0000-0000-00005E700000}"/>
    <cellStyle name="Total 2 3 2 3 4 2 2 2 2 2" xfId="28765" xr:uid="{00000000-0005-0000-0000-00005F700000}"/>
    <cellStyle name="Total 2 3 2 3 4 2 2 2 3" xfId="28766" xr:uid="{00000000-0005-0000-0000-000060700000}"/>
    <cellStyle name="Total 2 3 2 3 4 2 2 3" xfId="28767" xr:uid="{00000000-0005-0000-0000-000061700000}"/>
    <cellStyle name="Total 2 3 2 3 4 2 2 3 2" xfId="28768" xr:uid="{00000000-0005-0000-0000-000062700000}"/>
    <cellStyle name="Total 2 3 2 3 4 2 2 4" xfId="28769" xr:uid="{00000000-0005-0000-0000-000063700000}"/>
    <cellStyle name="Total 2 3 2 3 4 2 3" xfId="28770" xr:uid="{00000000-0005-0000-0000-000064700000}"/>
    <cellStyle name="Total 2 3 2 3 4 2 3 2" xfId="28771" xr:uid="{00000000-0005-0000-0000-000065700000}"/>
    <cellStyle name="Total 2 3 2 3 4 2 3 2 2" xfId="28772" xr:uid="{00000000-0005-0000-0000-000066700000}"/>
    <cellStyle name="Total 2 3 2 3 4 2 3 3" xfId="28773" xr:uid="{00000000-0005-0000-0000-000067700000}"/>
    <cellStyle name="Total 2 3 2 3 4 2 4" xfId="28774" xr:uid="{00000000-0005-0000-0000-000068700000}"/>
    <cellStyle name="Total 2 3 2 3 4 2 4 2" xfId="28775" xr:uid="{00000000-0005-0000-0000-000069700000}"/>
    <cellStyle name="Total 2 3 2 3 4 2 4 2 2" xfId="28776" xr:uid="{00000000-0005-0000-0000-00006A700000}"/>
    <cellStyle name="Total 2 3 2 3 4 2 4 3" xfId="28777" xr:uid="{00000000-0005-0000-0000-00006B700000}"/>
    <cellStyle name="Total 2 3 2 3 4 2 5" xfId="28778" xr:uid="{00000000-0005-0000-0000-00006C700000}"/>
    <cellStyle name="Total 2 3 2 3 4 2 5 2" xfId="28779" xr:uid="{00000000-0005-0000-0000-00006D700000}"/>
    <cellStyle name="Total 2 3 2 3 4 2 6" xfId="28780" xr:uid="{00000000-0005-0000-0000-00006E700000}"/>
    <cellStyle name="Total 2 3 2 3 4 2 6 2" xfId="28781" xr:uid="{00000000-0005-0000-0000-00006F700000}"/>
    <cellStyle name="Total 2 3 2 3 4 2 7" xfId="28782" xr:uid="{00000000-0005-0000-0000-000070700000}"/>
    <cellStyle name="Total 2 3 2 3 4 3" xfId="28783" xr:uid="{00000000-0005-0000-0000-000071700000}"/>
    <cellStyle name="Total 2 3 2 3 4 3 2" xfId="28784" xr:uid="{00000000-0005-0000-0000-000072700000}"/>
    <cellStyle name="Total 2 3 2 3 4 3 2 2" xfId="28785" xr:uid="{00000000-0005-0000-0000-000073700000}"/>
    <cellStyle name="Total 2 3 2 3 4 3 2 2 2" xfId="28786" xr:uid="{00000000-0005-0000-0000-000074700000}"/>
    <cellStyle name="Total 2 3 2 3 4 3 2 2 2 2" xfId="28787" xr:uid="{00000000-0005-0000-0000-000075700000}"/>
    <cellStyle name="Total 2 3 2 3 4 3 2 2 3" xfId="28788" xr:uid="{00000000-0005-0000-0000-000076700000}"/>
    <cellStyle name="Total 2 3 2 3 4 3 2 3" xfId="28789" xr:uid="{00000000-0005-0000-0000-000077700000}"/>
    <cellStyle name="Total 2 3 2 3 4 3 2 3 2" xfId="28790" xr:uid="{00000000-0005-0000-0000-000078700000}"/>
    <cellStyle name="Total 2 3 2 3 4 3 2 4" xfId="28791" xr:uid="{00000000-0005-0000-0000-000079700000}"/>
    <cellStyle name="Total 2 3 2 3 4 3 3" xfId="28792" xr:uid="{00000000-0005-0000-0000-00007A700000}"/>
    <cellStyle name="Total 2 3 2 3 4 3 3 2" xfId="28793" xr:uid="{00000000-0005-0000-0000-00007B700000}"/>
    <cellStyle name="Total 2 3 2 3 4 3 3 2 2" xfId="28794" xr:uid="{00000000-0005-0000-0000-00007C700000}"/>
    <cellStyle name="Total 2 3 2 3 4 3 3 3" xfId="28795" xr:uid="{00000000-0005-0000-0000-00007D700000}"/>
    <cellStyle name="Total 2 3 2 3 4 3 4" xfId="28796" xr:uid="{00000000-0005-0000-0000-00007E700000}"/>
    <cellStyle name="Total 2 3 2 3 4 3 4 2" xfId="28797" xr:uid="{00000000-0005-0000-0000-00007F700000}"/>
    <cellStyle name="Total 2 3 2 3 4 3 4 2 2" xfId="28798" xr:uid="{00000000-0005-0000-0000-000080700000}"/>
    <cellStyle name="Total 2 3 2 3 4 3 4 3" xfId="28799" xr:uid="{00000000-0005-0000-0000-000081700000}"/>
    <cellStyle name="Total 2 3 2 3 4 3 5" xfId="28800" xr:uid="{00000000-0005-0000-0000-000082700000}"/>
    <cellStyle name="Total 2 3 2 3 4 3 5 2" xfId="28801" xr:uid="{00000000-0005-0000-0000-000083700000}"/>
    <cellStyle name="Total 2 3 2 3 4 3 6" xfId="28802" xr:uid="{00000000-0005-0000-0000-000084700000}"/>
    <cellStyle name="Total 2 3 2 3 4 3 6 2" xfId="28803" xr:uid="{00000000-0005-0000-0000-000085700000}"/>
    <cellStyle name="Total 2 3 2 3 4 3 7" xfId="28804" xr:uid="{00000000-0005-0000-0000-000086700000}"/>
    <cellStyle name="Total 2 3 2 3 4 4" xfId="28805" xr:uid="{00000000-0005-0000-0000-000087700000}"/>
    <cellStyle name="Total 2 3 2 3 4 4 2" xfId="28806" xr:uid="{00000000-0005-0000-0000-000088700000}"/>
    <cellStyle name="Total 2 3 2 3 4 4 2 2" xfId="28807" xr:uid="{00000000-0005-0000-0000-000089700000}"/>
    <cellStyle name="Total 2 3 2 3 4 4 2 2 2" xfId="28808" xr:uid="{00000000-0005-0000-0000-00008A700000}"/>
    <cellStyle name="Total 2 3 2 3 4 4 2 2 2 2" xfId="28809" xr:uid="{00000000-0005-0000-0000-00008B700000}"/>
    <cellStyle name="Total 2 3 2 3 4 4 2 2 3" xfId="28810" xr:uid="{00000000-0005-0000-0000-00008C700000}"/>
    <cellStyle name="Total 2 3 2 3 4 4 2 3" xfId="28811" xr:uid="{00000000-0005-0000-0000-00008D700000}"/>
    <cellStyle name="Total 2 3 2 3 4 4 2 3 2" xfId="28812" xr:uid="{00000000-0005-0000-0000-00008E700000}"/>
    <cellStyle name="Total 2 3 2 3 4 4 2 4" xfId="28813" xr:uid="{00000000-0005-0000-0000-00008F700000}"/>
    <cellStyle name="Total 2 3 2 3 4 4 3" xfId="28814" xr:uid="{00000000-0005-0000-0000-000090700000}"/>
    <cellStyle name="Total 2 3 2 3 4 4 3 2" xfId="28815" xr:uid="{00000000-0005-0000-0000-000091700000}"/>
    <cellStyle name="Total 2 3 2 3 4 4 3 2 2" xfId="28816" xr:uid="{00000000-0005-0000-0000-000092700000}"/>
    <cellStyle name="Total 2 3 2 3 4 4 3 3" xfId="28817" xr:uid="{00000000-0005-0000-0000-000093700000}"/>
    <cellStyle name="Total 2 3 2 3 4 4 4" xfId="28818" xr:uid="{00000000-0005-0000-0000-000094700000}"/>
    <cellStyle name="Total 2 3 2 3 4 4 4 2" xfId="28819" xr:uid="{00000000-0005-0000-0000-000095700000}"/>
    <cellStyle name="Total 2 3 2 3 4 4 4 2 2" xfId="28820" xr:uid="{00000000-0005-0000-0000-000096700000}"/>
    <cellStyle name="Total 2 3 2 3 4 4 4 3" xfId="28821" xr:uid="{00000000-0005-0000-0000-000097700000}"/>
    <cellStyle name="Total 2 3 2 3 4 4 5" xfId="28822" xr:uid="{00000000-0005-0000-0000-000098700000}"/>
    <cellStyle name="Total 2 3 2 3 4 4 5 2" xfId="28823" xr:uid="{00000000-0005-0000-0000-000099700000}"/>
    <cellStyle name="Total 2 3 2 3 4 4 6" xfId="28824" xr:uid="{00000000-0005-0000-0000-00009A700000}"/>
    <cellStyle name="Total 2 3 2 3 4 4 6 2" xfId="28825" xr:uid="{00000000-0005-0000-0000-00009B700000}"/>
    <cellStyle name="Total 2 3 2 3 4 4 7" xfId="28826" xr:uid="{00000000-0005-0000-0000-00009C700000}"/>
    <cellStyle name="Total 2 3 2 3 4 5" xfId="28827" xr:uid="{00000000-0005-0000-0000-00009D700000}"/>
    <cellStyle name="Total 2 3 2 3 4 5 2" xfId="28828" xr:uid="{00000000-0005-0000-0000-00009E700000}"/>
    <cellStyle name="Total 2 3 2 3 4 5 2 2" xfId="28829" xr:uid="{00000000-0005-0000-0000-00009F700000}"/>
    <cellStyle name="Total 2 3 2 3 4 5 2 2 2" xfId="28830" xr:uid="{00000000-0005-0000-0000-0000A0700000}"/>
    <cellStyle name="Total 2 3 2 3 4 5 2 2 2 2" xfId="28831" xr:uid="{00000000-0005-0000-0000-0000A1700000}"/>
    <cellStyle name="Total 2 3 2 3 4 5 2 2 3" xfId="28832" xr:uid="{00000000-0005-0000-0000-0000A2700000}"/>
    <cellStyle name="Total 2 3 2 3 4 5 2 3" xfId="28833" xr:uid="{00000000-0005-0000-0000-0000A3700000}"/>
    <cellStyle name="Total 2 3 2 3 4 5 2 3 2" xfId="28834" xr:uid="{00000000-0005-0000-0000-0000A4700000}"/>
    <cellStyle name="Total 2 3 2 3 4 5 2 4" xfId="28835" xr:uid="{00000000-0005-0000-0000-0000A5700000}"/>
    <cellStyle name="Total 2 3 2 3 4 5 3" xfId="28836" xr:uid="{00000000-0005-0000-0000-0000A6700000}"/>
    <cellStyle name="Total 2 3 2 3 4 5 3 2" xfId="28837" xr:uid="{00000000-0005-0000-0000-0000A7700000}"/>
    <cellStyle name="Total 2 3 2 3 4 5 3 2 2" xfId="28838" xr:uid="{00000000-0005-0000-0000-0000A8700000}"/>
    <cellStyle name="Total 2 3 2 3 4 5 3 3" xfId="28839" xr:uid="{00000000-0005-0000-0000-0000A9700000}"/>
    <cellStyle name="Total 2 3 2 3 4 5 4" xfId="28840" xr:uid="{00000000-0005-0000-0000-0000AA700000}"/>
    <cellStyle name="Total 2 3 2 3 4 5 4 2" xfId="28841" xr:uid="{00000000-0005-0000-0000-0000AB700000}"/>
    <cellStyle name="Total 2 3 2 3 4 5 4 2 2" xfId="28842" xr:uid="{00000000-0005-0000-0000-0000AC700000}"/>
    <cellStyle name="Total 2 3 2 3 4 5 4 3" xfId="28843" xr:uid="{00000000-0005-0000-0000-0000AD700000}"/>
    <cellStyle name="Total 2 3 2 3 4 5 5" xfId="28844" xr:uid="{00000000-0005-0000-0000-0000AE700000}"/>
    <cellStyle name="Total 2 3 2 3 4 5 5 2" xfId="28845" xr:uid="{00000000-0005-0000-0000-0000AF700000}"/>
    <cellStyle name="Total 2 3 2 3 4 5 6" xfId="28846" xr:uid="{00000000-0005-0000-0000-0000B0700000}"/>
    <cellStyle name="Total 2 3 2 3 4 5 6 2" xfId="28847" xr:uid="{00000000-0005-0000-0000-0000B1700000}"/>
    <cellStyle name="Total 2 3 2 3 4 5 7" xfId="28848" xr:uid="{00000000-0005-0000-0000-0000B2700000}"/>
    <cellStyle name="Total 2 3 2 3 4 6" xfId="28849" xr:uid="{00000000-0005-0000-0000-0000B3700000}"/>
    <cellStyle name="Total 2 3 2 3 4 6 2" xfId="28850" xr:uid="{00000000-0005-0000-0000-0000B4700000}"/>
    <cellStyle name="Total 2 3 2 3 4 6 2 2" xfId="28851" xr:uid="{00000000-0005-0000-0000-0000B5700000}"/>
    <cellStyle name="Total 2 3 2 3 4 6 2 2 2" xfId="28852" xr:uid="{00000000-0005-0000-0000-0000B6700000}"/>
    <cellStyle name="Total 2 3 2 3 4 6 2 2 2 2" xfId="28853" xr:uid="{00000000-0005-0000-0000-0000B7700000}"/>
    <cellStyle name="Total 2 3 2 3 4 6 2 2 3" xfId="28854" xr:uid="{00000000-0005-0000-0000-0000B8700000}"/>
    <cellStyle name="Total 2 3 2 3 4 6 2 3" xfId="28855" xr:uid="{00000000-0005-0000-0000-0000B9700000}"/>
    <cellStyle name="Total 2 3 2 3 4 6 2 3 2" xfId="28856" xr:uid="{00000000-0005-0000-0000-0000BA700000}"/>
    <cellStyle name="Total 2 3 2 3 4 6 2 4" xfId="28857" xr:uid="{00000000-0005-0000-0000-0000BB700000}"/>
    <cellStyle name="Total 2 3 2 3 4 6 3" xfId="28858" xr:uid="{00000000-0005-0000-0000-0000BC700000}"/>
    <cellStyle name="Total 2 3 2 3 4 6 3 2" xfId="28859" xr:uid="{00000000-0005-0000-0000-0000BD700000}"/>
    <cellStyle name="Total 2 3 2 3 4 6 3 2 2" xfId="28860" xr:uid="{00000000-0005-0000-0000-0000BE700000}"/>
    <cellStyle name="Total 2 3 2 3 4 6 3 3" xfId="28861" xr:uid="{00000000-0005-0000-0000-0000BF700000}"/>
    <cellStyle name="Total 2 3 2 3 4 6 4" xfId="28862" xr:uid="{00000000-0005-0000-0000-0000C0700000}"/>
    <cellStyle name="Total 2 3 2 3 4 6 4 2" xfId="28863" xr:uid="{00000000-0005-0000-0000-0000C1700000}"/>
    <cellStyle name="Total 2 3 2 3 4 6 4 2 2" xfId="28864" xr:uid="{00000000-0005-0000-0000-0000C2700000}"/>
    <cellStyle name="Total 2 3 2 3 4 6 4 3" xfId="28865" xr:uid="{00000000-0005-0000-0000-0000C3700000}"/>
    <cellStyle name="Total 2 3 2 3 4 6 5" xfId="28866" xr:uid="{00000000-0005-0000-0000-0000C4700000}"/>
    <cellStyle name="Total 2 3 2 3 4 6 5 2" xfId="28867" xr:uid="{00000000-0005-0000-0000-0000C5700000}"/>
    <cellStyle name="Total 2 3 2 3 4 6 6" xfId="28868" xr:uid="{00000000-0005-0000-0000-0000C6700000}"/>
    <cellStyle name="Total 2 3 2 3 4 6 6 2" xfId="28869" xr:uid="{00000000-0005-0000-0000-0000C7700000}"/>
    <cellStyle name="Total 2 3 2 3 4 6 7" xfId="28870" xr:uid="{00000000-0005-0000-0000-0000C8700000}"/>
    <cellStyle name="Total 2 3 2 3 4 7" xfId="28871" xr:uid="{00000000-0005-0000-0000-0000C9700000}"/>
    <cellStyle name="Total 2 3 2 3 4 7 2" xfId="28872" xr:uid="{00000000-0005-0000-0000-0000CA700000}"/>
    <cellStyle name="Total 2 3 2 3 4 7 2 2" xfId="28873" xr:uid="{00000000-0005-0000-0000-0000CB700000}"/>
    <cellStyle name="Total 2 3 2 3 4 7 2 2 2" xfId="28874" xr:uid="{00000000-0005-0000-0000-0000CC700000}"/>
    <cellStyle name="Total 2 3 2 3 4 7 2 3" xfId="28875" xr:uid="{00000000-0005-0000-0000-0000CD700000}"/>
    <cellStyle name="Total 2 3 2 3 4 7 3" xfId="28876" xr:uid="{00000000-0005-0000-0000-0000CE700000}"/>
    <cellStyle name="Total 2 3 2 3 4 7 3 2" xfId="28877" xr:uid="{00000000-0005-0000-0000-0000CF700000}"/>
    <cellStyle name="Total 2 3 2 3 4 7 4" xfId="28878" xr:uid="{00000000-0005-0000-0000-0000D0700000}"/>
    <cellStyle name="Total 2 3 2 3 4 8" xfId="28879" xr:uid="{00000000-0005-0000-0000-0000D1700000}"/>
    <cellStyle name="Total 2 3 2 3 4 8 2" xfId="28880" xr:uid="{00000000-0005-0000-0000-0000D2700000}"/>
    <cellStyle name="Total 2 3 2 3 4 8 2 2" xfId="28881" xr:uid="{00000000-0005-0000-0000-0000D3700000}"/>
    <cellStyle name="Total 2 3 2 3 4 8 3" xfId="28882" xr:uid="{00000000-0005-0000-0000-0000D4700000}"/>
    <cellStyle name="Total 2 3 2 3 4 9" xfId="28883" xr:uid="{00000000-0005-0000-0000-0000D5700000}"/>
    <cellStyle name="Total 2 3 2 3 4 9 2" xfId="28884" xr:uid="{00000000-0005-0000-0000-0000D6700000}"/>
    <cellStyle name="Total 2 3 2 3 4 9 2 2" xfId="28885" xr:uid="{00000000-0005-0000-0000-0000D7700000}"/>
    <cellStyle name="Total 2 3 2 3 4 9 3" xfId="28886" xr:uid="{00000000-0005-0000-0000-0000D8700000}"/>
    <cellStyle name="Total 2 3 2 3 5" xfId="28887" xr:uid="{00000000-0005-0000-0000-0000D9700000}"/>
    <cellStyle name="Total 2 3 2 3 5 10" xfId="28888" xr:uid="{00000000-0005-0000-0000-0000DA700000}"/>
    <cellStyle name="Total 2 3 2 3 5 10 2" xfId="28889" xr:uid="{00000000-0005-0000-0000-0000DB700000}"/>
    <cellStyle name="Total 2 3 2 3 5 11" xfId="28890" xr:uid="{00000000-0005-0000-0000-0000DC700000}"/>
    <cellStyle name="Total 2 3 2 3 5 11 2" xfId="28891" xr:uid="{00000000-0005-0000-0000-0000DD700000}"/>
    <cellStyle name="Total 2 3 2 3 5 12" xfId="28892" xr:uid="{00000000-0005-0000-0000-0000DE700000}"/>
    <cellStyle name="Total 2 3 2 3 5 2" xfId="28893" xr:uid="{00000000-0005-0000-0000-0000DF700000}"/>
    <cellStyle name="Total 2 3 2 3 5 2 2" xfId="28894" xr:uid="{00000000-0005-0000-0000-0000E0700000}"/>
    <cellStyle name="Total 2 3 2 3 5 2 2 2" xfId="28895" xr:uid="{00000000-0005-0000-0000-0000E1700000}"/>
    <cellStyle name="Total 2 3 2 3 5 2 2 2 2" xfId="28896" xr:uid="{00000000-0005-0000-0000-0000E2700000}"/>
    <cellStyle name="Total 2 3 2 3 5 2 2 2 2 2" xfId="28897" xr:uid="{00000000-0005-0000-0000-0000E3700000}"/>
    <cellStyle name="Total 2 3 2 3 5 2 2 2 3" xfId="28898" xr:uid="{00000000-0005-0000-0000-0000E4700000}"/>
    <cellStyle name="Total 2 3 2 3 5 2 2 3" xfId="28899" xr:uid="{00000000-0005-0000-0000-0000E5700000}"/>
    <cellStyle name="Total 2 3 2 3 5 2 2 3 2" xfId="28900" xr:uid="{00000000-0005-0000-0000-0000E6700000}"/>
    <cellStyle name="Total 2 3 2 3 5 2 2 4" xfId="28901" xr:uid="{00000000-0005-0000-0000-0000E7700000}"/>
    <cellStyle name="Total 2 3 2 3 5 2 3" xfId="28902" xr:uid="{00000000-0005-0000-0000-0000E8700000}"/>
    <cellStyle name="Total 2 3 2 3 5 2 3 2" xfId="28903" xr:uid="{00000000-0005-0000-0000-0000E9700000}"/>
    <cellStyle name="Total 2 3 2 3 5 2 3 2 2" xfId="28904" xr:uid="{00000000-0005-0000-0000-0000EA700000}"/>
    <cellStyle name="Total 2 3 2 3 5 2 3 3" xfId="28905" xr:uid="{00000000-0005-0000-0000-0000EB700000}"/>
    <cellStyle name="Total 2 3 2 3 5 2 4" xfId="28906" xr:uid="{00000000-0005-0000-0000-0000EC700000}"/>
    <cellStyle name="Total 2 3 2 3 5 2 4 2" xfId="28907" xr:uid="{00000000-0005-0000-0000-0000ED700000}"/>
    <cellStyle name="Total 2 3 2 3 5 2 4 2 2" xfId="28908" xr:uid="{00000000-0005-0000-0000-0000EE700000}"/>
    <cellStyle name="Total 2 3 2 3 5 2 4 3" xfId="28909" xr:uid="{00000000-0005-0000-0000-0000EF700000}"/>
    <cellStyle name="Total 2 3 2 3 5 2 5" xfId="28910" xr:uid="{00000000-0005-0000-0000-0000F0700000}"/>
    <cellStyle name="Total 2 3 2 3 5 2 5 2" xfId="28911" xr:uid="{00000000-0005-0000-0000-0000F1700000}"/>
    <cellStyle name="Total 2 3 2 3 5 2 6" xfId="28912" xr:uid="{00000000-0005-0000-0000-0000F2700000}"/>
    <cellStyle name="Total 2 3 2 3 5 2 6 2" xfId="28913" xr:uid="{00000000-0005-0000-0000-0000F3700000}"/>
    <cellStyle name="Total 2 3 2 3 5 2 7" xfId="28914" xr:uid="{00000000-0005-0000-0000-0000F4700000}"/>
    <cellStyle name="Total 2 3 2 3 5 3" xfId="28915" xr:uid="{00000000-0005-0000-0000-0000F5700000}"/>
    <cellStyle name="Total 2 3 2 3 5 3 2" xfId="28916" xr:uid="{00000000-0005-0000-0000-0000F6700000}"/>
    <cellStyle name="Total 2 3 2 3 5 3 2 2" xfId="28917" xr:uid="{00000000-0005-0000-0000-0000F7700000}"/>
    <cellStyle name="Total 2 3 2 3 5 3 2 2 2" xfId="28918" xr:uid="{00000000-0005-0000-0000-0000F8700000}"/>
    <cellStyle name="Total 2 3 2 3 5 3 2 2 2 2" xfId="28919" xr:uid="{00000000-0005-0000-0000-0000F9700000}"/>
    <cellStyle name="Total 2 3 2 3 5 3 2 2 3" xfId="28920" xr:uid="{00000000-0005-0000-0000-0000FA700000}"/>
    <cellStyle name="Total 2 3 2 3 5 3 2 3" xfId="28921" xr:uid="{00000000-0005-0000-0000-0000FB700000}"/>
    <cellStyle name="Total 2 3 2 3 5 3 2 3 2" xfId="28922" xr:uid="{00000000-0005-0000-0000-0000FC700000}"/>
    <cellStyle name="Total 2 3 2 3 5 3 2 4" xfId="28923" xr:uid="{00000000-0005-0000-0000-0000FD700000}"/>
    <cellStyle name="Total 2 3 2 3 5 3 3" xfId="28924" xr:uid="{00000000-0005-0000-0000-0000FE700000}"/>
    <cellStyle name="Total 2 3 2 3 5 3 3 2" xfId="28925" xr:uid="{00000000-0005-0000-0000-0000FF700000}"/>
    <cellStyle name="Total 2 3 2 3 5 3 3 2 2" xfId="28926" xr:uid="{00000000-0005-0000-0000-000000710000}"/>
    <cellStyle name="Total 2 3 2 3 5 3 3 3" xfId="28927" xr:uid="{00000000-0005-0000-0000-000001710000}"/>
    <cellStyle name="Total 2 3 2 3 5 3 4" xfId="28928" xr:uid="{00000000-0005-0000-0000-000002710000}"/>
    <cellStyle name="Total 2 3 2 3 5 3 4 2" xfId="28929" xr:uid="{00000000-0005-0000-0000-000003710000}"/>
    <cellStyle name="Total 2 3 2 3 5 3 4 2 2" xfId="28930" xr:uid="{00000000-0005-0000-0000-000004710000}"/>
    <cellStyle name="Total 2 3 2 3 5 3 4 3" xfId="28931" xr:uid="{00000000-0005-0000-0000-000005710000}"/>
    <cellStyle name="Total 2 3 2 3 5 3 5" xfId="28932" xr:uid="{00000000-0005-0000-0000-000006710000}"/>
    <cellStyle name="Total 2 3 2 3 5 3 5 2" xfId="28933" xr:uid="{00000000-0005-0000-0000-000007710000}"/>
    <cellStyle name="Total 2 3 2 3 5 3 6" xfId="28934" xr:uid="{00000000-0005-0000-0000-000008710000}"/>
    <cellStyle name="Total 2 3 2 3 5 3 6 2" xfId="28935" xr:uid="{00000000-0005-0000-0000-000009710000}"/>
    <cellStyle name="Total 2 3 2 3 5 3 7" xfId="28936" xr:uid="{00000000-0005-0000-0000-00000A710000}"/>
    <cellStyle name="Total 2 3 2 3 5 4" xfId="28937" xr:uid="{00000000-0005-0000-0000-00000B710000}"/>
    <cellStyle name="Total 2 3 2 3 5 4 2" xfId="28938" xr:uid="{00000000-0005-0000-0000-00000C710000}"/>
    <cellStyle name="Total 2 3 2 3 5 4 2 2" xfId="28939" xr:uid="{00000000-0005-0000-0000-00000D710000}"/>
    <cellStyle name="Total 2 3 2 3 5 4 2 2 2" xfId="28940" xr:uid="{00000000-0005-0000-0000-00000E710000}"/>
    <cellStyle name="Total 2 3 2 3 5 4 2 2 2 2" xfId="28941" xr:uid="{00000000-0005-0000-0000-00000F710000}"/>
    <cellStyle name="Total 2 3 2 3 5 4 2 2 3" xfId="28942" xr:uid="{00000000-0005-0000-0000-000010710000}"/>
    <cellStyle name="Total 2 3 2 3 5 4 2 3" xfId="28943" xr:uid="{00000000-0005-0000-0000-000011710000}"/>
    <cellStyle name="Total 2 3 2 3 5 4 2 3 2" xfId="28944" xr:uid="{00000000-0005-0000-0000-000012710000}"/>
    <cellStyle name="Total 2 3 2 3 5 4 2 4" xfId="28945" xr:uid="{00000000-0005-0000-0000-000013710000}"/>
    <cellStyle name="Total 2 3 2 3 5 4 3" xfId="28946" xr:uid="{00000000-0005-0000-0000-000014710000}"/>
    <cellStyle name="Total 2 3 2 3 5 4 3 2" xfId="28947" xr:uid="{00000000-0005-0000-0000-000015710000}"/>
    <cellStyle name="Total 2 3 2 3 5 4 3 2 2" xfId="28948" xr:uid="{00000000-0005-0000-0000-000016710000}"/>
    <cellStyle name="Total 2 3 2 3 5 4 3 3" xfId="28949" xr:uid="{00000000-0005-0000-0000-000017710000}"/>
    <cellStyle name="Total 2 3 2 3 5 4 4" xfId="28950" xr:uid="{00000000-0005-0000-0000-000018710000}"/>
    <cellStyle name="Total 2 3 2 3 5 4 4 2" xfId="28951" xr:uid="{00000000-0005-0000-0000-000019710000}"/>
    <cellStyle name="Total 2 3 2 3 5 4 4 2 2" xfId="28952" xr:uid="{00000000-0005-0000-0000-00001A710000}"/>
    <cellStyle name="Total 2 3 2 3 5 4 4 3" xfId="28953" xr:uid="{00000000-0005-0000-0000-00001B710000}"/>
    <cellStyle name="Total 2 3 2 3 5 4 5" xfId="28954" xr:uid="{00000000-0005-0000-0000-00001C710000}"/>
    <cellStyle name="Total 2 3 2 3 5 4 5 2" xfId="28955" xr:uid="{00000000-0005-0000-0000-00001D710000}"/>
    <cellStyle name="Total 2 3 2 3 5 4 6" xfId="28956" xr:uid="{00000000-0005-0000-0000-00001E710000}"/>
    <cellStyle name="Total 2 3 2 3 5 4 6 2" xfId="28957" xr:uid="{00000000-0005-0000-0000-00001F710000}"/>
    <cellStyle name="Total 2 3 2 3 5 4 7" xfId="28958" xr:uid="{00000000-0005-0000-0000-000020710000}"/>
    <cellStyle name="Total 2 3 2 3 5 5" xfId="28959" xr:uid="{00000000-0005-0000-0000-000021710000}"/>
    <cellStyle name="Total 2 3 2 3 5 5 2" xfId="28960" xr:uid="{00000000-0005-0000-0000-000022710000}"/>
    <cellStyle name="Total 2 3 2 3 5 5 2 2" xfId="28961" xr:uid="{00000000-0005-0000-0000-000023710000}"/>
    <cellStyle name="Total 2 3 2 3 5 5 2 2 2" xfId="28962" xr:uid="{00000000-0005-0000-0000-000024710000}"/>
    <cellStyle name="Total 2 3 2 3 5 5 2 2 2 2" xfId="28963" xr:uid="{00000000-0005-0000-0000-000025710000}"/>
    <cellStyle name="Total 2 3 2 3 5 5 2 2 3" xfId="28964" xr:uid="{00000000-0005-0000-0000-000026710000}"/>
    <cellStyle name="Total 2 3 2 3 5 5 2 3" xfId="28965" xr:uid="{00000000-0005-0000-0000-000027710000}"/>
    <cellStyle name="Total 2 3 2 3 5 5 2 3 2" xfId="28966" xr:uid="{00000000-0005-0000-0000-000028710000}"/>
    <cellStyle name="Total 2 3 2 3 5 5 2 4" xfId="28967" xr:uid="{00000000-0005-0000-0000-000029710000}"/>
    <cellStyle name="Total 2 3 2 3 5 5 3" xfId="28968" xr:uid="{00000000-0005-0000-0000-00002A710000}"/>
    <cellStyle name="Total 2 3 2 3 5 5 3 2" xfId="28969" xr:uid="{00000000-0005-0000-0000-00002B710000}"/>
    <cellStyle name="Total 2 3 2 3 5 5 3 2 2" xfId="28970" xr:uid="{00000000-0005-0000-0000-00002C710000}"/>
    <cellStyle name="Total 2 3 2 3 5 5 3 3" xfId="28971" xr:uid="{00000000-0005-0000-0000-00002D710000}"/>
    <cellStyle name="Total 2 3 2 3 5 5 4" xfId="28972" xr:uid="{00000000-0005-0000-0000-00002E710000}"/>
    <cellStyle name="Total 2 3 2 3 5 5 4 2" xfId="28973" xr:uid="{00000000-0005-0000-0000-00002F710000}"/>
    <cellStyle name="Total 2 3 2 3 5 5 4 2 2" xfId="28974" xr:uid="{00000000-0005-0000-0000-000030710000}"/>
    <cellStyle name="Total 2 3 2 3 5 5 4 3" xfId="28975" xr:uid="{00000000-0005-0000-0000-000031710000}"/>
    <cellStyle name="Total 2 3 2 3 5 5 5" xfId="28976" xr:uid="{00000000-0005-0000-0000-000032710000}"/>
    <cellStyle name="Total 2 3 2 3 5 5 5 2" xfId="28977" xr:uid="{00000000-0005-0000-0000-000033710000}"/>
    <cellStyle name="Total 2 3 2 3 5 5 6" xfId="28978" xr:uid="{00000000-0005-0000-0000-000034710000}"/>
    <cellStyle name="Total 2 3 2 3 5 5 6 2" xfId="28979" xr:uid="{00000000-0005-0000-0000-000035710000}"/>
    <cellStyle name="Total 2 3 2 3 5 5 7" xfId="28980" xr:uid="{00000000-0005-0000-0000-000036710000}"/>
    <cellStyle name="Total 2 3 2 3 5 6" xfId="28981" xr:uid="{00000000-0005-0000-0000-000037710000}"/>
    <cellStyle name="Total 2 3 2 3 5 6 2" xfId="28982" xr:uid="{00000000-0005-0000-0000-000038710000}"/>
    <cellStyle name="Total 2 3 2 3 5 6 2 2" xfId="28983" xr:uid="{00000000-0005-0000-0000-000039710000}"/>
    <cellStyle name="Total 2 3 2 3 5 6 2 2 2" xfId="28984" xr:uid="{00000000-0005-0000-0000-00003A710000}"/>
    <cellStyle name="Total 2 3 2 3 5 6 2 2 2 2" xfId="28985" xr:uid="{00000000-0005-0000-0000-00003B710000}"/>
    <cellStyle name="Total 2 3 2 3 5 6 2 2 3" xfId="28986" xr:uid="{00000000-0005-0000-0000-00003C710000}"/>
    <cellStyle name="Total 2 3 2 3 5 6 2 3" xfId="28987" xr:uid="{00000000-0005-0000-0000-00003D710000}"/>
    <cellStyle name="Total 2 3 2 3 5 6 2 3 2" xfId="28988" xr:uid="{00000000-0005-0000-0000-00003E710000}"/>
    <cellStyle name="Total 2 3 2 3 5 6 2 4" xfId="28989" xr:uid="{00000000-0005-0000-0000-00003F710000}"/>
    <cellStyle name="Total 2 3 2 3 5 6 3" xfId="28990" xr:uid="{00000000-0005-0000-0000-000040710000}"/>
    <cellStyle name="Total 2 3 2 3 5 6 3 2" xfId="28991" xr:uid="{00000000-0005-0000-0000-000041710000}"/>
    <cellStyle name="Total 2 3 2 3 5 6 3 2 2" xfId="28992" xr:uid="{00000000-0005-0000-0000-000042710000}"/>
    <cellStyle name="Total 2 3 2 3 5 6 3 3" xfId="28993" xr:uid="{00000000-0005-0000-0000-000043710000}"/>
    <cellStyle name="Total 2 3 2 3 5 6 4" xfId="28994" xr:uid="{00000000-0005-0000-0000-000044710000}"/>
    <cellStyle name="Total 2 3 2 3 5 6 4 2" xfId="28995" xr:uid="{00000000-0005-0000-0000-000045710000}"/>
    <cellStyle name="Total 2 3 2 3 5 6 4 2 2" xfId="28996" xr:uid="{00000000-0005-0000-0000-000046710000}"/>
    <cellStyle name="Total 2 3 2 3 5 6 4 3" xfId="28997" xr:uid="{00000000-0005-0000-0000-000047710000}"/>
    <cellStyle name="Total 2 3 2 3 5 6 5" xfId="28998" xr:uid="{00000000-0005-0000-0000-000048710000}"/>
    <cellStyle name="Total 2 3 2 3 5 6 5 2" xfId="28999" xr:uid="{00000000-0005-0000-0000-000049710000}"/>
    <cellStyle name="Total 2 3 2 3 5 6 6" xfId="29000" xr:uid="{00000000-0005-0000-0000-00004A710000}"/>
    <cellStyle name="Total 2 3 2 3 5 6 6 2" xfId="29001" xr:uid="{00000000-0005-0000-0000-00004B710000}"/>
    <cellStyle name="Total 2 3 2 3 5 6 7" xfId="29002" xr:uid="{00000000-0005-0000-0000-00004C710000}"/>
    <cellStyle name="Total 2 3 2 3 5 7" xfId="29003" xr:uid="{00000000-0005-0000-0000-00004D710000}"/>
    <cellStyle name="Total 2 3 2 3 5 7 2" xfId="29004" xr:uid="{00000000-0005-0000-0000-00004E710000}"/>
    <cellStyle name="Total 2 3 2 3 5 7 2 2" xfId="29005" xr:uid="{00000000-0005-0000-0000-00004F710000}"/>
    <cellStyle name="Total 2 3 2 3 5 7 2 2 2" xfId="29006" xr:uid="{00000000-0005-0000-0000-000050710000}"/>
    <cellStyle name="Total 2 3 2 3 5 7 2 3" xfId="29007" xr:uid="{00000000-0005-0000-0000-000051710000}"/>
    <cellStyle name="Total 2 3 2 3 5 7 3" xfId="29008" xr:uid="{00000000-0005-0000-0000-000052710000}"/>
    <cellStyle name="Total 2 3 2 3 5 7 3 2" xfId="29009" xr:uid="{00000000-0005-0000-0000-000053710000}"/>
    <cellStyle name="Total 2 3 2 3 5 7 4" xfId="29010" xr:uid="{00000000-0005-0000-0000-000054710000}"/>
    <cellStyle name="Total 2 3 2 3 5 8" xfId="29011" xr:uid="{00000000-0005-0000-0000-000055710000}"/>
    <cellStyle name="Total 2 3 2 3 5 8 2" xfId="29012" xr:uid="{00000000-0005-0000-0000-000056710000}"/>
    <cellStyle name="Total 2 3 2 3 5 8 2 2" xfId="29013" xr:uid="{00000000-0005-0000-0000-000057710000}"/>
    <cellStyle name="Total 2 3 2 3 5 8 3" xfId="29014" xr:uid="{00000000-0005-0000-0000-000058710000}"/>
    <cellStyle name="Total 2 3 2 3 5 9" xfId="29015" xr:uid="{00000000-0005-0000-0000-000059710000}"/>
    <cellStyle name="Total 2 3 2 3 5 9 2" xfId="29016" xr:uid="{00000000-0005-0000-0000-00005A710000}"/>
    <cellStyle name="Total 2 3 2 3 5 9 2 2" xfId="29017" xr:uid="{00000000-0005-0000-0000-00005B710000}"/>
    <cellStyle name="Total 2 3 2 3 5 9 3" xfId="29018" xr:uid="{00000000-0005-0000-0000-00005C710000}"/>
    <cellStyle name="Total 2 3 2 3 6" xfId="29019" xr:uid="{00000000-0005-0000-0000-00005D710000}"/>
    <cellStyle name="Total 2 3 2 3 6 10" xfId="29020" xr:uid="{00000000-0005-0000-0000-00005E710000}"/>
    <cellStyle name="Total 2 3 2 3 6 10 2" xfId="29021" xr:uid="{00000000-0005-0000-0000-00005F710000}"/>
    <cellStyle name="Total 2 3 2 3 6 11" xfId="29022" xr:uid="{00000000-0005-0000-0000-000060710000}"/>
    <cellStyle name="Total 2 3 2 3 6 11 2" xfId="29023" xr:uid="{00000000-0005-0000-0000-000061710000}"/>
    <cellStyle name="Total 2 3 2 3 6 12" xfId="29024" xr:uid="{00000000-0005-0000-0000-000062710000}"/>
    <cellStyle name="Total 2 3 2 3 6 2" xfId="29025" xr:uid="{00000000-0005-0000-0000-000063710000}"/>
    <cellStyle name="Total 2 3 2 3 6 2 2" xfId="29026" xr:uid="{00000000-0005-0000-0000-000064710000}"/>
    <cellStyle name="Total 2 3 2 3 6 2 2 2" xfId="29027" xr:uid="{00000000-0005-0000-0000-000065710000}"/>
    <cellStyle name="Total 2 3 2 3 6 2 2 2 2" xfId="29028" xr:uid="{00000000-0005-0000-0000-000066710000}"/>
    <cellStyle name="Total 2 3 2 3 6 2 2 2 2 2" xfId="29029" xr:uid="{00000000-0005-0000-0000-000067710000}"/>
    <cellStyle name="Total 2 3 2 3 6 2 2 2 3" xfId="29030" xr:uid="{00000000-0005-0000-0000-000068710000}"/>
    <cellStyle name="Total 2 3 2 3 6 2 2 3" xfId="29031" xr:uid="{00000000-0005-0000-0000-000069710000}"/>
    <cellStyle name="Total 2 3 2 3 6 2 2 3 2" xfId="29032" xr:uid="{00000000-0005-0000-0000-00006A710000}"/>
    <cellStyle name="Total 2 3 2 3 6 2 2 4" xfId="29033" xr:uid="{00000000-0005-0000-0000-00006B710000}"/>
    <cellStyle name="Total 2 3 2 3 6 2 3" xfId="29034" xr:uid="{00000000-0005-0000-0000-00006C710000}"/>
    <cellStyle name="Total 2 3 2 3 6 2 3 2" xfId="29035" xr:uid="{00000000-0005-0000-0000-00006D710000}"/>
    <cellStyle name="Total 2 3 2 3 6 2 3 2 2" xfId="29036" xr:uid="{00000000-0005-0000-0000-00006E710000}"/>
    <cellStyle name="Total 2 3 2 3 6 2 3 3" xfId="29037" xr:uid="{00000000-0005-0000-0000-00006F710000}"/>
    <cellStyle name="Total 2 3 2 3 6 2 4" xfId="29038" xr:uid="{00000000-0005-0000-0000-000070710000}"/>
    <cellStyle name="Total 2 3 2 3 6 2 4 2" xfId="29039" xr:uid="{00000000-0005-0000-0000-000071710000}"/>
    <cellStyle name="Total 2 3 2 3 6 2 4 2 2" xfId="29040" xr:uid="{00000000-0005-0000-0000-000072710000}"/>
    <cellStyle name="Total 2 3 2 3 6 2 4 3" xfId="29041" xr:uid="{00000000-0005-0000-0000-000073710000}"/>
    <cellStyle name="Total 2 3 2 3 6 2 5" xfId="29042" xr:uid="{00000000-0005-0000-0000-000074710000}"/>
    <cellStyle name="Total 2 3 2 3 6 2 5 2" xfId="29043" xr:uid="{00000000-0005-0000-0000-000075710000}"/>
    <cellStyle name="Total 2 3 2 3 6 2 6" xfId="29044" xr:uid="{00000000-0005-0000-0000-000076710000}"/>
    <cellStyle name="Total 2 3 2 3 6 2 6 2" xfId="29045" xr:uid="{00000000-0005-0000-0000-000077710000}"/>
    <cellStyle name="Total 2 3 2 3 6 2 7" xfId="29046" xr:uid="{00000000-0005-0000-0000-000078710000}"/>
    <cellStyle name="Total 2 3 2 3 6 3" xfId="29047" xr:uid="{00000000-0005-0000-0000-000079710000}"/>
    <cellStyle name="Total 2 3 2 3 6 3 2" xfId="29048" xr:uid="{00000000-0005-0000-0000-00007A710000}"/>
    <cellStyle name="Total 2 3 2 3 6 3 2 2" xfId="29049" xr:uid="{00000000-0005-0000-0000-00007B710000}"/>
    <cellStyle name="Total 2 3 2 3 6 3 2 2 2" xfId="29050" xr:uid="{00000000-0005-0000-0000-00007C710000}"/>
    <cellStyle name="Total 2 3 2 3 6 3 2 2 2 2" xfId="29051" xr:uid="{00000000-0005-0000-0000-00007D710000}"/>
    <cellStyle name="Total 2 3 2 3 6 3 2 2 3" xfId="29052" xr:uid="{00000000-0005-0000-0000-00007E710000}"/>
    <cellStyle name="Total 2 3 2 3 6 3 2 3" xfId="29053" xr:uid="{00000000-0005-0000-0000-00007F710000}"/>
    <cellStyle name="Total 2 3 2 3 6 3 2 3 2" xfId="29054" xr:uid="{00000000-0005-0000-0000-000080710000}"/>
    <cellStyle name="Total 2 3 2 3 6 3 2 4" xfId="29055" xr:uid="{00000000-0005-0000-0000-000081710000}"/>
    <cellStyle name="Total 2 3 2 3 6 3 3" xfId="29056" xr:uid="{00000000-0005-0000-0000-000082710000}"/>
    <cellStyle name="Total 2 3 2 3 6 3 3 2" xfId="29057" xr:uid="{00000000-0005-0000-0000-000083710000}"/>
    <cellStyle name="Total 2 3 2 3 6 3 3 2 2" xfId="29058" xr:uid="{00000000-0005-0000-0000-000084710000}"/>
    <cellStyle name="Total 2 3 2 3 6 3 3 3" xfId="29059" xr:uid="{00000000-0005-0000-0000-000085710000}"/>
    <cellStyle name="Total 2 3 2 3 6 3 4" xfId="29060" xr:uid="{00000000-0005-0000-0000-000086710000}"/>
    <cellStyle name="Total 2 3 2 3 6 3 4 2" xfId="29061" xr:uid="{00000000-0005-0000-0000-000087710000}"/>
    <cellStyle name="Total 2 3 2 3 6 3 4 2 2" xfId="29062" xr:uid="{00000000-0005-0000-0000-000088710000}"/>
    <cellStyle name="Total 2 3 2 3 6 3 4 3" xfId="29063" xr:uid="{00000000-0005-0000-0000-000089710000}"/>
    <cellStyle name="Total 2 3 2 3 6 3 5" xfId="29064" xr:uid="{00000000-0005-0000-0000-00008A710000}"/>
    <cellStyle name="Total 2 3 2 3 6 3 5 2" xfId="29065" xr:uid="{00000000-0005-0000-0000-00008B710000}"/>
    <cellStyle name="Total 2 3 2 3 6 3 6" xfId="29066" xr:uid="{00000000-0005-0000-0000-00008C710000}"/>
    <cellStyle name="Total 2 3 2 3 6 3 6 2" xfId="29067" xr:uid="{00000000-0005-0000-0000-00008D710000}"/>
    <cellStyle name="Total 2 3 2 3 6 3 7" xfId="29068" xr:uid="{00000000-0005-0000-0000-00008E710000}"/>
    <cellStyle name="Total 2 3 2 3 6 4" xfId="29069" xr:uid="{00000000-0005-0000-0000-00008F710000}"/>
    <cellStyle name="Total 2 3 2 3 6 4 2" xfId="29070" xr:uid="{00000000-0005-0000-0000-000090710000}"/>
    <cellStyle name="Total 2 3 2 3 6 4 2 2" xfId="29071" xr:uid="{00000000-0005-0000-0000-000091710000}"/>
    <cellStyle name="Total 2 3 2 3 6 4 2 2 2" xfId="29072" xr:uid="{00000000-0005-0000-0000-000092710000}"/>
    <cellStyle name="Total 2 3 2 3 6 4 2 2 2 2" xfId="29073" xr:uid="{00000000-0005-0000-0000-000093710000}"/>
    <cellStyle name="Total 2 3 2 3 6 4 2 2 3" xfId="29074" xr:uid="{00000000-0005-0000-0000-000094710000}"/>
    <cellStyle name="Total 2 3 2 3 6 4 2 3" xfId="29075" xr:uid="{00000000-0005-0000-0000-000095710000}"/>
    <cellStyle name="Total 2 3 2 3 6 4 2 3 2" xfId="29076" xr:uid="{00000000-0005-0000-0000-000096710000}"/>
    <cellStyle name="Total 2 3 2 3 6 4 2 4" xfId="29077" xr:uid="{00000000-0005-0000-0000-000097710000}"/>
    <cellStyle name="Total 2 3 2 3 6 4 3" xfId="29078" xr:uid="{00000000-0005-0000-0000-000098710000}"/>
    <cellStyle name="Total 2 3 2 3 6 4 3 2" xfId="29079" xr:uid="{00000000-0005-0000-0000-000099710000}"/>
    <cellStyle name="Total 2 3 2 3 6 4 3 2 2" xfId="29080" xr:uid="{00000000-0005-0000-0000-00009A710000}"/>
    <cellStyle name="Total 2 3 2 3 6 4 3 3" xfId="29081" xr:uid="{00000000-0005-0000-0000-00009B710000}"/>
    <cellStyle name="Total 2 3 2 3 6 4 4" xfId="29082" xr:uid="{00000000-0005-0000-0000-00009C710000}"/>
    <cellStyle name="Total 2 3 2 3 6 4 4 2" xfId="29083" xr:uid="{00000000-0005-0000-0000-00009D710000}"/>
    <cellStyle name="Total 2 3 2 3 6 4 4 2 2" xfId="29084" xr:uid="{00000000-0005-0000-0000-00009E710000}"/>
    <cellStyle name="Total 2 3 2 3 6 4 4 3" xfId="29085" xr:uid="{00000000-0005-0000-0000-00009F710000}"/>
    <cellStyle name="Total 2 3 2 3 6 4 5" xfId="29086" xr:uid="{00000000-0005-0000-0000-0000A0710000}"/>
    <cellStyle name="Total 2 3 2 3 6 4 5 2" xfId="29087" xr:uid="{00000000-0005-0000-0000-0000A1710000}"/>
    <cellStyle name="Total 2 3 2 3 6 4 6" xfId="29088" xr:uid="{00000000-0005-0000-0000-0000A2710000}"/>
    <cellStyle name="Total 2 3 2 3 6 4 6 2" xfId="29089" xr:uid="{00000000-0005-0000-0000-0000A3710000}"/>
    <cellStyle name="Total 2 3 2 3 6 4 7" xfId="29090" xr:uid="{00000000-0005-0000-0000-0000A4710000}"/>
    <cellStyle name="Total 2 3 2 3 6 5" xfId="29091" xr:uid="{00000000-0005-0000-0000-0000A5710000}"/>
    <cellStyle name="Total 2 3 2 3 6 5 2" xfId="29092" xr:uid="{00000000-0005-0000-0000-0000A6710000}"/>
    <cellStyle name="Total 2 3 2 3 6 5 2 2" xfId="29093" xr:uid="{00000000-0005-0000-0000-0000A7710000}"/>
    <cellStyle name="Total 2 3 2 3 6 5 2 2 2" xfId="29094" xr:uid="{00000000-0005-0000-0000-0000A8710000}"/>
    <cellStyle name="Total 2 3 2 3 6 5 2 2 2 2" xfId="29095" xr:uid="{00000000-0005-0000-0000-0000A9710000}"/>
    <cellStyle name="Total 2 3 2 3 6 5 2 2 3" xfId="29096" xr:uid="{00000000-0005-0000-0000-0000AA710000}"/>
    <cellStyle name="Total 2 3 2 3 6 5 2 3" xfId="29097" xr:uid="{00000000-0005-0000-0000-0000AB710000}"/>
    <cellStyle name="Total 2 3 2 3 6 5 2 3 2" xfId="29098" xr:uid="{00000000-0005-0000-0000-0000AC710000}"/>
    <cellStyle name="Total 2 3 2 3 6 5 2 4" xfId="29099" xr:uid="{00000000-0005-0000-0000-0000AD710000}"/>
    <cellStyle name="Total 2 3 2 3 6 5 3" xfId="29100" xr:uid="{00000000-0005-0000-0000-0000AE710000}"/>
    <cellStyle name="Total 2 3 2 3 6 5 3 2" xfId="29101" xr:uid="{00000000-0005-0000-0000-0000AF710000}"/>
    <cellStyle name="Total 2 3 2 3 6 5 3 2 2" xfId="29102" xr:uid="{00000000-0005-0000-0000-0000B0710000}"/>
    <cellStyle name="Total 2 3 2 3 6 5 3 3" xfId="29103" xr:uid="{00000000-0005-0000-0000-0000B1710000}"/>
    <cellStyle name="Total 2 3 2 3 6 5 4" xfId="29104" xr:uid="{00000000-0005-0000-0000-0000B2710000}"/>
    <cellStyle name="Total 2 3 2 3 6 5 4 2" xfId="29105" xr:uid="{00000000-0005-0000-0000-0000B3710000}"/>
    <cellStyle name="Total 2 3 2 3 6 5 4 2 2" xfId="29106" xr:uid="{00000000-0005-0000-0000-0000B4710000}"/>
    <cellStyle name="Total 2 3 2 3 6 5 4 3" xfId="29107" xr:uid="{00000000-0005-0000-0000-0000B5710000}"/>
    <cellStyle name="Total 2 3 2 3 6 5 5" xfId="29108" xr:uid="{00000000-0005-0000-0000-0000B6710000}"/>
    <cellStyle name="Total 2 3 2 3 6 5 5 2" xfId="29109" xr:uid="{00000000-0005-0000-0000-0000B7710000}"/>
    <cellStyle name="Total 2 3 2 3 6 5 6" xfId="29110" xr:uid="{00000000-0005-0000-0000-0000B8710000}"/>
    <cellStyle name="Total 2 3 2 3 6 5 6 2" xfId="29111" xr:uid="{00000000-0005-0000-0000-0000B9710000}"/>
    <cellStyle name="Total 2 3 2 3 6 5 7" xfId="29112" xr:uid="{00000000-0005-0000-0000-0000BA710000}"/>
    <cellStyle name="Total 2 3 2 3 6 6" xfId="29113" xr:uid="{00000000-0005-0000-0000-0000BB710000}"/>
    <cellStyle name="Total 2 3 2 3 6 6 2" xfId="29114" xr:uid="{00000000-0005-0000-0000-0000BC710000}"/>
    <cellStyle name="Total 2 3 2 3 6 6 2 2" xfId="29115" xr:uid="{00000000-0005-0000-0000-0000BD710000}"/>
    <cellStyle name="Total 2 3 2 3 6 6 2 2 2" xfId="29116" xr:uid="{00000000-0005-0000-0000-0000BE710000}"/>
    <cellStyle name="Total 2 3 2 3 6 6 2 2 2 2" xfId="29117" xr:uid="{00000000-0005-0000-0000-0000BF710000}"/>
    <cellStyle name="Total 2 3 2 3 6 6 2 2 3" xfId="29118" xr:uid="{00000000-0005-0000-0000-0000C0710000}"/>
    <cellStyle name="Total 2 3 2 3 6 6 2 3" xfId="29119" xr:uid="{00000000-0005-0000-0000-0000C1710000}"/>
    <cellStyle name="Total 2 3 2 3 6 6 2 3 2" xfId="29120" xr:uid="{00000000-0005-0000-0000-0000C2710000}"/>
    <cellStyle name="Total 2 3 2 3 6 6 2 4" xfId="29121" xr:uid="{00000000-0005-0000-0000-0000C3710000}"/>
    <cellStyle name="Total 2 3 2 3 6 6 3" xfId="29122" xr:uid="{00000000-0005-0000-0000-0000C4710000}"/>
    <cellStyle name="Total 2 3 2 3 6 6 3 2" xfId="29123" xr:uid="{00000000-0005-0000-0000-0000C5710000}"/>
    <cellStyle name="Total 2 3 2 3 6 6 3 2 2" xfId="29124" xr:uid="{00000000-0005-0000-0000-0000C6710000}"/>
    <cellStyle name="Total 2 3 2 3 6 6 3 3" xfId="29125" xr:uid="{00000000-0005-0000-0000-0000C7710000}"/>
    <cellStyle name="Total 2 3 2 3 6 6 4" xfId="29126" xr:uid="{00000000-0005-0000-0000-0000C8710000}"/>
    <cellStyle name="Total 2 3 2 3 6 6 4 2" xfId="29127" xr:uid="{00000000-0005-0000-0000-0000C9710000}"/>
    <cellStyle name="Total 2 3 2 3 6 6 4 2 2" xfId="29128" xr:uid="{00000000-0005-0000-0000-0000CA710000}"/>
    <cellStyle name="Total 2 3 2 3 6 6 4 3" xfId="29129" xr:uid="{00000000-0005-0000-0000-0000CB710000}"/>
    <cellStyle name="Total 2 3 2 3 6 6 5" xfId="29130" xr:uid="{00000000-0005-0000-0000-0000CC710000}"/>
    <cellStyle name="Total 2 3 2 3 6 6 5 2" xfId="29131" xr:uid="{00000000-0005-0000-0000-0000CD710000}"/>
    <cellStyle name="Total 2 3 2 3 6 6 6" xfId="29132" xr:uid="{00000000-0005-0000-0000-0000CE710000}"/>
    <cellStyle name="Total 2 3 2 3 6 6 6 2" xfId="29133" xr:uid="{00000000-0005-0000-0000-0000CF710000}"/>
    <cellStyle name="Total 2 3 2 3 6 6 7" xfId="29134" xr:uid="{00000000-0005-0000-0000-0000D0710000}"/>
    <cellStyle name="Total 2 3 2 3 6 7" xfId="29135" xr:uid="{00000000-0005-0000-0000-0000D1710000}"/>
    <cellStyle name="Total 2 3 2 3 6 7 2" xfId="29136" xr:uid="{00000000-0005-0000-0000-0000D2710000}"/>
    <cellStyle name="Total 2 3 2 3 6 7 2 2" xfId="29137" xr:uid="{00000000-0005-0000-0000-0000D3710000}"/>
    <cellStyle name="Total 2 3 2 3 6 7 2 2 2" xfId="29138" xr:uid="{00000000-0005-0000-0000-0000D4710000}"/>
    <cellStyle name="Total 2 3 2 3 6 7 2 3" xfId="29139" xr:uid="{00000000-0005-0000-0000-0000D5710000}"/>
    <cellStyle name="Total 2 3 2 3 6 7 3" xfId="29140" xr:uid="{00000000-0005-0000-0000-0000D6710000}"/>
    <cellStyle name="Total 2 3 2 3 6 7 3 2" xfId="29141" xr:uid="{00000000-0005-0000-0000-0000D7710000}"/>
    <cellStyle name="Total 2 3 2 3 6 7 4" xfId="29142" xr:uid="{00000000-0005-0000-0000-0000D8710000}"/>
    <cellStyle name="Total 2 3 2 3 6 8" xfId="29143" xr:uid="{00000000-0005-0000-0000-0000D9710000}"/>
    <cellStyle name="Total 2 3 2 3 6 8 2" xfId="29144" xr:uid="{00000000-0005-0000-0000-0000DA710000}"/>
    <cellStyle name="Total 2 3 2 3 6 8 2 2" xfId="29145" xr:uid="{00000000-0005-0000-0000-0000DB710000}"/>
    <cellStyle name="Total 2 3 2 3 6 8 3" xfId="29146" xr:uid="{00000000-0005-0000-0000-0000DC710000}"/>
    <cellStyle name="Total 2 3 2 3 6 9" xfId="29147" xr:uid="{00000000-0005-0000-0000-0000DD710000}"/>
    <cellStyle name="Total 2 3 2 3 6 9 2" xfId="29148" xr:uid="{00000000-0005-0000-0000-0000DE710000}"/>
    <cellStyle name="Total 2 3 2 3 6 9 2 2" xfId="29149" xr:uid="{00000000-0005-0000-0000-0000DF710000}"/>
    <cellStyle name="Total 2 3 2 3 6 9 3" xfId="29150" xr:uid="{00000000-0005-0000-0000-0000E0710000}"/>
    <cellStyle name="Total 2 3 2 3 7" xfId="29151" xr:uid="{00000000-0005-0000-0000-0000E1710000}"/>
    <cellStyle name="Total 2 3 2 3 7 10" xfId="29152" xr:uid="{00000000-0005-0000-0000-0000E2710000}"/>
    <cellStyle name="Total 2 3 2 3 7 10 2" xfId="29153" xr:uid="{00000000-0005-0000-0000-0000E3710000}"/>
    <cellStyle name="Total 2 3 2 3 7 11" xfId="29154" xr:uid="{00000000-0005-0000-0000-0000E4710000}"/>
    <cellStyle name="Total 2 3 2 3 7 11 2" xfId="29155" xr:uid="{00000000-0005-0000-0000-0000E5710000}"/>
    <cellStyle name="Total 2 3 2 3 7 12" xfId="29156" xr:uid="{00000000-0005-0000-0000-0000E6710000}"/>
    <cellStyle name="Total 2 3 2 3 7 2" xfId="29157" xr:uid="{00000000-0005-0000-0000-0000E7710000}"/>
    <cellStyle name="Total 2 3 2 3 7 2 2" xfId="29158" xr:uid="{00000000-0005-0000-0000-0000E8710000}"/>
    <cellStyle name="Total 2 3 2 3 7 2 2 2" xfId="29159" xr:uid="{00000000-0005-0000-0000-0000E9710000}"/>
    <cellStyle name="Total 2 3 2 3 7 2 2 2 2" xfId="29160" xr:uid="{00000000-0005-0000-0000-0000EA710000}"/>
    <cellStyle name="Total 2 3 2 3 7 2 2 2 2 2" xfId="29161" xr:uid="{00000000-0005-0000-0000-0000EB710000}"/>
    <cellStyle name="Total 2 3 2 3 7 2 2 2 3" xfId="29162" xr:uid="{00000000-0005-0000-0000-0000EC710000}"/>
    <cellStyle name="Total 2 3 2 3 7 2 2 3" xfId="29163" xr:uid="{00000000-0005-0000-0000-0000ED710000}"/>
    <cellStyle name="Total 2 3 2 3 7 2 2 3 2" xfId="29164" xr:uid="{00000000-0005-0000-0000-0000EE710000}"/>
    <cellStyle name="Total 2 3 2 3 7 2 2 4" xfId="29165" xr:uid="{00000000-0005-0000-0000-0000EF710000}"/>
    <cellStyle name="Total 2 3 2 3 7 2 3" xfId="29166" xr:uid="{00000000-0005-0000-0000-0000F0710000}"/>
    <cellStyle name="Total 2 3 2 3 7 2 3 2" xfId="29167" xr:uid="{00000000-0005-0000-0000-0000F1710000}"/>
    <cellStyle name="Total 2 3 2 3 7 2 3 2 2" xfId="29168" xr:uid="{00000000-0005-0000-0000-0000F2710000}"/>
    <cellStyle name="Total 2 3 2 3 7 2 3 3" xfId="29169" xr:uid="{00000000-0005-0000-0000-0000F3710000}"/>
    <cellStyle name="Total 2 3 2 3 7 2 4" xfId="29170" xr:uid="{00000000-0005-0000-0000-0000F4710000}"/>
    <cellStyle name="Total 2 3 2 3 7 2 4 2" xfId="29171" xr:uid="{00000000-0005-0000-0000-0000F5710000}"/>
    <cellStyle name="Total 2 3 2 3 7 2 4 2 2" xfId="29172" xr:uid="{00000000-0005-0000-0000-0000F6710000}"/>
    <cellStyle name="Total 2 3 2 3 7 2 4 3" xfId="29173" xr:uid="{00000000-0005-0000-0000-0000F7710000}"/>
    <cellStyle name="Total 2 3 2 3 7 2 5" xfId="29174" xr:uid="{00000000-0005-0000-0000-0000F8710000}"/>
    <cellStyle name="Total 2 3 2 3 7 2 5 2" xfId="29175" xr:uid="{00000000-0005-0000-0000-0000F9710000}"/>
    <cellStyle name="Total 2 3 2 3 7 2 6" xfId="29176" xr:uid="{00000000-0005-0000-0000-0000FA710000}"/>
    <cellStyle name="Total 2 3 2 3 7 2 6 2" xfId="29177" xr:uid="{00000000-0005-0000-0000-0000FB710000}"/>
    <cellStyle name="Total 2 3 2 3 7 2 7" xfId="29178" xr:uid="{00000000-0005-0000-0000-0000FC710000}"/>
    <cellStyle name="Total 2 3 2 3 7 3" xfId="29179" xr:uid="{00000000-0005-0000-0000-0000FD710000}"/>
    <cellStyle name="Total 2 3 2 3 7 3 2" xfId="29180" xr:uid="{00000000-0005-0000-0000-0000FE710000}"/>
    <cellStyle name="Total 2 3 2 3 7 3 2 2" xfId="29181" xr:uid="{00000000-0005-0000-0000-0000FF710000}"/>
    <cellStyle name="Total 2 3 2 3 7 3 2 2 2" xfId="29182" xr:uid="{00000000-0005-0000-0000-000000720000}"/>
    <cellStyle name="Total 2 3 2 3 7 3 2 2 2 2" xfId="29183" xr:uid="{00000000-0005-0000-0000-000001720000}"/>
    <cellStyle name="Total 2 3 2 3 7 3 2 2 3" xfId="29184" xr:uid="{00000000-0005-0000-0000-000002720000}"/>
    <cellStyle name="Total 2 3 2 3 7 3 2 3" xfId="29185" xr:uid="{00000000-0005-0000-0000-000003720000}"/>
    <cellStyle name="Total 2 3 2 3 7 3 2 3 2" xfId="29186" xr:uid="{00000000-0005-0000-0000-000004720000}"/>
    <cellStyle name="Total 2 3 2 3 7 3 2 4" xfId="29187" xr:uid="{00000000-0005-0000-0000-000005720000}"/>
    <cellStyle name="Total 2 3 2 3 7 3 3" xfId="29188" xr:uid="{00000000-0005-0000-0000-000006720000}"/>
    <cellStyle name="Total 2 3 2 3 7 3 3 2" xfId="29189" xr:uid="{00000000-0005-0000-0000-000007720000}"/>
    <cellStyle name="Total 2 3 2 3 7 3 3 2 2" xfId="29190" xr:uid="{00000000-0005-0000-0000-000008720000}"/>
    <cellStyle name="Total 2 3 2 3 7 3 3 3" xfId="29191" xr:uid="{00000000-0005-0000-0000-000009720000}"/>
    <cellStyle name="Total 2 3 2 3 7 3 4" xfId="29192" xr:uid="{00000000-0005-0000-0000-00000A720000}"/>
    <cellStyle name="Total 2 3 2 3 7 3 4 2" xfId="29193" xr:uid="{00000000-0005-0000-0000-00000B720000}"/>
    <cellStyle name="Total 2 3 2 3 7 3 4 2 2" xfId="29194" xr:uid="{00000000-0005-0000-0000-00000C720000}"/>
    <cellStyle name="Total 2 3 2 3 7 3 4 3" xfId="29195" xr:uid="{00000000-0005-0000-0000-00000D720000}"/>
    <cellStyle name="Total 2 3 2 3 7 3 5" xfId="29196" xr:uid="{00000000-0005-0000-0000-00000E720000}"/>
    <cellStyle name="Total 2 3 2 3 7 3 5 2" xfId="29197" xr:uid="{00000000-0005-0000-0000-00000F720000}"/>
    <cellStyle name="Total 2 3 2 3 7 3 6" xfId="29198" xr:uid="{00000000-0005-0000-0000-000010720000}"/>
    <cellStyle name="Total 2 3 2 3 7 3 6 2" xfId="29199" xr:uid="{00000000-0005-0000-0000-000011720000}"/>
    <cellStyle name="Total 2 3 2 3 7 3 7" xfId="29200" xr:uid="{00000000-0005-0000-0000-000012720000}"/>
    <cellStyle name="Total 2 3 2 3 7 4" xfId="29201" xr:uid="{00000000-0005-0000-0000-000013720000}"/>
    <cellStyle name="Total 2 3 2 3 7 4 2" xfId="29202" xr:uid="{00000000-0005-0000-0000-000014720000}"/>
    <cellStyle name="Total 2 3 2 3 7 4 2 2" xfId="29203" xr:uid="{00000000-0005-0000-0000-000015720000}"/>
    <cellStyle name="Total 2 3 2 3 7 4 2 2 2" xfId="29204" xr:uid="{00000000-0005-0000-0000-000016720000}"/>
    <cellStyle name="Total 2 3 2 3 7 4 2 2 2 2" xfId="29205" xr:uid="{00000000-0005-0000-0000-000017720000}"/>
    <cellStyle name="Total 2 3 2 3 7 4 2 2 3" xfId="29206" xr:uid="{00000000-0005-0000-0000-000018720000}"/>
    <cellStyle name="Total 2 3 2 3 7 4 2 3" xfId="29207" xr:uid="{00000000-0005-0000-0000-000019720000}"/>
    <cellStyle name="Total 2 3 2 3 7 4 2 3 2" xfId="29208" xr:uid="{00000000-0005-0000-0000-00001A720000}"/>
    <cellStyle name="Total 2 3 2 3 7 4 2 4" xfId="29209" xr:uid="{00000000-0005-0000-0000-00001B720000}"/>
    <cellStyle name="Total 2 3 2 3 7 4 3" xfId="29210" xr:uid="{00000000-0005-0000-0000-00001C720000}"/>
    <cellStyle name="Total 2 3 2 3 7 4 3 2" xfId="29211" xr:uid="{00000000-0005-0000-0000-00001D720000}"/>
    <cellStyle name="Total 2 3 2 3 7 4 3 2 2" xfId="29212" xr:uid="{00000000-0005-0000-0000-00001E720000}"/>
    <cellStyle name="Total 2 3 2 3 7 4 3 3" xfId="29213" xr:uid="{00000000-0005-0000-0000-00001F720000}"/>
    <cellStyle name="Total 2 3 2 3 7 4 4" xfId="29214" xr:uid="{00000000-0005-0000-0000-000020720000}"/>
    <cellStyle name="Total 2 3 2 3 7 4 4 2" xfId="29215" xr:uid="{00000000-0005-0000-0000-000021720000}"/>
    <cellStyle name="Total 2 3 2 3 7 4 4 2 2" xfId="29216" xr:uid="{00000000-0005-0000-0000-000022720000}"/>
    <cellStyle name="Total 2 3 2 3 7 4 4 3" xfId="29217" xr:uid="{00000000-0005-0000-0000-000023720000}"/>
    <cellStyle name="Total 2 3 2 3 7 4 5" xfId="29218" xr:uid="{00000000-0005-0000-0000-000024720000}"/>
    <cellStyle name="Total 2 3 2 3 7 4 5 2" xfId="29219" xr:uid="{00000000-0005-0000-0000-000025720000}"/>
    <cellStyle name="Total 2 3 2 3 7 4 6" xfId="29220" xr:uid="{00000000-0005-0000-0000-000026720000}"/>
    <cellStyle name="Total 2 3 2 3 7 4 6 2" xfId="29221" xr:uid="{00000000-0005-0000-0000-000027720000}"/>
    <cellStyle name="Total 2 3 2 3 7 4 7" xfId="29222" xr:uid="{00000000-0005-0000-0000-000028720000}"/>
    <cellStyle name="Total 2 3 2 3 7 5" xfId="29223" xr:uid="{00000000-0005-0000-0000-000029720000}"/>
    <cellStyle name="Total 2 3 2 3 7 5 2" xfId="29224" xr:uid="{00000000-0005-0000-0000-00002A720000}"/>
    <cellStyle name="Total 2 3 2 3 7 5 2 2" xfId="29225" xr:uid="{00000000-0005-0000-0000-00002B720000}"/>
    <cellStyle name="Total 2 3 2 3 7 5 2 2 2" xfId="29226" xr:uid="{00000000-0005-0000-0000-00002C720000}"/>
    <cellStyle name="Total 2 3 2 3 7 5 2 2 2 2" xfId="29227" xr:uid="{00000000-0005-0000-0000-00002D720000}"/>
    <cellStyle name="Total 2 3 2 3 7 5 2 2 3" xfId="29228" xr:uid="{00000000-0005-0000-0000-00002E720000}"/>
    <cellStyle name="Total 2 3 2 3 7 5 2 3" xfId="29229" xr:uid="{00000000-0005-0000-0000-00002F720000}"/>
    <cellStyle name="Total 2 3 2 3 7 5 2 3 2" xfId="29230" xr:uid="{00000000-0005-0000-0000-000030720000}"/>
    <cellStyle name="Total 2 3 2 3 7 5 2 4" xfId="29231" xr:uid="{00000000-0005-0000-0000-000031720000}"/>
    <cellStyle name="Total 2 3 2 3 7 5 3" xfId="29232" xr:uid="{00000000-0005-0000-0000-000032720000}"/>
    <cellStyle name="Total 2 3 2 3 7 5 3 2" xfId="29233" xr:uid="{00000000-0005-0000-0000-000033720000}"/>
    <cellStyle name="Total 2 3 2 3 7 5 3 2 2" xfId="29234" xr:uid="{00000000-0005-0000-0000-000034720000}"/>
    <cellStyle name="Total 2 3 2 3 7 5 3 3" xfId="29235" xr:uid="{00000000-0005-0000-0000-000035720000}"/>
    <cellStyle name="Total 2 3 2 3 7 5 4" xfId="29236" xr:uid="{00000000-0005-0000-0000-000036720000}"/>
    <cellStyle name="Total 2 3 2 3 7 5 4 2" xfId="29237" xr:uid="{00000000-0005-0000-0000-000037720000}"/>
    <cellStyle name="Total 2 3 2 3 7 5 4 2 2" xfId="29238" xr:uid="{00000000-0005-0000-0000-000038720000}"/>
    <cellStyle name="Total 2 3 2 3 7 5 4 3" xfId="29239" xr:uid="{00000000-0005-0000-0000-000039720000}"/>
    <cellStyle name="Total 2 3 2 3 7 5 5" xfId="29240" xr:uid="{00000000-0005-0000-0000-00003A720000}"/>
    <cellStyle name="Total 2 3 2 3 7 5 5 2" xfId="29241" xr:uid="{00000000-0005-0000-0000-00003B720000}"/>
    <cellStyle name="Total 2 3 2 3 7 5 6" xfId="29242" xr:uid="{00000000-0005-0000-0000-00003C720000}"/>
    <cellStyle name="Total 2 3 2 3 7 5 6 2" xfId="29243" xr:uid="{00000000-0005-0000-0000-00003D720000}"/>
    <cellStyle name="Total 2 3 2 3 7 5 7" xfId="29244" xr:uid="{00000000-0005-0000-0000-00003E720000}"/>
    <cellStyle name="Total 2 3 2 3 7 6" xfId="29245" xr:uid="{00000000-0005-0000-0000-00003F720000}"/>
    <cellStyle name="Total 2 3 2 3 7 6 2" xfId="29246" xr:uid="{00000000-0005-0000-0000-000040720000}"/>
    <cellStyle name="Total 2 3 2 3 7 6 2 2" xfId="29247" xr:uid="{00000000-0005-0000-0000-000041720000}"/>
    <cellStyle name="Total 2 3 2 3 7 6 2 2 2" xfId="29248" xr:uid="{00000000-0005-0000-0000-000042720000}"/>
    <cellStyle name="Total 2 3 2 3 7 6 2 2 2 2" xfId="29249" xr:uid="{00000000-0005-0000-0000-000043720000}"/>
    <cellStyle name="Total 2 3 2 3 7 6 2 2 3" xfId="29250" xr:uid="{00000000-0005-0000-0000-000044720000}"/>
    <cellStyle name="Total 2 3 2 3 7 6 2 3" xfId="29251" xr:uid="{00000000-0005-0000-0000-000045720000}"/>
    <cellStyle name="Total 2 3 2 3 7 6 2 3 2" xfId="29252" xr:uid="{00000000-0005-0000-0000-000046720000}"/>
    <cellStyle name="Total 2 3 2 3 7 6 2 4" xfId="29253" xr:uid="{00000000-0005-0000-0000-000047720000}"/>
    <cellStyle name="Total 2 3 2 3 7 6 3" xfId="29254" xr:uid="{00000000-0005-0000-0000-000048720000}"/>
    <cellStyle name="Total 2 3 2 3 7 6 3 2" xfId="29255" xr:uid="{00000000-0005-0000-0000-000049720000}"/>
    <cellStyle name="Total 2 3 2 3 7 6 3 2 2" xfId="29256" xr:uid="{00000000-0005-0000-0000-00004A720000}"/>
    <cellStyle name="Total 2 3 2 3 7 6 3 3" xfId="29257" xr:uid="{00000000-0005-0000-0000-00004B720000}"/>
    <cellStyle name="Total 2 3 2 3 7 6 4" xfId="29258" xr:uid="{00000000-0005-0000-0000-00004C720000}"/>
    <cellStyle name="Total 2 3 2 3 7 6 4 2" xfId="29259" xr:uid="{00000000-0005-0000-0000-00004D720000}"/>
    <cellStyle name="Total 2 3 2 3 7 6 4 2 2" xfId="29260" xr:uid="{00000000-0005-0000-0000-00004E720000}"/>
    <cellStyle name="Total 2 3 2 3 7 6 4 3" xfId="29261" xr:uid="{00000000-0005-0000-0000-00004F720000}"/>
    <cellStyle name="Total 2 3 2 3 7 6 5" xfId="29262" xr:uid="{00000000-0005-0000-0000-000050720000}"/>
    <cellStyle name="Total 2 3 2 3 7 6 5 2" xfId="29263" xr:uid="{00000000-0005-0000-0000-000051720000}"/>
    <cellStyle name="Total 2 3 2 3 7 6 6" xfId="29264" xr:uid="{00000000-0005-0000-0000-000052720000}"/>
    <cellStyle name="Total 2 3 2 3 7 6 6 2" xfId="29265" xr:uid="{00000000-0005-0000-0000-000053720000}"/>
    <cellStyle name="Total 2 3 2 3 7 6 7" xfId="29266" xr:uid="{00000000-0005-0000-0000-000054720000}"/>
    <cellStyle name="Total 2 3 2 3 7 7" xfId="29267" xr:uid="{00000000-0005-0000-0000-000055720000}"/>
    <cellStyle name="Total 2 3 2 3 7 7 2" xfId="29268" xr:uid="{00000000-0005-0000-0000-000056720000}"/>
    <cellStyle name="Total 2 3 2 3 7 7 2 2" xfId="29269" xr:uid="{00000000-0005-0000-0000-000057720000}"/>
    <cellStyle name="Total 2 3 2 3 7 7 2 2 2" xfId="29270" xr:uid="{00000000-0005-0000-0000-000058720000}"/>
    <cellStyle name="Total 2 3 2 3 7 7 2 3" xfId="29271" xr:uid="{00000000-0005-0000-0000-000059720000}"/>
    <cellStyle name="Total 2 3 2 3 7 7 3" xfId="29272" xr:uid="{00000000-0005-0000-0000-00005A720000}"/>
    <cellStyle name="Total 2 3 2 3 7 7 3 2" xfId="29273" xr:uid="{00000000-0005-0000-0000-00005B720000}"/>
    <cellStyle name="Total 2 3 2 3 7 7 4" xfId="29274" xr:uid="{00000000-0005-0000-0000-00005C720000}"/>
    <cellStyle name="Total 2 3 2 3 7 8" xfId="29275" xr:uid="{00000000-0005-0000-0000-00005D720000}"/>
    <cellStyle name="Total 2 3 2 3 7 8 2" xfId="29276" xr:uid="{00000000-0005-0000-0000-00005E720000}"/>
    <cellStyle name="Total 2 3 2 3 7 8 2 2" xfId="29277" xr:uid="{00000000-0005-0000-0000-00005F720000}"/>
    <cellStyle name="Total 2 3 2 3 7 8 3" xfId="29278" xr:uid="{00000000-0005-0000-0000-000060720000}"/>
    <cellStyle name="Total 2 3 2 3 7 9" xfId="29279" xr:uid="{00000000-0005-0000-0000-000061720000}"/>
    <cellStyle name="Total 2 3 2 3 7 9 2" xfId="29280" xr:uid="{00000000-0005-0000-0000-000062720000}"/>
    <cellStyle name="Total 2 3 2 3 7 9 2 2" xfId="29281" xr:uid="{00000000-0005-0000-0000-000063720000}"/>
    <cellStyle name="Total 2 3 2 3 7 9 3" xfId="29282" xr:uid="{00000000-0005-0000-0000-000064720000}"/>
    <cellStyle name="Total 2 3 2 3 8" xfId="29283" xr:uid="{00000000-0005-0000-0000-000065720000}"/>
    <cellStyle name="Total 2 3 2 3 8 10" xfId="29284" xr:uid="{00000000-0005-0000-0000-000066720000}"/>
    <cellStyle name="Total 2 3 2 3 8 10 2" xfId="29285" xr:uid="{00000000-0005-0000-0000-000067720000}"/>
    <cellStyle name="Total 2 3 2 3 8 11" xfId="29286" xr:uid="{00000000-0005-0000-0000-000068720000}"/>
    <cellStyle name="Total 2 3 2 3 8 11 2" xfId="29287" xr:uid="{00000000-0005-0000-0000-000069720000}"/>
    <cellStyle name="Total 2 3 2 3 8 12" xfId="29288" xr:uid="{00000000-0005-0000-0000-00006A720000}"/>
    <cellStyle name="Total 2 3 2 3 8 2" xfId="29289" xr:uid="{00000000-0005-0000-0000-00006B720000}"/>
    <cellStyle name="Total 2 3 2 3 8 2 2" xfId="29290" xr:uid="{00000000-0005-0000-0000-00006C720000}"/>
    <cellStyle name="Total 2 3 2 3 8 2 2 2" xfId="29291" xr:uid="{00000000-0005-0000-0000-00006D720000}"/>
    <cellStyle name="Total 2 3 2 3 8 2 2 2 2" xfId="29292" xr:uid="{00000000-0005-0000-0000-00006E720000}"/>
    <cellStyle name="Total 2 3 2 3 8 2 2 2 2 2" xfId="29293" xr:uid="{00000000-0005-0000-0000-00006F720000}"/>
    <cellStyle name="Total 2 3 2 3 8 2 2 2 3" xfId="29294" xr:uid="{00000000-0005-0000-0000-000070720000}"/>
    <cellStyle name="Total 2 3 2 3 8 2 2 3" xfId="29295" xr:uid="{00000000-0005-0000-0000-000071720000}"/>
    <cellStyle name="Total 2 3 2 3 8 2 2 3 2" xfId="29296" xr:uid="{00000000-0005-0000-0000-000072720000}"/>
    <cellStyle name="Total 2 3 2 3 8 2 2 4" xfId="29297" xr:uid="{00000000-0005-0000-0000-000073720000}"/>
    <cellStyle name="Total 2 3 2 3 8 2 3" xfId="29298" xr:uid="{00000000-0005-0000-0000-000074720000}"/>
    <cellStyle name="Total 2 3 2 3 8 2 3 2" xfId="29299" xr:uid="{00000000-0005-0000-0000-000075720000}"/>
    <cellStyle name="Total 2 3 2 3 8 2 3 2 2" xfId="29300" xr:uid="{00000000-0005-0000-0000-000076720000}"/>
    <cellStyle name="Total 2 3 2 3 8 2 3 3" xfId="29301" xr:uid="{00000000-0005-0000-0000-000077720000}"/>
    <cellStyle name="Total 2 3 2 3 8 2 4" xfId="29302" xr:uid="{00000000-0005-0000-0000-000078720000}"/>
    <cellStyle name="Total 2 3 2 3 8 2 4 2" xfId="29303" xr:uid="{00000000-0005-0000-0000-000079720000}"/>
    <cellStyle name="Total 2 3 2 3 8 2 4 2 2" xfId="29304" xr:uid="{00000000-0005-0000-0000-00007A720000}"/>
    <cellStyle name="Total 2 3 2 3 8 2 4 3" xfId="29305" xr:uid="{00000000-0005-0000-0000-00007B720000}"/>
    <cellStyle name="Total 2 3 2 3 8 2 5" xfId="29306" xr:uid="{00000000-0005-0000-0000-00007C720000}"/>
    <cellStyle name="Total 2 3 2 3 8 2 5 2" xfId="29307" xr:uid="{00000000-0005-0000-0000-00007D720000}"/>
    <cellStyle name="Total 2 3 2 3 8 2 6" xfId="29308" xr:uid="{00000000-0005-0000-0000-00007E720000}"/>
    <cellStyle name="Total 2 3 2 3 8 2 6 2" xfId="29309" xr:uid="{00000000-0005-0000-0000-00007F720000}"/>
    <cellStyle name="Total 2 3 2 3 8 2 7" xfId="29310" xr:uid="{00000000-0005-0000-0000-000080720000}"/>
    <cellStyle name="Total 2 3 2 3 8 3" xfId="29311" xr:uid="{00000000-0005-0000-0000-000081720000}"/>
    <cellStyle name="Total 2 3 2 3 8 3 2" xfId="29312" xr:uid="{00000000-0005-0000-0000-000082720000}"/>
    <cellStyle name="Total 2 3 2 3 8 3 2 2" xfId="29313" xr:uid="{00000000-0005-0000-0000-000083720000}"/>
    <cellStyle name="Total 2 3 2 3 8 3 2 2 2" xfId="29314" xr:uid="{00000000-0005-0000-0000-000084720000}"/>
    <cellStyle name="Total 2 3 2 3 8 3 2 2 2 2" xfId="29315" xr:uid="{00000000-0005-0000-0000-000085720000}"/>
    <cellStyle name="Total 2 3 2 3 8 3 2 2 3" xfId="29316" xr:uid="{00000000-0005-0000-0000-000086720000}"/>
    <cellStyle name="Total 2 3 2 3 8 3 2 3" xfId="29317" xr:uid="{00000000-0005-0000-0000-000087720000}"/>
    <cellStyle name="Total 2 3 2 3 8 3 2 3 2" xfId="29318" xr:uid="{00000000-0005-0000-0000-000088720000}"/>
    <cellStyle name="Total 2 3 2 3 8 3 2 4" xfId="29319" xr:uid="{00000000-0005-0000-0000-000089720000}"/>
    <cellStyle name="Total 2 3 2 3 8 3 3" xfId="29320" xr:uid="{00000000-0005-0000-0000-00008A720000}"/>
    <cellStyle name="Total 2 3 2 3 8 3 3 2" xfId="29321" xr:uid="{00000000-0005-0000-0000-00008B720000}"/>
    <cellStyle name="Total 2 3 2 3 8 3 3 2 2" xfId="29322" xr:uid="{00000000-0005-0000-0000-00008C720000}"/>
    <cellStyle name="Total 2 3 2 3 8 3 3 3" xfId="29323" xr:uid="{00000000-0005-0000-0000-00008D720000}"/>
    <cellStyle name="Total 2 3 2 3 8 3 4" xfId="29324" xr:uid="{00000000-0005-0000-0000-00008E720000}"/>
    <cellStyle name="Total 2 3 2 3 8 3 4 2" xfId="29325" xr:uid="{00000000-0005-0000-0000-00008F720000}"/>
    <cellStyle name="Total 2 3 2 3 8 3 4 2 2" xfId="29326" xr:uid="{00000000-0005-0000-0000-000090720000}"/>
    <cellStyle name="Total 2 3 2 3 8 3 4 3" xfId="29327" xr:uid="{00000000-0005-0000-0000-000091720000}"/>
    <cellStyle name="Total 2 3 2 3 8 3 5" xfId="29328" xr:uid="{00000000-0005-0000-0000-000092720000}"/>
    <cellStyle name="Total 2 3 2 3 8 3 5 2" xfId="29329" xr:uid="{00000000-0005-0000-0000-000093720000}"/>
    <cellStyle name="Total 2 3 2 3 8 3 6" xfId="29330" xr:uid="{00000000-0005-0000-0000-000094720000}"/>
    <cellStyle name="Total 2 3 2 3 8 3 6 2" xfId="29331" xr:uid="{00000000-0005-0000-0000-000095720000}"/>
    <cellStyle name="Total 2 3 2 3 8 3 7" xfId="29332" xr:uid="{00000000-0005-0000-0000-000096720000}"/>
    <cellStyle name="Total 2 3 2 3 8 4" xfId="29333" xr:uid="{00000000-0005-0000-0000-000097720000}"/>
    <cellStyle name="Total 2 3 2 3 8 4 2" xfId="29334" xr:uid="{00000000-0005-0000-0000-000098720000}"/>
    <cellStyle name="Total 2 3 2 3 8 4 2 2" xfId="29335" xr:uid="{00000000-0005-0000-0000-000099720000}"/>
    <cellStyle name="Total 2 3 2 3 8 4 2 2 2" xfId="29336" xr:uid="{00000000-0005-0000-0000-00009A720000}"/>
    <cellStyle name="Total 2 3 2 3 8 4 2 2 2 2" xfId="29337" xr:uid="{00000000-0005-0000-0000-00009B720000}"/>
    <cellStyle name="Total 2 3 2 3 8 4 2 2 3" xfId="29338" xr:uid="{00000000-0005-0000-0000-00009C720000}"/>
    <cellStyle name="Total 2 3 2 3 8 4 2 3" xfId="29339" xr:uid="{00000000-0005-0000-0000-00009D720000}"/>
    <cellStyle name="Total 2 3 2 3 8 4 2 3 2" xfId="29340" xr:uid="{00000000-0005-0000-0000-00009E720000}"/>
    <cellStyle name="Total 2 3 2 3 8 4 2 4" xfId="29341" xr:uid="{00000000-0005-0000-0000-00009F720000}"/>
    <cellStyle name="Total 2 3 2 3 8 4 3" xfId="29342" xr:uid="{00000000-0005-0000-0000-0000A0720000}"/>
    <cellStyle name="Total 2 3 2 3 8 4 3 2" xfId="29343" xr:uid="{00000000-0005-0000-0000-0000A1720000}"/>
    <cellStyle name="Total 2 3 2 3 8 4 3 2 2" xfId="29344" xr:uid="{00000000-0005-0000-0000-0000A2720000}"/>
    <cellStyle name="Total 2 3 2 3 8 4 3 3" xfId="29345" xr:uid="{00000000-0005-0000-0000-0000A3720000}"/>
    <cellStyle name="Total 2 3 2 3 8 4 4" xfId="29346" xr:uid="{00000000-0005-0000-0000-0000A4720000}"/>
    <cellStyle name="Total 2 3 2 3 8 4 4 2" xfId="29347" xr:uid="{00000000-0005-0000-0000-0000A5720000}"/>
    <cellStyle name="Total 2 3 2 3 8 4 4 2 2" xfId="29348" xr:uid="{00000000-0005-0000-0000-0000A6720000}"/>
    <cellStyle name="Total 2 3 2 3 8 4 4 3" xfId="29349" xr:uid="{00000000-0005-0000-0000-0000A7720000}"/>
    <cellStyle name="Total 2 3 2 3 8 4 5" xfId="29350" xr:uid="{00000000-0005-0000-0000-0000A8720000}"/>
    <cellStyle name="Total 2 3 2 3 8 4 5 2" xfId="29351" xr:uid="{00000000-0005-0000-0000-0000A9720000}"/>
    <cellStyle name="Total 2 3 2 3 8 4 6" xfId="29352" xr:uid="{00000000-0005-0000-0000-0000AA720000}"/>
    <cellStyle name="Total 2 3 2 3 8 4 6 2" xfId="29353" xr:uid="{00000000-0005-0000-0000-0000AB720000}"/>
    <cellStyle name="Total 2 3 2 3 8 4 7" xfId="29354" xr:uid="{00000000-0005-0000-0000-0000AC720000}"/>
    <cellStyle name="Total 2 3 2 3 8 5" xfId="29355" xr:uid="{00000000-0005-0000-0000-0000AD720000}"/>
    <cellStyle name="Total 2 3 2 3 8 5 2" xfId="29356" xr:uid="{00000000-0005-0000-0000-0000AE720000}"/>
    <cellStyle name="Total 2 3 2 3 8 5 2 2" xfId="29357" xr:uid="{00000000-0005-0000-0000-0000AF720000}"/>
    <cellStyle name="Total 2 3 2 3 8 5 2 2 2" xfId="29358" xr:uid="{00000000-0005-0000-0000-0000B0720000}"/>
    <cellStyle name="Total 2 3 2 3 8 5 2 2 2 2" xfId="29359" xr:uid="{00000000-0005-0000-0000-0000B1720000}"/>
    <cellStyle name="Total 2 3 2 3 8 5 2 2 3" xfId="29360" xr:uid="{00000000-0005-0000-0000-0000B2720000}"/>
    <cellStyle name="Total 2 3 2 3 8 5 2 3" xfId="29361" xr:uid="{00000000-0005-0000-0000-0000B3720000}"/>
    <cellStyle name="Total 2 3 2 3 8 5 2 3 2" xfId="29362" xr:uid="{00000000-0005-0000-0000-0000B4720000}"/>
    <cellStyle name="Total 2 3 2 3 8 5 2 4" xfId="29363" xr:uid="{00000000-0005-0000-0000-0000B5720000}"/>
    <cellStyle name="Total 2 3 2 3 8 5 3" xfId="29364" xr:uid="{00000000-0005-0000-0000-0000B6720000}"/>
    <cellStyle name="Total 2 3 2 3 8 5 3 2" xfId="29365" xr:uid="{00000000-0005-0000-0000-0000B7720000}"/>
    <cellStyle name="Total 2 3 2 3 8 5 3 2 2" xfId="29366" xr:uid="{00000000-0005-0000-0000-0000B8720000}"/>
    <cellStyle name="Total 2 3 2 3 8 5 3 3" xfId="29367" xr:uid="{00000000-0005-0000-0000-0000B9720000}"/>
    <cellStyle name="Total 2 3 2 3 8 5 4" xfId="29368" xr:uid="{00000000-0005-0000-0000-0000BA720000}"/>
    <cellStyle name="Total 2 3 2 3 8 5 4 2" xfId="29369" xr:uid="{00000000-0005-0000-0000-0000BB720000}"/>
    <cellStyle name="Total 2 3 2 3 8 5 4 2 2" xfId="29370" xr:uid="{00000000-0005-0000-0000-0000BC720000}"/>
    <cellStyle name="Total 2 3 2 3 8 5 4 3" xfId="29371" xr:uid="{00000000-0005-0000-0000-0000BD720000}"/>
    <cellStyle name="Total 2 3 2 3 8 5 5" xfId="29372" xr:uid="{00000000-0005-0000-0000-0000BE720000}"/>
    <cellStyle name="Total 2 3 2 3 8 5 5 2" xfId="29373" xr:uid="{00000000-0005-0000-0000-0000BF720000}"/>
    <cellStyle name="Total 2 3 2 3 8 5 6" xfId="29374" xr:uid="{00000000-0005-0000-0000-0000C0720000}"/>
    <cellStyle name="Total 2 3 2 3 8 5 6 2" xfId="29375" xr:uid="{00000000-0005-0000-0000-0000C1720000}"/>
    <cellStyle name="Total 2 3 2 3 8 5 7" xfId="29376" xr:uid="{00000000-0005-0000-0000-0000C2720000}"/>
    <cellStyle name="Total 2 3 2 3 8 6" xfId="29377" xr:uid="{00000000-0005-0000-0000-0000C3720000}"/>
    <cellStyle name="Total 2 3 2 3 8 6 2" xfId="29378" xr:uid="{00000000-0005-0000-0000-0000C4720000}"/>
    <cellStyle name="Total 2 3 2 3 8 6 2 2" xfId="29379" xr:uid="{00000000-0005-0000-0000-0000C5720000}"/>
    <cellStyle name="Total 2 3 2 3 8 6 2 2 2" xfId="29380" xr:uid="{00000000-0005-0000-0000-0000C6720000}"/>
    <cellStyle name="Total 2 3 2 3 8 6 2 2 2 2" xfId="29381" xr:uid="{00000000-0005-0000-0000-0000C7720000}"/>
    <cellStyle name="Total 2 3 2 3 8 6 2 2 3" xfId="29382" xr:uid="{00000000-0005-0000-0000-0000C8720000}"/>
    <cellStyle name="Total 2 3 2 3 8 6 2 3" xfId="29383" xr:uid="{00000000-0005-0000-0000-0000C9720000}"/>
    <cellStyle name="Total 2 3 2 3 8 6 2 3 2" xfId="29384" xr:uid="{00000000-0005-0000-0000-0000CA720000}"/>
    <cellStyle name="Total 2 3 2 3 8 6 2 4" xfId="29385" xr:uid="{00000000-0005-0000-0000-0000CB720000}"/>
    <cellStyle name="Total 2 3 2 3 8 6 3" xfId="29386" xr:uid="{00000000-0005-0000-0000-0000CC720000}"/>
    <cellStyle name="Total 2 3 2 3 8 6 3 2" xfId="29387" xr:uid="{00000000-0005-0000-0000-0000CD720000}"/>
    <cellStyle name="Total 2 3 2 3 8 6 3 2 2" xfId="29388" xr:uid="{00000000-0005-0000-0000-0000CE720000}"/>
    <cellStyle name="Total 2 3 2 3 8 6 3 3" xfId="29389" xr:uid="{00000000-0005-0000-0000-0000CF720000}"/>
    <cellStyle name="Total 2 3 2 3 8 6 4" xfId="29390" xr:uid="{00000000-0005-0000-0000-0000D0720000}"/>
    <cellStyle name="Total 2 3 2 3 8 6 4 2" xfId="29391" xr:uid="{00000000-0005-0000-0000-0000D1720000}"/>
    <cellStyle name="Total 2 3 2 3 8 6 4 2 2" xfId="29392" xr:uid="{00000000-0005-0000-0000-0000D2720000}"/>
    <cellStyle name="Total 2 3 2 3 8 6 4 3" xfId="29393" xr:uid="{00000000-0005-0000-0000-0000D3720000}"/>
    <cellStyle name="Total 2 3 2 3 8 6 5" xfId="29394" xr:uid="{00000000-0005-0000-0000-0000D4720000}"/>
    <cellStyle name="Total 2 3 2 3 8 6 5 2" xfId="29395" xr:uid="{00000000-0005-0000-0000-0000D5720000}"/>
    <cellStyle name="Total 2 3 2 3 8 6 6" xfId="29396" xr:uid="{00000000-0005-0000-0000-0000D6720000}"/>
    <cellStyle name="Total 2 3 2 3 8 6 6 2" xfId="29397" xr:uid="{00000000-0005-0000-0000-0000D7720000}"/>
    <cellStyle name="Total 2 3 2 3 8 6 7" xfId="29398" xr:uid="{00000000-0005-0000-0000-0000D8720000}"/>
    <cellStyle name="Total 2 3 2 3 8 7" xfId="29399" xr:uid="{00000000-0005-0000-0000-0000D9720000}"/>
    <cellStyle name="Total 2 3 2 3 8 7 2" xfId="29400" xr:uid="{00000000-0005-0000-0000-0000DA720000}"/>
    <cellStyle name="Total 2 3 2 3 8 7 2 2" xfId="29401" xr:uid="{00000000-0005-0000-0000-0000DB720000}"/>
    <cellStyle name="Total 2 3 2 3 8 7 2 2 2" xfId="29402" xr:uid="{00000000-0005-0000-0000-0000DC720000}"/>
    <cellStyle name="Total 2 3 2 3 8 7 2 3" xfId="29403" xr:uid="{00000000-0005-0000-0000-0000DD720000}"/>
    <cellStyle name="Total 2 3 2 3 8 7 3" xfId="29404" xr:uid="{00000000-0005-0000-0000-0000DE720000}"/>
    <cellStyle name="Total 2 3 2 3 8 7 3 2" xfId="29405" xr:uid="{00000000-0005-0000-0000-0000DF720000}"/>
    <cellStyle name="Total 2 3 2 3 8 7 4" xfId="29406" xr:uid="{00000000-0005-0000-0000-0000E0720000}"/>
    <cellStyle name="Total 2 3 2 3 8 8" xfId="29407" xr:uid="{00000000-0005-0000-0000-0000E1720000}"/>
    <cellStyle name="Total 2 3 2 3 8 8 2" xfId="29408" xr:uid="{00000000-0005-0000-0000-0000E2720000}"/>
    <cellStyle name="Total 2 3 2 3 8 8 2 2" xfId="29409" xr:uid="{00000000-0005-0000-0000-0000E3720000}"/>
    <cellStyle name="Total 2 3 2 3 8 8 3" xfId="29410" xr:uid="{00000000-0005-0000-0000-0000E4720000}"/>
    <cellStyle name="Total 2 3 2 3 8 9" xfId="29411" xr:uid="{00000000-0005-0000-0000-0000E5720000}"/>
    <cellStyle name="Total 2 3 2 3 8 9 2" xfId="29412" xr:uid="{00000000-0005-0000-0000-0000E6720000}"/>
    <cellStyle name="Total 2 3 2 3 8 9 2 2" xfId="29413" xr:uid="{00000000-0005-0000-0000-0000E7720000}"/>
    <cellStyle name="Total 2 3 2 3 8 9 3" xfId="29414" xr:uid="{00000000-0005-0000-0000-0000E8720000}"/>
    <cellStyle name="Total 2 3 2 3 9" xfId="29415" xr:uid="{00000000-0005-0000-0000-0000E9720000}"/>
    <cellStyle name="Total 2 3 2 3 9 10" xfId="29416" xr:uid="{00000000-0005-0000-0000-0000EA720000}"/>
    <cellStyle name="Total 2 3 2 3 9 10 2" xfId="29417" xr:uid="{00000000-0005-0000-0000-0000EB720000}"/>
    <cellStyle name="Total 2 3 2 3 9 11" xfId="29418" xr:uid="{00000000-0005-0000-0000-0000EC720000}"/>
    <cellStyle name="Total 2 3 2 3 9 11 2" xfId="29419" xr:uid="{00000000-0005-0000-0000-0000ED720000}"/>
    <cellStyle name="Total 2 3 2 3 9 12" xfId="29420" xr:uid="{00000000-0005-0000-0000-0000EE720000}"/>
    <cellStyle name="Total 2 3 2 3 9 2" xfId="29421" xr:uid="{00000000-0005-0000-0000-0000EF720000}"/>
    <cellStyle name="Total 2 3 2 3 9 2 2" xfId="29422" xr:uid="{00000000-0005-0000-0000-0000F0720000}"/>
    <cellStyle name="Total 2 3 2 3 9 2 2 2" xfId="29423" xr:uid="{00000000-0005-0000-0000-0000F1720000}"/>
    <cellStyle name="Total 2 3 2 3 9 2 2 2 2" xfId="29424" xr:uid="{00000000-0005-0000-0000-0000F2720000}"/>
    <cellStyle name="Total 2 3 2 3 9 2 2 2 2 2" xfId="29425" xr:uid="{00000000-0005-0000-0000-0000F3720000}"/>
    <cellStyle name="Total 2 3 2 3 9 2 2 2 3" xfId="29426" xr:uid="{00000000-0005-0000-0000-0000F4720000}"/>
    <cellStyle name="Total 2 3 2 3 9 2 2 3" xfId="29427" xr:uid="{00000000-0005-0000-0000-0000F5720000}"/>
    <cellStyle name="Total 2 3 2 3 9 2 2 3 2" xfId="29428" xr:uid="{00000000-0005-0000-0000-0000F6720000}"/>
    <cellStyle name="Total 2 3 2 3 9 2 2 4" xfId="29429" xr:uid="{00000000-0005-0000-0000-0000F7720000}"/>
    <cellStyle name="Total 2 3 2 3 9 2 3" xfId="29430" xr:uid="{00000000-0005-0000-0000-0000F8720000}"/>
    <cellStyle name="Total 2 3 2 3 9 2 3 2" xfId="29431" xr:uid="{00000000-0005-0000-0000-0000F9720000}"/>
    <cellStyle name="Total 2 3 2 3 9 2 3 2 2" xfId="29432" xr:uid="{00000000-0005-0000-0000-0000FA720000}"/>
    <cellStyle name="Total 2 3 2 3 9 2 3 3" xfId="29433" xr:uid="{00000000-0005-0000-0000-0000FB720000}"/>
    <cellStyle name="Total 2 3 2 3 9 2 4" xfId="29434" xr:uid="{00000000-0005-0000-0000-0000FC720000}"/>
    <cellStyle name="Total 2 3 2 3 9 2 4 2" xfId="29435" xr:uid="{00000000-0005-0000-0000-0000FD720000}"/>
    <cellStyle name="Total 2 3 2 3 9 2 4 2 2" xfId="29436" xr:uid="{00000000-0005-0000-0000-0000FE720000}"/>
    <cellStyle name="Total 2 3 2 3 9 2 4 3" xfId="29437" xr:uid="{00000000-0005-0000-0000-0000FF720000}"/>
    <cellStyle name="Total 2 3 2 3 9 2 5" xfId="29438" xr:uid="{00000000-0005-0000-0000-000000730000}"/>
    <cellStyle name="Total 2 3 2 3 9 2 5 2" xfId="29439" xr:uid="{00000000-0005-0000-0000-000001730000}"/>
    <cellStyle name="Total 2 3 2 3 9 2 6" xfId="29440" xr:uid="{00000000-0005-0000-0000-000002730000}"/>
    <cellStyle name="Total 2 3 2 3 9 2 6 2" xfId="29441" xr:uid="{00000000-0005-0000-0000-000003730000}"/>
    <cellStyle name="Total 2 3 2 3 9 2 7" xfId="29442" xr:uid="{00000000-0005-0000-0000-000004730000}"/>
    <cellStyle name="Total 2 3 2 3 9 3" xfId="29443" xr:uid="{00000000-0005-0000-0000-000005730000}"/>
    <cellStyle name="Total 2 3 2 3 9 3 2" xfId="29444" xr:uid="{00000000-0005-0000-0000-000006730000}"/>
    <cellStyle name="Total 2 3 2 3 9 3 2 2" xfId="29445" xr:uid="{00000000-0005-0000-0000-000007730000}"/>
    <cellStyle name="Total 2 3 2 3 9 3 2 2 2" xfId="29446" xr:uid="{00000000-0005-0000-0000-000008730000}"/>
    <cellStyle name="Total 2 3 2 3 9 3 2 2 2 2" xfId="29447" xr:uid="{00000000-0005-0000-0000-000009730000}"/>
    <cellStyle name="Total 2 3 2 3 9 3 2 2 3" xfId="29448" xr:uid="{00000000-0005-0000-0000-00000A730000}"/>
    <cellStyle name="Total 2 3 2 3 9 3 2 3" xfId="29449" xr:uid="{00000000-0005-0000-0000-00000B730000}"/>
    <cellStyle name="Total 2 3 2 3 9 3 2 3 2" xfId="29450" xr:uid="{00000000-0005-0000-0000-00000C730000}"/>
    <cellStyle name="Total 2 3 2 3 9 3 2 4" xfId="29451" xr:uid="{00000000-0005-0000-0000-00000D730000}"/>
    <cellStyle name="Total 2 3 2 3 9 3 3" xfId="29452" xr:uid="{00000000-0005-0000-0000-00000E730000}"/>
    <cellStyle name="Total 2 3 2 3 9 3 3 2" xfId="29453" xr:uid="{00000000-0005-0000-0000-00000F730000}"/>
    <cellStyle name="Total 2 3 2 3 9 3 3 2 2" xfId="29454" xr:uid="{00000000-0005-0000-0000-000010730000}"/>
    <cellStyle name="Total 2 3 2 3 9 3 3 3" xfId="29455" xr:uid="{00000000-0005-0000-0000-000011730000}"/>
    <cellStyle name="Total 2 3 2 3 9 3 4" xfId="29456" xr:uid="{00000000-0005-0000-0000-000012730000}"/>
    <cellStyle name="Total 2 3 2 3 9 3 4 2" xfId="29457" xr:uid="{00000000-0005-0000-0000-000013730000}"/>
    <cellStyle name="Total 2 3 2 3 9 3 4 2 2" xfId="29458" xr:uid="{00000000-0005-0000-0000-000014730000}"/>
    <cellStyle name="Total 2 3 2 3 9 3 4 3" xfId="29459" xr:uid="{00000000-0005-0000-0000-000015730000}"/>
    <cellStyle name="Total 2 3 2 3 9 3 5" xfId="29460" xr:uid="{00000000-0005-0000-0000-000016730000}"/>
    <cellStyle name="Total 2 3 2 3 9 3 5 2" xfId="29461" xr:uid="{00000000-0005-0000-0000-000017730000}"/>
    <cellStyle name="Total 2 3 2 3 9 3 6" xfId="29462" xr:uid="{00000000-0005-0000-0000-000018730000}"/>
    <cellStyle name="Total 2 3 2 3 9 3 6 2" xfId="29463" xr:uid="{00000000-0005-0000-0000-000019730000}"/>
    <cellStyle name="Total 2 3 2 3 9 3 7" xfId="29464" xr:uid="{00000000-0005-0000-0000-00001A730000}"/>
    <cellStyle name="Total 2 3 2 3 9 4" xfId="29465" xr:uid="{00000000-0005-0000-0000-00001B730000}"/>
    <cellStyle name="Total 2 3 2 3 9 4 2" xfId="29466" xr:uid="{00000000-0005-0000-0000-00001C730000}"/>
    <cellStyle name="Total 2 3 2 3 9 4 2 2" xfId="29467" xr:uid="{00000000-0005-0000-0000-00001D730000}"/>
    <cellStyle name="Total 2 3 2 3 9 4 2 2 2" xfId="29468" xr:uid="{00000000-0005-0000-0000-00001E730000}"/>
    <cellStyle name="Total 2 3 2 3 9 4 2 2 2 2" xfId="29469" xr:uid="{00000000-0005-0000-0000-00001F730000}"/>
    <cellStyle name="Total 2 3 2 3 9 4 2 2 3" xfId="29470" xr:uid="{00000000-0005-0000-0000-000020730000}"/>
    <cellStyle name="Total 2 3 2 3 9 4 2 3" xfId="29471" xr:uid="{00000000-0005-0000-0000-000021730000}"/>
    <cellStyle name="Total 2 3 2 3 9 4 2 3 2" xfId="29472" xr:uid="{00000000-0005-0000-0000-000022730000}"/>
    <cellStyle name="Total 2 3 2 3 9 4 2 4" xfId="29473" xr:uid="{00000000-0005-0000-0000-000023730000}"/>
    <cellStyle name="Total 2 3 2 3 9 4 3" xfId="29474" xr:uid="{00000000-0005-0000-0000-000024730000}"/>
    <cellStyle name="Total 2 3 2 3 9 4 3 2" xfId="29475" xr:uid="{00000000-0005-0000-0000-000025730000}"/>
    <cellStyle name="Total 2 3 2 3 9 4 3 2 2" xfId="29476" xr:uid="{00000000-0005-0000-0000-000026730000}"/>
    <cellStyle name="Total 2 3 2 3 9 4 3 3" xfId="29477" xr:uid="{00000000-0005-0000-0000-000027730000}"/>
    <cellStyle name="Total 2 3 2 3 9 4 4" xfId="29478" xr:uid="{00000000-0005-0000-0000-000028730000}"/>
    <cellStyle name="Total 2 3 2 3 9 4 4 2" xfId="29479" xr:uid="{00000000-0005-0000-0000-000029730000}"/>
    <cellStyle name="Total 2 3 2 3 9 4 4 2 2" xfId="29480" xr:uid="{00000000-0005-0000-0000-00002A730000}"/>
    <cellStyle name="Total 2 3 2 3 9 4 4 3" xfId="29481" xr:uid="{00000000-0005-0000-0000-00002B730000}"/>
    <cellStyle name="Total 2 3 2 3 9 4 5" xfId="29482" xr:uid="{00000000-0005-0000-0000-00002C730000}"/>
    <cellStyle name="Total 2 3 2 3 9 4 5 2" xfId="29483" xr:uid="{00000000-0005-0000-0000-00002D730000}"/>
    <cellStyle name="Total 2 3 2 3 9 4 6" xfId="29484" xr:uid="{00000000-0005-0000-0000-00002E730000}"/>
    <cellStyle name="Total 2 3 2 3 9 4 6 2" xfId="29485" xr:uid="{00000000-0005-0000-0000-00002F730000}"/>
    <cellStyle name="Total 2 3 2 3 9 4 7" xfId="29486" xr:uid="{00000000-0005-0000-0000-000030730000}"/>
    <cellStyle name="Total 2 3 2 3 9 5" xfId="29487" xr:uid="{00000000-0005-0000-0000-000031730000}"/>
    <cellStyle name="Total 2 3 2 3 9 5 2" xfId="29488" xr:uid="{00000000-0005-0000-0000-000032730000}"/>
    <cellStyle name="Total 2 3 2 3 9 5 2 2" xfId="29489" xr:uid="{00000000-0005-0000-0000-000033730000}"/>
    <cellStyle name="Total 2 3 2 3 9 5 2 2 2" xfId="29490" xr:uid="{00000000-0005-0000-0000-000034730000}"/>
    <cellStyle name="Total 2 3 2 3 9 5 2 2 2 2" xfId="29491" xr:uid="{00000000-0005-0000-0000-000035730000}"/>
    <cellStyle name="Total 2 3 2 3 9 5 2 2 3" xfId="29492" xr:uid="{00000000-0005-0000-0000-000036730000}"/>
    <cellStyle name="Total 2 3 2 3 9 5 2 3" xfId="29493" xr:uid="{00000000-0005-0000-0000-000037730000}"/>
    <cellStyle name="Total 2 3 2 3 9 5 2 3 2" xfId="29494" xr:uid="{00000000-0005-0000-0000-000038730000}"/>
    <cellStyle name="Total 2 3 2 3 9 5 2 4" xfId="29495" xr:uid="{00000000-0005-0000-0000-000039730000}"/>
    <cellStyle name="Total 2 3 2 3 9 5 3" xfId="29496" xr:uid="{00000000-0005-0000-0000-00003A730000}"/>
    <cellStyle name="Total 2 3 2 3 9 5 3 2" xfId="29497" xr:uid="{00000000-0005-0000-0000-00003B730000}"/>
    <cellStyle name="Total 2 3 2 3 9 5 3 2 2" xfId="29498" xr:uid="{00000000-0005-0000-0000-00003C730000}"/>
    <cellStyle name="Total 2 3 2 3 9 5 3 3" xfId="29499" xr:uid="{00000000-0005-0000-0000-00003D730000}"/>
    <cellStyle name="Total 2 3 2 3 9 5 4" xfId="29500" xr:uid="{00000000-0005-0000-0000-00003E730000}"/>
    <cellStyle name="Total 2 3 2 3 9 5 4 2" xfId="29501" xr:uid="{00000000-0005-0000-0000-00003F730000}"/>
    <cellStyle name="Total 2 3 2 3 9 5 4 2 2" xfId="29502" xr:uid="{00000000-0005-0000-0000-000040730000}"/>
    <cellStyle name="Total 2 3 2 3 9 5 4 3" xfId="29503" xr:uid="{00000000-0005-0000-0000-000041730000}"/>
    <cellStyle name="Total 2 3 2 3 9 5 5" xfId="29504" xr:uid="{00000000-0005-0000-0000-000042730000}"/>
    <cellStyle name="Total 2 3 2 3 9 5 5 2" xfId="29505" xr:uid="{00000000-0005-0000-0000-000043730000}"/>
    <cellStyle name="Total 2 3 2 3 9 5 6" xfId="29506" xr:uid="{00000000-0005-0000-0000-000044730000}"/>
    <cellStyle name="Total 2 3 2 3 9 5 6 2" xfId="29507" xr:uid="{00000000-0005-0000-0000-000045730000}"/>
    <cellStyle name="Total 2 3 2 3 9 5 7" xfId="29508" xr:uid="{00000000-0005-0000-0000-000046730000}"/>
    <cellStyle name="Total 2 3 2 3 9 6" xfId="29509" xr:uid="{00000000-0005-0000-0000-000047730000}"/>
    <cellStyle name="Total 2 3 2 3 9 6 2" xfId="29510" xr:uid="{00000000-0005-0000-0000-000048730000}"/>
    <cellStyle name="Total 2 3 2 3 9 6 2 2" xfId="29511" xr:uid="{00000000-0005-0000-0000-000049730000}"/>
    <cellStyle name="Total 2 3 2 3 9 6 2 2 2" xfId="29512" xr:uid="{00000000-0005-0000-0000-00004A730000}"/>
    <cellStyle name="Total 2 3 2 3 9 6 2 2 2 2" xfId="29513" xr:uid="{00000000-0005-0000-0000-00004B730000}"/>
    <cellStyle name="Total 2 3 2 3 9 6 2 2 3" xfId="29514" xr:uid="{00000000-0005-0000-0000-00004C730000}"/>
    <cellStyle name="Total 2 3 2 3 9 6 2 3" xfId="29515" xr:uid="{00000000-0005-0000-0000-00004D730000}"/>
    <cellStyle name="Total 2 3 2 3 9 6 2 3 2" xfId="29516" xr:uid="{00000000-0005-0000-0000-00004E730000}"/>
    <cellStyle name="Total 2 3 2 3 9 6 2 4" xfId="29517" xr:uid="{00000000-0005-0000-0000-00004F730000}"/>
    <cellStyle name="Total 2 3 2 3 9 6 3" xfId="29518" xr:uid="{00000000-0005-0000-0000-000050730000}"/>
    <cellStyle name="Total 2 3 2 3 9 6 3 2" xfId="29519" xr:uid="{00000000-0005-0000-0000-000051730000}"/>
    <cellStyle name="Total 2 3 2 3 9 6 3 2 2" xfId="29520" xr:uid="{00000000-0005-0000-0000-000052730000}"/>
    <cellStyle name="Total 2 3 2 3 9 6 3 3" xfId="29521" xr:uid="{00000000-0005-0000-0000-000053730000}"/>
    <cellStyle name="Total 2 3 2 3 9 6 4" xfId="29522" xr:uid="{00000000-0005-0000-0000-000054730000}"/>
    <cellStyle name="Total 2 3 2 3 9 6 4 2" xfId="29523" xr:uid="{00000000-0005-0000-0000-000055730000}"/>
    <cellStyle name="Total 2 3 2 3 9 6 4 2 2" xfId="29524" xr:uid="{00000000-0005-0000-0000-000056730000}"/>
    <cellStyle name="Total 2 3 2 3 9 6 4 3" xfId="29525" xr:uid="{00000000-0005-0000-0000-000057730000}"/>
    <cellStyle name="Total 2 3 2 3 9 6 5" xfId="29526" xr:uid="{00000000-0005-0000-0000-000058730000}"/>
    <cellStyle name="Total 2 3 2 3 9 6 5 2" xfId="29527" xr:uid="{00000000-0005-0000-0000-000059730000}"/>
    <cellStyle name="Total 2 3 2 3 9 6 6" xfId="29528" xr:uid="{00000000-0005-0000-0000-00005A730000}"/>
    <cellStyle name="Total 2 3 2 3 9 6 6 2" xfId="29529" xr:uid="{00000000-0005-0000-0000-00005B730000}"/>
    <cellStyle name="Total 2 3 2 3 9 6 7" xfId="29530" xr:uid="{00000000-0005-0000-0000-00005C730000}"/>
    <cellStyle name="Total 2 3 2 3 9 7" xfId="29531" xr:uid="{00000000-0005-0000-0000-00005D730000}"/>
    <cellStyle name="Total 2 3 2 3 9 7 2" xfId="29532" xr:uid="{00000000-0005-0000-0000-00005E730000}"/>
    <cellStyle name="Total 2 3 2 3 9 7 2 2" xfId="29533" xr:uid="{00000000-0005-0000-0000-00005F730000}"/>
    <cellStyle name="Total 2 3 2 3 9 7 2 2 2" xfId="29534" xr:uid="{00000000-0005-0000-0000-000060730000}"/>
    <cellStyle name="Total 2 3 2 3 9 7 2 3" xfId="29535" xr:uid="{00000000-0005-0000-0000-000061730000}"/>
    <cellStyle name="Total 2 3 2 3 9 7 3" xfId="29536" xr:uid="{00000000-0005-0000-0000-000062730000}"/>
    <cellStyle name="Total 2 3 2 3 9 7 3 2" xfId="29537" xr:uid="{00000000-0005-0000-0000-000063730000}"/>
    <cellStyle name="Total 2 3 2 3 9 7 4" xfId="29538" xr:uid="{00000000-0005-0000-0000-000064730000}"/>
    <cellStyle name="Total 2 3 2 3 9 8" xfId="29539" xr:uid="{00000000-0005-0000-0000-000065730000}"/>
    <cellStyle name="Total 2 3 2 3 9 8 2" xfId="29540" xr:uid="{00000000-0005-0000-0000-000066730000}"/>
    <cellStyle name="Total 2 3 2 3 9 8 2 2" xfId="29541" xr:uid="{00000000-0005-0000-0000-000067730000}"/>
    <cellStyle name="Total 2 3 2 3 9 8 3" xfId="29542" xr:uid="{00000000-0005-0000-0000-000068730000}"/>
    <cellStyle name="Total 2 3 2 3 9 9" xfId="29543" xr:uid="{00000000-0005-0000-0000-000069730000}"/>
    <cellStyle name="Total 2 3 2 3 9 9 2" xfId="29544" xr:uid="{00000000-0005-0000-0000-00006A730000}"/>
    <cellStyle name="Total 2 3 2 3 9 9 2 2" xfId="29545" xr:uid="{00000000-0005-0000-0000-00006B730000}"/>
    <cellStyle name="Total 2 3 2 3 9 9 3" xfId="29546" xr:uid="{00000000-0005-0000-0000-00006C730000}"/>
    <cellStyle name="Total 2 3 2 4" xfId="29547" xr:uid="{00000000-0005-0000-0000-00006D730000}"/>
    <cellStyle name="Total 2 3 2 5" xfId="29548" xr:uid="{00000000-0005-0000-0000-00006E730000}"/>
    <cellStyle name="Total 2 3 2 5 2" xfId="29549" xr:uid="{00000000-0005-0000-0000-00006F730000}"/>
    <cellStyle name="Total 2 3 2 5 2 2" xfId="29550" xr:uid="{00000000-0005-0000-0000-000070730000}"/>
    <cellStyle name="Total 2 3 2 6" xfId="29551" xr:uid="{00000000-0005-0000-0000-000071730000}"/>
    <cellStyle name="Total 2 3 2 6 2" xfId="29552" xr:uid="{00000000-0005-0000-0000-000072730000}"/>
    <cellStyle name="Total 2 3 2 7" xfId="29553" xr:uid="{00000000-0005-0000-0000-000073730000}"/>
    <cellStyle name="Total 2 3 2 8" xfId="29554" xr:uid="{00000000-0005-0000-0000-000074730000}"/>
    <cellStyle name="Total 2 3 20" xfId="29555" xr:uid="{00000000-0005-0000-0000-000075730000}"/>
    <cellStyle name="Total 2 3 20 2" xfId="29556" xr:uid="{00000000-0005-0000-0000-000076730000}"/>
    <cellStyle name="Total 2 3 20 2 2" xfId="29557" xr:uid="{00000000-0005-0000-0000-000077730000}"/>
    <cellStyle name="Total 2 3 21" xfId="29558" xr:uid="{00000000-0005-0000-0000-000078730000}"/>
    <cellStyle name="Total 2 3 3" xfId="29559" xr:uid="{00000000-0005-0000-0000-000079730000}"/>
    <cellStyle name="Total 2 3 3 10" xfId="29560" xr:uid="{00000000-0005-0000-0000-00007A730000}"/>
    <cellStyle name="Total 2 3 3 10 10" xfId="29561" xr:uid="{00000000-0005-0000-0000-00007B730000}"/>
    <cellStyle name="Total 2 3 3 10 10 2" xfId="29562" xr:uid="{00000000-0005-0000-0000-00007C730000}"/>
    <cellStyle name="Total 2 3 3 10 11" xfId="29563" xr:uid="{00000000-0005-0000-0000-00007D730000}"/>
    <cellStyle name="Total 2 3 3 10 11 2" xfId="29564" xr:uid="{00000000-0005-0000-0000-00007E730000}"/>
    <cellStyle name="Total 2 3 3 10 12" xfId="29565" xr:uid="{00000000-0005-0000-0000-00007F730000}"/>
    <cellStyle name="Total 2 3 3 10 2" xfId="29566" xr:uid="{00000000-0005-0000-0000-000080730000}"/>
    <cellStyle name="Total 2 3 3 10 2 2" xfId="29567" xr:uid="{00000000-0005-0000-0000-000081730000}"/>
    <cellStyle name="Total 2 3 3 10 2 2 2" xfId="29568" xr:uid="{00000000-0005-0000-0000-000082730000}"/>
    <cellStyle name="Total 2 3 3 10 2 2 2 2" xfId="29569" xr:uid="{00000000-0005-0000-0000-000083730000}"/>
    <cellStyle name="Total 2 3 3 10 2 2 2 2 2" xfId="29570" xr:uid="{00000000-0005-0000-0000-000084730000}"/>
    <cellStyle name="Total 2 3 3 10 2 2 2 3" xfId="29571" xr:uid="{00000000-0005-0000-0000-000085730000}"/>
    <cellStyle name="Total 2 3 3 10 2 2 3" xfId="29572" xr:uid="{00000000-0005-0000-0000-000086730000}"/>
    <cellStyle name="Total 2 3 3 10 2 2 3 2" xfId="29573" xr:uid="{00000000-0005-0000-0000-000087730000}"/>
    <cellStyle name="Total 2 3 3 10 2 2 4" xfId="29574" xr:uid="{00000000-0005-0000-0000-000088730000}"/>
    <cellStyle name="Total 2 3 3 10 2 3" xfId="29575" xr:uid="{00000000-0005-0000-0000-000089730000}"/>
    <cellStyle name="Total 2 3 3 10 2 3 2" xfId="29576" xr:uid="{00000000-0005-0000-0000-00008A730000}"/>
    <cellStyle name="Total 2 3 3 10 2 3 2 2" xfId="29577" xr:uid="{00000000-0005-0000-0000-00008B730000}"/>
    <cellStyle name="Total 2 3 3 10 2 3 3" xfId="29578" xr:uid="{00000000-0005-0000-0000-00008C730000}"/>
    <cellStyle name="Total 2 3 3 10 2 4" xfId="29579" xr:uid="{00000000-0005-0000-0000-00008D730000}"/>
    <cellStyle name="Total 2 3 3 10 2 4 2" xfId="29580" xr:uid="{00000000-0005-0000-0000-00008E730000}"/>
    <cellStyle name="Total 2 3 3 10 2 4 2 2" xfId="29581" xr:uid="{00000000-0005-0000-0000-00008F730000}"/>
    <cellStyle name="Total 2 3 3 10 2 4 3" xfId="29582" xr:uid="{00000000-0005-0000-0000-000090730000}"/>
    <cellStyle name="Total 2 3 3 10 2 5" xfId="29583" xr:uid="{00000000-0005-0000-0000-000091730000}"/>
    <cellStyle name="Total 2 3 3 10 2 5 2" xfId="29584" xr:uid="{00000000-0005-0000-0000-000092730000}"/>
    <cellStyle name="Total 2 3 3 10 2 6" xfId="29585" xr:uid="{00000000-0005-0000-0000-000093730000}"/>
    <cellStyle name="Total 2 3 3 10 2 6 2" xfId="29586" xr:uid="{00000000-0005-0000-0000-000094730000}"/>
    <cellStyle name="Total 2 3 3 10 2 7" xfId="29587" xr:uid="{00000000-0005-0000-0000-000095730000}"/>
    <cellStyle name="Total 2 3 3 10 3" xfId="29588" xr:uid="{00000000-0005-0000-0000-000096730000}"/>
    <cellStyle name="Total 2 3 3 10 3 2" xfId="29589" xr:uid="{00000000-0005-0000-0000-000097730000}"/>
    <cellStyle name="Total 2 3 3 10 3 2 2" xfId="29590" xr:uid="{00000000-0005-0000-0000-000098730000}"/>
    <cellStyle name="Total 2 3 3 10 3 2 2 2" xfId="29591" xr:uid="{00000000-0005-0000-0000-000099730000}"/>
    <cellStyle name="Total 2 3 3 10 3 2 2 2 2" xfId="29592" xr:uid="{00000000-0005-0000-0000-00009A730000}"/>
    <cellStyle name="Total 2 3 3 10 3 2 2 3" xfId="29593" xr:uid="{00000000-0005-0000-0000-00009B730000}"/>
    <cellStyle name="Total 2 3 3 10 3 2 3" xfId="29594" xr:uid="{00000000-0005-0000-0000-00009C730000}"/>
    <cellStyle name="Total 2 3 3 10 3 2 3 2" xfId="29595" xr:uid="{00000000-0005-0000-0000-00009D730000}"/>
    <cellStyle name="Total 2 3 3 10 3 2 4" xfId="29596" xr:uid="{00000000-0005-0000-0000-00009E730000}"/>
    <cellStyle name="Total 2 3 3 10 3 3" xfId="29597" xr:uid="{00000000-0005-0000-0000-00009F730000}"/>
    <cellStyle name="Total 2 3 3 10 3 3 2" xfId="29598" xr:uid="{00000000-0005-0000-0000-0000A0730000}"/>
    <cellStyle name="Total 2 3 3 10 3 3 2 2" xfId="29599" xr:uid="{00000000-0005-0000-0000-0000A1730000}"/>
    <cellStyle name="Total 2 3 3 10 3 3 3" xfId="29600" xr:uid="{00000000-0005-0000-0000-0000A2730000}"/>
    <cellStyle name="Total 2 3 3 10 3 4" xfId="29601" xr:uid="{00000000-0005-0000-0000-0000A3730000}"/>
    <cellStyle name="Total 2 3 3 10 3 4 2" xfId="29602" xr:uid="{00000000-0005-0000-0000-0000A4730000}"/>
    <cellStyle name="Total 2 3 3 10 3 4 2 2" xfId="29603" xr:uid="{00000000-0005-0000-0000-0000A5730000}"/>
    <cellStyle name="Total 2 3 3 10 3 4 3" xfId="29604" xr:uid="{00000000-0005-0000-0000-0000A6730000}"/>
    <cellStyle name="Total 2 3 3 10 3 5" xfId="29605" xr:uid="{00000000-0005-0000-0000-0000A7730000}"/>
    <cellStyle name="Total 2 3 3 10 3 5 2" xfId="29606" xr:uid="{00000000-0005-0000-0000-0000A8730000}"/>
    <cellStyle name="Total 2 3 3 10 3 6" xfId="29607" xr:uid="{00000000-0005-0000-0000-0000A9730000}"/>
    <cellStyle name="Total 2 3 3 10 3 6 2" xfId="29608" xr:uid="{00000000-0005-0000-0000-0000AA730000}"/>
    <cellStyle name="Total 2 3 3 10 3 7" xfId="29609" xr:uid="{00000000-0005-0000-0000-0000AB730000}"/>
    <cellStyle name="Total 2 3 3 10 4" xfId="29610" xr:uid="{00000000-0005-0000-0000-0000AC730000}"/>
    <cellStyle name="Total 2 3 3 10 4 2" xfId="29611" xr:uid="{00000000-0005-0000-0000-0000AD730000}"/>
    <cellStyle name="Total 2 3 3 10 4 2 2" xfId="29612" xr:uid="{00000000-0005-0000-0000-0000AE730000}"/>
    <cellStyle name="Total 2 3 3 10 4 2 2 2" xfId="29613" xr:uid="{00000000-0005-0000-0000-0000AF730000}"/>
    <cellStyle name="Total 2 3 3 10 4 2 2 2 2" xfId="29614" xr:uid="{00000000-0005-0000-0000-0000B0730000}"/>
    <cellStyle name="Total 2 3 3 10 4 2 2 3" xfId="29615" xr:uid="{00000000-0005-0000-0000-0000B1730000}"/>
    <cellStyle name="Total 2 3 3 10 4 2 3" xfId="29616" xr:uid="{00000000-0005-0000-0000-0000B2730000}"/>
    <cellStyle name="Total 2 3 3 10 4 2 3 2" xfId="29617" xr:uid="{00000000-0005-0000-0000-0000B3730000}"/>
    <cellStyle name="Total 2 3 3 10 4 2 4" xfId="29618" xr:uid="{00000000-0005-0000-0000-0000B4730000}"/>
    <cellStyle name="Total 2 3 3 10 4 3" xfId="29619" xr:uid="{00000000-0005-0000-0000-0000B5730000}"/>
    <cellStyle name="Total 2 3 3 10 4 3 2" xfId="29620" xr:uid="{00000000-0005-0000-0000-0000B6730000}"/>
    <cellStyle name="Total 2 3 3 10 4 3 2 2" xfId="29621" xr:uid="{00000000-0005-0000-0000-0000B7730000}"/>
    <cellStyle name="Total 2 3 3 10 4 3 3" xfId="29622" xr:uid="{00000000-0005-0000-0000-0000B8730000}"/>
    <cellStyle name="Total 2 3 3 10 4 4" xfId="29623" xr:uid="{00000000-0005-0000-0000-0000B9730000}"/>
    <cellStyle name="Total 2 3 3 10 4 4 2" xfId="29624" xr:uid="{00000000-0005-0000-0000-0000BA730000}"/>
    <cellStyle name="Total 2 3 3 10 4 4 2 2" xfId="29625" xr:uid="{00000000-0005-0000-0000-0000BB730000}"/>
    <cellStyle name="Total 2 3 3 10 4 4 3" xfId="29626" xr:uid="{00000000-0005-0000-0000-0000BC730000}"/>
    <cellStyle name="Total 2 3 3 10 4 5" xfId="29627" xr:uid="{00000000-0005-0000-0000-0000BD730000}"/>
    <cellStyle name="Total 2 3 3 10 4 5 2" xfId="29628" xr:uid="{00000000-0005-0000-0000-0000BE730000}"/>
    <cellStyle name="Total 2 3 3 10 4 6" xfId="29629" xr:uid="{00000000-0005-0000-0000-0000BF730000}"/>
    <cellStyle name="Total 2 3 3 10 4 6 2" xfId="29630" xr:uid="{00000000-0005-0000-0000-0000C0730000}"/>
    <cellStyle name="Total 2 3 3 10 4 7" xfId="29631" xr:uid="{00000000-0005-0000-0000-0000C1730000}"/>
    <cellStyle name="Total 2 3 3 10 5" xfId="29632" xr:uid="{00000000-0005-0000-0000-0000C2730000}"/>
    <cellStyle name="Total 2 3 3 10 5 2" xfId="29633" xr:uid="{00000000-0005-0000-0000-0000C3730000}"/>
    <cellStyle name="Total 2 3 3 10 5 2 2" xfId="29634" xr:uid="{00000000-0005-0000-0000-0000C4730000}"/>
    <cellStyle name="Total 2 3 3 10 5 2 2 2" xfId="29635" xr:uid="{00000000-0005-0000-0000-0000C5730000}"/>
    <cellStyle name="Total 2 3 3 10 5 2 2 2 2" xfId="29636" xr:uid="{00000000-0005-0000-0000-0000C6730000}"/>
    <cellStyle name="Total 2 3 3 10 5 2 2 3" xfId="29637" xr:uid="{00000000-0005-0000-0000-0000C7730000}"/>
    <cellStyle name="Total 2 3 3 10 5 2 3" xfId="29638" xr:uid="{00000000-0005-0000-0000-0000C8730000}"/>
    <cellStyle name="Total 2 3 3 10 5 2 3 2" xfId="29639" xr:uid="{00000000-0005-0000-0000-0000C9730000}"/>
    <cellStyle name="Total 2 3 3 10 5 2 4" xfId="29640" xr:uid="{00000000-0005-0000-0000-0000CA730000}"/>
    <cellStyle name="Total 2 3 3 10 5 3" xfId="29641" xr:uid="{00000000-0005-0000-0000-0000CB730000}"/>
    <cellStyle name="Total 2 3 3 10 5 3 2" xfId="29642" xr:uid="{00000000-0005-0000-0000-0000CC730000}"/>
    <cellStyle name="Total 2 3 3 10 5 3 2 2" xfId="29643" xr:uid="{00000000-0005-0000-0000-0000CD730000}"/>
    <cellStyle name="Total 2 3 3 10 5 3 3" xfId="29644" xr:uid="{00000000-0005-0000-0000-0000CE730000}"/>
    <cellStyle name="Total 2 3 3 10 5 4" xfId="29645" xr:uid="{00000000-0005-0000-0000-0000CF730000}"/>
    <cellStyle name="Total 2 3 3 10 5 4 2" xfId="29646" xr:uid="{00000000-0005-0000-0000-0000D0730000}"/>
    <cellStyle name="Total 2 3 3 10 5 4 2 2" xfId="29647" xr:uid="{00000000-0005-0000-0000-0000D1730000}"/>
    <cellStyle name="Total 2 3 3 10 5 4 3" xfId="29648" xr:uid="{00000000-0005-0000-0000-0000D2730000}"/>
    <cellStyle name="Total 2 3 3 10 5 5" xfId="29649" xr:uid="{00000000-0005-0000-0000-0000D3730000}"/>
    <cellStyle name="Total 2 3 3 10 5 5 2" xfId="29650" xr:uid="{00000000-0005-0000-0000-0000D4730000}"/>
    <cellStyle name="Total 2 3 3 10 5 6" xfId="29651" xr:uid="{00000000-0005-0000-0000-0000D5730000}"/>
    <cellStyle name="Total 2 3 3 10 5 6 2" xfId="29652" xr:uid="{00000000-0005-0000-0000-0000D6730000}"/>
    <cellStyle name="Total 2 3 3 10 5 7" xfId="29653" xr:uid="{00000000-0005-0000-0000-0000D7730000}"/>
    <cellStyle name="Total 2 3 3 10 6" xfId="29654" xr:uid="{00000000-0005-0000-0000-0000D8730000}"/>
    <cellStyle name="Total 2 3 3 10 6 2" xfId="29655" xr:uid="{00000000-0005-0000-0000-0000D9730000}"/>
    <cellStyle name="Total 2 3 3 10 6 2 2" xfId="29656" xr:uid="{00000000-0005-0000-0000-0000DA730000}"/>
    <cellStyle name="Total 2 3 3 10 6 2 2 2" xfId="29657" xr:uid="{00000000-0005-0000-0000-0000DB730000}"/>
    <cellStyle name="Total 2 3 3 10 6 2 2 2 2" xfId="29658" xr:uid="{00000000-0005-0000-0000-0000DC730000}"/>
    <cellStyle name="Total 2 3 3 10 6 2 2 3" xfId="29659" xr:uid="{00000000-0005-0000-0000-0000DD730000}"/>
    <cellStyle name="Total 2 3 3 10 6 2 3" xfId="29660" xr:uid="{00000000-0005-0000-0000-0000DE730000}"/>
    <cellStyle name="Total 2 3 3 10 6 2 3 2" xfId="29661" xr:uid="{00000000-0005-0000-0000-0000DF730000}"/>
    <cellStyle name="Total 2 3 3 10 6 2 4" xfId="29662" xr:uid="{00000000-0005-0000-0000-0000E0730000}"/>
    <cellStyle name="Total 2 3 3 10 6 3" xfId="29663" xr:uid="{00000000-0005-0000-0000-0000E1730000}"/>
    <cellStyle name="Total 2 3 3 10 6 3 2" xfId="29664" xr:uid="{00000000-0005-0000-0000-0000E2730000}"/>
    <cellStyle name="Total 2 3 3 10 6 3 2 2" xfId="29665" xr:uid="{00000000-0005-0000-0000-0000E3730000}"/>
    <cellStyle name="Total 2 3 3 10 6 3 3" xfId="29666" xr:uid="{00000000-0005-0000-0000-0000E4730000}"/>
    <cellStyle name="Total 2 3 3 10 6 4" xfId="29667" xr:uid="{00000000-0005-0000-0000-0000E5730000}"/>
    <cellStyle name="Total 2 3 3 10 6 4 2" xfId="29668" xr:uid="{00000000-0005-0000-0000-0000E6730000}"/>
    <cellStyle name="Total 2 3 3 10 6 4 2 2" xfId="29669" xr:uid="{00000000-0005-0000-0000-0000E7730000}"/>
    <cellStyle name="Total 2 3 3 10 6 4 3" xfId="29670" xr:uid="{00000000-0005-0000-0000-0000E8730000}"/>
    <cellStyle name="Total 2 3 3 10 6 5" xfId="29671" xr:uid="{00000000-0005-0000-0000-0000E9730000}"/>
    <cellStyle name="Total 2 3 3 10 6 5 2" xfId="29672" xr:uid="{00000000-0005-0000-0000-0000EA730000}"/>
    <cellStyle name="Total 2 3 3 10 6 6" xfId="29673" xr:uid="{00000000-0005-0000-0000-0000EB730000}"/>
    <cellStyle name="Total 2 3 3 10 6 6 2" xfId="29674" xr:uid="{00000000-0005-0000-0000-0000EC730000}"/>
    <cellStyle name="Total 2 3 3 10 6 7" xfId="29675" xr:uid="{00000000-0005-0000-0000-0000ED730000}"/>
    <cellStyle name="Total 2 3 3 10 7" xfId="29676" xr:uid="{00000000-0005-0000-0000-0000EE730000}"/>
    <cellStyle name="Total 2 3 3 10 7 2" xfId="29677" xr:uid="{00000000-0005-0000-0000-0000EF730000}"/>
    <cellStyle name="Total 2 3 3 10 7 2 2" xfId="29678" xr:uid="{00000000-0005-0000-0000-0000F0730000}"/>
    <cellStyle name="Total 2 3 3 10 7 2 2 2" xfId="29679" xr:uid="{00000000-0005-0000-0000-0000F1730000}"/>
    <cellStyle name="Total 2 3 3 10 7 2 3" xfId="29680" xr:uid="{00000000-0005-0000-0000-0000F2730000}"/>
    <cellStyle name="Total 2 3 3 10 7 3" xfId="29681" xr:uid="{00000000-0005-0000-0000-0000F3730000}"/>
    <cellStyle name="Total 2 3 3 10 7 3 2" xfId="29682" xr:uid="{00000000-0005-0000-0000-0000F4730000}"/>
    <cellStyle name="Total 2 3 3 10 7 4" xfId="29683" xr:uid="{00000000-0005-0000-0000-0000F5730000}"/>
    <cellStyle name="Total 2 3 3 10 8" xfId="29684" xr:uid="{00000000-0005-0000-0000-0000F6730000}"/>
    <cellStyle name="Total 2 3 3 10 8 2" xfId="29685" xr:uid="{00000000-0005-0000-0000-0000F7730000}"/>
    <cellStyle name="Total 2 3 3 10 8 2 2" xfId="29686" xr:uid="{00000000-0005-0000-0000-0000F8730000}"/>
    <cellStyle name="Total 2 3 3 10 8 3" xfId="29687" xr:uid="{00000000-0005-0000-0000-0000F9730000}"/>
    <cellStyle name="Total 2 3 3 10 9" xfId="29688" xr:uid="{00000000-0005-0000-0000-0000FA730000}"/>
    <cellStyle name="Total 2 3 3 10 9 2" xfId="29689" xr:uid="{00000000-0005-0000-0000-0000FB730000}"/>
    <cellStyle name="Total 2 3 3 10 9 2 2" xfId="29690" xr:uid="{00000000-0005-0000-0000-0000FC730000}"/>
    <cellStyle name="Total 2 3 3 10 9 3" xfId="29691" xr:uid="{00000000-0005-0000-0000-0000FD730000}"/>
    <cellStyle name="Total 2 3 3 11" xfId="29692" xr:uid="{00000000-0005-0000-0000-0000FE730000}"/>
    <cellStyle name="Total 2 3 3 11 10" xfId="29693" xr:uid="{00000000-0005-0000-0000-0000FF730000}"/>
    <cellStyle name="Total 2 3 3 11 10 2" xfId="29694" xr:uid="{00000000-0005-0000-0000-000000740000}"/>
    <cellStyle name="Total 2 3 3 11 11" xfId="29695" xr:uid="{00000000-0005-0000-0000-000001740000}"/>
    <cellStyle name="Total 2 3 3 11 11 2" xfId="29696" xr:uid="{00000000-0005-0000-0000-000002740000}"/>
    <cellStyle name="Total 2 3 3 11 12" xfId="29697" xr:uid="{00000000-0005-0000-0000-000003740000}"/>
    <cellStyle name="Total 2 3 3 11 2" xfId="29698" xr:uid="{00000000-0005-0000-0000-000004740000}"/>
    <cellStyle name="Total 2 3 3 11 2 2" xfId="29699" xr:uid="{00000000-0005-0000-0000-000005740000}"/>
    <cellStyle name="Total 2 3 3 11 2 2 2" xfId="29700" xr:uid="{00000000-0005-0000-0000-000006740000}"/>
    <cellStyle name="Total 2 3 3 11 2 2 2 2" xfId="29701" xr:uid="{00000000-0005-0000-0000-000007740000}"/>
    <cellStyle name="Total 2 3 3 11 2 2 2 2 2" xfId="29702" xr:uid="{00000000-0005-0000-0000-000008740000}"/>
    <cellStyle name="Total 2 3 3 11 2 2 2 3" xfId="29703" xr:uid="{00000000-0005-0000-0000-000009740000}"/>
    <cellStyle name="Total 2 3 3 11 2 2 3" xfId="29704" xr:uid="{00000000-0005-0000-0000-00000A740000}"/>
    <cellStyle name="Total 2 3 3 11 2 2 3 2" xfId="29705" xr:uid="{00000000-0005-0000-0000-00000B740000}"/>
    <cellStyle name="Total 2 3 3 11 2 2 4" xfId="29706" xr:uid="{00000000-0005-0000-0000-00000C740000}"/>
    <cellStyle name="Total 2 3 3 11 2 3" xfId="29707" xr:uid="{00000000-0005-0000-0000-00000D740000}"/>
    <cellStyle name="Total 2 3 3 11 2 3 2" xfId="29708" xr:uid="{00000000-0005-0000-0000-00000E740000}"/>
    <cellStyle name="Total 2 3 3 11 2 3 2 2" xfId="29709" xr:uid="{00000000-0005-0000-0000-00000F740000}"/>
    <cellStyle name="Total 2 3 3 11 2 3 3" xfId="29710" xr:uid="{00000000-0005-0000-0000-000010740000}"/>
    <cellStyle name="Total 2 3 3 11 2 4" xfId="29711" xr:uid="{00000000-0005-0000-0000-000011740000}"/>
    <cellStyle name="Total 2 3 3 11 2 4 2" xfId="29712" xr:uid="{00000000-0005-0000-0000-000012740000}"/>
    <cellStyle name="Total 2 3 3 11 2 4 2 2" xfId="29713" xr:uid="{00000000-0005-0000-0000-000013740000}"/>
    <cellStyle name="Total 2 3 3 11 2 4 3" xfId="29714" xr:uid="{00000000-0005-0000-0000-000014740000}"/>
    <cellStyle name="Total 2 3 3 11 2 5" xfId="29715" xr:uid="{00000000-0005-0000-0000-000015740000}"/>
    <cellStyle name="Total 2 3 3 11 2 5 2" xfId="29716" xr:uid="{00000000-0005-0000-0000-000016740000}"/>
    <cellStyle name="Total 2 3 3 11 2 6" xfId="29717" xr:uid="{00000000-0005-0000-0000-000017740000}"/>
    <cellStyle name="Total 2 3 3 11 2 6 2" xfId="29718" xr:uid="{00000000-0005-0000-0000-000018740000}"/>
    <cellStyle name="Total 2 3 3 11 2 7" xfId="29719" xr:uid="{00000000-0005-0000-0000-000019740000}"/>
    <cellStyle name="Total 2 3 3 11 3" xfId="29720" xr:uid="{00000000-0005-0000-0000-00001A740000}"/>
    <cellStyle name="Total 2 3 3 11 3 2" xfId="29721" xr:uid="{00000000-0005-0000-0000-00001B740000}"/>
    <cellStyle name="Total 2 3 3 11 3 2 2" xfId="29722" xr:uid="{00000000-0005-0000-0000-00001C740000}"/>
    <cellStyle name="Total 2 3 3 11 3 2 2 2" xfId="29723" xr:uid="{00000000-0005-0000-0000-00001D740000}"/>
    <cellStyle name="Total 2 3 3 11 3 2 2 2 2" xfId="29724" xr:uid="{00000000-0005-0000-0000-00001E740000}"/>
    <cellStyle name="Total 2 3 3 11 3 2 2 3" xfId="29725" xr:uid="{00000000-0005-0000-0000-00001F740000}"/>
    <cellStyle name="Total 2 3 3 11 3 2 3" xfId="29726" xr:uid="{00000000-0005-0000-0000-000020740000}"/>
    <cellStyle name="Total 2 3 3 11 3 2 3 2" xfId="29727" xr:uid="{00000000-0005-0000-0000-000021740000}"/>
    <cellStyle name="Total 2 3 3 11 3 2 4" xfId="29728" xr:uid="{00000000-0005-0000-0000-000022740000}"/>
    <cellStyle name="Total 2 3 3 11 3 3" xfId="29729" xr:uid="{00000000-0005-0000-0000-000023740000}"/>
    <cellStyle name="Total 2 3 3 11 3 3 2" xfId="29730" xr:uid="{00000000-0005-0000-0000-000024740000}"/>
    <cellStyle name="Total 2 3 3 11 3 3 2 2" xfId="29731" xr:uid="{00000000-0005-0000-0000-000025740000}"/>
    <cellStyle name="Total 2 3 3 11 3 3 3" xfId="29732" xr:uid="{00000000-0005-0000-0000-000026740000}"/>
    <cellStyle name="Total 2 3 3 11 3 4" xfId="29733" xr:uid="{00000000-0005-0000-0000-000027740000}"/>
    <cellStyle name="Total 2 3 3 11 3 4 2" xfId="29734" xr:uid="{00000000-0005-0000-0000-000028740000}"/>
    <cellStyle name="Total 2 3 3 11 3 4 2 2" xfId="29735" xr:uid="{00000000-0005-0000-0000-000029740000}"/>
    <cellStyle name="Total 2 3 3 11 3 4 3" xfId="29736" xr:uid="{00000000-0005-0000-0000-00002A740000}"/>
    <cellStyle name="Total 2 3 3 11 3 5" xfId="29737" xr:uid="{00000000-0005-0000-0000-00002B740000}"/>
    <cellStyle name="Total 2 3 3 11 3 5 2" xfId="29738" xr:uid="{00000000-0005-0000-0000-00002C740000}"/>
    <cellStyle name="Total 2 3 3 11 3 6" xfId="29739" xr:uid="{00000000-0005-0000-0000-00002D740000}"/>
    <cellStyle name="Total 2 3 3 11 3 6 2" xfId="29740" xr:uid="{00000000-0005-0000-0000-00002E740000}"/>
    <cellStyle name="Total 2 3 3 11 3 7" xfId="29741" xr:uid="{00000000-0005-0000-0000-00002F740000}"/>
    <cellStyle name="Total 2 3 3 11 4" xfId="29742" xr:uid="{00000000-0005-0000-0000-000030740000}"/>
    <cellStyle name="Total 2 3 3 11 4 2" xfId="29743" xr:uid="{00000000-0005-0000-0000-000031740000}"/>
    <cellStyle name="Total 2 3 3 11 4 2 2" xfId="29744" xr:uid="{00000000-0005-0000-0000-000032740000}"/>
    <cellStyle name="Total 2 3 3 11 4 2 2 2" xfId="29745" xr:uid="{00000000-0005-0000-0000-000033740000}"/>
    <cellStyle name="Total 2 3 3 11 4 2 2 2 2" xfId="29746" xr:uid="{00000000-0005-0000-0000-000034740000}"/>
    <cellStyle name="Total 2 3 3 11 4 2 2 3" xfId="29747" xr:uid="{00000000-0005-0000-0000-000035740000}"/>
    <cellStyle name="Total 2 3 3 11 4 2 3" xfId="29748" xr:uid="{00000000-0005-0000-0000-000036740000}"/>
    <cellStyle name="Total 2 3 3 11 4 2 3 2" xfId="29749" xr:uid="{00000000-0005-0000-0000-000037740000}"/>
    <cellStyle name="Total 2 3 3 11 4 2 4" xfId="29750" xr:uid="{00000000-0005-0000-0000-000038740000}"/>
    <cellStyle name="Total 2 3 3 11 4 3" xfId="29751" xr:uid="{00000000-0005-0000-0000-000039740000}"/>
    <cellStyle name="Total 2 3 3 11 4 3 2" xfId="29752" xr:uid="{00000000-0005-0000-0000-00003A740000}"/>
    <cellStyle name="Total 2 3 3 11 4 3 2 2" xfId="29753" xr:uid="{00000000-0005-0000-0000-00003B740000}"/>
    <cellStyle name="Total 2 3 3 11 4 3 3" xfId="29754" xr:uid="{00000000-0005-0000-0000-00003C740000}"/>
    <cellStyle name="Total 2 3 3 11 4 4" xfId="29755" xr:uid="{00000000-0005-0000-0000-00003D740000}"/>
    <cellStyle name="Total 2 3 3 11 4 4 2" xfId="29756" xr:uid="{00000000-0005-0000-0000-00003E740000}"/>
    <cellStyle name="Total 2 3 3 11 4 4 2 2" xfId="29757" xr:uid="{00000000-0005-0000-0000-00003F740000}"/>
    <cellStyle name="Total 2 3 3 11 4 4 3" xfId="29758" xr:uid="{00000000-0005-0000-0000-000040740000}"/>
    <cellStyle name="Total 2 3 3 11 4 5" xfId="29759" xr:uid="{00000000-0005-0000-0000-000041740000}"/>
    <cellStyle name="Total 2 3 3 11 4 5 2" xfId="29760" xr:uid="{00000000-0005-0000-0000-000042740000}"/>
    <cellStyle name="Total 2 3 3 11 4 6" xfId="29761" xr:uid="{00000000-0005-0000-0000-000043740000}"/>
    <cellStyle name="Total 2 3 3 11 4 6 2" xfId="29762" xr:uid="{00000000-0005-0000-0000-000044740000}"/>
    <cellStyle name="Total 2 3 3 11 4 7" xfId="29763" xr:uid="{00000000-0005-0000-0000-000045740000}"/>
    <cellStyle name="Total 2 3 3 11 5" xfId="29764" xr:uid="{00000000-0005-0000-0000-000046740000}"/>
    <cellStyle name="Total 2 3 3 11 5 2" xfId="29765" xr:uid="{00000000-0005-0000-0000-000047740000}"/>
    <cellStyle name="Total 2 3 3 11 5 2 2" xfId="29766" xr:uid="{00000000-0005-0000-0000-000048740000}"/>
    <cellStyle name="Total 2 3 3 11 5 2 2 2" xfId="29767" xr:uid="{00000000-0005-0000-0000-000049740000}"/>
    <cellStyle name="Total 2 3 3 11 5 2 2 2 2" xfId="29768" xr:uid="{00000000-0005-0000-0000-00004A740000}"/>
    <cellStyle name="Total 2 3 3 11 5 2 2 3" xfId="29769" xr:uid="{00000000-0005-0000-0000-00004B740000}"/>
    <cellStyle name="Total 2 3 3 11 5 2 3" xfId="29770" xr:uid="{00000000-0005-0000-0000-00004C740000}"/>
    <cellStyle name="Total 2 3 3 11 5 2 3 2" xfId="29771" xr:uid="{00000000-0005-0000-0000-00004D740000}"/>
    <cellStyle name="Total 2 3 3 11 5 2 4" xfId="29772" xr:uid="{00000000-0005-0000-0000-00004E740000}"/>
    <cellStyle name="Total 2 3 3 11 5 3" xfId="29773" xr:uid="{00000000-0005-0000-0000-00004F740000}"/>
    <cellStyle name="Total 2 3 3 11 5 3 2" xfId="29774" xr:uid="{00000000-0005-0000-0000-000050740000}"/>
    <cellStyle name="Total 2 3 3 11 5 3 2 2" xfId="29775" xr:uid="{00000000-0005-0000-0000-000051740000}"/>
    <cellStyle name="Total 2 3 3 11 5 3 3" xfId="29776" xr:uid="{00000000-0005-0000-0000-000052740000}"/>
    <cellStyle name="Total 2 3 3 11 5 4" xfId="29777" xr:uid="{00000000-0005-0000-0000-000053740000}"/>
    <cellStyle name="Total 2 3 3 11 5 4 2" xfId="29778" xr:uid="{00000000-0005-0000-0000-000054740000}"/>
    <cellStyle name="Total 2 3 3 11 5 4 2 2" xfId="29779" xr:uid="{00000000-0005-0000-0000-000055740000}"/>
    <cellStyle name="Total 2 3 3 11 5 4 3" xfId="29780" xr:uid="{00000000-0005-0000-0000-000056740000}"/>
    <cellStyle name="Total 2 3 3 11 5 5" xfId="29781" xr:uid="{00000000-0005-0000-0000-000057740000}"/>
    <cellStyle name="Total 2 3 3 11 5 5 2" xfId="29782" xr:uid="{00000000-0005-0000-0000-000058740000}"/>
    <cellStyle name="Total 2 3 3 11 5 6" xfId="29783" xr:uid="{00000000-0005-0000-0000-000059740000}"/>
    <cellStyle name="Total 2 3 3 11 5 6 2" xfId="29784" xr:uid="{00000000-0005-0000-0000-00005A740000}"/>
    <cellStyle name="Total 2 3 3 11 5 7" xfId="29785" xr:uid="{00000000-0005-0000-0000-00005B740000}"/>
    <cellStyle name="Total 2 3 3 11 6" xfId="29786" xr:uid="{00000000-0005-0000-0000-00005C740000}"/>
    <cellStyle name="Total 2 3 3 11 6 2" xfId="29787" xr:uid="{00000000-0005-0000-0000-00005D740000}"/>
    <cellStyle name="Total 2 3 3 11 6 2 2" xfId="29788" xr:uid="{00000000-0005-0000-0000-00005E740000}"/>
    <cellStyle name="Total 2 3 3 11 6 2 2 2" xfId="29789" xr:uid="{00000000-0005-0000-0000-00005F740000}"/>
    <cellStyle name="Total 2 3 3 11 6 2 2 2 2" xfId="29790" xr:uid="{00000000-0005-0000-0000-000060740000}"/>
    <cellStyle name="Total 2 3 3 11 6 2 2 3" xfId="29791" xr:uid="{00000000-0005-0000-0000-000061740000}"/>
    <cellStyle name="Total 2 3 3 11 6 2 3" xfId="29792" xr:uid="{00000000-0005-0000-0000-000062740000}"/>
    <cellStyle name="Total 2 3 3 11 6 2 3 2" xfId="29793" xr:uid="{00000000-0005-0000-0000-000063740000}"/>
    <cellStyle name="Total 2 3 3 11 6 2 4" xfId="29794" xr:uid="{00000000-0005-0000-0000-000064740000}"/>
    <cellStyle name="Total 2 3 3 11 6 3" xfId="29795" xr:uid="{00000000-0005-0000-0000-000065740000}"/>
    <cellStyle name="Total 2 3 3 11 6 3 2" xfId="29796" xr:uid="{00000000-0005-0000-0000-000066740000}"/>
    <cellStyle name="Total 2 3 3 11 6 3 2 2" xfId="29797" xr:uid="{00000000-0005-0000-0000-000067740000}"/>
    <cellStyle name="Total 2 3 3 11 6 3 3" xfId="29798" xr:uid="{00000000-0005-0000-0000-000068740000}"/>
    <cellStyle name="Total 2 3 3 11 6 4" xfId="29799" xr:uid="{00000000-0005-0000-0000-000069740000}"/>
    <cellStyle name="Total 2 3 3 11 6 4 2" xfId="29800" xr:uid="{00000000-0005-0000-0000-00006A740000}"/>
    <cellStyle name="Total 2 3 3 11 6 4 2 2" xfId="29801" xr:uid="{00000000-0005-0000-0000-00006B740000}"/>
    <cellStyle name="Total 2 3 3 11 6 4 3" xfId="29802" xr:uid="{00000000-0005-0000-0000-00006C740000}"/>
    <cellStyle name="Total 2 3 3 11 6 5" xfId="29803" xr:uid="{00000000-0005-0000-0000-00006D740000}"/>
    <cellStyle name="Total 2 3 3 11 6 5 2" xfId="29804" xr:uid="{00000000-0005-0000-0000-00006E740000}"/>
    <cellStyle name="Total 2 3 3 11 6 6" xfId="29805" xr:uid="{00000000-0005-0000-0000-00006F740000}"/>
    <cellStyle name="Total 2 3 3 11 6 6 2" xfId="29806" xr:uid="{00000000-0005-0000-0000-000070740000}"/>
    <cellStyle name="Total 2 3 3 11 6 7" xfId="29807" xr:uid="{00000000-0005-0000-0000-000071740000}"/>
    <cellStyle name="Total 2 3 3 11 7" xfId="29808" xr:uid="{00000000-0005-0000-0000-000072740000}"/>
    <cellStyle name="Total 2 3 3 11 7 2" xfId="29809" xr:uid="{00000000-0005-0000-0000-000073740000}"/>
    <cellStyle name="Total 2 3 3 11 7 2 2" xfId="29810" xr:uid="{00000000-0005-0000-0000-000074740000}"/>
    <cellStyle name="Total 2 3 3 11 7 2 2 2" xfId="29811" xr:uid="{00000000-0005-0000-0000-000075740000}"/>
    <cellStyle name="Total 2 3 3 11 7 2 3" xfId="29812" xr:uid="{00000000-0005-0000-0000-000076740000}"/>
    <cellStyle name="Total 2 3 3 11 7 3" xfId="29813" xr:uid="{00000000-0005-0000-0000-000077740000}"/>
    <cellStyle name="Total 2 3 3 11 7 3 2" xfId="29814" xr:uid="{00000000-0005-0000-0000-000078740000}"/>
    <cellStyle name="Total 2 3 3 11 7 4" xfId="29815" xr:uid="{00000000-0005-0000-0000-000079740000}"/>
    <cellStyle name="Total 2 3 3 11 8" xfId="29816" xr:uid="{00000000-0005-0000-0000-00007A740000}"/>
    <cellStyle name="Total 2 3 3 11 8 2" xfId="29817" xr:uid="{00000000-0005-0000-0000-00007B740000}"/>
    <cellStyle name="Total 2 3 3 11 8 2 2" xfId="29818" xr:uid="{00000000-0005-0000-0000-00007C740000}"/>
    <cellStyle name="Total 2 3 3 11 8 3" xfId="29819" xr:uid="{00000000-0005-0000-0000-00007D740000}"/>
    <cellStyle name="Total 2 3 3 11 9" xfId="29820" xr:uid="{00000000-0005-0000-0000-00007E740000}"/>
    <cellStyle name="Total 2 3 3 11 9 2" xfId="29821" xr:uid="{00000000-0005-0000-0000-00007F740000}"/>
    <cellStyle name="Total 2 3 3 11 9 2 2" xfId="29822" xr:uid="{00000000-0005-0000-0000-000080740000}"/>
    <cellStyle name="Total 2 3 3 11 9 3" xfId="29823" xr:uid="{00000000-0005-0000-0000-000081740000}"/>
    <cellStyle name="Total 2 3 3 12" xfId="29824" xr:uid="{00000000-0005-0000-0000-000082740000}"/>
    <cellStyle name="Total 2 3 3 12 10" xfId="29825" xr:uid="{00000000-0005-0000-0000-000083740000}"/>
    <cellStyle name="Total 2 3 3 12 10 2" xfId="29826" xr:uid="{00000000-0005-0000-0000-000084740000}"/>
    <cellStyle name="Total 2 3 3 12 11" xfId="29827" xr:uid="{00000000-0005-0000-0000-000085740000}"/>
    <cellStyle name="Total 2 3 3 12 11 2" xfId="29828" xr:uid="{00000000-0005-0000-0000-000086740000}"/>
    <cellStyle name="Total 2 3 3 12 12" xfId="29829" xr:uid="{00000000-0005-0000-0000-000087740000}"/>
    <cellStyle name="Total 2 3 3 12 2" xfId="29830" xr:uid="{00000000-0005-0000-0000-000088740000}"/>
    <cellStyle name="Total 2 3 3 12 2 2" xfId="29831" xr:uid="{00000000-0005-0000-0000-000089740000}"/>
    <cellStyle name="Total 2 3 3 12 2 2 2" xfId="29832" xr:uid="{00000000-0005-0000-0000-00008A740000}"/>
    <cellStyle name="Total 2 3 3 12 2 2 2 2" xfId="29833" xr:uid="{00000000-0005-0000-0000-00008B740000}"/>
    <cellStyle name="Total 2 3 3 12 2 2 2 2 2" xfId="29834" xr:uid="{00000000-0005-0000-0000-00008C740000}"/>
    <cellStyle name="Total 2 3 3 12 2 2 2 3" xfId="29835" xr:uid="{00000000-0005-0000-0000-00008D740000}"/>
    <cellStyle name="Total 2 3 3 12 2 2 3" xfId="29836" xr:uid="{00000000-0005-0000-0000-00008E740000}"/>
    <cellStyle name="Total 2 3 3 12 2 2 3 2" xfId="29837" xr:uid="{00000000-0005-0000-0000-00008F740000}"/>
    <cellStyle name="Total 2 3 3 12 2 2 4" xfId="29838" xr:uid="{00000000-0005-0000-0000-000090740000}"/>
    <cellStyle name="Total 2 3 3 12 2 3" xfId="29839" xr:uid="{00000000-0005-0000-0000-000091740000}"/>
    <cellStyle name="Total 2 3 3 12 2 3 2" xfId="29840" xr:uid="{00000000-0005-0000-0000-000092740000}"/>
    <cellStyle name="Total 2 3 3 12 2 3 2 2" xfId="29841" xr:uid="{00000000-0005-0000-0000-000093740000}"/>
    <cellStyle name="Total 2 3 3 12 2 3 3" xfId="29842" xr:uid="{00000000-0005-0000-0000-000094740000}"/>
    <cellStyle name="Total 2 3 3 12 2 4" xfId="29843" xr:uid="{00000000-0005-0000-0000-000095740000}"/>
    <cellStyle name="Total 2 3 3 12 2 4 2" xfId="29844" xr:uid="{00000000-0005-0000-0000-000096740000}"/>
    <cellStyle name="Total 2 3 3 12 2 4 2 2" xfId="29845" xr:uid="{00000000-0005-0000-0000-000097740000}"/>
    <cellStyle name="Total 2 3 3 12 2 4 3" xfId="29846" xr:uid="{00000000-0005-0000-0000-000098740000}"/>
    <cellStyle name="Total 2 3 3 12 2 5" xfId="29847" xr:uid="{00000000-0005-0000-0000-000099740000}"/>
    <cellStyle name="Total 2 3 3 12 2 5 2" xfId="29848" xr:uid="{00000000-0005-0000-0000-00009A740000}"/>
    <cellStyle name="Total 2 3 3 12 2 6" xfId="29849" xr:uid="{00000000-0005-0000-0000-00009B740000}"/>
    <cellStyle name="Total 2 3 3 12 2 6 2" xfId="29850" xr:uid="{00000000-0005-0000-0000-00009C740000}"/>
    <cellStyle name="Total 2 3 3 12 2 7" xfId="29851" xr:uid="{00000000-0005-0000-0000-00009D740000}"/>
    <cellStyle name="Total 2 3 3 12 3" xfId="29852" xr:uid="{00000000-0005-0000-0000-00009E740000}"/>
    <cellStyle name="Total 2 3 3 12 3 2" xfId="29853" xr:uid="{00000000-0005-0000-0000-00009F740000}"/>
    <cellStyle name="Total 2 3 3 12 3 2 2" xfId="29854" xr:uid="{00000000-0005-0000-0000-0000A0740000}"/>
    <cellStyle name="Total 2 3 3 12 3 2 2 2" xfId="29855" xr:uid="{00000000-0005-0000-0000-0000A1740000}"/>
    <cellStyle name="Total 2 3 3 12 3 2 2 2 2" xfId="29856" xr:uid="{00000000-0005-0000-0000-0000A2740000}"/>
    <cellStyle name="Total 2 3 3 12 3 2 2 3" xfId="29857" xr:uid="{00000000-0005-0000-0000-0000A3740000}"/>
    <cellStyle name="Total 2 3 3 12 3 2 3" xfId="29858" xr:uid="{00000000-0005-0000-0000-0000A4740000}"/>
    <cellStyle name="Total 2 3 3 12 3 2 3 2" xfId="29859" xr:uid="{00000000-0005-0000-0000-0000A5740000}"/>
    <cellStyle name="Total 2 3 3 12 3 2 4" xfId="29860" xr:uid="{00000000-0005-0000-0000-0000A6740000}"/>
    <cellStyle name="Total 2 3 3 12 3 3" xfId="29861" xr:uid="{00000000-0005-0000-0000-0000A7740000}"/>
    <cellStyle name="Total 2 3 3 12 3 3 2" xfId="29862" xr:uid="{00000000-0005-0000-0000-0000A8740000}"/>
    <cellStyle name="Total 2 3 3 12 3 3 2 2" xfId="29863" xr:uid="{00000000-0005-0000-0000-0000A9740000}"/>
    <cellStyle name="Total 2 3 3 12 3 3 3" xfId="29864" xr:uid="{00000000-0005-0000-0000-0000AA740000}"/>
    <cellStyle name="Total 2 3 3 12 3 4" xfId="29865" xr:uid="{00000000-0005-0000-0000-0000AB740000}"/>
    <cellStyle name="Total 2 3 3 12 3 4 2" xfId="29866" xr:uid="{00000000-0005-0000-0000-0000AC740000}"/>
    <cellStyle name="Total 2 3 3 12 3 4 2 2" xfId="29867" xr:uid="{00000000-0005-0000-0000-0000AD740000}"/>
    <cellStyle name="Total 2 3 3 12 3 4 3" xfId="29868" xr:uid="{00000000-0005-0000-0000-0000AE740000}"/>
    <cellStyle name="Total 2 3 3 12 3 5" xfId="29869" xr:uid="{00000000-0005-0000-0000-0000AF740000}"/>
    <cellStyle name="Total 2 3 3 12 3 5 2" xfId="29870" xr:uid="{00000000-0005-0000-0000-0000B0740000}"/>
    <cellStyle name="Total 2 3 3 12 3 6" xfId="29871" xr:uid="{00000000-0005-0000-0000-0000B1740000}"/>
    <cellStyle name="Total 2 3 3 12 3 6 2" xfId="29872" xr:uid="{00000000-0005-0000-0000-0000B2740000}"/>
    <cellStyle name="Total 2 3 3 12 3 7" xfId="29873" xr:uid="{00000000-0005-0000-0000-0000B3740000}"/>
    <cellStyle name="Total 2 3 3 12 4" xfId="29874" xr:uid="{00000000-0005-0000-0000-0000B4740000}"/>
    <cellStyle name="Total 2 3 3 12 4 2" xfId="29875" xr:uid="{00000000-0005-0000-0000-0000B5740000}"/>
    <cellStyle name="Total 2 3 3 12 4 2 2" xfId="29876" xr:uid="{00000000-0005-0000-0000-0000B6740000}"/>
    <cellStyle name="Total 2 3 3 12 4 2 2 2" xfId="29877" xr:uid="{00000000-0005-0000-0000-0000B7740000}"/>
    <cellStyle name="Total 2 3 3 12 4 2 2 2 2" xfId="29878" xr:uid="{00000000-0005-0000-0000-0000B8740000}"/>
    <cellStyle name="Total 2 3 3 12 4 2 2 3" xfId="29879" xr:uid="{00000000-0005-0000-0000-0000B9740000}"/>
    <cellStyle name="Total 2 3 3 12 4 2 3" xfId="29880" xr:uid="{00000000-0005-0000-0000-0000BA740000}"/>
    <cellStyle name="Total 2 3 3 12 4 2 3 2" xfId="29881" xr:uid="{00000000-0005-0000-0000-0000BB740000}"/>
    <cellStyle name="Total 2 3 3 12 4 2 4" xfId="29882" xr:uid="{00000000-0005-0000-0000-0000BC740000}"/>
    <cellStyle name="Total 2 3 3 12 4 3" xfId="29883" xr:uid="{00000000-0005-0000-0000-0000BD740000}"/>
    <cellStyle name="Total 2 3 3 12 4 3 2" xfId="29884" xr:uid="{00000000-0005-0000-0000-0000BE740000}"/>
    <cellStyle name="Total 2 3 3 12 4 3 2 2" xfId="29885" xr:uid="{00000000-0005-0000-0000-0000BF740000}"/>
    <cellStyle name="Total 2 3 3 12 4 3 3" xfId="29886" xr:uid="{00000000-0005-0000-0000-0000C0740000}"/>
    <cellStyle name="Total 2 3 3 12 4 4" xfId="29887" xr:uid="{00000000-0005-0000-0000-0000C1740000}"/>
    <cellStyle name="Total 2 3 3 12 4 4 2" xfId="29888" xr:uid="{00000000-0005-0000-0000-0000C2740000}"/>
    <cellStyle name="Total 2 3 3 12 4 4 2 2" xfId="29889" xr:uid="{00000000-0005-0000-0000-0000C3740000}"/>
    <cellStyle name="Total 2 3 3 12 4 4 3" xfId="29890" xr:uid="{00000000-0005-0000-0000-0000C4740000}"/>
    <cellStyle name="Total 2 3 3 12 4 5" xfId="29891" xr:uid="{00000000-0005-0000-0000-0000C5740000}"/>
    <cellStyle name="Total 2 3 3 12 4 5 2" xfId="29892" xr:uid="{00000000-0005-0000-0000-0000C6740000}"/>
    <cellStyle name="Total 2 3 3 12 4 6" xfId="29893" xr:uid="{00000000-0005-0000-0000-0000C7740000}"/>
    <cellStyle name="Total 2 3 3 12 4 6 2" xfId="29894" xr:uid="{00000000-0005-0000-0000-0000C8740000}"/>
    <cellStyle name="Total 2 3 3 12 4 7" xfId="29895" xr:uid="{00000000-0005-0000-0000-0000C9740000}"/>
    <cellStyle name="Total 2 3 3 12 5" xfId="29896" xr:uid="{00000000-0005-0000-0000-0000CA740000}"/>
    <cellStyle name="Total 2 3 3 12 5 2" xfId="29897" xr:uid="{00000000-0005-0000-0000-0000CB740000}"/>
    <cellStyle name="Total 2 3 3 12 5 2 2" xfId="29898" xr:uid="{00000000-0005-0000-0000-0000CC740000}"/>
    <cellStyle name="Total 2 3 3 12 5 2 2 2" xfId="29899" xr:uid="{00000000-0005-0000-0000-0000CD740000}"/>
    <cellStyle name="Total 2 3 3 12 5 2 2 2 2" xfId="29900" xr:uid="{00000000-0005-0000-0000-0000CE740000}"/>
    <cellStyle name="Total 2 3 3 12 5 2 2 3" xfId="29901" xr:uid="{00000000-0005-0000-0000-0000CF740000}"/>
    <cellStyle name="Total 2 3 3 12 5 2 3" xfId="29902" xr:uid="{00000000-0005-0000-0000-0000D0740000}"/>
    <cellStyle name="Total 2 3 3 12 5 2 3 2" xfId="29903" xr:uid="{00000000-0005-0000-0000-0000D1740000}"/>
    <cellStyle name="Total 2 3 3 12 5 2 4" xfId="29904" xr:uid="{00000000-0005-0000-0000-0000D2740000}"/>
    <cellStyle name="Total 2 3 3 12 5 3" xfId="29905" xr:uid="{00000000-0005-0000-0000-0000D3740000}"/>
    <cellStyle name="Total 2 3 3 12 5 3 2" xfId="29906" xr:uid="{00000000-0005-0000-0000-0000D4740000}"/>
    <cellStyle name="Total 2 3 3 12 5 3 2 2" xfId="29907" xr:uid="{00000000-0005-0000-0000-0000D5740000}"/>
    <cellStyle name="Total 2 3 3 12 5 3 3" xfId="29908" xr:uid="{00000000-0005-0000-0000-0000D6740000}"/>
    <cellStyle name="Total 2 3 3 12 5 4" xfId="29909" xr:uid="{00000000-0005-0000-0000-0000D7740000}"/>
    <cellStyle name="Total 2 3 3 12 5 4 2" xfId="29910" xr:uid="{00000000-0005-0000-0000-0000D8740000}"/>
    <cellStyle name="Total 2 3 3 12 5 4 2 2" xfId="29911" xr:uid="{00000000-0005-0000-0000-0000D9740000}"/>
    <cellStyle name="Total 2 3 3 12 5 4 3" xfId="29912" xr:uid="{00000000-0005-0000-0000-0000DA740000}"/>
    <cellStyle name="Total 2 3 3 12 5 5" xfId="29913" xr:uid="{00000000-0005-0000-0000-0000DB740000}"/>
    <cellStyle name="Total 2 3 3 12 5 5 2" xfId="29914" xr:uid="{00000000-0005-0000-0000-0000DC740000}"/>
    <cellStyle name="Total 2 3 3 12 5 6" xfId="29915" xr:uid="{00000000-0005-0000-0000-0000DD740000}"/>
    <cellStyle name="Total 2 3 3 12 5 6 2" xfId="29916" xr:uid="{00000000-0005-0000-0000-0000DE740000}"/>
    <cellStyle name="Total 2 3 3 12 5 7" xfId="29917" xr:uid="{00000000-0005-0000-0000-0000DF740000}"/>
    <cellStyle name="Total 2 3 3 12 6" xfId="29918" xr:uid="{00000000-0005-0000-0000-0000E0740000}"/>
    <cellStyle name="Total 2 3 3 12 6 2" xfId="29919" xr:uid="{00000000-0005-0000-0000-0000E1740000}"/>
    <cellStyle name="Total 2 3 3 12 6 2 2" xfId="29920" xr:uid="{00000000-0005-0000-0000-0000E2740000}"/>
    <cellStyle name="Total 2 3 3 12 6 2 2 2" xfId="29921" xr:uid="{00000000-0005-0000-0000-0000E3740000}"/>
    <cellStyle name="Total 2 3 3 12 6 2 2 2 2" xfId="29922" xr:uid="{00000000-0005-0000-0000-0000E4740000}"/>
    <cellStyle name="Total 2 3 3 12 6 2 2 3" xfId="29923" xr:uid="{00000000-0005-0000-0000-0000E5740000}"/>
    <cellStyle name="Total 2 3 3 12 6 2 3" xfId="29924" xr:uid="{00000000-0005-0000-0000-0000E6740000}"/>
    <cellStyle name="Total 2 3 3 12 6 2 3 2" xfId="29925" xr:uid="{00000000-0005-0000-0000-0000E7740000}"/>
    <cellStyle name="Total 2 3 3 12 6 2 4" xfId="29926" xr:uid="{00000000-0005-0000-0000-0000E8740000}"/>
    <cellStyle name="Total 2 3 3 12 6 3" xfId="29927" xr:uid="{00000000-0005-0000-0000-0000E9740000}"/>
    <cellStyle name="Total 2 3 3 12 6 3 2" xfId="29928" xr:uid="{00000000-0005-0000-0000-0000EA740000}"/>
    <cellStyle name="Total 2 3 3 12 6 3 2 2" xfId="29929" xr:uid="{00000000-0005-0000-0000-0000EB740000}"/>
    <cellStyle name="Total 2 3 3 12 6 3 3" xfId="29930" xr:uid="{00000000-0005-0000-0000-0000EC740000}"/>
    <cellStyle name="Total 2 3 3 12 6 4" xfId="29931" xr:uid="{00000000-0005-0000-0000-0000ED740000}"/>
    <cellStyle name="Total 2 3 3 12 6 4 2" xfId="29932" xr:uid="{00000000-0005-0000-0000-0000EE740000}"/>
    <cellStyle name="Total 2 3 3 12 6 4 2 2" xfId="29933" xr:uid="{00000000-0005-0000-0000-0000EF740000}"/>
    <cellStyle name="Total 2 3 3 12 6 4 3" xfId="29934" xr:uid="{00000000-0005-0000-0000-0000F0740000}"/>
    <cellStyle name="Total 2 3 3 12 6 5" xfId="29935" xr:uid="{00000000-0005-0000-0000-0000F1740000}"/>
    <cellStyle name="Total 2 3 3 12 6 5 2" xfId="29936" xr:uid="{00000000-0005-0000-0000-0000F2740000}"/>
    <cellStyle name="Total 2 3 3 12 6 6" xfId="29937" xr:uid="{00000000-0005-0000-0000-0000F3740000}"/>
    <cellStyle name="Total 2 3 3 12 6 6 2" xfId="29938" xr:uid="{00000000-0005-0000-0000-0000F4740000}"/>
    <cellStyle name="Total 2 3 3 12 6 7" xfId="29939" xr:uid="{00000000-0005-0000-0000-0000F5740000}"/>
    <cellStyle name="Total 2 3 3 12 7" xfId="29940" xr:uid="{00000000-0005-0000-0000-0000F6740000}"/>
    <cellStyle name="Total 2 3 3 12 7 2" xfId="29941" xr:uid="{00000000-0005-0000-0000-0000F7740000}"/>
    <cellStyle name="Total 2 3 3 12 7 2 2" xfId="29942" xr:uid="{00000000-0005-0000-0000-0000F8740000}"/>
    <cellStyle name="Total 2 3 3 12 7 2 2 2" xfId="29943" xr:uid="{00000000-0005-0000-0000-0000F9740000}"/>
    <cellStyle name="Total 2 3 3 12 7 2 3" xfId="29944" xr:uid="{00000000-0005-0000-0000-0000FA740000}"/>
    <cellStyle name="Total 2 3 3 12 7 3" xfId="29945" xr:uid="{00000000-0005-0000-0000-0000FB740000}"/>
    <cellStyle name="Total 2 3 3 12 7 3 2" xfId="29946" xr:uid="{00000000-0005-0000-0000-0000FC740000}"/>
    <cellStyle name="Total 2 3 3 12 7 4" xfId="29947" xr:uid="{00000000-0005-0000-0000-0000FD740000}"/>
    <cellStyle name="Total 2 3 3 12 8" xfId="29948" xr:uid="{00000000-0005-0000-0000-0000FE740000}"/>
    <cellStyle name="Total 2 3 3 12 8 2" xfId="29949" xr:uid="{00000000-0005-0000-0000-0000FF740000}"/>
    <cellStyle name="Total 2 3 3 12 8 2 2" xfId="29950" xr:uid="{00000000-0005-0000-0000-000000750000}"/>
    <cellStyle name="Total 2 3 3 12 8 3" xfId="29951" xr:uid="{00000000-0005-0000-0000-000001750000}"/>
    <cellStyle name="Total 2 3 3 12 9" xfId="29952" xr:uid="{00000000-0005-0000-0000-000002750000}"/>
    <cellStyle name="Total 2 3 3 12 9 2" xfId="29953" xr:uid="{00000000-0005-0000-0000-000003750000}"/>
    <cellStyle name="Total 2 3 3 12 9 2 2" xfId="29954" xr:uid="{00000000-0005-0000-0000-000004750000}"/>
    <cellStyle name="Total 2 3 3 12 9 3" xfId="29955" xr:uid="{00000000-0005-0000-0000-000005750000}"/>
    <cellStyle name="Total 2 3 3 13" xfId="29956" xr:uid="{00000000-0005-0000-0000-000006750000}"/>
    <cellStyle name="Total 2 3 3 13 10" xfId="29957" xr:uid="{00000000-0005-0000-0000-000007750000}"/>
    <cellStyle name="Total 2 3 3 13 10 2" xfId="29958" xr:uid="{00000000-0005-0000-0000-000008750000}"/>
    <cellStyle name="Total 2 3 3 13 11" xfId="29959" xr:uid="{00000000-0005-0000-0000-000009750000}"/>
    <cellStyle name="Total 2 3 3 13 11 2" xfId="29960" xr:uid="{00000000-0005-0000-0000-00000A750000}"/>
    <cellStyle name="Total 2 3 3 13 12" xfId="29961" xr:uid="{00000000-0005-0000-0000-00000B750000}"/>
    <cellStyle name="Total 2 3 3 13 2" xfId="29962" xr:uid="{00000000-0005-0000-0000-00000C750000}"/>
    <cellStyle name="Total 2 3 3 13 2 2" xfId="29963" xr:uid="{00000000-0005-0000-0000-00000D750000}"/>
    <cellStyle name="Total 2 3 3 13 2 2 2" xfId="29964" xr:uid="{00000000-0005-0000-0000-00000E750000}"/>
    <cellStyle name="Total 2 3 3 13 2 2 2 2" xfId="29965" xr:uid="{00000000-0005-0000-0000-00000F750000}"/>
    <cellStyle name="Total 2 3 3 13 2 2 2 2 2" xfId="29966" xr:uid="{00000000-0005-0000-0000-000010750000}"/>
    <cellStyle name="Total 2 3 3 13 2 2 2 3" xfId="29967" xr:uid="{00000000-0005-0000-0000-000011750000}"/>
    <cellStyle name="Total 2 3 3 13 2 2 3" xfId="29968" xr:uid="{00000000-0005-0000-0000-000012750000}"/>
    <cellStyle name="Total 2 3 3 13 2 2 3 2" xfId="29969" xr:uid="{00000000-0005-0000-0000-000013750000}"/>
    <cellStyle name="Total 2 3 3 13 2 2 4" xfId="29970" xr:uid="{00000000-0005-0000-0000-000014750000}"/>
    <cellStyle name="Total 2 3 3 13 2 3" xfId="29971" xr:uid="{00000000-0005-0000-0000-000015750000}"/>
    <cellStyle name="Total 2 3 3 13 2 3 2" xfId="29972" xr:uid="{00000000-0005-0000-0000-000016750000}"/>
    <cellStyle name="Total 2 3 3 13 2 3 2 2" xfId="29973" xr:uid="{00000000-0005-0000-0000-000017750000}"/>
    <cellStyle name="Total 2 3 3 13 2 3 3" xfId="29974" xr:uid="{00000000-0005-0000-0000-000018750000}"/>
    <cellStyle name="Total 2 3 3 13 2 4" xfId="29975" xr:uid="{00000000-0005-0000-0000-000019750000}"/>
    <cellStyle name="Total 2 3 3 13 2 4 2" xfId="29976" xr:uid="{00000000-0005-0000-0000-00001A750000}"/>
    <cellStyle name="Total 2 3 3 13 2 4 2 2" xfId="29977" xr:uid="{00000000-0005-0000-0000-00001B750000}"/>
    <cellStyle name="Total 2 3 3 13 2 4 3" xfId="29978" xr:uid="{00000000-0005-0000-0000-00001C750000}"/>
    <cellStyle name="Total 2 3 3 13 2 5" xfId="29979" xr:uid="{00000000-0005-0000-0000-00001D750000}"/>
    <cellStyle name="Total 2 3 3 13 2 5 2" xfId="29980" xr:uid="{00000000-0005-0000-0000-00001E750000}"/>
    <cellStyle name="Total 2 3 3 13 2 6" xfId="29981" xr:uid="{00000000-0005-0000-0000-00001F750000}"/>
    <cellStyle name="Total 2 3 3 13 2 6 2" xfId="29982" xr:uid="{00000000-0005-0000-0000-000020750000}"/>
    <cellStyle name="Total 2 3 3 13 2 7" xfId="29983" xr:uid="{00000000-0005-0000-0000-000021750000}"/>
    <cellStyle name="Total 2 3 3 13 3" xfId="29984" xr:uid="{00000000-0005-0000-0000-000022750000}"/>
    <cellStyle name="Total 2 3 3 13 3 2" xfId="29985" xr:uid="{00000000-0005-0000-0000-000023750000}"/>
    <cellStyle name="Total 2 3 3 13 3 2 2" xfId="29986" xr:uid="{00000000-0005-0000-0000-000024750000}"/>
    <cellStyle name="Total 2 3 3 13 3 2 2 2" xfId="29987" xr:uid="{00000000-0005-0000-0000-000025750000}"/>
    <cellStyle name="Total 2 3 3 13 3 2 2 2 2" xfId="29988" xr:uid="{00000000-0005-0000-0000-000026750000}"/>
    <cellStyle name="Total 2 3 3 13 3 2 2 3" xfId="29989" xr:uid="{00000000-0005-0000-0000-000027750000}"/>
    <cellStyle name="Total 2 3 3 13 3 2 3" xfId="29990" xr:uid="{00000000-0005-0000-0000-000028750000}"/>
    <cellStyle name="Total 2 3 3 13 3 2 3 2" xfId="29991" xr:uid="{00000000-0005-0000-0000-000029750000}"/>
    <cellStyle name="Total 2 3 3 13 3 2 4" xfId="29992" xr:uid="{00000000-0005-0000-0000-00002A750000}"/>
    <cellStyle name="Total 2 3 3 13 3 3" xfId="29993" xr:uid="{00000000-0005-0000-0000-00002B750000}"/>
    <cellStyle name="Total 2 3 3 13 3 3 2" xfId="29994" xr:uid="{00000000-0005-0000-0000-00002C750000}"/>
    <cellStyle name="Total 2 3 3 13 3 3 2 2" xfId="29995" xr:uid="{00000000-0005-0000-0000-00002D750000}"/>
    <cellStyle name="Total 2 3 3 13 3 3 3" xfId="29996" xr:uid="{00000000-0005-0000-0000-00002E750000}"/>
    <cellStyle name="Total 2 3 3 13 3 4" xfId="29997" xr:uid="{00000000-0005-0000-0000-00002F750000}"/>
    <cellStyle name="Total 2 3 3 13 3 4 2" xfId="29998" xr:uid="{00000000-0005-0000-0000-000030750000}"/>
    <cellStyle name="Total 2 3 3 13 3 4 2 2" xfId="29999" xr:uid="{00000000-0005-0000-0000-000031750000}"/>
    <cellStyle name="Total 2 3 3 13 3 4 3" xfId="30000" xr:uid="{00000000-0005-0000-0000-000032750000}"/>
    <cellStyle name="Total 2 3 3 13 3 5" xfId="30001" xr:uid="{00000000-0005-0000-0000-000033750000}"/>
    <cellStyle name="Total 2 3 3 13 3 5 2" xfId="30002" xr:uid="{00000000-0005-0000-0000-000034750000}"/>
    <cellStyle name="Total 2 3 3 13 3 6" xfId="30003" xr:uid="{00000000-0005-0000-0000-000035750000}"/>
    <cellStyle name="Total 2 3 3 13 3 6 2" xfId="30004" xr:uid="{00000000-0005-0000-0000-000036750000}"/>
    <cellStyle name="Total 2 3 3 13 3 7" xfId="30005" xr:uid="{00000000-0005-0000-0000-000037750000}"/>
    <cellStyle name="Total 2 3 3 13 4" xfId="30006" xr:uid="{00000000-0005-0000-0000-000038750000}"/>
    <cellStyle name="Total 2 3 3 13 4 2" xfId="30007" xr:uid="{00000000-0005-0000-0000-000039750000}"/>
    <cellStyle name="Total 2 3 3 13 4 2 2" xfId="30008" xr:uid="{00000000-0005-0000-0000-00003A750000}"/>
    <cellStyle name="Total 2 3 3 13 4 2 2 2" xfId="30009" xr:uid="{00000000-0005-0000-0000-00003B750000}"/>
    <cellStyle name="Total 2 3 3 13 4 2 2 2 2" xfId="30010" xr:uid="{00000000-0005-0000-0000-00003C750000}"/>
    <cellStyle name="Total 2 3 3 13 4 2 2 3" xfId="30011" xr:uid="{00000000-0005-0000-0000-00003D750000}"/>
    <cellStyle name="Total 2 3 3 13 4 2 3" xfId="30012" xr:uid="{00000000-0005-0000-0000-00003E750000}"/>
    <cellStyle name="Total 2 3 3 13 4 2 3 2" xfId="30013" xr:uid="{00000000-0005-0000-0000-00003F750000}"/>
    <cellStyle name="Total 2 3 3 13 4 2 4" xfId="30014" xr:uid="{00000000-0005-0000-0000-000040750000}"/>
    <cellStyle name="Total 2 3 3 13 4 3" xfId="30015" xr:uid="{00000000-0005-0000-0000-000041750000}"/>
    <cellStyle name="Total 2 3 3 13 4 3 2" xfId="30016" xr:uid="{00000000-0005-0000-0000-000042750000}"/>
    <cellStyle name="Total 2 3 3 13 4 3 2 2" xfId="30017" xr:uid="{00000000-0005-0000-0000-000043750000}"/>
    <cellStyle name="Total 2 3 3 13 4 3 3" xfId="30018" xr:uid="{00000000-0005-0000-0000-000044750000}"/>
    <cellStyle name="Total 2 3 3 13 4 4" xfId="30019" xr:uid="{00000000-0005-0000-0000-000045750000}"/>
    <cellStyle name="Total 2 3 3 13 4 4 2" xfId="30020" xr:uid="{00000000-0005-0000-0000-000046750000}"/>
    <cellStyle name="Total 2 3 3 13 4 4 2 2" xfId="30021" xr:uid="{00000000-0005-0000-0000-000047750000}"/>
    <cellStyle name="Total 2 3 3 13 4 4 3" xfId="30022" xr:uid="{00000000-0005-0000-0000-000048750000}"/>
    <cellStyle name="Total 2 3 3 13 4 5" xfId="30023" xr:uid="{00000000-0005-0000-0000-000049750000}"/>
    <cellStyle name="Total 2 3 3 13 4 5 2" xfId="30024" xr:uid="{00000000-0005-0000-0000-00004A750000}"/>
    <cellStyle name="Total 2 3 3 13 4 6" xfId="30025" xr:uid="{00000000-0005-0000-0000-00004B750000}"/>
    <cellStyle name="Total 2 3 3 13 4 6 2" xfId="30026" xr:uid="{00000000-0005-0000-0000-00004C750000}"/>
    <cellStyle name="Total 2 3 3 13 4 7" xfId="30027" xr:uid="{00000000-0005-0000-0000-00004D750000}"/>
    <cellStyle name="Total 2 3 3 13 5" xfId="30028" xr:uid="{00000000-0005-0000-0000-00004E750000}"/>
    <cellStyle name="Total 2 3 3 13 5 2" xfId="30029" xr:uid="{00000000-0005-0000-0000-00004F750000}"/>
    <cellStyle name="Total 2 3 3 13 5 2 2" xfId="30030" xr:uid="{00000000-0005-0000-0000-000050750000}"/>
    <cellStyle name="Total 2 3 3 13 5 2 2 2" xfId="30031" xr:uid="{00000000-0005-0000-0000-000051750000}"/>
    <cellStyle name="Total 2 3 3 13 5 2 2 2 2" xfId="30032" xr:uid="{00000000-0005-0000-0000-000052750000}"/>
    <cellStyle name="Total 2 3 3 13 5 2 2 3" xfId="30033" xr:uid="{00000000-0005-0000-0000-000053750000}"/>
    <cellStyle name="Total 2 3 3 13 5 2 3" xfId="30034" xr:uid="{00000000-0005-0000-0000-000054750000}"/>
    <cellStyle name="Total 2 3 3 13 5 2 3 2" xfId="30035" xr:uid="{00000000-0005-0000-0000-000055750000}"/>
    <cellStyle name="Total 2 3 3 13 5 2 4" xfId="30036" xr:uid="{00000000-0005-0000-0000-000056750000}"/>
    <cellStyle name="Total 2 3 3 13 5 3" xfId="30037" xr:uid="{00000000-0005-0000-0000-000057750000}"/>
    <cellStyle name="Total 2 3 3 13 5 3 2" xfId="30038" xr:uid="{00000000-0005-0000-0000-000058750000}"/>
    <cellStyle name="Total 2 3 3 13 5 3 2 2" xfId="30039" xr:uid="{00000000-0005-0000-0000-000059750000}"/>
    <cellStyle name="Total 2 3 3 13 5 3 3" xfId="30040" xr:uid="{00000000-0005-0000-0000-00005A750000}"/>
    <cellStyle name="Total 2 3 3 13 5 4" xfId="30041" xr:uid="{00000000-0005-0000-0000-00005B750000}"/>
    <cellStyle name="Total 2 3 3 13 5 4 2" xfId="30042" xr:uid="{00000000-0005-0000-0000-00005C750000}"/>
    <cellStyle name="Total 2 3 3 13 5 4 2 2" xfId="30043" xr:uid="{00000000-0005-0000-0000-00005D750000}"/>
    <cellStyle name="Total 2 3 3 13 5 4 3" xfId="30044" xr:uid="{00000000-0005-0000-0000-00005E750000}"/>
    <cellStyle name="Total 2 3 3 13 5 5" xfId="30045" xr:uid="{00000000-0005-0000-0000-00005F750000}"/>
    <cellStyle name="Total 2 3 3 13 5 5 2" xfId="30046" xr:uid="{00000000-0005-0000-0000-000060750000}"/>
    <cellStyle name="Total 2 3 3 13 5 6" xfId="30047" xr:uid="{00000000-0005-0000-0000-000061750000}"/>
    <cellStyle name="Total 2 3 3 13 5 6 2" xfId="30048" xr:uid="{00000000-0005-0000-0000-000062750000}"/>
    <cellStyle name="Total 2 3 3 13 5 7" xfId="30049" xr:uid="{00000000-0005-0000-0000-000063750000}"/>
    <cellStyle name="Total 2 3 3 13 6" xfId="30050" xr:uid="{00000000-0005-0000-0000-000064750000}"/>
    <cellStyle name="Total 2 3 3 13 6 2" xfId="30051" xr:uid="{00000000-0005-0000-0000-000065750000}"/>
    <cellStyle name="Total 2 3 3 13 6 2 2" xfId="30052" xr:uid="{00000000-0005-0000-0000-000066750000}"/>
    <cellStyle name="Total 2 3 3 13 6 2 2 2" xfId="30053" xr:uid="{00000000-0005-0000-0000-000067750000}"/>
    <cellStyle name="Total 2 3 3 13 6 2 2 2 2" xfId="30054" xr:uid="{00000000-0005-0000-0000-000068750000}"/>
    <cellStyle name="Total 2 3 3 13 6 2 2 3" xfId="30055" xr:uid="{00000000-0005-0000-0000-000069750000}"/>
    <cellStyle name="Total 2 3 3 13 6 2 3" xfId="30056" xr:uid="{00000000-0005-0000-0000-00006A750000}"/>
    <cellStyle name="Total 2 3 3 13 6 2 3 2" xfId="30057" xr:uid="{00000000-0005-0000-0000-00006B750000}"/>
    <cellStyle name="Total 2 3 3 13 6 2 4" xfId="30058" xr:uid="{00000000-0005-0000-0000-00006C750000}"/>
    <cellStyle name="Total 2 3 3 13 6 3" xfId="30059" xr:uid="{00000000-0005-0000-0000-00006D750000}"/>
    <cellStyle name="Total 2 3 3 13 6 3 2" xfId="30060" xr:uid="{00000000-0005-0000-0000-00006E750000}"/>
    <cellStyle name="Total 2 3 3 13 6 3 2 2" xfId="30061" xr:uid="{00000000-0005-0000-0000-00006F750000}"/>
    <cellStyle name="Total 2 3 3 13 6 3 3" xfId="30062" xr:uid="{00000000-0005-0000-0000-000070750000}"/>
    <cellStyle name="Total 2 3 3 13 6 4" xfId="30063" xr:uid="{00000000-0005-0000-0000-000071750000}"/>
    <cellStyle name="Total 2 3 3 13 6 4 2" xfId="30064" xr:uid="{00000000-0005-0000-0000-000072750000}"/>
    <cellStyle name="Total 2 3 3 13 6 4 2 2" xfId="30065" xr:uid="{00000000-0005-0000-0000-000073750000}"/>
    <cellStyle name="Total 2 3 3 13 6 4 3" xfId="30066" xr:uid="{00000000-0005-0000-0000-000074750000}"/>
    <cellStyle name="Total 2 3 3 13 6 5" xfId="30067" xr:uid="{00000000-0005-0000-0000-000075750000}"/>
    <cellStyle name="Total 2 3 3 13 6 5 2" xfId="30068" xr:uid="{00000000-0005-0000-0000-000076750000}"/>
    <cellStyle name="Total 2 3 3 13 6 6" xfId="30069" xr:uid="{00000000-0005-0000-0000-000077750000}"/>
    <cellStyle name="Total 2 3 3 13 6 6 2" xfId="30070" xr:uid="{00000000-0005-0000-0000-000078750000}"/>
    <cellStyle name="Total 2 3 3 13 6 7" xfId="30071" xr:uid="{00000000-0005-0000-0000-000079750000}"/>
    <cellStyle name="Total 2 3 3 13 7" xfId="30072" xr:uid="{00000000-0005-0000-0000-00007A750000}"/>
    <cellStyle name="Total 2 3 3 13 7 2" xfId="30073" xr:uid="{00000000-0005-0000-0000-00007B750000}"/>
    <cellStyle name="Total 2 3 3 13 7 2 2" xfId="30074" xr:uid="{00000000-0005-0000-0000-00007C750000}"/>
    <cellStyle name="Total 2 3 3 13 7 2 2 2" xfId="30075" xr:uid="{00000000-0005-0000-0000-00007D750000}"/>
    <cellStyle name="Total 2 3 3 13 7 2 3" xfId="30076" xr:uid="{00000000-0005-0000-0000-00007E750000}"/>
    <cellStyle name="Total 2 3 3 13 7 3" xfId="30077" xr:uid="{00000000-0005-0000-0000-00007F750000}"/>
    <cellStyle name="Total 2 3 3 13 7 3 2" xfId="30078" xr:uid="{00000000-0005-0000-0000-000080750000}"/>
    <cellStyle name="Total 2 3 3 13 7 4" xfId="30079" xr:uid="{00000000-0005-0000-0000-000081750000}"/>
    <cellStyle name="Total 2 3 3 13 8" xfId="30080" xr:uid="{00000000-0005-0000-0000-000082750000}"/>
    <cellStyle name="Total 2 3 3 13 8 2" xfId="30081" xr:uid="{00000000-0005-0000-0000-000083750000}"/>
    <cellStyle name="Total 2 3 3 13 8 2 2" xfId="30082" xr:uid="{00000000-0005-0000-0000-000084750000}"/>
    <cellStyle name="Total 2 3 3 13 8 3" xfId="30083" xr:uid="{00000000-0005-0000-0000-000085750000}"/>
    <cellStyle name="Total 2 3 3 13 9" xfId="30084" xr:uid="{00000000-0005-0000-0000-000086750000}"/>
    <cellStyle name="Total 2 3 3 13 9 2" xfId="30085" xr:uid="{00000000-0005-0000-0000-000087750000}"/>
    <cellStyle name="Total 2 3 3 13 9 2 2" xfId="30086" xr:uid="{00000000-0005-0000-0000-000088750000}"/>
    <cellStyle name="Total 2 3 3 13 9 3" xfId="30087" xr:uid="{00000000-0005-0000-0000-000089750000}"/>
    <cellStyle name="Total 2 3 3 14" xfId="30088" xr:uid="{00000000-0005-0000-0000-00008A750000}"/>
    <cellStyle name="Total 2 3 3 14 10" xfId="30089" xr:uid="{00000000-0005-0000-0000-00008B750000}"/>
    <cellStyle name="Total 2 3 3 14 10 2" xfId="30090" xr:uid="{00000000-0005-0000-0000-00008C750000}"/>
    <cellStyle name="Total 2 3 3 14 11" xfId="30091" xr:uid="{00000000-0005-0000-0000-00008D750000}"/>
    <cellStyle name="Total 2 3 3 14 11 2" xfId="30092" xr:uid="{00000000-0005-0000-0000-00008E750000}"/>
    <cellStyle name="Total 2 3 3 14 12" xfId="30093" xr:uid="{00000000-0005-0000-0000-00008F750000}"/>
    <cellStyle name="Total 2 3 3 14 2" xfId="30094" xr:uid="{00000000-0005-0000-0000-000090750000}"/>
    <cellStyle name="Total 2 3 3 14 2 2" xfId="30095" xr:uid="{00000000-0005-0000-0000-000091750000}"/>
    <cellStyle name="Total 2 3 3 14 2 2 2" xfId="30096" xr:uid="{00000000-0005-0000-0000-000092750000}"/>
    <cellStyle name="Total 2 3 3 14 2 2 2 2" xfId="30097" xr:uid="{00000000-0005-0000-0000-000093750000}"/>
    <cellStyle name="Total 2 3 3 14 2 2 2 2 2" xfId="30098" xr:uid="{00000000-0005-0000-0000-000094750000}"/>
    <cellStyle name="Total 2 3 3 14 2 2 2 3" xfId="30099" xr:uid="{00000000-0005-0000-0000-000095750000}"/>
    <cellStyle name="Total 2 3 3 14 2 2 3" xfId="30100" xr:uid="{00000000-0005-0000-0000-000096750000}"/>
    <cellStyle name="Total 2 3 3 14 2 2 3 2" xfId="30101" xr:uid="{00000000-0005-0000-0000-000097750000}"/>
    <cellStyle name="Total 2 3 3 14 2 2 4" xfId="30102" xr:uid="{00000000-0005-0000-0000-000098750000}"/>
    <cellStyle name="Total 2 3 3 14 2 3" xfId="30103" xr:uid="{00000000-0005-0000-0000-000099750000}"/>
    <cellStyle name="Total 2 3 3 14 2 3 2" xfId="30104" xr:uid="{00000000-0005-0000-0000-00009A750000}"/>
    <cellStyle name="Total 2 3 3 14 2 3 2 2" xfId="30105" xr:uid="{00000000-0005-0000-0000-00009B750000}"/>
    <cellStyle name="Total 2 3 3 14 2 3 3" xfId="30106" xr:uid="{00000000-0005-0000-0000-00009C750000}"/>
    <cellStyle name="Total 2 3 3 14 2 4" xfId="30107" xr:uid="{00000000-0005-0000-0000-00009D750000}"/>
    <cellStyle name="Total 2 3 3 14 2 4 2" xfId="30108" xr:uid="{00000000-0005-0000-0000-00009E750000}"/>
    <cellStyle name="Total 2 3 3 14 2 4 2 2" xfId="30109" xr:uid="{00000000-0005-0000-0000-00009F750000}"/>
    <cellStyle name="Total 2 3 3 14 2 4 3" xfId="30110" xr:uid="{00000000-0005-0000-0000-0000A0750000}"/>
    <cellStyle name="Total 2 3 3 14 2 5" xfId="30111" xr:uid="{00000000-0005-0000-0000-0000A1750000}"/>
    <cellStyle name="Total 2 3 3 14 2 5 2" xfId="30112" xr:uid="{00000000-0005-0000-0000-0000A2750000}"/>
    <cellStyle name="Total 2 3 3 14 2 6" xfId="30113" xr:uid="{00000000-0005-0000-0000-0000A3750000}"/>
    <cellStyle name="Total 2 3 3 14 2 6 2" xfId="30114" xr:uid="{00000000-0005-0000-0000-0000A4750000}"/>
    <cellStyle name="Total 2 3 3 14 2 7" xfId="30115" xr:uid="{00000000-0005-0000-0000-0000A5750000}"/>
    <cellStyle name="Total 2 3 3 14 3" xfId="30116" xr:uid="{00000000-0005-0000-0000-0000A6750000}"/>
    <cellStyle name="Total 2 3 3 14 3 2" xfId="30117" xr:uid="{00000000-0005-0000-0000-0000A7750000}"/>
    <cellStyle name="Total 2 3 3 14 3 2 2" xfId="30118" xr:uid="{00000000-0005-0000-0000-0000A8750000}"/>
    <cellStyle name="Total 2 3 3 14 3 2 2 2" xfId="30119" xr:uid="{00000000-0005-0000-0000-0000A9750000}"/>
    <cellStyle name="Total 2 3 3 14 3 2 2 2 2" xfId="30120" xr:uid="{00000000-0005-0000-0000-0000AA750000}"/>
    <cellStyle name="Total 2 3 3 14 3 2 2 3" xfId="30121" xr:uid="{00000000-0005-0000-0000-0000AB750000}"/>
    <cellStyle name="Total 2 3 3 14 3 2 3" xfId="30122" xr:uid="{00000000-0005-0000-0000-0000AC750000}"/>
    <cellStyle name="Total 2 3 3 14 3 2 3 2" xfId="30123" xr:uid="{00000000-0005-0000-0000-0000AD750000}"/>
    <cellStyle name="Total 2 3 3 14 3 2 4" xfId="30124" xr:uid="{00000000-0005-0000-0000-0000AE750000}"/>
    <cellStyle name="Total 2 3 3 14 3 3" xfId="30125" xr:uid="{00000000-0005-0000-0000-0000AF750000}"/>
    <cellStyle name="Total 2 3 3 14 3 3 2" xfId="30126" xr:uid="{00000000-0005-0000-0000-0000B0750000}"/>
    <cellStyle name="Total 2 3 3 14 3 3 2 2" xfId="30127" xr:uid="{00000000-0005-0000-0000-0000B1750000}"/>
    <cellStyle name="Total 2 3 3 14 3 3 3" xfId="30128" xr:uid="{00000000-0005-0000-0000-0000B2750000}"/>
    <cellStyle name="Total 2 3 3 14 3 4" xfId="30129" xr:uid="{00000000-0005-0000-0000-0000B3750000}"/>
    <cellStyle name="Total 2 3 3 14 3 4 2" xfId="30130" xr:uid="{00000000-0005-0000-0000-0000B4750000}"/>
    <cellStyle name="Total 2 3 3 14 3 4 2 2" xfId="30131" xr:uid="{00000000-0005-0000-0000-0000B5750000}"/>
    <cellStyle name="Total 2 3 3 14 3 4 3" xfId="30132" xr:uid="{00000000-0005-0000-0000-0000B6750000}"/>
    <cellStyle name="Total 2 3 3 14 3 5" xfId="30133" xr:uid="{00000000-0005-0000-0000-0000B7750000}"/>
    <cellStyle name="Total 2 3 3 14 3 5 2" xfId="30134" xr:uid="{00000000-0005-0000-0000-0000B8750000}"/>
    <cellStyle name="Total 2 3 3 14 3 6" xfId="30135" xr:uid="{00000000-0005-0000-0000-0000B9750000}"/>
    <cellStyle name="Total 2 3 3 14 3 6 2" xfId="30136" xr:uid="{00000000-0005-0000-0000-0000BA750000}"/>
    <cellStyle name="Total 2 3 3 14 3 7" xfId="30137" xr:uid="{00000000-0005-0000-0000-0000BB750000}"/>
    <cellStyle name="Total 2 3 3 14 4" xfId="30138" xr:uid="{00000000-0005-0000-0000-0000BC750000}"/>
    <cellStyle name="Total 2 3 3 14 4 2" xfId="30139" xr:uid="{00000000-0005-0000-0000-0000BD750000}"/>
    <cellStyle name="Total 2 3 3 14 4 2 2" xfId="30140" xr:uid="{00000000-0005-0000-0000-0000BE750000}"/>
    <cellStyle name="Total 2 3 3 14 4 2 2 2" xfId="30141" xr:uid="{00000000-0005-0000-0000-0000BF750000}"/>
    <cellStyle name="Total 2 3 3 14 4 2 2 2 2" xfId="30142" xr:uid="{00000000-0005-0000-0000-0000C0750000}"/>
    <cellStyle name="Total 2 3 3 14 4 2 2 3" xfId="30143" xr:uid="{00000000-0005-0000-0000-0000C1750000}"/>
    <cellStyle name="Total 2 3 3 14 4 2 3" xfId="30144" xr:uid="{00000000-0005-0000-0000-0000C2750000}"/>
    <cellStyle name="Total 2 3 3 14 4 2 3 2" xfId="30145" xr:uid="{00000000-0005-0000-0000-0000C3750000}"/>
    <cellStyle name="Total 2 3 3 14 4 2 4" xfId="30146" xr:uid="{00000000-0005-0000-0000-0000C4750000}"/>
    <cellStyle name="Total 2 3 3 14 4 3" xfId="30147" xr:uid="{00000000-0005-0000-0000-0000C5750000}"/>
    <cellStyle name="Total 2 3 3 14 4 3 2" xfId="30148" xr:uid="{00000000-0005-0000-0000-0000C6750000}"/>
    <cellStyle name="Total 2 3 3 14 4 3 2 2" xfId="30149" xr:uid="{00000000-0005-0000-0000-0000C7750000}"/>
    <cellStyle name="Total 2 3 3 14 4 3 3" xfId="30150" xr:uid="{00000000-0005-0000-0000-0000C8750000}"/>
    <cellStyle name="Total 2 3 3 14 4 4" xfId="30151" xr:uid="{00000000-0005-0000-0000-0000C9750000}"/>
    <cellStyle name="Total 2 3 3 14 4 4 2" xfId="30152" xr:uid="{00000000-0005-0000-0000-0000CA750000}"/>
    <cellStyle name="Total 2 3 3 14 4 4 2 2" xfId="30153" xr:uid="{00000000-0005-0000-0000-0000CB750000}"/>
    <cellStyle name="Total 2 3 3 14 4 4 3" xfId="30154" xr:uid="{00000000-0005-0000-0000-0000CC750000}"/>
    <cellStyle name="Total 2 3 3 14 4 5" xfId="30155" xr:uid="{00000000-0005-0000-0000-0000CD750000}"/>
    <cellStyle name="Total 2 3 3 14 4 5 2" xfId="30156" xr:uid="{00000000-0005-0000-0000-0000CE750000}"/>
    <cellStyle name="Total 2 3 3 14 4 6" xfId="30157" xr:uid="{00000000-0005-0000-0000-0000CF750000}"/>
    <cellStyle name="Total 2 3 3 14 4 6 2" xfId="30158" xr:uid="{00000000-0005-0000-0000-0000D0750000}"/>
    <cellStyle name="Total 2 3 3 14 4 7" xfId="30159" xr:uid="{00000000-0005-0000-0000-0000D1750000}"/>
    <cellStyle name="Total 2 3 3 14 5" xfId="30160" xr:uid="{00000000-0005-0000-0000-0000D2750000}"/>
    <cellStyle name="Total 2 3 3 14 5 2" xfId="30161" xr:uid="{00000000-0005-0000-0000-0000D3750000}"/>
    <cellStyle name="Total 2 3 3 14 5 2 2" xfId="30162" xr:uid="{00000000-0005-0000-0000-0000D4750000}"/>
    <cellStyle name="Total 2 3 3 14 5 2 2 2" xfId="30163" xr:uid="{00000000-0005-0000-0000-0000D5750000}"/>
    <cellStyle name="Total 2 3 3 14 5 2 2 2 2" xfId="30164" xr:uid="{00000000-0005-0000-0000-0000D6750000}"/>
    <cellStyle name="Total 2 3 3 14 5 2 2 3" xfId="30165" xr:uid="{00000000-0005-0000-0000-0000D7750000}"/>
    <cellStyle name="Total 2 3 3 14 5 2 3" xfId="30166" xr:uid="{00000000-0005-0000-0000-0000D8750000}"/>
    <cellStyle name="Total 2 3 3 14 5 2 3 2" xfId="30167" xr:uid="{00000000-0005-0000-0000-0000D9750000}"/>
    <cellStyle name="Total 2 3 3 14 5 2 4" xfId="30168" xr:uid="{00000000-0005-0000-0000-0000DA750000}"/>
    <cellStyle name="Total 2 3 3 14 5 3" xfId="30169" xr:uid="{00000000-0005-0000-0000-0000DB750000}"/>
    <cellStyle name="Total 2 3 3 14 5 3 2" xfId="30170" xr:uid="{00000000-0005-0000-0000-0000DC750000}"/>
    <cellStyle name="Total 2 3 3 14 5 3 2 2" xfId="30171" xr:uid="{00000000-0005-0000-0000-0000DD750000}"/>
    <cellStyle name="Total 2 3 3 14 5 3 3" xfId="30172" xr:uid="{00000000-0005-0000-0000-0000DE750000}"/>
    <cellStyle name="Total 2 3 3 14 5 4" xfId="30173" xr:uid="{00000000-0005-0000-0000-0000DF750000}"/>
    <cellStyle name="Total 2 3 3 14 5 4 2" xfId="30174" xr:uid="{00000000-0005-0000-0000-0000E0750000}"/>
    <cellStyle name="Total 2 3 3 14 5 4 2 2" xfId="30175" xr:uid="{00000000-0005-0000-0000-0000E1750000}"/>
    <cellStyle name="Total 2 3 3 14 5 4 3" xfId="30176" xr:uid="{00000000-0005-0000-0000-0000E2750000}"/>
    <cellStyle name="Total 2 3 3 14 5 5" xfId="30177" xr:uid="{00000000-0005-0000-0000-0000E3750000}"/>
    <cellStyle name="Total 2 3 3 14 5 5 2" xfId="30178" xr:uid="{00000000-0005-0000-0000-0000E4750000}"/>
    <cellStyle name="Total 2 3 3 14 5 6" xfId="30179" xr:uid="{00000000-0005-0000-0000-0000E5750000}"/>
    <cellStyle name="Total 2 3 3 14 5 6 2" xfId="30180" xr:uid="{00000000-0005-0000-0000-0000E6750000}"/>
    <cellStyle name="Total 2 3 3 14 5 7" xfId="30181" xr:uid="{00000000-0005-0000-0000-0000E7750000}"/>
    <cellStyle name="Total 2 3 3 14 6" xfId="30182" xr:uid="{00000000-0005-0000-0000-0000E8750000}"/>
    <cellStyle name="Total 2 3 3 14 6 2" xfId="30183" xr:uid="{00000000-0005-0000-0000-0000E9750000}"/>
    <cellStyle name="Total 2 3 3 14 6 2 2" xfId="30184" xr:uid="{00000000-0005-0000-0000-0000EA750000}"/>
    <cellStyle name="Total 2 3 3 14 6 2 2 2" xfId="30185" xr:uid="{00000000-0005-0000-0000-0000EB750000}"/>
    <cellStyle name="Total 2 3 3 14 6 2 2 2 2" xfId="30186" xr:uid="{00000000-0005-0000-0000-0000EC750000}"/>
    <cellStyle name="Total 2 3 3 14 6 2 2 3" xfId="30187" xr:uid="{00000000-0005-0000-0000-0000ED750000}"/>
    <cellStyle name="Total 2 3 3 14 6 2 3" xfId="30188" xr:uid="{00000000-0005-0000-0000-0000EE750000}"/>
    <cellStyle name="Total 2 3 3 14 6 2 3 2" xfId="30189" xr:uid="{00000000-0005-0000-0000-0000EF750000}"/>
    <cellStyle name="Total 2 3 3 14 6 2 4" xfId="30190" xr:uid="{00000000-0005-0000-0000-0000F0750000}"/>
    <cellStyle name="Total 2 3 3 14 6 3" xfId="30191" xr:uid="{00000000-0005-0000-0000-0000F1750000}"/>
    <cellStyle name="Total 2 3 3 14 6 3 2" xfId="30192" xr:uid="{00000000-0005-0000-0000-0000F2750000}"/>
    <cellStyle name="Total 2 3 3 14 6 3 2 2" xfId="30193" xr:uid="{00000000-0005-0000-0000-0000F3750000}"/>
    <cellStyle name="Total 2 3 3 14 6 3 3" xfId="30194" xr:uid="{00000000-0005-0000-0000-0000F4750000}"/>
    <cellStyle name="Total 2 3 3 14 6 4" xfId="30195" xr:uid="{00000000-0005-0000-0000-0000F5750000}"/>
    <cellStyle name="Total 2 3 3 14 6 4 2" xfId="30196" xr:uid="{00000000-0005-0000-0000-0000F6750000}"/>
    <cellStyle name="Total 2 3 3 14 6 4 2 2" xfId="30197" xr:uid="{00000000-0005-0000-0000-0000F7750000}"/>
    <cellStyle name="Total 2 3 3 14 6 4 3" xfId="30198" xr:uid="{00000000-0005-0000-0000-0000F8750000}"/>
    <cellStyle name="Total 2 3 3 14 6 5" xfId="30199" xr:uid="{00000000-0005-0000-0000-0000F9750000}"/>
    <cellStyle name="Total 2 3 3 14 6 5 2" xfId="30200" xr:uid="{00000000-0005-0000-0000-0000FA750000}"/>
    <cellStyle name="Total 2 3 3 14 6 6" xfId="30201" xr:uid="{00000000-0005-0000-0000-0000FB750000}"/>
    <cellStyle name="Total 2 3 3 14 6 6 2" xfId="30202" xr:uid="{00000000-0005-0000-0000-0000FC750000}"/>
    <cellStyle name="Total 2 3 3 14 6 7" xfId="30203" xr:uid="{00000000-0005-0000-0000-0000FD750000}"/>
    <cellStyle name="Total 2 3 3 14 7" xfId="30204" xr:uid="{00000000-0005-0000-0000-0000FE750000}"/>
    <cellStyle name="Total 2 3 3 14 7 2" xfId="30205" xr:uid="{00000000-0005-0000-0000-0000FF750000}"/>
    <cellStyle name="Total 2 3 3 14 7 2 2" xfId="30206" xr:uid="{00000000-0005-0000-0000-000000760000}"/>
    <cellStyle name="Total 2 3 3 14 7 2 2 2" xfId="30207" xr:uid="{00000000-0005-0000-0000-000001760000}"/>
    <cellStyle name="Total 2 3 3 14 7 2 3" xfId="30208" xr:uid="{00000000-0005-0000-0000-000002760000}"/>
    <cellStyle name="Total 2 3 3 14 7 3" xfId="30209" xr:uid="{00000000-0005-0000-0000-000003760000}"/>
    <cellStyle name="Total 2 3 3 14 7 3 2" xfId="30210" xr:uid="{00000000-0005-0000-0000-000004760000}"/>
    <cellStyle name="Total 2 3 3 14 7 4" xfId="30211" xr:uid="{00000000-0005-0000-0000-000005760000}"/>
    <cellStyle name="Total 2 3 3 14 8" xfId="30212" xr:uid="{00000000-0005-0000-0000-000006760000}"/>
    <cellStyle name="Total 2 3 3 14 8 2" xfId="30213" xr:uid="{00000000-0005-0000-0000-000007760000}"/>
    <cellStyle name="Total 2 3 3 14 8 2 2" xfId="30214" xr:uid="{00000000-0005-0000-0000-000008760000}"/>
    <cellStyle name="Total 2 3 3 14 8 3" xfId="30215" xr:uid="{00000000-0005-0000-0000-000009760000}"/>
    <cellStyle name="Total 2 3 3 14 9" xfId="30216" xr:uid="{00000000-0005-0000-0000-00000A760000}"/>
    <cellStyle name="Total 2 3 3 14 9 2" xfId="30217" xr:uid="{00000000-0005-0000-0000-00000B760000}"/>
    <cellStyle name="Total 2 3 3 14 9 2 2" xfId="30218" xr:uid="{00000000-0005-0000-0000-00000C760000}"/>
    <cellStyle name="Total 2 3 3 14 9 3" xfId="30219" xr:uid="{00000000-0005-0000-0000-00000D760000}"/>
    <cellStyle name="Total 2 3 3 15" xfId="30220" xr:uid="{00000000-0005-0000-0000-00000E760000}"/>
    <cellStyle name="Total 2 3 3 15 10" xfId="30221" xr:uid="{00000000-0005-0000-0000-00000F760000}"/>
    <cellStyle name="Total 2 3 3 15 10 2" xfId="30222" xr:uid="{00000000-0005-0000-0000-000010760000}"/>
    <cellStyle name="Total 2 3 3 15 11" xfId="30223" xr:uid="{00000000-0005-0000-0000-000011760000}"/>
    <cellStyle name="Total 2 3 3 15 2" xfId="30224" xr:uid="{00000000-0005-0000-0000-000012760000}"/>
    <cellStyle name="Total 2 3 3 15 2 2" xfId="30225" xr:uid="{00000000-0005-0000-0000-000013760000}"/>
    <cellStyle name="Total 2 3 3 15 2 2 2" xfId="30226" xr:uid="{00000000-0005-0000-0000-000014760000}"/>
    <cellStyle name="Total 2 3 3 15 2 2 2 2" xfId="30227" xr:uid="{00000000-0005-0000-0000-000015760000}"/>
    <cellStyle name="Total 2 3 3 15 2 2 2 2 2" xfId="30228" xr:uid="{00000000-0005-0000-0000-000016760000}"/>
    <cellStyle name="Total 2 3 3 15 2 2 2 3" xfId="30229" xr:uid="{00000000-0005-0000-0000-000017760000}"/>
    <cellStyle name="Total 2 3 3 15 2 2 3" xfId="30230" xr:uid="{00000000-0005-0000-0000-000018760000}"/>
    <cellStyle name="Total 2 3 3 15 2 2 3 2" xfId="30231" xr:uid="{00000000-0005-0000-0000-000019760000}"/>
    <cellStyle name="Total 2 3 3 15 2 2 4" xfId="30232" xr:uid="{00000000-0005-0000-0000-00001A760000}"/>
    <cellStyle name="Total 2 3 3 15 2 3" xfId="30233" xr:uid="{00000000-0005-0000-0000-00001B760000}"/>
    <cellStyle name="Total 2 3 3 15 2 3 2" xfId="30234" xr:uid="{00000000-0005-0000-0000-00001C760000}"/>
    <cellStyle name="Total 2 3 3 15 2 3 2 2" xfId="30235" xr:uid="{00000000-0005-0000-0000-00001D760000}"/>
    <cellStyle name="Total 2 3 3 15 2 3 3" xfId="30236" xr:uid="{00000000-0005-0000-0000-00001E760000}"/>
    <cellStyle name="Total 2 3 3 15 2 4" xfId="30237" xr:uid="{00000000-0005-0000-0000-00001F760000}"/>
    <cellStyle name="Total 2 3 3 15 2 4 2" xfId="30238" xr:uid="{00000000-0005-0000-0000-000020760000}"/>
    <cellStyle name="Total 2 3 3 15 2 4 2 2" xfId="30239" xr:uid="{00000000-0005-0000-0000-000021760000}"/>
    <cellStyle name="Total 2 3 3 15 2 4 3" xfId="30240" xr:uid="{00000000-0005-0000-0000-000022760000}"/>
    <cellStyle name="Total 2 3 3 15 2 5" xfId="30241" xr:uid="{00000000-0005-0000-0000-000023760000}"/>
    <cellStyle name="Total 2 3 3 15 2 5 2" xfId="30242" xr:uid="{00000000-0005-0000-0000-000024760000}"/>
    <cellStyle name="Total 2 3 3 15 2 6" xfId="30243" xr:uid="{00000000-0005-0000-0000-000025760000}"/>
    <cellStyle name="Total 2 3 3 15 2 6 2" xfId="30244" xr:uid="{00000000-0005-0000-0000-000026760000}"/>
    <cellStyle name="Total 2 3 3 15 2 7" xfId="30245" xr:uid="{00000000-0005-0000-0000-000027760000}"/>
    <cellStyle name="Total 2 3 3 15 3" xfId="30246" xr:uid="{00000000-0005-0000-0000-000028760000}"/>
    <cellStyle name="Total 2 3 3 15 3 2" xfId="30247" xr:uid="{00000000-0005-0000-0000-000029760000}"/>
    <cellStyle name="Total 2 3 3 15 3 2 2" xfId="30248" xr:uid="{00000000-0005-0000-0000-00002A760000}"/>
    <cellStyle name="Total 2 3 3 15 3 2 2 2" xfId="30249" xr:uid="{00000000-0005-0000-0000-00002B760000}"/>
    <cellStyle name="Total 2 3 3 15 3 2 2 2 2" xfId="30250" xr:uid="{00000000-0005-0000-0000-00002C760000}"/>
    <cellStyle name="Total 2 3 3 15 3 2 2 3" xfId="30251" xr:uid="{00000000-0005-0000-0000-00002D760000}"/>
    <cellStyle name="Total 2 3 3 15 3 2 3" xfId="30252" xr:uid="{00000000-0005-0000-0000-00002E760000}"/>
    <cellStyle name="Total 2 3 3 15 3 2 3 2" xfId="30253" xr:uid="{00000000-0005-0000-0000-00002F760000}"/>
    <cellStyle name="Total 2 3 3 15 3 2 4" xfId="30254" xr:uid="{00000000-0005-0000-0000-000030760000}"/>
    <cellStyle name="Total 2 3 3 15 3 3" xfId="30255" xr:uid="{00000000-0005-0000-0000-000031760000}"/>
    <cellStyle name="Total 2 3 3 15 3 3 2" xfId="30256" xr:uid="{00000000-0005-0000-0000-000032760000}"/>
    <cellStyle name="Total 2 3 3 15 3 3 2 2" xfId="30257" xr:uid="{00000000-0005-0000-0000-000033760000}"/>
    <cellStyle name="Total 2 3 3 15 3 3 3" xfId="30258" xr:uid="{00000000-0005-0000-0000-000034760000}"/>
    <cellStyle name="Total 2 3 3 15 3 4" xfId="30259" xr:uid="{00000000-0005-0000-0000-000035760000}"/>
    <cellStyle name="Total 2 3 3 15 3 4 2" xfId="30260" xr:uid="{00000000-0005-0000-0000-000036760000}"/>
    <cellStyle name="Total 2 3 3 15 3 4 2 2" xfId="30261" xr:uid="{00000000-0005-0000-0000-000037760000}"/>
    <cellStyle name="Total 2 3 3 15 3 4 3" xfId="30262" xr:uid="{00000000-0005-0000-0000-000038760000}"/>
    <cellStyle name="Total 2 3 3 15 3 5" xfId="30263" xr:uid="{00000000-0005-0000-0000-000039760000}"/>
    <cellStyle name="Total 2 3 3 15 3 5 2" xfId="30264" xr:uid="{00000000-0005-0000-0000-00003A760000}"/>
    <cellStyle name="Total 2 3 3 15 3 6" xfId="30265" xr:uid="{00000000-0005-0000-0000-00003B760000}"/>
    <cellStyle name="Total 2 3 3 15 3 6 2" xfId="30266" xr:uid="{00000000-0005-0000-0000-00003C760000}"/>
    <cellStyle name="Total 2 3 3 15 3 7" xfId="30267" xr:uid="{00000000-0005-0000-0000-00003D760000}"/>
    <cellStyle name="Total 2 3 3 15 4" xfId="30268" xr:uid="{00000000-0005-0000-0000-00003E760000}"/>
    <cellStyle name="Total 2 3 3 15 4 2" xfId="30269" xr:uid="{00000000-0005-0000-0000-00003F760000}"/>
    <cellStyle name="Total 2 3 3 15 4 2 2" xfId="30270" xr:uid="{00000000-0005-0000-0000-000040760000}"/>
    <cellStyle name="Total 2 3 3 15 4 2 2 2" xfId="30271" xr:uid="{00000000-0005-0000-0000-000041760000}"/>
    <cellStyle name="Total 2 3 3 15 4 2 2 2 2" xfId="30272" xr:uid="{00000000-0005-0000-0000-000042760000}"/>
    <cellStyle name="Total 2 3 3 15 4 2 2 3" xfId="30273" xr:uid="{00000000-0005-0000-0000-000043760000}"/>
    <cellStyle name="Total 2 3 3 15 4 2 3" xfId="30274" xr:uid="{00000000-0005-0000-0000-000044760000}"/>
    <cellStyle name="Total 2 3 3 15 4 2 3 2" xfId="30275" xr:uid="{00000000-0005-0000-0000-000045760000}"/>
    <cellStyle name="Total 2 3 3 15 4 2 4" xfId="30276" xr:uid="{00000000-0005-0000-0000-000046760000}"/>
    <cellStyle name="Total 2 3 3 15 4 3" xfId="30277" xr:uid="{00000000-0005-0000-0000-000047760000}"/>
    <cellStyle name="Total 2 3 3 15 4 3 2" xfId="30278" xr:uid="{00000000-0005-0000-0000-000048760000}"/>
    <cellStyle name="Total 2 3 3 15 4 3 2 2" xfId="30279" xr:uid="{00000000-0005-0000-0000-000049760000}"/>
    <cellStyle name="Total 2 3 3 15 4 3 3" xfId="30280" xr:uid="{00000000-0005-0000-0000-00004A760000}"/>
    <cellStyle name="Total 2 3 3 15 4 4" xfId="30281" xr:uid="{00000000-0005-0000-0000-00004B760000}"/>
    <cellStyle name="Total 2 3 3 15 4 4 2" xfId="30282" xr:uid="{00000000-0005-0000-0000-00004C760000}"/>
    <cellStyle name="Total 2 3 3 15 4 4 2 2" xfId="30283" xr:uid="{00000000-0005-0000-0000-00004D760000}"/>
    <cellStyle name="Total 2 3 3 15 4 4 3" xfId="30284" xr:uid="{00000000-0005-0000-0000-00004E760000}"/>
    <cellStyle name="Total 2 3 3 15 4 5" xfId="30285" xr:uid="{00000000-0005-0000-0000-00004F760000}"/>
    <cellStyle name="Total 2 3 3 15 4 5 2" xfId="30286" xr:uid="{00000000-0005-0000-0000-000050760000}"/>
    <cellStyle name="Total 2 3 3 15 4 6" xfId="30287" xr:uid="{00000000-0005-0000-0000-000051760000}"/>
    <cellStyle name="Total 2 3 3 15 4 6 2" xfId="30288" xr:uid="{00000000-0005-0000-0000-000052760000}"/>
    <cellStyle name="Total 2 3 3 15 4 7" xfId="30289" xr:uid="{00000000-0005-0000-0000-000053760000}"/>
    <cellStyle name="Total 2 3 3 15 5" xfId="30290" xr:uid="{00000000-0005-0000-0000-000054760000}"/>
    <cellStyle name="Total 2 3 3 15 5 2" xfId="30291" xr:uid="{00000000-0005-0000-0000-000055760000}"/>
    <cellStyle name="Total 2 3 3 15 5 2 2" xfId="30292" xr:uid="{00000000-0005-0000-0000-000056760000}"/>
    <cellStyle name="Total 2 3 3 15 5 2 2 2" xfId="30293" xr:uid="{00000000-0005-0000-0000-000057760000}"/>
    <cellStyle name="Total 2 3 3 15 5 2 2 2 2" xfId="30294" xr:uid="{00000000-0005-0000-0000-000058760000}"/>
    <cellStyle name="Total 2 3 3 15 5 2 2 3" xfId="30295" xr:uid="{00000000-0005-0000-0000-000059760000}"/>
    <cellStyle name="Total 2 3 3 15 5 2 3" xfId="30296" xr:uid="{00000000-0005-0000-0000-00005A760000}"/>
    <cellStyle name="Total 2 3 3 15 5 2 3 2" xfId="30297" xr:uid="{00000000-0005-0000-0000-00005B760000}"/>
    <cellStyle name="Total 2 3 3 15 5 2 4" xfId="30298" xr:uid="{00000000-0005-0000-0000-00005C760000}"/>
    <cellStyle name="Total 2 3 3 15 5 3" xfId="30299" xr:uid="{00000000-0005-0000-0000-00005D760000}"/>
    <cellStyle name="Total 2 3 3 15 5 3 2" xfId="30300" xr:uid="{00000000-0005-0000-0000-00005E760000}"/>
    <cellStyle name="Total 2 3 3 15 5 3 2 2" xfId="30301" xr:uid="{00000000-0005-0000-0000-00005F760000}"/>
    <cellStyle name="Total 2 3 3 15 5 3 3" xfId="30302" xr:uid="{00000000-0005-0000-0000-000060760000}"/>
    <cellStyle name="Total 2 3 3 15 5 4" xfId="30303" xr:uid="{00000000-0005-0000-0000-000061760000}"/>
    <cellStyle name="Total 2 3 3 15 5 4 2" xfId="30304" xr:uid="{00000000-0005-0000-0000-000062760000}"/>
    <cellStyle name="Total 2 3 3 15 5 4 2 2" xfId="30305" xr:uid="{00000000-0005-0000-0000-000063760000}"/>
    <cellStyle name="Total 2 3 3 15 5 4 3" xfId="30306" xr:uid="{00000000-0005-0000-0000-000064760000}"/>
    <cellStyle name="Total 2 3 3 15 5 5" xfId="30307" xr:uid="{00000000-0005-0000-0000-000065760000}"/>
    <cellStyle name="Total 2 3 3 15 5 5 2" xfId="30308" xr:uid="{00000000-0005-0000-0000-000066760000}"/>
    <cellStyle name="Total 2 3 3 15 5 6" xfId="30309" xr:uid="{00000000-0005-0000-0000-000067760000}"/>
    <cellStyle name="Total 2 3 3 15 5 6 2" xfId="30310" xr:uid="{00000000-0005-0000-0000-000068760000}"/>
    <cellStyle name="Total 2 3 3 15 5 7" xfId="30311" xr:uid="{00000000-0005-0000-0000-000069760000}"/>
    <cellStyle name="Total 2 3 3 15 6" xfId="30312" xr:uid="{00000000-0005-0000-0000-00006A760000}"/>
    <cellStyle name="Total 2 3 3 15 6 2" xfId="30313" xr:uid="{00000000-0005-0000-0000-00006B760000}"/>
    <cellStyle name="Total 2 3 3 15 6 2 2" xfId="30314" xr:uid="{00000000-0005-0000-0000-00006C760000}"/>
    <cellStyle name="Total 2 3 3 15 6 2 2 2" xfId="30315" xr:uid="{00000000-0005-0000-0000-00006D760000}"/>
    <cellStyle name="Total 2 3 3 15 6 2 3" xfId="30316" xr:uid="{00000000-0005-0000-0000-00006E760000}"/>
    <cellStyle name="Total 2 3 3 15 6 3" xfId="30317" xr:uid="{00000000-0005-0000-0000-00006F760000}"/>
    <cellStyle name="Total 2 3 3 15 6 3 2" xfId="30318" xr:uid="{00000000-0005-0000-0000-000070760000}"/>
    <cellStyle name="Total 2 3 3 15 6 4" xfId="30319" xr:uid="{00000000-0005-0000-0000-000071760000}"/>
    <cellStyle name="Total 2 3 3 15 7" xfId="30320" xr:uid="{00000000-0005-0000-0000-000072760000}"/>
    <cellStyle name="Total 2 3 3 15 7 2" xfId="30321" xr:uid="{00000000-0005-0000-0000-000073760000}"/>
    <cellStyle name="Total 2 3 3 15 7 2 2" xfId="30322" xr:uid="{00000000-0005-0000-0000-000074760000}"/>
    <cellStyle name="Total 2 3 3 15 7 3" xfId="30323" xr:uid="{00000000-0005-0000-0000-000075760000}"/>
    <cellStyle name="Total 2 3 3 15 8" xfId="30324" xr:uid="{00000000-0005-0000-0000-000076760000}"/>
    <cellStyle name="Total 2 3 3 15 8 2" xfId="30325" xr:uid="{00000000-0005-0000-0000-000077760000}"/>
    <cellStyle name="Total 2 3 3 15 8 2 2" xfId="30326" xr:uid="{00000000-0005-0000-0000-000078760000}"/>
    <cellStyle name="Total 2 3 3 15 8 3" xfId="30327" xr:uid="{00000000-0005-0000-0000-000079760000}"/>
    <cellStyle name="Total 2 3 3 15 9" xfId="30328" xr:uid="{00000000-0005-0000-0000-00007A760000}"/>
    <cellStyle name="Total 2 3 3 15 9 2" xfId="30329" xr:uid="{00000000-0005-0000-0000-00007B760000}"/>
    <cellStyle name="Total 2 3 3 16" xfId="30330" xr:uid="{00000000-0005-0000-0000-00007C760000}"/>
    <cellStyle name="Total 2 3 3 17" xfId="30331" xr:uid="{00000000-0005-0000-0000-00007D760000}"/>
    <cellStyle name="Total 2 3 3 17 2" xfId="30332" xr:uid="{00000000-0005-0000-0000-00007E760000}"/>
    <cellStyle name="Total 2 3 3 17 2 2" xfId="30333" xr:uid="{00000000-0005-0000-0000-00007F760000}"/>
    <cellStyle name="Total 2 3 3 18" xfId="30334" xr:uid="{00000000-0005-0000-0000-000080760000}"/>
    <cellStyle name="Total 2 3 3 18 2" xfId="30335" xr:uid="{00000000-0005-0000-0000-000081760000}"/>
    <cellStyle name="Total 2 3 3 19" xfId="30336" xr:uid="{00000000-0005-0000-0000-000082760000}"/>
    <cellStyle name="Total 2 3 3 2" xfId="30337" xr:uid="{00000000-0005-0000-0000-000083760000}"/>
    <cellStyle name="Total 2 3 3 2 10" xfId="30338" xr:uid="{00000000-0005-0000-0000-000084760000}"/>
    <cellStyle name="Total 2 3 3 2 10 2" xfId="30339" xr:uid="{00000000-0005-0000-0000-000085760000}"/>
    <cellStyle name="Total 2 3 3 2 11" xfId="30340" xr:uid="{00000000-0005-0000-0000-000086760000}"/>
    <cellStyle name="Total 2 3 3 2 11 2" xfId="30341" xr:uid="{00000000-0005-0000-0000-000087760000}"/>
    <cellStyle name="Total 2 3 3 2 12" xfId="30342" xr:uid="{00000000-0005-0000-0000-000088760000}"/>
    <cellStyle name="Total 2 3 3 2 2" xfId="30343" xr:uid="{00000000-0005-0000-0000-000089760000}"/>
    <cellStyle name="Total 2 3 3 2 2 2" xfId="30344" xr:uid="{00000000-0005-0000-0000-00008A760000}"/>
    <cellStyle name="Total 2 3 3 2 2 2 2" xfId="30345" xr:uid="{00000000-0005-0000-0000-00008B760000}"/>
    <cellStyle name="Total 2 3 3 2 2 2 2 2" xfId="30346" xr:uid="{00000000-0005-0000-0000-00008C760000}"/>
    <cellStyle name="Total 2 3 3 2 2 2 2 2 2" xfId="30347" xr:uid="{00000000-0005-0000-0000-00008D760000}"/>
    <cellStyle name="Total 2 3 3 2 2 2 2 3" xfId="30348" xr:uid="{00000000-0005-0000-0000-00008E760000}"/>
    <cellStyle name="Total 2 3 3 2 2 2 3" xfId="30349" xr:uid="{00000000-0005-0000-0000-00008F760000}"/>
    <cellStyle name="Total 2 3 3 2 2 2 3 2" xfId="30350" xr:uid="{00000000-0005-0000-0000-000090760000}"/>
    <cellStyle name="Total 2 3 3 2 2 2 4" xfId="30351" xr:uid="{00000000-0005-0000-0000-000091760000}"/>
    <cellStyle name="Total 2 3 3 2 2 3" xfId="30352" xr:uid="{00000000-0005-0000-0000-000092760000}"/>
    <cellStyle name="Total 2 3 3 2 2 3 2" xfId="30353" xr:uid="{00000000-0005-0000-0000-000093760000}"/>
    <cellStyle name="Total 2 3 3 2 2 3 2 2" xfId="30354" xr:uid="{00000000-0005-0000-0000-000094760000}"/>
    <cellStyle name="Total 2 3 3 2 2 3 3" xfId="30355" xr:uid="{00000000-0005-0000-0000-000095760000}"/>
    <cellStyle name="Total 2 3 3 2 2 4" xfId="30356" xr:uid="{00000000-0005-0000-0000-000096760000}"/>
    <cellStyle name="Total 2 3 3 2 2 4 2" xfId="30357" xr:uid="{00000000-0005-0000-0000-000097760000}"/>
    <cellStyle name="Total 2 3 3 2 2 4 2 2" xfId="30358" xr:uid="{00000000-0005-0000-0000-000098760000}"/>
    <cellStyle name="Total 2 3 3 2 2 4 3" xfId="30359" xr:uid="{00000000-0005-0000-0000-000099760000}"/>
    <cellStyle name="Total 2 3 3 2 2 5" xfId="30360" xr:uid="{00000000-0005-0000-0000-00009A760000}"/>
    <cellStyle name="Total 2 3 3 2 2 5 2" xfId="30361" xr:uid="{00000000-0005-0000-0000-00009B760000}"/>
    <cellStyle name="Total 2 3 3 2 2 6" xfId="30362" xr:uid="{00000000-0005-0000-0000-00009C760000}"/>
    <cellStyle name="Total 2 3 3 2 2 6 2" xfId="30363" xr:uid="{00000000-0005-0000-0000-00009D760000}"/>
    <cellStyle name="Total 2 3 3 2 2 7" xfId="30364" xr:uid="{00000000-0005-0000-0000-00009E760000}"/>
    <cellStyle name="Total 2 3 3 2 3" xfId="30365" xr:uid="{00000000-0005-0000-0000-00009F760000}"/>
    <cellStyle name="Total 2 3 3 2 3 2" xfId="30366" xr:uid="{00000000-0005-0000-0000-0000A0760000}"/>
    <cellStyle name="Total 2 3 3 2 3 2 2" xfId="30367" xr:uid="{00000000-0005-0000-0000-0000A1760000}"/>
    <cellStyle name="Total 2 3 3 2 3 2 2 2" xfId="30368" xr:uid="{00000000-0005-0000-0000-0000A2760000}"/>
    <cellStyle name="Total 2 3 3 2 3 2 2 2 2" xfId="30369" xr:uid="{00000000-0005-0000-0000-0000A3760000}"/>
    <cellStyle name="Total 2 3 3 2 3 2 2 3" xfId="30370" xr:uid="{00000000-0005-0000-0000-0000A4760000}"/>
    <cellStyle name="Total 2 3 3 2 3 2 3" xfId="30371" xr:uid="{00000000-0005-0000-0000-0000A5760000}"/>
    <cellStyle name="Total 2 3 3 2 3 2 3 2" xfId="30372" xr:uid="{00000000-0005-0000-0000-0000A6760000}"/>
    <cellStyle name="Total 2 3 3 2 3 2 4" xfId="30373" xr:uid="{00000000-0005-0000-0000-0000A7760000}"/>
    <cellStyle name="Total 2 3 3 2 3 3" xfId="30374" xr:uid="{00000000-0005-0000-0000-0000A8760000}"/>
    <cellStyle name="Total 2 3 3 2 3 3 2" xfId="30375" xr:uid="{00000000-0005-0000-0000-0000A9760000}"/>
    <cellStyle name="Total 2 3 3 2 3 3 2 2" xfId="30376" xr:uid="{00000000-0005-0000-0000-0000AA760000}"/>
    <cellStyle name="Total 2 3 3 2 3 3 3" xfId="30377" xr:uid="{00000000-0005-0000-0000-0000AB760000}"/>
    <cellStyle name="Total 2 3 3 2 3 4" xfId="30378" xr:uid="{00000000-0005-0000-0000-0000AC760000}"/>
    <cellStyle name="Total 2 3 3 2 3 4 2" xfId="30379" xr:uid="{00000000-0005-0000-0000-0000AD760000}"/>
    <cellStyle name="Total 2 3 3 2 3 4 2 2" xfId="30380" xr:uid="{00000000-0005-0000-0000-0000AE760000}"/>
    <cellStyle name="Total 2 3 3 2 3 4 3" xfId="30381" xr:uid="{00000000-0005-0000-0000-0000AF760000}"/>
    <cellStyle name="Total 2 3 3 2 3 5" xfId="30382" xr:uid="{00000000-0005-0000-0000-0000B0760000}"/>
    <cellStyle name="Total 2 3 3 2 3 5 2" xfId="30383" xr:uid="{00000000-0005-0000-0000-0000B1760000}"/>
    <cellStyle name="Total 2 3 3 2 3 6" xfId="30384" xr:uid="{00000000-0005-0000-0000-0000B2760000}"/>
    <cellStyle name="Total 2 3 3 2 3 6 2" xfId="30385" xr:uid="{00000000-0005-0000-0000-0000B3760000}"/>
    <cellStyle name="Total 2 3 3 2 3 7" xfId="30386" xr:uid="{00000000-0005-0000-0000-0000B4760000}"/>
    <cellStyle name="Total 2 3 3 2 4" xfId="30387" xr:uid="{00000000-0005-0000-0000-0000B5760000}"/>
    <cellStyle name="Total 2 3 3 2 4 2" xfId="30388" xr:uid="{00000000-0005-0000-0000-0000B6760000}"/>
    <cellStyle name="Total 2 3 3 2 4 2 2" xfId="30389" xr:uid="{00000000-0005-0000-0000-0000B7760000}"/>
    <cellStyle name="Total 2 3 3 2 4 2 2 2" xfId="30390" xr:uid="{00000000-0005-0000-0000-0000B8760000}"/>
    <cellStyle name="Total 2 3 3 2 4 2 2 2 2" xfId="30391" xr:uid="{00000000-0005-0000-0000-0000B9760000}"/>
    <cellStyle name="Total 2 3 3 2 4 2 2 3" xfId="30392" xr:uid="{00000000-0005-0000-0000-0000BA760000}"/>
    <cellStyle name="Total 2 3 3 2 4 2 3" xfId="30393" xr:uid="{00000000-0005-0000-0000-0000BB760000}"/>
    <cellStyle name="Total 2 3 3 2 4 2 3 2" xfId="30394" xr:uid="{00000000-0005-0000-0000-0000BC760000}"/>
    <cellStyle name="Total 2 3 3 2 4 2 4" xfId="30395" xr:uid="{00000000-0005-0000-0000-0000BD760000}"/>
    <cellStyle name="Total 2 3 3 2 4 3" xfId="30396" xr:uid="{00000000-0005-0000-0000-0000BE760000}"/>
    <cellStyle name="Total 2 3 3 2 4 3 2" xfId="30397" xr:uid="{00000000-0005-0000-0000-0000BF760000}"/>
    <cellStyle name="Total 2 3 3 2 4 3 2 2" xfId="30398" xr:uid="{00000000-0005-0000-0000-0000C0760000}"/>
    <cellStyle name="Total 2 3 3 2 4 3 3" xfId="30399" xr:uid="{00000000-0005-0000-0000-0000C1760000}"/>
    <cellStyle name="Total 2 3 3 2 4 4" xfId="30400" xr:uid="{00000000-0005-0000-0000-0000C2760000}"/>
    <cellStyle name="Total 2 3 3 2 4 4 2" xfId="30401" xr:uid="{00000000-0005-0000-0000-0000C3760000}"/>
    <cellStyle name="Total 2 3 3 2 4 4 2 2" xfId="30402" xr:uid="{00000000-0005-0000-0000-0000C4760000}"/>
    <cellStyle name="Total 2 3 3 2 4 4 3" xfId="30403" xr:uid="{00000000-0005-0000-0000-0000C5760000}"/>
    <cellStyle name="Total 2 3 3 2 4 5" xfId="30404" xr:uid="{00000000-0005-0000-0000-0000C6760000}"/>
    <cellStyle name="Total 2 3 3 2 4 5 2" xfId="30405" xr:uid="{00000000-0005-0000-0000-0000C7760000}"/>
    <cellStyle name="Total 2 3 3 2 4 6" xfId="30406" xr:uid="{00000000-0005-0000-0000-0000C8760000}"/>
    <cellStyle name="Total 2 3 3 2 4 6 2" xfId="30407" xr:uid="{00000000-0005-0000-0000-0000C9760000}"/>
    <cellStyle name="Total 2 3 3 2 4 7" xfId="30408" xr:uid="{00000000-0005-0000-0000-0000CA760000}"/>
    <cellStyle name="Total 2 3 3 2 5" xfId="30409" xr:uid="{00000000-0005-0000-0000-0000CB760000}"/>
    <cellStyle name="Total 2 3 3 2 5 2" xfId="30410" xr:uid="{00000000-0005-0000-0000-0000CC760000}"/>
    <cellStyle name="Total 2 3 3 2 5 2 2" xfId="30411" xr:uid="{00000000-0005-0000-0000-0000CD760000}"/>
    <cellStyle name="Total 2 3 3 2 5 2 2 2" xfId="30412" xr:uid="{00000000-0005-0000-0000-0000CE760000}"/>
    <cellStyle name="Total 2 3 3 2 5 2 2 2 2" xfId="30413" xr:uid="{00000000-0005-0000-0000-0000CF760000}"/>
    <cellStyle name="Total 2 3 3 2 5 2 2 3" xfId="30414" xr:uid="{00000000-0005-0000-0000-0000D0760000}"/>
    <cellStyle name="Total 2 3 3 2 5 2 3" xfId="30415" xr:uid="{00000000-0005-0000-0000-0000D1760000}"/>
    <cellStyle name="Total 2 3 3 2 5 2 3 2" xfId="30416" xr:uid="{00000000-0005-0000-0000-0000D2760000}"/>
    <cellStyle name="Total 2 3 3 2 5 2 4" xfId="30417" xr:uid="{00000000-0005-0000-0000-0000D3760000}"/>
    <cellStyle name="Total 2 3 3 2 5 3" xfId="30418" xr:uid="{00000000-0005-0000-0000-0000D4760000}"/>
    <cellStyle name="Total 2 3 3 2 5 3 2" xfId="30419" xr:uid="{00000000-0005-0000-0000-0000D5760000}"/>
    <cellStyle name="Total 2 3 3 2 5 3 2 2" xfId="30420" xr:uid="{00000000-0005-0000-0000-0000D6760000}"/>
    <cellStyle name="Total 2 3 3 2 5 3 3" xfId="30421" xr:uid="{00000000-0005-0000-0000-0000D7760000}"/>
    <cellStyle name="Total 2 3 3 2 5 4" xfId="30422" xr:uid="{00000000-0005-0000-0000-0000D8760000}"/>
    <cellStyle name="Total 2 3 3 2 5 4 2" xfId="30423" xr:uid="{00000000-0005-0000-0000-0000D9760000}"/>
    <cellStyle name="Total 2 3 3 2 5 4 2 2" xfId="30424" xr:uid="{00000000-0005-0000-0000-0000DA760000}"/>
    <cellStyle name="Total 2 3 3 2 5 4 3" xfId="30425" xr:uid="{00000000-0005-0000-0000-0000DB760000}"/>
    <cellStyle name="Total 2 3 3 2 5 5" xfId="30426" xr:uid="{00000000-0005-0000-0000-0000DC760000}"/>
    <cellStyle name="Total 2 3 3 2 5 5 2" xfId="30427" xr:uid="{00000000-0005-0000-0000-0000DD760000}"/>
    <cellStyle name="Total 2 3 3 2 5 6" xfId="30428" xr:uid="{00000000-0005-0000-0000-0000DE760000}"/>
    <cellStyle name="Total 2 3 3 2 5 6 2" xfId="30429" xr:uid="{00000000-0005-0000-0000-0000DF760000}"/>
    <cellStyle name="Total 2 3 3 2 5 7" xfId="30430" xr:uid="{00000000-0005-0000-0000-0000E0760000}"/>
    <cellStyle name="Total 2 3 3 2 6" xfId="30431" xr:uid="{00000000-0005-0000-0000-0000E1760000}"/>
    <cellStyle name="Total 2 3 3 2 6 2" xfId="30432" xr:uid="{00000000-0005-0000-0000-0000E2760000}"/>
    <cellStyle name="Total 2 3 3 2 6 2 2" xfId="30433" xr:uid="{00000000-0005-0000-0000-0000E3760000}"/>
    <cellStyle name="Total 2 3 3 2 6 2 2 2" xfId="30434" xr:uid="{00000000-0005-0000-0000-0000E4760000}"/>
    <cellStyle name="Total 2 3 3 2 6 2 2 2 2" xfId="30435" xr:uid="{00000000-0005-0000-0000-0000E5760000}"/>
    <cellStyle name="Total 2 3 3 2 6 2 2 3" xfId="30436" xr:uid="{00000000-0005-0000-0000-0000E6760000}"/>
    <cellStyle name="Total 2 3 3 2 6 2 3" xfId="30437" xr:uid="{00000000-0005-0000-0000-0000E7760000}"/>
    <cellStyle name="Total 2 3 3 2 6 2 3 2" xfId="30438" xr:uid="{00000000-0005-0000-0000-0000E8760000}"/>
    <cellStyle name="Total 2 3 3 2 6 2 4" xfId="30439" xr:uid="{00000000-0005-0000-0000-0000E9760000}"/>
    <cellStyle name="Total 2 3 3 2 6 3" xfId="30440" xr:uid="{00000000-0005-0000-0000-0000EA760000}"/>
    <cellStyle name="Total 2 3 3 2 6 3 2" xfId="30441" xr:uid="{00000000-0005-0000-0000-0000EB760000}"/>
    <cellStyle name="Total 2 3 3 2 6 3 2 2" xfId="30442" xr:uid="{00000000-0005-0000-0000-0000EC760000}"/>
    <cellStyle name="Total 2 3 3 2 6 3 3" xfId="30443" xr:uid="{00000000-0005-0000-0000-0000ED760000}"/>
    <cellStyle name="Total 2 3 3 2 6 4" xfId="30444" xr:uid="{00000000-0005-0000-0000-0000EE760000}"/>
    <cellStyle name="Total 2 3 3 2 6 4 2" xfId="30445" xr:uid="{00000000-0005-0000-0000-0000EF760000}"/>
    <cellStyle name="Total 2 3 3 2 6 4 2 2" xfId="30446" xr:uid="{00000000-0005-0000-0000-0000F0760000}"/>
    <cellStyle name="Total 2 3 3 2 6 4 3" xfId="30447" xr:uid="{00000000-0005-0000-0000-0000F1760000}"/>
    <cellStyle name="Total 2 3 3 2 6 5" xfId="30448" xr:uid="{00000000-0005-0000-0000-0000F2760000}"/>
    <cellStyle name="Total 2 3 3 2 6 5 2" xfId="30449" xr:uid="{00000000-0005-0000-0000-0000F3760000}"/>
    <cellStyle name="Total 2 3 3 2 6 6" xfId="30450" xr:uid="{00000000-0005-0000-0000-0000F4760000}"/>
    <cellStyle name="Total 2 3 3 2 6 6 2" xfId="30451" xr:uid="{00000000-0005-0000-0000-0000F5760000}"/>
    <cellStyle name="Total 2 3 3 2 6 7" xfId="30452" xr:uid="{00000000-0005-0000-0000-0000F6760000}"/>
    <cellStyle name="Total 2 3 3 2 7" xfId="30453" xr:uid="{00000000-0005-0000-0000-0000F7760000}"/>
    <cellStyle name="Total 2 3 3 2 7 2" xfId="30454" xr:uid="{00000000-0005-0000-0000-0000F8760000}"/>
    <cellStyle name="Total 2 3 3 2 7 2 2" xfId="30455" xr:uid="{00000000-0005-0000-0000-0000F9760000}"/>
    <cellStyle name="Total 2 3 3 2 7 2 2 2" xfId="30456" xr:uid="{00000000-0005-0000-0000-0000FA760000}"/>
    <cellStyle name="Total 2 3 3 2 7 2 3" xfId="30457" xr:uid="{00000000-0005-0000-0000-0000FB760000}"/>
    <cellStyle name="Total 2 3 3 2 7 3" xfId="30458" xr:uid="{00000000-0005-0000-0000-0000FC760000}"/>
    <cellStyle name="Total 2 3 3 2 7 3 2" xfId="30459" xr:uid="{00000000-0005-0000-0000-0000FD760000}"/>
    <cellStyle name="Total 2 3 3 2 7 4" xfId="30460" xr:uid="{00000000-0005-0000-0000-0000FE760000}"/>
    <cellStyle name="Total 2 3 3 2 8" xfId="30461" xr:uid="{00000000-0005-0000-0000-0000FF760000}"/>
    <cellStyle name="Total 2 3 3 2 8 2" xfId="30462" xr:uid="{00000000-0005-0000-0000-000000770000}"/>
    <cellStyle name="Total 2 3 3 2 8 2 2" xfId="30463" xr:uid="{00000000-0005-0000-0000-000001770000}"/>
    <cellStyle name="Total 2 3 3 2 8 3" xfId="30464" xr:uid="{00000000-0005-0000-0000-000002770000}"/>
    <cellStyle name="Total 2 3 3 2 9" xfId="30465" xr:uid="{00000000-0005-0000-0000-000003770000}"/>
    <cellStyle name="Total 2 3 3 2 9 2" xfId="30466" xr:uid="{00000000-0005-0000-0000-000004770000}"/>
    <cellStyle name="Total 2 3 3 2 9 2 2" xfId="30467" xr:uid="{00000000-0005-0000-0000-000005770000}"/>
    <cellStyle name="Total 2 3 3 2 9 3" xfId="30468" xr:uid="{00000000-0005-0000-0000-000006770000}"/>
    <cellStyle name="Total 2 3 3 20" xfId="30469" xr:uid="{00000000-0005-0000-0000-000007770000}"/>
    <cellStyle name="Total 2 3 3 3" xfId="30470" xr:uid="{00000000-0005-0000-0000-000008770000}"/>
    <cellStyle name="Total 2 3 3 3 10" xfId="30471" xr:uid="{00000000-0005-0000-0000-000009770000}"/>
    <cellStyle name="Total 2 3 3 3 10 2" xfId="30472" xr:uid="{00000000-0005-0000-0000-00000A770000}"/>
    <cellStyle name="Total 2 3 3 3 11" xfId="30473" xr:uid="{00000000-0005-0000-0000-00000B770000}"/>
    <cellStyle name="Total 2 3 3 3 11 2" xfId="30474" xr:uid="{00000000-0005-0000-0000-00000C770000}"/>
    <cellStyle name="Total 2 3 3 3 12" xfId="30475" xr:uid="{00000000-0005-0000-0000-00000D770000}"/>
    <cellStyle name="Total 2 3 3 3 2" xfId="30476" xr:uid="{00000000-0005-0000-0000-00000E770000}"/>
    <cellStyle name="Total 2 3 3 3 2 2" xfId="30477" xr:uid="{00000000-0005-0000-0000-00000F770000}"/>
    <cellStyle name="Total 2 3 3 3 2 2 2" xfId="30478" xr:uid="{00000000-0005-0000-0000-000010770000}"/>
    <cellStyle name="Total 2 3 3 3 2 2 2 2" xfId="30479" xr:uid="{00000000-0005-0000-0000-000011770000}"/>
    <cellStyle name="Total 2 3 3 3 2 2 2 2 2" xfId="30480" xr:uid="{00000000-0005-0000-0000-000012770000}"/>
    <cellStyle name="Total 2 3 3 3 2 2 2 3" xfId="30481" xr:uid="{00000000-0005-0000-0000-000013770000}"/>
    <cellStyle name="Total 2 3 3 3 2 2 3" xfId="30482" xr:uid="{00000000-0005-0000-0000-000014770000}"/>
    <cellStyle name="Total 2 3 3 3 2 2 3 2" xfId="30483" xr:uid="{00000000-0005-0000-0000-000015770000}"/>
    <cellStyle name="Total 2 3 3 3 2 2 4" xfId="30484" xr:uid="{00000000-0005-0000-0000-000016770000}"/>
    <cellStyle name="Total 2 3 3 3 2 3" xfId="30485" xr:uid="{00000000-0005-0000-0000-000017770000}"/>
    <cellStyle name="Total 2 3 3 3 2 3 2" xfId="30486" xr:uid="{00000000-0005-0000-0000-000018770000}"/>
    <cellStyle name="Total 2 3 3 3 2 3 2 2" xfId="30487" xr:uid="{00000000-0005-0000-0000-000019770000}"/>
    <cellStyle name="Total 2 3 3 3 2 3 3" xfId="30488" xr:uid="{00000000-0005-0000-0000-00001A770000}"/>
    <cellStyle name="Total 2 3 3 3 2 4" xfId="30489" xr:uid="{00000000-0005-0000-0000-00001B770000}"/>
    <cellStyle name="Total 2 3 3 3 2 4 2" xfId="30490" xr:uid="{00000000-0005-0000-0000-00001C770000}"/>
    <cellStyle name="Total 2 3 3 3 2 4 2 2" xfId="30491" xr:uid="{00000000-0005-0000-0000-00001D770000}"/>
    <cellStyle name="Total 2 3 3 3 2 4 3" xfId="30492" xr:uid="{00000000-0005-0000-0000-00001E770000}"/>
    <cellStyle name="Total 2 3 3 3 2 5" xfId="30493" xr:uid="{00000000-0005-0000-0000-00001F770000}"/>
    <cellStyle name="Total 2 3 3 3 2 5 2" xfId="30494" xr:uid="{00000000-0005-0000-0000-000020770000}"/>
    <cellStyle name="Total 2 3 3 3 2 6" xfId="30495" xr:uid="{00000000-0005-0000-0000-000021770000}"/>
    <cellStyle name="Total 2 3 3 3 2 6 2" xfId="30496" xr:uid="{00000000-0005-0000-0000-000022770000}"/>
    <cellStyle name="Total 2 3 3 3 2 7" xfId="30497" xr:uid="{00000000-0005-0000-0000-000023770000}"/>
    <cellStyle name="Total 2 3 3 3 3" xfId="30498" xr:uid="{00000000-0005-0000-0000-000024770000}"/>
    <cellStyle name="Total 2 3 3 3 3 2" xfId="30499" xr:uid="{00000000-0005-0000-0000-000025770000}"/>
    <cellStyle name="Total 2 3 3 3 3 2 2" xfId="30500" xr:uid="{00000000-0005-0000-0000-000026770000}"/>
    <cellStyle name="Total 2 3 3 3 3 2 2 2" xfId="30501" xr:uid="{00000000-0005-0000-0000-000027770000}"/>
    <cellStyle name="Total 2 3 3 3 3 2 2 2 2" xfId="30502" xr:uid="{00000000-0005-0000-0000-000028770000}"/>
    <cellStyle name="Total 2 3 3 3 3 2 2 3" xfId="30503" xr:uid="{00000000-0005-0000-0000-000029770000}"/>
    <cellStyle name="Total 2 3 3 3 3 2 3" xfId="30504" xr:uid="{00000000-0005-0000-0000-00002A770000}"/>
    <cellStyle name="Total 2 3 3 3 3 2 3 2" xfId="30505" xr:uid="{00000000-0005-0000-0000-00002B770000}"/>
    <cellStyle name="Total 2 3 3 3 3 2 4" xfId="30506" xr:uid="{00000000-0005-0000-0000-00002C770000}"/>
    <cellStyle name="Total 2 3 3 3 3 3" xfId="30507" xr:uid="{00000000-0005-0000-0000-00002D770000}"/>
    <cellStyle name="Total 2 3 3 3 3 3 2" xfId="30508" xr:uid="{00000000-0005-0000-0000-00002E770000}"/>
    <cellStyle name="Total 2 3 3 3 3 3 2 2" xfId="30509" xr:uid="{00000000-0005-0000-0000-00002F770000}"/>
    <cellStyle name="Total 2 3 3 3 3 3 3" xfId="30510" xr:uid="{00000000-0005-0000-0000-000030770000}"/>
    <cellStyle name="Total 2 3 3 3 3 4" xfId="30511" xr:uid="{00000000-0005-0000-0000-000031770000}"/>
    <cellStyle name="Total 2 3 3 3 3 4 2" xfId="30512" xr:uid="{00000000-0005-0000-0000-000032770000}"/>
    <cellStyle name="Total 2 3 3 3 3 4 2 2" xfId="30513" xr:uid="{00000000-0005-0000-0000-000033770000}"/>
    <cellStyle name="Total 2 3 3 3 3 4 3" xfId="30514" xr:uid="{00000000-0005-0000-0000-000034770000}"/>
    <cellStyle name="Total 2 3 3 3 3 5" xfId="30515" xr:uid="{00000000-0005-0000-0000-000035770000}"/>
    <cellStyle name="Total 2 3 3 3 3 5 2" xfId="30516" xr:uid="{00000000-0005-0000-0000-000036770000}"/>
    <cellStyle name="Total 2 3 3 3 3 6" xfId="30517" xr:uid="{00000000-0005-0000-0000-000037770000}"/>
    <cellStyle name="Total 2 3 3 3 3 6 2" xfId="30518" xr:uid="{00000000-0005-0000-0000-000038770000}"/>
    <cellStyle name="Total 2 3 3 3 3 7" xfId="30519" xr:uid="{00000000-0005-0000-0000-000039770000}"/>
    <cellStyle name="Total 2 3 3 3 4" xfId="30520" xr:uid="{00000000-0005-0000-0000-00003A770000}"/>
    <cellStyle name="Total 2 3 3 3 4 2" xfId="30521" xr:uid="{00000000-0005-0000-0000-00003B770000}"/>
    <cellStyle name="Total 2 3 3 3 4 2 2" xfId="30522" xr:uid="{00000000-0005-0000-0000-00003C770000}"/>
    <cellStyle name="Total 2 3 3 3 4 2 2 2" xfId="30523" xr:uid="{00000000-0005-0000-0000-00003D770000}"/>
    <cellStyle name="Total 2 3 3 3 4 2 2 2 2" xfId="30524" xr:uid="{00000000-0005-0000-0000-00003E770000}"/>
    <cellStyle name="Total 2 3 3 3 4 2 2 3" xfId="30525" xr:uid="{00000000-0005-0000-0000-00003F770000}"/>
    <cellStyle name="Total 2 3 3 3 4 2 3" xfId="30526" xr:uid="{00000000-0005-0000-0000-000040770000}"/>
    <cellStyle name="Total 2 3 3 3 4 2 3 2" xfId="30527" xr:uid="{00000000-0005-0000-0000-000041770000}"/>
    <cellStyle name="Total 2 3 3 3 4 2 4" xfId="30528" xr:uid="{00000000-0005-0000-0000-000042770000}"/>
    <cellStyle name="Total 2 3 3 3 4 3" xfId="30529" xr:uid="{00000000-0005-0000-0000-000043770000}"/>
    <cellStyle name="Total 2 3 3 3 4 3 2" xfId="30530" xr:uid="{00000000-0005-0000-0000-000044770000}"/>
    <cellStyle name="Total 2 3 3 3 4 3 2 2" xfId="30531" xr:uid="{00000000-0005-0000-0000-000045770000}"/>
    <cellStyle name="Total 2 3 3 3 4 3 3" xfId="30532" xr:uid="{00000000-0005-0000-0000-000046770000}"/>
    <cellStyle name="Total 2 3 3 3 4 4" xfId="30533" xr:uid="{00000000-0005-0000-0000-000047770000}"/>
    <cellStyle name="Total 2 3 3 3 4 4 2" xfId="30534" xr:uid="{00000000-0005-0000-0000-000048770000}"/>
    <cellStyle name="Total 2 3 3 3 4 4 2 2" xfId="30535" xr:uid="{00000000-0005-0000-0000-000049770000}"/>
    <cellStyle name="Total 2 3 3 3 4 4 3" xfId="30536" xr:uid="{00000000-0005-0000-0000-00004A770000}"/>
    <cellStyle name="Total 2 3 3 3 4 5" xfId="30537" xr:uid="{00000000-0005-0000-0000-00004B770000}"/>
    <cellStyle name="Total 2 3 3 3 4 5 2" xfId="30538" xr:uid="{00000000-0005-0000-0000-00004C770000}"/>
    <cellStyle name="Total 2 3 3 3 4 6" xfId="30539" xr:uid="{00000000-0005-0000-0000-00004D770000}"/>
    <cellStyle name="Total 2 3 3 3 4 6 2" xfId="30540" xr:uid="{00000000-0005-0000-0000-00004E770000}"/>
    <cellStyle name="Total 2 3 3 3 4 7" xfId="30541" xr:uid="{00000000-0005-0000-0000-00004F770000}"/>
    <cellStyle name="Total 2 3 3 3 5" xfId="30542" xr:uid="{00000000-0005-0000-0000-000050770000}"/>
    <cellStyle name="Total 2 3 3 3 5 2" xfId="30543" xr:uid="{00000000-0005-0000-0000-000051770000}"/>
    <cellStyle name="Total 2 3 3 3 5 2 2" xfId="30544" xr:uid="{00000000-0005-0000-0000-000052770000}"/>
    <cellStyle name="Total 2 3 3 3 5 2 2 2" xfId="30545" xr:uid="{00000000-0005-0000-0000-000053770000}"/>
    <cellStyle name="Total 2 3 3 3 5 2 2 2 2" xfId="30546" xr:uid="{00000000-0005-0000-0000-000054770000}"/>
    <cellStyle name="Total 2 3 3 3 5 2 2 3" xfId="30547" xr:uid="{00000000-0005-0000-0000-000055770000}"/>
    <cellStyle name="Total 2 3 3 3 5 2 3" xfId="30548" xr:uid="{00000000-0005-0000-0000-000056770000}"/>
    <cellStyle name="Total 2 3 3 3 5 2 3 2" xfId="30549" xr:uid="{00000000-0005-0000-0000-000057770000}"/>
    <cellStyle name="Total 2 3 3 3 5 2 4" xfId="30550" xr:uid="{00000000-0005-0000-0000-000058770000}"/>
    <cellStyle name="Total 2 3 3 3 5 3" xfId="30551" xr:uid="{00000000-0005-0000-0000-000059770000}"/>
    <cellStyle name="Total 2 3 3 3 5 3 2" xfId="30552" xr:uid="{00000000-0005-0000-0000-00005A770000}"/>
    <cellStyle name="Total 2 3 3 3 5 3 2 2" xfId="30553" xr:uid="{00000000-0005-0000-0000-00005B770000}"/>
    <cellStyle name="Total 2 3 3 3 5 3 3" xfId="30554" xr:uid="{00000000-0005-0000-0000-00005C770000}"/>
    <cellStyle name="Total 2 3 3 3 5 4" xfId="30555" xr:uid="{00000000-0005-0000-0000-00005D770000}"/>
    <cellStyle name="Total 2 3 3 3 5 4 2" xfId="30556" xr:uid="{00000000-0005-0000-0000-00005E770000}"/>
    <cellStyle name="Total 2 3 3 3 5 4 2 2" xfId="30557" xr:uid="{00000000-0005-0000-0000-00005F770000}"/>
    <cellStyle name="Total 2 3 3 3 5 4 3" xfId="30558" xr:uid="{00000000-0005-0000-0000-000060770000}"/>
    <cellStyle name="Total 2 3 3 3 5 5" xfId="30559" xr:uid="{00000000-0005-0000-0000-000061770000}"/>
    <cellStyle name="Total 2 3 3 3 5 5 2" xfId="30560" xr:uid="{00000000-0005-0000-0000-000062770000}"/>
    <cellStyle name="Total 2 3 3 3 5 6" xfId="30561" xr:uid="{00000000-0005-0000-0000-000063770000}"/>
    <cellStyle name="Total 2 3 3 3 5 6 2" xfId="30562" xr:uid="{00000000-0005-0000-0000-000064770000}"/>
    <cellStyle name="Total 2 3 3 3 5 7" xfId="30563" xr:uid="{00000000-0005-0000-0000-000065770000}"/>
    <cellStyle name="Total 2 3 3 3 6" xfId="30564" xr:uid="{00000000-0005-0000-0000-000066770000}"/>
    <cellStyle name="Total 2 3 3 3 6 2" xfId="30565" xr:uid="{00000000-0005-0000-0000-000067770000}"/>
    <cellStyle name="Total 2 3 3 3 6 2 2" xfId="30566" xr:uid="{00000000-0005-0000-0000-000068770000}"/>
    <cellStyle name="Total 2 3 3 3 6 2 2 2" xfId="30567" xr:uid="{00000000-0005-0000-0000-000069770000}"/>
    <cellStyle name="Total 2 3 3 3 6 2 2 2 2" xfId="30568" xr:uid="{00000000-0005-0000-0000-00006A770000}"/>
    <cellStyle name="Total 2 3 3 3 6 2 2 3" xfId="30569" xr:uid="{00000000-0005-0000-0000-00006B770000}"/>
    <cellStyle name="Total 2 3 3 3 6 2 3" xfId="30570" xr:uid="{00000000-0005-0000-0000-00006C770000}"/>
    <cellStyle name="Total 2 3 3 3 6 2 3 2" xfId="30571" xr:uid="{00000000-0005-0000-0000-00006D770000}"/>
    <cellStyle name="Total 2 3 3 3 6 2 4" xfId="30572" xr:uid="{00000000-0005-0000-0000-00006E770000}"/>
    <cellStyle name="Total 2 3 3 3 6 3" xfId="30573" xr:uid="{00000000-0005-0000-0000-00006F770000}"/>
    <cellStyle name="Total 2 3 3 3 6 3 2" xfId="30574" xr:uid="{00000000-0005-0000-0000-000070770000}"/>
    <cellStyle name="Total 2 3 3 3 6 3 2 2" xfId="30575" xr:uid="{00000000-0005-0000-0000-000071770000}"/>
    <cellStyle name="Total 2 3 3 3 6 3 3" xfId="30576" xr:uid="{00000000-0005-0000-0000-000072770000}"/>
    <cellStyle name="Total 2 3 3 3 6 4" xfId="30577" xr:uid="{00000000-0005-0000-0000-000073770000}"/>
    <cellStyle name="Total 2 3 3 3 6 4 2" xfId="30578" xr:uid="{00000000-0005-0000-0000-000074770000}"/>
    <cellStyle name="Total 2 3 3 3 6 4 2 2" xfId="30579" xr:uid="{00000000-0005-0000-0000-000075770000}"/>
    <cellStyle name="Total 2 3 3 3 6 4 3" xfId="30580" xr:uid="{00000000-0005-0000-0000-000076770000}"/>
    <cellStyle name="Total 2 3 3 3 6 5" xfId="30581" xr:uid="{00000000-0005-0000-0000-000077770000}"/>
    <cellStyle name="Total 2 3 3 3 6 5 2" xfId="30582" xr:uid="{00000000-0005-0000-0000-000078770000}"/>
    <cellStyle name="Total 2 3 3 3 6 6" xfId="30583" xr:uid="{00000000-0005-0000-0000-000079770000}"/>
    <cellStyle name="Total 2 3 3 3 6 6 2" xfId="30584" xr:uid="{00000000-0005-0000-0000-00007A770000}"/>
    <cellStyle name="Total 2 3 3 3 6 7" xfId="30585" xr:uid="{00000000-0005-0000-0000-00007B770000}"/>
    <cellStyle name="Total 2 3 3 3 7" xfId="30586" xr:uid="{00000000-0005-0000-0000-00007C770000}"/>
    <cellStyle name="Total 2 3 3 3 7 2" xfId="30587" xr:uid="{00000000-0005-0000-0000-00007D770000}"/>
    <cellStyle name="Total 2 3 3 3 7 2 2" xfId="30588" xr:uid="{00000000-0005-0000-0000-00007E770000}"/>
    <cellStyle name="Total 2 3 3 3 7 2 2 2" xfId="30589" xr:uid="{00000000-0005-0000-0000-00007F770000}"/>
    <cellStyle name="Total 2 3 3 3 7 2 3" xfId="30590" xr:uid="{00000000-0005-0000-0000-000080770000}"/>
    <cellStyle name="Total 2 3 3 3 7 3" xfId="30591" xr:uid="{00000000-0005-0000-0000-000081770000}"/>
    <cellStyle name="Total 2 3 3 3 7 3 2" xfId="30592" xr:uid="{00000000-0005-0000-0000-000082770000}"/>
    <cellStyle name="Total 2 3 3 3 7 4" xfId="30593" xr:uid="{00000000-0005-0000-0000-000083770000}"/>
    <cellStyle name="Total 2 3 3 3 8" xfId="30594" xr:uid="{00000000-0005-0000-0000-000084770000}"/>
    <cellStyle name="Total 2 3 3 3 8 2" xfId="30595" xr:uid="{00000000-0005-0000-0000-000085770000}"/>
    <cellStyle name="Total 2 3 3 3 8 2 2" xfId="30596" xr:uid="{00000000-0005-0000-0000-000086770000}"/>
    <cellStyle name="Total 2 3 3 3 8 3" xfId="30597" xr:uid="{00000000-0005-0000-0000-000087770000}"/>
    <cellStyle name="Total 2 3 3 3 9" xfId="30598" xr:uid="{00000000-0005-0000-0000-000088770000}"/>
    <cellStyle name="Total 2 3 3 3 9 2" xfId="30599" xr:uid="{00000000-0005-0000-0000-000089770000}"/>
    <cellStyle name="Total 2 3 3 3 9 2 2" xfId="30600" xr:uid="{00000000-0005-0000-0000-00008A770000}"/>
    <cellStyle name="Total 2 3 3 3 9 3" xfId="30601" xr:uid="{00000000-0005-0000-0000-00008B770000}"/>
    <cellStyle name="Total 2 3 3 4" xfId="30602" xr:uid="{00000000-0005-0000-0000-00008C770000}"/>
    <cellStyle name="Total 2 3 3 4 10" xfId="30603" xr:uid="{00000000-0005-0000-0000-00008D770000}"/>
    <cellStyle name="Total 2 3 3 4 10 2" xfId="30604" xr:uid="{00000000-0005-0000-0000-00008E770000}"/>
    <cellStyle name="Total 2 3 3 4 11" xfId="30605" xr:uid="{00000000-0005-0000-0000-00008F770000}"/>
    <cellStyle name="Total 2 3 3 4 11 2" xfId="30606" xr:uid="{00000000-0005-0000-0000-000090770000}"/>
    <cellStyle name="Total 2 3 3 4 12" xfId="30607" xr:uid="{00000000-0005-0000-0000-000091770000}"/>
    <cellStyle name="Total 2 3 3 4 2" xfId="30608" xr:uid="{00000000-0005-0000-0000-000092770000}"/>
    <cellStyle name="Total 2 3 3 4 2 2" xfId="30609" xr:uid="{00000000-0005-0000-0000-000093770000}"/>
    <cellStyle name="Total 2 3 3 4 2 2 2" xfId="30610" xr:uid="{00000000-0005-0000-0000-000094770000}"/>
    <cellStyle name="Total 2 3 3 4 2 2 2 2" xfId="30611" xr:uid="{00000000-0005-0000-0000-000095770000}"/>
    <cellStyle name="Total 2 3 3 4 2 2 2 2 2" xfId="30612" xr:uid="{00000000-0005-0000-0000-000096770000}"/>
    <cellStyle name="Total 2 3 3 4 2 2 2 3" xfId="30613" xr:uid="{00000000-0005-0000-0000-000097770000}"/>
    <cellStyle name="Total 2 3 3 4 2 2 3" xfId="30614" xr:uid="{00000000-0005-0000-0000-000098770000}"/>
    <cellStyle name="Total 2 3 3 4 2 2 3 2" xfId="30615" xr:uid="{00000000-0005-0000-0000-000099770000}"/>
    <cellStyle name="Total 2 3 3 4 2 2 4" xfId="30616" xr:uid="{00000000-0005-0000-0000-00009A770000}"/>
    <cellStyle name="Total 2 3 3 4 2 3" xfId="30617" xr:uid="{00000000-0005-0000-0000-00009B770000}"/>
    <cellStyle name="Total 2 3 3 4 2 3 2" xfId="30618" xr:uid="{00000000-0005-0000-0000-00009C770000}"/>
    <cellStyle name="Total 2 3 3 4 2 3 2 2" xfId="30619" xr:uid="{00000000-0005-0000-0000-00009D770000}"/>
    <cellStyle name="Total 2 3 3 4 2 3 3" xfId="30620" xr:uid="{00000000-0005-0000-0000-00009E770000}"/>
    <cellStyle name="Total 2 3 3 4 2 4" xfId="30621" xr:uid="{00000000-0005-0000-0000-00009F770000}"/>
    <cellStyle name="Total 2 3 3 4 2 4 2" xfId="30622" xr:uid="{00000000-0005-0000-0000-0000A0770000}"/>
    <cellStyle name="Total 2 3 3 4 2 4 2 2" xfId="30623" xr:uid="{00000000-0005-0000-0000-0000A1770000}"/>
    <cellStyle name="Total 2 3 3 4 2 4 3" xfId="30624" xr:uid="{00000000-0005-0000-0000-0000A2770000}"/>
    <cellStyle name="Total 2 3 3 4 2 5" xfId="30625" xr:uid="{00000000-0005-0000-0000-0000A3770000}"/>
    <cellStyle name="Total 2 3 3 4 2 5 2" xfId="30626" xr:uid="{00000000-0005-0000-0000-0000A4770000}"/>
    <cellStyle name="Total 2 3 3 4 2 6" xfId="30627" xr:uid="{00000000-0005-0000-0000-0000A5770000}"/>
    <cellStyle name="Total 2 3 3 4 2 6 2" xfId="30628" xr:uid="{00000000-0005-0000-0000-0000A6770000}"/>
    <cellStyle name="Total 2 3 3 4 2 7" xfId="30629" xr:uid="{00000000-0005-0000-0000-0000A7770000}"/>
    <cellStyle name="Total 2 3 3 4 3" xfId="30630" xr:uid="{00000000-0005-0000-0000-0000A8770000}"/>
    <cellStyle name="Total 2 3 3 4 3 2" xfId="30631" xr:uid="{00000000-0005-0000-0000-0000A9770000}"/>
    <cellStyle name="Total 2 3 3 4 3 2 2" xfId="30632" xr:uid="{00000000-0005-0000-0000-0000AA770000}"/>
    <cellStyle name="Total 2 3 3 4 3 2 2 2" xfId="30633" xr:uid="{00000000-0005-0000-0000-0000AB770000}"/>
    <cellStyle name="Total 2 3 3 4 3 2 2 2 2" xfId="30634" xr:uid="{00000000-0005-0000-0000-0000AC770000}"/>
    <cellStyle name="Total 2 3 3 4 3 2 2 3" xfId="30635" xr:uid="{00000000-0005-0000-0000-0000AD770000}"/>
    <cellStyle name="Total 2 3 3 4 3 2 3" xfId="30636" xr:uid="{00000000-0005-0000-0000-0000AE770000}"/>
    <cellStyle name="Total 2 3 3 4 3 2 3 2" xfId="30637" xr:uid="{00000000-0005-0000-0000-0000AF770000}"/>
    <cellStyle name="Total 2 3 3 4 3 2 4" xfId="30638" xr:uid="{00000000-0005-0000-0000-0000B0770000}"/>
    <cellStyle name="Total 2 3 3 4 3 3" xfId="30639" xr:uid="{00000000-0005-0000-0000-0000B1770000}"/>
    <cellStyle name="Total 2 3 3 4 3 3 2" xfId="30640" xr:uid="{00000000-0005-0000-0000-0000B2770000}"/>
    <cellStyle name="Total 2 3 3 4 3 3 2 2" xfId="30641" xr:uid="{00000000-0005-0000-0000-0000B3770000}"/>
    <cellStyle name="Total 2 3 3 4 3 3 3" xfId="30642" xr:uid="{00000000-0005-0000-0000-0000B4770000}"/>
    <cellStyle name="Total 2 3 3 4 3 4" xfId="30643" xr:uid="{00000000-0005-0000-0000-0000B5770000}"/>
    <cellStyle name="Total 2 3 3 4 3 4 2" xfId="30644" xr:uid="{00000000-0005-0000-0000-0000B6770000}"/>
    <cellStyle name="Total 2 3 3 4 3 4 2 2" xfId="30645" xr:uid="{00000000-0005-0000-0000-0000B7770000}"/>
    <cellStyle name="Total 2 3 3 4 3 4 3" xfId="30646" xr:uid="{00000000-0005-0000-0000-0000B8770000}"/>
    <cellStyle name="Total 2 3 3 4 3 5" xfId="30647" xr:uid="{00000000-0005-0000-0000-0000B9770000}"/>
    <cellStyle name="Total 2 3 3 4 3 5 2" xfId="30648" xr:uid="{00000000-0005-0000-0000-0000BA770000}"/>
    <cellStyle name="Total 2 3 3 4 3 6" xfId="30649" xr:uid="{00000000-0005-0000-0000-0000BB770000}"/>
    <cellStyle name="Total 2 3 3 4 3 6 2" xfId="30650" xr:uid="{00000000-0005-0000-0000-0000BC770000}"/>
    <cellStyle name="Total 2 3 3 4 3 7" xfId="30651" xr:uid="{00000000-0005-0000-0000-0000BD770000}"/>
    <cellStyle name="Total 2 3 3 4 4" xfId="30652" xr:uid="{00000000-0005-0000-0000-0000BE770000}"/>
    <cellStyle name="Total 2 3 3 4 4 2" xfId="30653" xr:uid="{00000000-0005-0000-0000-0000BF770000}"/>
    <cellStyle name="Total 2 3 3 4 4 2 2" xfId="30654" xr:uid="{00000000-0005-0000-0000-0000C0770000}"/>
    <cellStyle name="Total 2 3 3 4 4 2 2 2" xfId="30655" xr:uid="{00000000-0005-0000-0000-0000C1770000}"/>
    <cellStyle name="Total 2 3 3 4 4 2 2 2 2" xfId="30656" xr:uid="{00000000-0005-0000-0000-0000C2770000}"/>
    <cellStyle name="Total 2 3 3 4 4 2 2 3" xfId="30657" xr:uid="{00000000-0005-0000-0000-0000C3770000}"/>
    <cellStyle name="Total 2 3 3 4 4 2 3" xfId="30658" xr:uid="{00000000-0005-0000-0000-0000C4770000}"/>
    <cellStyle name="Total 2 3 3 4 4 2 3 2" xfId="30659" xr:uid="{00000000-0005-0000-0000-0000C5770000}"/>
    <cellStyle name="Total 2 3 3 4 4 2 4" xfId="30660" xr:uid="{00000000-0005-0000-0000-0000C6770000}"/>
    <cellStyle name="Total 2 3 3 4 4 3" xfId="30661" xr:uid="{00000000-0005-0000-0000-0000C7770000}"/>
    <cellStyle name="Total 2 3 3 4 4 3 2" xfId="30662" xr:uid="{00000000-0005-0000-0000-0000C8770000}"/>
    <cellStyle name="Total 2 3 3 4 4 3 2 2" xfId="30663" xr:uid="{00000000-0005-0000-0000-0000C9770000}"/>
    <cellStyle name="Total 2 3 3 4 4 3 3" xfId="30664" xr:uid="{00000000-0005-0000-0000-0000CA770000}"/>
    <cellStyle name="Total 2 3 3 4 4 4" xfId="30665" xr:uid="{00000000-0005-0000-0000-0000CB770000}"/>
    <cellStyle name="Total 2 3 3 4 4 4 2" xfId="30666" xr:uid="{00000000-0005-0000-0000-0000CC770000}"/>
    <cellStyle name="Total 2 3 3 4 4 4 2 2" xfId="30667" xr:uid="{00000000-0005-0000-0000-0000CD770000}"/>
    <cellStyle name="Total 2 3 3 4 4 4 3" xfId="30668" xr:uid="{00000000-0005-0000-0000-0000CE770000}"/>
    <cellStyle name="Total 2 3 3 4 4 5" xfId="30669" xr:uid="{00000000-0005-0000-0000-0000CF770000}"/>
    <cellStyle name="Total 2 3 3 4 4 5 2" xfId="30670" xr:uid="{00000000-0005-0000-0000-0000D0770000}"/>
    <cellStyle name="Total 2 3 3 4 4 6" xfId="30671" xr:uid="{00000000-0005-0000-0000-0000D1770000}"/>
    <cellStyle name="Total 2 3 3 4 4 6 2" xfId="30672" xr:uid="{00000000-0005-0000-0000-0000D2770000}"/>
    <cellStyle name="Total 2 3 3 4 4 7" xfId="30673" xr:uid="{00000000-0005-0000-0000-0000D3770000}"/>
    <cellStyle name="Total 2 3 3 4 5" xfId="30674" xr:uid="{00000000-0005-0000-0000-0000D4770000}"/>
    <cellStyle name="Total 2 3 3 4 5 2" xfId="30675" xr:uid="{00000000-0005-0000-0000-0000D5770000}"/>
    <cellStyle name="Total 2 3 3 4 5 2 2" xfId="30676" xr:uid="{00000000-0005-0000-0000-0000D6770000}"/>
    <cellStyle name="Total 2 3 3 4 5 2 2 2" xfId="30677" xr:uid="{00000000-0005-0000-0000-0000D7770000}"/>
    <cellStyle name="Total 2 3 3 4 5 2 2 2 2" xfId="30678" xr:uid="{00000000-0005-0000-0000-0000D8770000}"/>
    <cellStyle name="Total 2 3 3 4 5 2 2 3" xfId="30679" xr:uid="{00000000-0005-0000-0000-0000D9770000}"/>
    <cellStyle name="Total 2 3 3 4 5 2 3" xfId="30680" xr:uid="{00000000-0005-0000-0000-0000DA770000}"/>
    <cellStyle name="Total 2 3 3 4 5 2 3 2" xfId="30681" xr:uid="{00000000-0005-0000-0000-0000DB770000}"/>
    <cellStyle name="Total 2 3 3 4 5 2 4" xfId="30682" xr:uid="{00000000-0005-0000-0000-0000DC770000}"/>
    <cellStyle name="Total 2 3 3 4 5 3" xfId="30683" xr:uid="{00000000-0005-0000-0000-0000DD770000}"/>
    <cellStyle name="Total 2 3 3 4 5 3 2" xfId="30684" xr:uid="{00000000-0005-0000-0000-0000DE770000}"/>
    <cellStyle name="Total 2 3 3 4 5 3 2 2" xfId="30685" xr:uid="{00000000-0005-0000-0000-0000DF770000}"/>
    <cellStyle name="Total 2 3 3 4 5 3 3" xfId="30686" xr:uid="{00000000-0005-0000-0000-0000E0770000}"/>
    <cellStyle name="Total 2 3 3 4 5 4" xfId="30687" xr:uid="{00000000-0005-0000-0000-0000E1770000}"/>
    <cellStyle name="Total 2 3 3 4 5 4 2" xfId="30688" xr:uid="{00000000-0005-0000-0000-0000E2770000}"/>
    <cellStyle name="Total 2 3 3 4 5 4 2 2" xfId="30689" xr:uid="{00000000-0005-0000-0000-0000E3770000}"/>
    <cellStyle name="Total 2 3 3 4 5 4 3" xfId="30690" xr:uid="{00000000-0005-0000-0000-0000E4770000}"/>
    <cellStyle name="Total 2 3 3 4 5 5" xfId="30691" xr:uid="{00000000-0005-0000-0000-0000E5770000}"/>
    <cellStyle name="Total 2 3 3 4 5 5 2" xfId="30692" xr:uid="{00000000-0005-0000-0000-0000E6770000}"/>
    <cellStyle name="Total 2 3 3 4 5 6" xfId="30693" xr:uid="{00000000-0005-0000-0000-0000E7770000}"/>
    <cellStyle name="Total 2 3 3 4 5 6 2" xfId="30694" xr:uid="{00000000-0005-0000-0000-0000E8770000}"/>
    <cellStyle name="Total 2 3 3 4 5 7" xfId="30695" xr:uid="{00000000-0005-0000-0000-0000E9770000}"/>
    <cellStyle name="Total 2 3 3 4 6" xfId="30696" xr:uid="{00000000-0005-0000-0000-0000EA770000}"/>
    <cellStyle name="Total 2 3 3 4 6 2" xfId="30697" xr:uid="{00000000-0005-0000-0000-0000EB770000}"/>
    <cellStyle name="Total 2 3 3 4 6 2 2" xfId="30698" xr:uid="{00000000-0005-0000-0000-0000EC770000}"/>
    <cellStyle name="Total 2 3 3 4 6 2 2 2" xfId="30699" xr:uid="{00000000-0005-0000-0000-0000ED770000}"/>
    <cellStyle name="Total 2 3 3 4 6 2 2 2 2" xfId="30700" xr:uid="{00000000-0005-0000-0000-0000EE770000}"/>
    <cellStyle name="Total 2 3 3 4 6 2 2 3" xfId="30701" xr:uid="{00000000-0005-0000-0000-0000EF770000}"/>
    <cellStyle name="Total 2 3 3 4 6 2 3" xfId="30702" xr:uid="{00000000-0005-0000-0000-0000F0770000}"/>
    <cellStyle name="Total 2 3 3 4 6 2 3 2" xfId="30703" xr:uid="{00000000-0005-0000-0000-0000F1770000}"/>
    <cellStyle name="Total 2 3 3 4 6 2 4" xfId="30704" xr:uid="{00000000-0005-0000-0000-0000F2770000}"/>
    <cellStyle name="Total 2 3 3 4 6 3" xfId="30705" xr:uid="{00000000-0005-0000-0000-0000F3770000}"/>
    <cellStyle name="Total 2 3 3 4 6 3 2" xfId="30706" xr:uid="{00000000-0005-0000-0000-0000F4770000}"/>
    <cellStyle name="Total 2 3 3 4 6 3 2 2" xfId="30707" xr:uid="{00000000-0005-0000-0000-0000F5770000}"/>
    <cellStyle name="Total 2 3 3 4 6 3 3" xfId="30708" xr:uid="{00000000-0005-0000-0000-0000F6770000}"/>
    <cellStyle name="Total 2 3 3 4 6 4" xfId="30709" xr:uid="{00000000-0005-0000-0000-0000F7770000}"/>
    <cellStyle name="Total 2 3 3 4 6 4 2" xfId="30710" xr:uid="{00000000-0005-0000-0000-0000F8770000}"/>
    <cellStyle name="Total 2 3 3 4 6 4 2 2" xfId="30711" xr:uid="{00000000-0005-0000-0000-0000F9770000}"/>
    <cellStyle name="Total 2 3 3 4 6 4 3" xfId="30712" xr:uid="{00000000-0005-0000-0000-0000FA770000}"/>
    <cellStyle name="Total 2 3 3 4 6 5" xfId="30713" xr:uid="{00000000-0005-0000-0000-0000FB770000}"/>
    <cellStyle name="Total 2 3 3 4 6 5 2" xfId="30714" xr:uid="{00000000-0005-0000-0000-0000FC770000}"/>
    <cellStyle name="Total 2 3 3 4 6 6" xfId="30715" xr:uid="{00000000-0005-0000-0000-0000FD770000}"/>
    <cellStyle name="Total 2 3 3 4 6 6 2" xfId="30716" xr:uid="{00000000-0005-0000-0000-0000FE770000}"/>
    <cellStyle name="Total 2 3 3 4 6 7" xfId="30717" xr:uid="{00000000-0005-0000-0000-0000FF770000}"/>
    <cellStyle name="Total 2 3 3 4 7" xfId="30718" xr:uid="{00000000-0005-0000-0000-000000780000}"/>
    <cellStyle name="Total 2 3 3 4 7 2" xfId="30719" xr:uid="{00000000-0005-0000-0000-000001780000}"/>
    <cellStyle name="Total 2 3 3 4 7 2 2" xfId="30720" xr:uid="{00000000-0005-0000-0000-000002780000}"/>
    <cellStyle name="Total 2 3 3 4 7 2 2 2" xfId="30721" xr:uid="{00000000-0005-0000-0000-000003780000}"/>
    <cellStyle name="Total 2 3 3 4 7 2 3" xfId="30722" xr:uid="{00000000-0005-0000-0000-000004780000}"/>
    <cellStyle name="Total 2 3 3 4 7 3" xfId="30723" xr:uid="{00000000-0005-0000-0000-000005780000}"/>
    <cellStyle name="Total 2 3 3 4 7 3 2" xfId="30724" xr:uid="{00000000-0005-0000-0000-000006780000}"/>
    <cellStyle name="Total 2 3 3 4 7 4" xfId="30725" xr:uid="{00000000-0005-0000-0000-000007780000}"/>
    <cellStyle name="Total 2 3 3 4 8" xfId="30726" xr:uid="{00000000-0005-0000-0000-000008780000}"/>
    <cellStyle name="Total 2 3 3 4 8 2" xfId="30727" xr:uid="{00000000-0005-0000-0000-000009780000}"/>
    <cellStyle name="Total 2 3 3 4 8 2 2" xfId="30728" xr:uid="{00000000-0005-0000-0000-00000A780000}"/>
    <cellStyle name="Total 2 3 3 4 8 3" xfId="30729" xr:uid="{00000000-0005-0000-0000-00000B780000}"/>
    <cellStyle name="Total 2 3 3 4 9" xfId="30730" xr:uid="{00000000-0005-0000-0000-00000C780000}"/>
    <cellStyle name="Total 2 3 3 4 9 2" xfId="30731" xr:uid="{00000000-0005-0000-0000-00000D780000}"/>
    <cellStyle name="Total 2 3 3 4 9 2 2" xfId="30732" xr:uid="{00000000-0005-0000-0000-00000E780000}"/>
    <cellStyle name="Total 2 3 3 4 9 3" xfId="30733" xr:uid="{00000000-0005-0000-0000-00000F780000}"/>
    <cellStyle name="Total 2 3 3 5" xfId="30734" xr:uid="{00000000-0005-0000-0000-000010780000}"/>
    <cellStyle name="Total 2 3 3 5 10" xfId="30735" xr:uid="{00000000-0005-0000-0000-000011780000}"/>
    <cellStyle name="Total 2 3 3 5 10 2" xfId="30736" xr:uid="{00000000-0005-0000-0000-000012780000}"/>
    <cellStyle name="Total 2 3 3 5 11" xfId="30737" xr:uid="{00000000-0005-0000-0000-000013780000}"/>
    <cellStyle name="Total 2 3 3 5 11 2" xfId="30738" xr:uid="{00000000-0005-0000-0000-000014780000}"/>
    <cellStyle name="Total 2 3 3 5 12" xfId="30739" xr:uid="{00000000-0005-0000-0000-000015780000}"/>
    <cellStyle name="Total 2 3 3 5 2" xfId="30740" xr:uid="{00000000-0005-0000-0000-000016780000}"/>
    <cellStyle name="Total 2 3 3 5 2 2" xfId="30741" xr:uid="{00000000-0005-0000-0000-000017780000}"/>
    <cellStyle name="Total 2 3 3 5 2 2 2" xfId="30742" xr:uid="{00000000-0005-0000-0000-000018780000}"/>
    <cellStyle name="Total 2 3 3 5 2 2 2 2" xfId="30743" xr:uid="{00000000-0005-0000-0000-000019780000}"/>
    <cellStyle name="Total 2 3 3 5 2 2 2 2 2" xfId="30744" xr:uid="{00000000-0005-0000-0000-00001A780000}"/>
    <cellStyle name="Total 2 3 3 5 2 2 2 3" xfId="30745" xr:uid="{00000000-0005-0000-0000-00001B780000}"/>
    <cellStyle name="Total 2 3 3 5 2 2 3" xfId="30746" xr:uid="{00000000-0005-0000-0000-00001C780000}"/>
    <cellStyle name="Total 2 3 3 5 2 2 3 2" xfId="30747" xr:uid="{00000000-0005-0000-0000-00001D780000}"/>
    <cellStyle name="Total 2 3 3 5 2 2 4" xfId="30748" xr:uid="{00000000-0005-0000-0000-00001E780000}"/>
    <cellStyle name="Total 2 3 3 5 2 3" xfId="30749" xr:uid="{00000000-0005-0000-0000-00001F780000}"/>
    <cellStyle name="Total 2 3 3 5 2 3 2" xfId="30750" xr:uid="{00000000-0005-0000-0000-000020780000}"/>
    <cellStyle name="Total 2 3 3 5 2 3 2 2" xfId="30751" xr:uid="{00000000-0005-0000-0000-000021780000}"/>
    <cellStyle name="Total 2 3 3 5 2 3 3" xfId="30752" xr:uid="{00000000-0005-0000-0000-000022780000}"/>
    <cellStyle name="Total 2 3 3 5 2 4" xfId="30753" xr:uid="{00000000-0005-0000-0000-000023780000}"/>
    <cellStyle name="Total 2 3 3 5 2 4 2" xfId="30754" xr:uid="{00000000-0005-0000-0000-000024780000}"/>
    <cellStyle name="Total 2 3 3 5 2 4 2 2" xfId="30755" xr:uid="{00000000-0005-0000-0000-000025780000}"/>
    <cellStyle name="Total 2 3 3 5 2 4 3" xfId="30756" xr:uid="{00000000-0005-0000-0000-000026780000}"/>
    <cellStyle name="Total 2 3 3 5 2 5" xfId="30757" xr:uid="{00000000-0005-0000-0000-000027780000}"/>
    <cellStyle name="Total 2 3 3 5 2 5 2" xfId="30758" xr:uid="{00000000-0005-0000-0000-000028780000}"/>
    <cellStyle name="Total 2 3 3 5 2 6" xfId="30759" xr:uid="{00000000-0005-0000-0000-000029780000}"/>
    <cellStyle name="Total 2 3 3 5 2 6 2" xfId="30760" xr:uid="{00000000-0005-0000-0000-00002A780000}"/>
    <cellStyle name="Total 2 3 3 5 2 7" xfId="30761" xr:uid="{00000000-0005-0000-0000-00002B780000}"/>
    <cellStyle name="Total 2 3 3 5 3" xfId="30762" xr:uid="{00000000-0005-0000-0000-00002C780000}"/>
    <cellStyle name="Total 2 3 3 5 3 2" xfId="30763" xr:uid="{00000000-0005-0000-0000-00002D780000}"/>
    <cellStyle name="Total 2 3 3 5 3 2 2" xfId="30764" xr:uid="{00000000-0005-0000-0000-00002E780000}"/>
    <cellStyle name="Total 2 3 3 5 3 2 2 2" xfId="30765" xr:uid="{00000000-0005-0000-0000-00002F780000}"/>
    <cellStyle name="Total 2 3 3 5 3 2 2 2 2" xfId="30766" xr:uid="{00000000-0005-0000-0000-000030780000}"/>
    <cellStyle name="Total 2 3 3 5 3 2 2 3" xfId="30767" xr:uid="{00000000-0005-0000-0000-000031780000}"/>
    <cellStyle name="Total 2 3 3 5 3 2 3" xfId="30768" xr:uid="{00000000-0005-0000-0000-000032780000}"/>
    <cellStyle name="Total 2 3 3 5 3 2 3 2" xfId="30769" xr:uid="{00000000-0005-0000-0000-000033780000}"/>
    <cellStyle name="Total 2 3 3 5 3 2 4" xfId="30770" xr:uid="{00000000-0005-0000-0000-000034780000}"/>
    <cellStyle name="Total 2 3 3 5 3 3" xfId="30771" xr:uid="{00000000-0005-0000-0000-000035780000}"/>
    <cellStyle name="Total 2 3 3 5 3 3 2" xfId="30772" xr:uid="{00000000-0005-0000-0000-000036780000}"/>
    <cellStyle name="Total 2 3 3 5 3 3 2 2" xfId="30773" xr:uid="{00000000-0005-0000-0000-000037780000}"/>
    <cellStyle name="Total 2 3 3 5 3 3 3" xfId="30774" xr:uid="{00000000-0005-0000-0000-000038780000}"/>
    <cellStyle name="Total 2 3 3 5 3 4" xfId="30775" xr:uid="{00000000-0005-0000-0000-000039780000}"/>
    <cellStyle name="Total 2 3 3 5 3 4 2" xfId="30776" xr:uid="{00000000-0005-0000-0000-00003A780000}"/>
    <cellStyle name="Total 2 3 3 5 3 4 2 2" xfId="30777" xr:uid="{00000000-0005-0000-0000-00003B780000}"/>
    <cellStyle name="Total 2 3 3 5 3 4 3" xfId="30778" xr:uid="{00000000-0005-0000-0000-00003C780000}"/>
    <cellStyle name="Total 2 3 3 5 3 5" xfId="30779" xr:uid="{00000000-0005-0000-0000-00003D780000}"/>
    <cellStyle name="Total 2 3 3 5 3 5 2" xfId="30780" xr:uid="{00000000-0005-0000-0000-00003E780000}"/>
    <cellStyle name="Total 2 3 3 5 3 6" xfId="30781" xr:uid="{00000000-0005-0000-0000-00003F780000}"/>
    <cellStyle name="Total 2 3 3 5 3 6 2" xfId="30782" xr:uid="{00000000-0005-0000-0000-000040780000}"/>
    <cellStyle name="Total 2 3 3 5 3 7" xfId="30783" xr:uid="{00000000-0005-0000-0000-000041780000}"/>
    <cellStyle name="Total 2 3 3 5 4" xfId="30784" xr:uid="{00000000-0005-0000-0000-000042780000}"/>
    <cellStyle name="Total 2 3 3 5 4 2" xfId="30785" xr:uid="{00000000-0005-0000-0000-000043780000}"/>
    <cellStyle name="Total 2 3 3 5 4 2 2" xfId="30786" xr:uid="{00000000-0005-0000-0000-000044780000}"/>
    <cellStyle name="Total 2 3 3 5 4 2 2 2" xfId="30787" xr:uid="{00000000-0005-0000-0000-000045780000}"/>
    <cellStyle name="Total 2 3 3 5 4 2 2 2 2" xfId="30788" xr:uid="{00000000-0005-0000-0000-000046780000}"/>
    <cellStyle name="Total 2 3 3 5 4 2 2 3" xfId="30789" xr:uid="{00000000-0005-0000-0000-000047780000}"/>
    <cellStyle name="Total 2 3 3 5 4 2 3" xfId="30790" xr:uid="{00000000-0005-0000-0000-000048780000}"/>
    <cellStyle name="Total 2 3 3 5 4 2 3 2" xfId="30791" xr:uid="{00000000-0005-0000-0000-000049780000}"/>
    <cellStyle name="Total 2 3 3 5 4 2 4" xfId="30792" xr:uid="{00000000-0005-0000-0000-00004A780000}"/>
    <cellStyle name="Total 2 3 3 5 4 3" xfId="30793" xr:uid="{00000000-0005-0000-0000-00004B780000}"/>
    <cellStyle name="Total 2 3 3 5 4 3 2" xfId="30794" xr:uid="{00000000-0005-0000-0000-00004C780000}"/>
    <cellStyle name="Total 2 3 3 5 4 3 2 2" xfId="30795" xr:uid="{00000000-0005-0000-0000-00004D780000}"/>
    <cellStyle name="Total 2 3 3 5 4 3 3" xfId="30796" xr:uid="{00000000-0005-0000-0000-00004E780000}"/>
    <cellStyle name="Total 2 3 3 5 4 4" xfId="30797" xr:uid="{00000000-0005-0000-0000-00004F780000}"/>
    <cellStyle name="Total 2 3 3 5 4 4 2" xfId="30798" xr:uid="{00000000-0005-0000-0000-000050780000}"/>
    <cellStyle name="Total 2 3 3 5 4 4 2 2" xfId="30799" xr:uid="{00000000-0005-0000-0000-000051780000}"/>
    <cellStyle name="Total 2 3 3 5 4 4 3" xfId="30800" xr:uid="{00000000-0005-0000-0000-000052780000}"/>
    <cellStyle name="Total 2 3 3 5 4 5" xfId="30801" xr:uid="{00000000-0005-0000-0000-000053780000}"/>
    <cellStyle name="Total 2 3 3 5 4 5 2" xfId="30802" xr:uid="{00000000-0005-0000-0000-000054780000}"/>
    <cellStyle name="Total 2 3 3 5 4 6" xfId="30803" xr:uid="{00000000-0005-0000-0000-000055780000}"/>
    <cellStyle name="Total 2 3 3 5 4 6 2" xfId="30804" xr:uid="{00000000-0005-0000-0000-000056780000}"/>
    <cellStyle name="Total 2 3 3 5 4 7" xfId="30805" xr:uid="{00000000-0005-0000-0000-000057780000}"/>
    <cellStyle name="Total 2 3 3 5 5" xfId="30806" xr:uid="{00000000-0005-0000-0000-000058780000}"/>
    <cellStyle name="Total 2 3 3 5 5 2" xfId="30807" xr:uid="{00000000-0005-0000-0000-000059780000}"/>
    <cellStyle name="Total 2 3 3 5 5 2 2" xfId="30808" xr:uid="{00000000-0005-0000-0000-00005A780000}"/>
    <cellStyle name="Total 2 3 3 5 5 2 2 2" xfId="30809" xr:uid="{00000000-0005-0000-0000-00005B780000}"/>
    <cellStyle name="Total 2 3 3 5 5 2 2 2 2" xfId="30810" xr:uid="{00000000-0005-0000-0000-00005C780000}"/>
    <cellStyle name="Total 2 3 3 5 5 2 2 3" xfId="30811" xr:uid="{00000000-0005-0000-0000-00005D780000}"/>
    <cellStyle name="Total 2 3 3 5 5 2 3" xfId="30812" xr:uid="{00000000-0005-0000-0000-00005E780000}"/>
    <cellStyle name="Total 2 3 3 5 5 2 3 2" xfId="30813" xr:uid="{00000000-0005-0000-0000-00005F780000}"/>
    <cellStyle name="Total 2 3 3 5 5 2 4" xfId="30814" xr:uid="{00000000-0005-0000-0000-000060780000}"/>
    <cellStyle name="Total 2 3 3 5 5 3" xfId="30815" xr:uid="{00000000-0005-0000-0000-000061780000}"/>
    <cellStyle name="Total 2 3 3 5 5 3 2" xfId="30816" xr:uid="{00000000-0005-0000-0000-000062780000}"/>
    <cellStyle name="Total 2 3 3 5 5 3 2 2" xfId="30817" xr:uid="{00000000-0005-0000-0000-000063780000}"/>
    <cellStyle name="Total 2 3 3 5 5 3 3" xfId="30818" xr:uid="{00000000-0005-0000-0000-000064780000}"/>
    <cellStyle name="Total 2 3 3 5 5 4" xfId="30819" xr:uid="{00000000-0005-0000-0000-000065780000}"/>
    <cellStyle name="Total 2 3 3 5 5 4 2" xfId="30820" xr:uid="{00000000-0005-0000-0000-000066780000}"/>
    <cellStyle name="Total 2 3 3 5 5 4 2 2" xfId="30821" xr:uid="{00000000-0005-0000-0000-000067780000}"/>
    <cellStyle name="Total 2 3 3 5 5 4 3" xfId="30822" xr:uid="{00000000-0005-0000-0000-000068780000}"/>
    <cellStyle name="Total 2 3 3 5 5 5" xfId="30823" xr:uid="{00000000-0005-0000-0000-000069780000}"/>
    <cellStyle name="Total 2 3 3 5 5 5 2" xfId="30824" xr:uid="{00000000-0005-0000-0000-00006A780000}"/>
    <cellStyle name="Total 2 3 3 5 5 6" xfId="30825" xr:uid="{00000000-0005-0000-0000-00006B780000}"/>
    <cellStyle name="Total 2 3 3 5 5 6 2" xfId="30826" xr:uid="{00000000-0005-0000-0000-00006C780000}"/>
    <cellStyle name="Total 2 3 3 5 5 7" xfId="30827" xr:uid="{00000000-0005-0000-0000-00006D780000}"/>
    <cellStyle name="Total 2 3 3 5 6" xfId="30828" xr:uid="{00000000-0005-0000-0000-00006E780000}"/>
    <cellStyle name="Total 2 3 3 5 6 2" xfId="30829" xr:uid="{00000000-0005-0000-0000-00006F780000}"/>
    <cellStyle name="Total 2 3 3 5 6 2 2" xfId="30830" xr:uid="{00000000-0005-0000-0000-000070780000}"/>
    <cellStyle name="Total 2 3 3 5 6 2 2 2" xfId="30831" xr:uid="{00000000-0005-0000-0000-000071780000}"/>
    <cellStyle name="Total 2 3 3 5 6 2 2 2 2" xfId="30832" xr:uid="{00000000-0005-0000-0000-000072780000}"/>
    <cellStyle name="Total 2 3 3 5 6 2 2 3" xfId="30833" xr:uid="{00000000-0005-0000-0000-000073780000}"/>
    <cellStyle name="Total 2 3 3 5 6 2 3" xfId="30834" xr:uid="{00000000-0005-0000-0000-000074780000}"/>
    <cellStyle name="Total 2 3 3 5 6 2 3 2" xfId="30835" xr:uid="{00000000-0005-0000-0000-000075780000}"/>
    <cellStyle name="Total 2 3 3 5 6 2 4" xfId="30836" xr:uid="{00000000-0005-0000-0000-000076780000}"/>
    <cellStyle name="Total 2 3 3 5 6 3" xfId="30837" xr:uid="{00000000-0005-0000-0000-000077780000}"/>
    <cellStyle name="Total 2 3 3 5 6 3 2" xfId="30838" xr:uid="{00000000-0005-0000-0000-000078780000}"/>
    <cellStyle name="Total 2 3 3 5 6 3 2 2" xfId="30839" xr:uid="{00000000-0005-0000-0000-000079780000}"/>
    <cellStyle name="Total 2 3 3 5 6 3 3" xfId="30840" xr:uid="{00000000-0005-0000-0000-00007A780000}"/>
    <cellStyle name="Total 2 3 3 5 6 4" xfId="30841" xr:uid="{00000000-0005-0000-0000-00007B780000}"/>
    <cellStyle name="Total 2 3 3 5 6 4 2" xfId="30842" xr:uid="{00000000-0005-0000-0000-00007C780000}"/>
    <cellStyle name="Total 2 3 3 5 6 4 2 2" xfId="30843" xr:uid="{00000000-0005-0000-0000-00007D780000}"/>
    <cellStyle name="Total 2 3 3 5 6 4 3" xfId="30844" xr:uid="{00000000-0005-0000-0000-00007E780000}"/>
    <cellStyle name="Total 2 3 3 5 6 5" xfId="30845" xr:uid="{00000000-0005-0000-0000-00007F780000}"/>
    <cellStyle name="Total 2 3 3 5 6 5 2" xfId="30846" xr:uid="{00000000-0005-0000-0000-000080780000}"/>
    <cellStyle name="Total 2 3 3 5 6 6" xfId="30847" xr:uid="{00000000-0005-0000-0000-000081780000}"/>
    <cellStyle name="Total 2 3 3 5 6 6 2" xfId="30848" xr:uid="{00000000-0005-0000-0000-000082780000}"/>
    <cellStyle name="Total 2 3 3 5 6 7" xfId="30849" xr:uid="{00000000-0005-0000-0000-000083780000}"/>
    <cellStyle name="Total 2 3 3 5 7" xfId="30850" xr:uid="{00000000-0005-0000-0000-000084780000}"/>
    <cellStyle name="Total 2 3 3 5 7 2" xfId="30851" xr:uid="{00000000-0005-0000-0000-000085780000}"/>
    <cellStyle name="Total 2 3 3 5 7 2 2" xfId="30852" xr:uid="{00000000-0005-0000-0000-000086780000}"/>
    <cellStyle name="Total 2 3 3 5 7 2 2 2" xfId="30853" xr:uid="{00000000-0005-0000-0000-000087780000}"/>
    <cellStyle name="Total 2 3 3 5 7 2 3" xfId="30854" xr:uid="{00000000-0005-0000-0000-000088780000}"/>
    <cellStyle name="Total 2 3 3 5 7 3" xfId="30855" xr:uid="{00000000-0005-0000-0000-000089780000}"/>
    <cellStyle name="Total 2 3 3 5 7 3 2" xfId="30856" xr:uid="{00000000-0005-0000-0000-00008A780000}"/>
    <cellStyle name="Total 2 3 3 5 7 4" xfId="30857" xr:uid="{00000000-0005-0000-0000-00008B780000}"/>
    <cellStyle name="Total 2 3 3 5 8" xfId="30858" xr:uid="{00000000-0005-0000-0000-00008C780000}"/>
    <cellStyle name="Total 2 3 3 5 8 2" xfId="30859" xr:uid="{00000000-0005-0000-0000-00008D780000}"/>
    <cellStyle name="Total 2 3 3 5 8 2 2" xfId="30860" xr:uid="{00000000-0005-0000-0000-00008E780000}"/>
    <cellStyle name="Total 2 3 3 5 8 3" xfId="30861" xr:uid="{00000000-0005-0000-0000-00008F780000}"/>
    <cellStyle name="Total 2 3 3 5 9" xfId="30862" xr:uid="{00000000-0005-0000-0000-000090780000}"/>
    <cellStyle name="Total 2 3 3 5 9 2" xfId="30863" xr:uid="{00000000-0005-0000-0000-000091780000}"/>
    <cellStyle name="Total 2 3 3 5 9 2 2" xfId="30864" xr:uid="{00000000-0005-0000-0000-000092780000}"/>
    <cellStyle name="Total 2 3 3 5 9 3" xfId="30865" xr:uid="{00000000-0005-0000-0000-000093780000}"/>
    <cellStyle name="Total 2 3 3 6" xfId="30866" xr:uid="{00000000-0005-0000-0000-000094780000}"/>
    <cellStyle name="Total 2 3 3 6 10" xfId="30867" xr:uid="{00000000-0005-0000-0000-000095780000}"/>
    <cellStyle name="Total 2 3 3 6 10 2" xfId="30868" xr:uid="{00000000-0005-0000-0000-000096780000}"/>
    <cellStyle name="Total 2 3 3 6 11" xfId="30869" xr:uid="{00000000-0005-0000-0000-000097780000}"/>
    <cellStyle name="Total 2 3 3 6 11 2" xfId="30870" xr:uid="{00000000-0005-0000-0000-000098780000}"/>
    <cellStyle name="Total 2 3 3 6 12" xfId="30871" xr:uid="{00000000-0005-0000-0000-000099780000}"/>
    <cellStyle name="Total 2 3 3 6 2" xfId="30872" xr:uid="{00000000-0005-0000-0000-00009A780000}"/>
    <cellStyle name="Total 2 3 3 6 2 2" xfId="30873" xr:uid="{00000000-0005-0000-0000-00009B780000}"/>
    <cellStyle name="Total 2 3 3 6 2 2 2" xfId="30874" xr:uid="{00000000-0005-0000-0000-00009C780000}"/>
    <cellStyle name="Total 2 3 3 6 2 2 2 2" xfId="30875" xr:uid="{00000000-0005-0000-0000-00009D780000}"/>
    <cellStyle name="Total 2 3 3 6 2 2 2 2 2" xfId="30876" xr:uid="{00000000-0005-0000-0000-00009E780000}"/>
    <cellStyle name="Total 2 3 3 6 2 2 2 3" xfId="30877" xr:uid="{00000000-0005-0000-0000-00009F780000}"/>
    <cellStyle name="Total 2 3 3 6 2 2 3" xfId="30878" xr:uid="{00000000-0005-0000-0000-0000A0780000}"/>
    <cellStyle name="Total 2 3 3 6 2 2 3 2" xfId="30879" xr:uid="{00000000-0005-0000-0000-0000A1780000}"/>
    <cellStyle name="Total 2 3 3 6 2 2 4" xfId="30880" xr:uid="{00000000-0005-0000-0000-0000A2780000}"/>
    <cellStyle name="Total 2 3 3 6 2 3" xfId="30881" xr:uid="{00000000-0005-0000-0000-0000A3780000}"/>
    <cellStyle name="Total 2 3 3 6 2 3 2" xfId="30882" xr:uid="{00000000-0005-0000-0000-0000A4780000}"/>
    <cellStyle name="Total 2 3 3 6 2 3 2 2" xfId="30883" xr:uid="{00000000-0005-0000-0000-0000A5780000}"/>
    <cellStyle name="Total 2 3 3 6 2 3 3" xfId="30884" xr:uid="{00000000-0005-0000-0000-0000A6780000}"/>
    <cellStyle name="Total 2 3 3 6 2 4" xfId="30885" xr:uid="{00000000-0005-0000-0000-0000A7780000}"/>
    <cellStyle name="Total 2 3 3 6 2 4 2" xfId="30886" xr:uid="{00000000-0005-0000-0000-0000A8780000}"/>
    <cellStyle name="Total 2 3 3 6 2 4 2 2" xfId="30887" xr:uid="{00000000-0005-0000-0000-0000A9780000}"/>
    <cellStyle name="Total 2 3 3 6 2 4 3" xfId="30888" xr:uid="{00000000-0005-0000-0000-0000AA780000}"/>
    <cellStyle name="Total 2 3 3 6 2 5" xfId="30889" xr:uid="{00000000-0005-0000-0000-0000AB780000}"/>
    <cellStyle name="Total 2 3 3 6 2 5 2" xfId="30890" xr:uid="{00000000-0005-0000-0000-0000AC780000}"/>
    <cellStyle name="Total 2 3 3 6 2 6" xfId="30891" xr:uid="{00000000-0005-0000-0000-0000AD780000}"/>
    <cellStyle name="Total 2 3 3 6 2 6 2" xfId="30892" xr:uid="{00000000-0005-0000-0000-0000AE780000}"/>
    <cellStyle name="Total 2 3 3 6 2 7" xfId="30893" xr:uid="{00000000-0005-0000-0000-0000AF780000}"/>
    <cellStyle name="Total 2 3 3 6 3" xfId="30894" xr:uid="{00000000-0005-0000-0000-0000B0780000}"/>
    <cellStyle name="Total 2 3 3 6 3 2" xfId="30895" xr:uid="{00000000-0005-0000-0000-0000B1780000}"/>
    <cellStyle name="Total 2 3 3 6 3 2 2" xfId="30896" xr:uid="{00000000-0005-0000-0000-0000B2780000}"/>
    <cellStyle name="Total 2 3 3 6 3 2 2 2" xfId="30897" xr:uid="{00000000-0005-0000-0000-0000B3780000}"/>
    <cellStyle name="Total 2 3 3 6 3 2 2 2 2" xfId="30898" xr:uid="{00000000-0005-0000-0000-0000B4780000}"/>
    <cellStyle name="Total 2 3 3 6 3 2 2 3" xfId="30899" xr:uid="{00000000-0005-0000-0000-0000B5780000}"/>
    <cellStyle name="Total 2 3 3 6 3 2 3" xfId="30900" xr:uid="{00000000-0005-0000-0000-0000B6780000}"/>
    <cellStyle name="Total 2 3 3 6 3 2 3 2" xfId="30901" xr:uid="{00000000-0005-0000-0000-0000B7780000}"/>
    <cellStyle name="Total 2 3 3 6 3 2 4" xfId="30902" xr:uid="{00000000-0005-0000-0000-0000B8780000}"/>
    <cellStyle name="Total 2 3 3 6 3 3" xfId="30903" xr:uid="{00000000-0005-0000-0000-0000B9780000}"/>
    <cellStyle name="Total 2 3 3 6 3 3 2" xfId="30904" xr:uid="{00000000-0005-0000-0000-0000BA780000}"/>
    <cellStyle name="Total 2 3 3 6 3 3 2 2" xfId="30905" xr:uid="{00000000-0005-0000-0000-0000BB780000}"/>
    <cellStyle name="Total 2 3 3 6 3 3 3" xfId="30906" xr:uid="{00000000-0005-0000-0000-0000BC780000}"/>
    <cellStyle name="Total 2 3 3 6 3 4" xfId="30907" xr:uid="{00000000-0005-0000-0000-0000BD780000}"/>
    <cellStyle name="Total 2 3 3 6 3 4 2" xfId="30908" xr:uid="{00000000-0005-0000-0000-0000BE780000}"/>
    <cellStyle name="Total 2 3 3 6 3 4 2 2" xfId="30909" xr:uid="{00000000-0005-0000-0000-0000BF780000}"/>
    <cellStyle name="Total 2 3 3 6 3 4 3" xfId="30910" xr:uid="{00000000-0005-0000-0000-0000C0780000}"/>
    <cellStyle name="Total 2 3 3 6 3 5" xfId="30911" xr:uid="{00000000-0005-0000-0000-0000C1780000}"/>
    <cellStyle name="Total 2 3 3 6 3 5 2" xfId="30912" xr:uid="{00000000-0005-0000-0000-0000C2780000}"/>
    <cellStyle name="Total 2 3 3 6 3 6" xfId="30913" xr:uid="{00000000-0005-0000-0000-0000C3780000}"/>
    <cellStyle name="Total 2 3 3 6 3 6 2" xfId="30914" xr:uid="{00000000-0005-0000-0000-0000C4780000}"/>
    <cellStyle name="Total 2 3 3 6 3 7" xfId="30915" xr:uid="{00000000-0005-0000-0000-0000C5780000}"/>
    <cellStyle name="Total 2 3 3 6 4" xfId="30916" xr:uid="{00000000-0005-0000-0000-0000C6780000}"/>
    <cellStyle name="Total 2 3 3 6 4 2" xfId="30917" xr:uid="{00000000-0005-0000-0000-0000C7780000}"/>
    <cellStyle name="Total 2 3 3 6 4 2 2" xfId="30918" xr:uid="{00000000-0005-0000-0000-0000C8780000}"/>
    <cellStyle name="Total 2 3 3 6 4 2 2 2" xfId="30919" xr:uid="{00000000-0005-0000-0000-0000C9780000}"/>
    <cellStyle name="Total 2 3 3 6 4 2 2 2 2" xfId="30920" xr:uid="{00000000-0005-0000-0000-0000CA780000}"/>
    <cellStyle name="Total 2 3 3 6 4 2 2 3" xfId="30921" xr:uid="{00000000-0005-0000-0000-0000CB780000}"/>
    <cellStyle name="Total 2 3 3 6 4 2 3" xfId="30922" xr:uid="{00000000-0005-0000-0000-0000CC780000}"/>
    <cellStyle name="Total 2 3 3 6 4 2 3 2" xfId="30923" xr:uid="{00000000-0005-0000-0000-0000CD780000}"/>
    <cellStyle name="Total 2 3 3 6 4 2 4" xfId="30924" xr:uid="{00000000-0005-0000-0000-0000CE780000}"/>
    <cellStyle name="Total 2 3 3 6 4 3" xfId="30925" xr:uid="{00000000-0005-0000-0000-0000CF780000}"/>
    <cellStyle name="Total 2 3 3 6 4 3 2" xfId="30926" xr:uid="{00000000-0005-0000-0000-0000D0780000}"/>
    <cellStyle name="Total 2 3 3 6 4 3 2 2" xfId="30927" xr:uid="{00000000-0005-0000-0000-0000D1780000}"/>
    <cellStyle name="Total 2 3 3 6 4 3 3" xfId="30928" xr:uid="{00000000-0005-0000-0000-0000D2780000}"/>
    <cellStyle name="Total 2 3 3 6 4 4" xfId="30929" xr:uid="{00000000-0005-0000-0000-0000D3780000}"/>
    <cellStyle name="Total 2 3 3 6 4 4 2" xfId="30930" xr:uid="{00000000-0005-0000-0000-0000D4780000}"/>
    <cellStyle name="Total 2 3 3 6 4 4 2 2" xfId="30931" xr:uid="{00000000-0005-0000-0000-0000D5780000}"/>
    <cellStyle name="Total 2 3 3 6 4 4 3" xfId="30932" xr:uid="{00000000-0005-0000-0000-0000D6780000}"/>
    <cellStyle name="Total 2 3 3 6 4 5" xfId="30933" xr:uid="{00000000-0005-0000-0000-0000D7780000}"/>
    <cellStyle name="Total 2 3 3 6 4 5 2" xfId="30934" xr:uid="{00000000-0005-0000-0000-0000D8780000}"/>
    <cellStyle name="Total 2 3 3 6 4 6" xfId="30935" xr:uid="{00000000-0005-0000-0000-0000D9780000}"/>
    <cellStyle name="Total 2 3 3 6 4 6 2" xfId="30936" xr:uid="{00000000-0005-0000-0000-0000DA780000}"/>
    <cellStyle name="Total 2 3 3 6 4 7" xfId="30937" xr:uid="{00000000-0005-0000-0000-0000DB780000}"/>
    <cellStyle name="Total 2 3 3 6 5" xfId="30938" xr:uid="{00000000-0005-0000-0000-0000DC780000}"/>
    <cellStyle name="Total 2 3 3 6 5 2" xfId="30939" xr:uid="{00000000-0005-0000-0000-0000DD780000}"/>
    <cellStyle name="Total 2 3 3 6 5 2 2" xfId="30940" xr:uid="{00000000-0005-0000-0000-0000DE780000}"/>
    <cellStyle name="Total 2 3 3 6 5 2 2 2" xfId="30941" xr:uid="{00000000-0005-0000-0000-0000DF780000}"/>
    <cellStyle name="Total 2 3 3 6 5 2 2 2 2" xfId="30942" xr:uid="{00000000-0005-0000-0000-0000E0780000}"/>
    <cellStyle name="Total 2 3 3 6 5 2 2 3" xfId="30943" xr:uid="{00000000-0005-0000-0000-0000E1780000}"/>
    <cellStyle name="Total 2 3 3 6 5 2 3" xfId="30944" xr:uid="{00000000-0005-0000-0000-0000E2780000}"/>
    <cellStyle name="Total 2 3 3 6 5 2 3 2" xfId="30945" xr:uid="{00000000-0005-0000-0000-0000E3780000}"/>
    <cellStyle name="Total 2 3 3 6 5 2 4" xfId="30946" xr:uid="{00000000-0005-0000-0000-0000E4780000}"/>
    <cellStyle name="Total 2 3 3 6 5 3" xfId="30947" xr:uid="{00000000-0005-0000-0000-0000E5780000}"/>
    <cellStyle name="Total 2 3 3 6 5 3 2" xfId="30948" xr:uid="{00000000-0005-0000-0000-0000E6780000}"/>
    <cellStyle name="Total 2 3 3 6 5 3 2 2" xfId="30949" xr:uid="{00000000-0005-0000-0000-0000E7780000}"/>
    <cellStyle name="Total 2 3 3 6 5 3 3" xfId="30950" xr:uid="{00000000-0005-0000-0000-0000E8780000}"/>
    <cellStyle name="Total 2 3 3 6 5 4" xfId="30951" xr:uid="{00000000-0005-0000-0000-0000E9780000}"/>
    <cellStyle name="Total 2 3 3 6 5 4 2" xfId="30952" xr:uid="{00000000-0005-0000-0000-0000EA780000}"/>
    <cellStyle name="Total 2 3 3 6 5 4 2 2" xfId="30953" xr:uid="{00000000-0005-0000-0000-0000EB780000}"/>
    <cellStyle name="Total 2 3 3 6 5 4 3" xfId="30954" xr:uid="{00000000-0005-0000-0000-0000EC780000}"/>
    <cellStyle name="Total 2 3 3 6 5 5" xfId="30955" xr:uid="{00000000-0005-0000-0000-0000ED780000}"/>
    <cellStyle name="Total 2 3 3 6 5 5 2" xfId="30956" xr:uid="{00000000-0005-0000-0000-0000EE780000}"/>
    <cellStyle name="Total 2 3 3 6 5 6" xfId="30957" xr:uid="{00000000-0005-0000-0000-0000EF780000}"/>
    <cellStyle name="Total 2 3 3 6 5 6 2" xfId="30958" xr:uid="{00000000-0005-0000-0000-0000F0780000}"/>
    <cellStyle name="Total 2 3 3 6 5 7" xfId="30959" xr:uid="{00000000-0005-0000-0000-0000F1780000}"/>
    <cellStyle name="Total 2 3 3 6 6" xfId="30960" xr:uid="{00000000-0005-0000-0000-0000F2780000}"/>
    <cellStyle name="Total 2 3 3 6 6 2" xfId="30961" xr:uid="{00000000-0005-0000-0000-0000F3780000}"/>
    <cellStyle name="Total 2 3 3 6 6 2 2" xfId="30962" xr:uid="{00000000-0005-0000-0000-0000F4780000}"/>
    <cellStyle name="Total 2 3 3 6 6 2 2 2" xfId="30963" xr:uid="{00000000-0005-0000-0000-0000F5780000}"/>
    <cellStyle name="Total 2 3 3 6 6 2 2 2 2" xfId="30964" xr:uid="{00000000-0005-0000-0000-0000F6780000}"/>
    <cellStyle name="Total 2 3 3 6 6 2 2 3" xfId="30965" xr:uid="{00000000-0005-0000-0000-0000F7780000}"/>
    <cellStyle name="Total 2 3 3 6 6 2 3" xfId="30966" xr:uid="{00000000-0005-0000-0000-0000F8780000}"/>
    <cellStyle name="Total 2 3 3 6 6 2 3 2" xfId="30967" xr:uid="{00000000-0005-0000-0000-0000F9780000}"/>
    <cellStyle name="Total 2 3 3 6 6 2 4" xfId="30968" xr:uid="{00000000-0005-0000-0000-0000FA780000}"/>
    <cellStyle name="Total 2 3 3 6 6 3" xfId="30969" xr:uid="{00000000-0005-0000-0000-0000FB780000}"/>
    <cellStyle name="Total 2 3 3 6 6 3 2" xfId="30970" xr:uid="{00000000-0005-0000-0000-0000FC780000}"/>
    <cellStyle name="Total 2 3 3 6 6 3 2 2" xfId="30971" xr:uid="{00000000-0005-0000-0000-0000FD780000}"/>
    <cellStyle name="Total 2 3 3 6 6 3 3" xfId="30972" xr:uid="{00000000-0005-0000-0000-0000FE780000}"/>
    <cellStyle name="Total 2 3 3 6 6 4" xfId="30973" xr:uid="{00000000-0005-0000-0000-0000FF780000}"/>
    <cellStyle name="Total 2 3 3 6 6 4 2" xfId="30974" xr:uid="{00000000-0005-0000-0000-000000790000}"/>
    <cellStyle name="Total 2 3 3 6 6 4 2 2" xfId="30975" xr:uid="{00000000-0005-0000-0000-000001790000}"/>
    <cellStyle name="Total 2 3 3 6 6 4 3" xfId="30976" xr:uid="{00000000-0005-0000-0000-000002790000}"/>
    <cellStyle name="Total 2 3 3 6 6 5" xfId="30977" xr:uid="{00000000-0005-0000-0000-000003790000}"/>
    <cellStyle name="Total 2 3 3 6 6 5 2" xfId="30978" xr:uid="{00000000-0005-0000-0000-000004790000}"/>
    <cellStyle name="Total 2 3 3 6 6 6" xfId="30979" xr:uid="{00000000-0005-0000-0000-000005790000}"/>
    <cellStyle name="Total 2 3 3 6 6 6 2" xfId="30980" xr:uid="{00000000-0005-0000-0000-000006790000}"/>
    <cellStyle name="Total 2 3 3 6 6 7" xfId="30981" xr:uid="{00000000-0005-0000-0000-000007790000}"/>
    <cellStyle name="Total 2 3 3 6 7" xfId="30982" xr:uid="{00000000-0005-0000-0000-000008790000}"/>
    <cellStyle name="Total 2 3 3 6 7 2" xfId="30983" xr:uid="{00000000-0005-0000-0000-000009790000}"/>
    <cellStyle name="Total 2 3 3 6 7 2 2" xfId="30984" xr:uid="{00000000-0005-0000-0000-00000A790000}"/>
    <cellStyle name="Total 2 3 3 6 7 2 2 2" xfId="30985" xr:uid="{00000000-0005-0000-0000-00000B790000}"/>
    <cellStyle name="Total 2 3 3 6 7 2 3" xfId="30986" xr:uid="{00000000-0005-0000-0000-00000C790000}"/>
    <cellStyle name="Total 2 3 3 6 7 3" xfId="30987" xr:uid="{00000000-0005-0000-0000-00000D790000}"/>
    <cellStyle name="Total 2 3 3 6 7 3 2" xfId="30988" xr:uid="{00000000-0005-0000-0000-00000E790000}"/>
    <cellStyle name="Total 2 3 3 6 7 4" xfId="30989" xr:uid="{00000000-0005-0000-0000-00000F790000}"/>
    <cellStyle name="Total 2 3 3 6 8" xfId="30990" xr:uid="{00000000-0005-0000-0000-000010790000}"/>
    <cellStyle name="Total 2 3 3 6 8 2" xfId="30991" xr:uid="{00000000-0005-0000-0000-000011790000}"/>
    <cellStyle name="Total 2 3 3 6 8 2 2" xfId="30992" xr:uid="{00000000-0005-0000-0000-000012790000}"/>
    <cellStyle name="Total 2 3 3 6 8 3" xfId="30993" xr:uid="{00000000-0005-0000-0000-000013790000}"/>
    <cellStyle name="Total 2 3 3 6 9" xfId="30994" xr:uid="{00000000-0005-0000-0000-000014790000}"/>
    <cellStyle name="Total 2 3 3 6 9 2" xfId="30995" xr:uid="{00000000-0005-0000-0000-000015790000}"/>
    <cellStyle name="Total 2 3 3 6 9 2 2" xfId="30996" xr:uid="{00000000-0005-0000-0000-000016790000}"/>
    <cellStyle name="Total 2 3 3 6 9 3" xfId="30997" xr:uid="{00000000-0005-0000-0000-000017790000}"/>
    <cellStyle name="Total 2 3 3 7" xfId="30998" xr:uid="{00000000-0005-0000-0000-000018790000}"/>
    <cellStyle name="Total 2 3 3 7 10" xfId="30999" xr:uid="{00000000-0005-0000-0000-000019790000}"/>
    <cellStyle name="Total 2 3 3 7 10 2" xfId="31000" xr:uid="{00000000-0005-0000-0000-00001A790000}"/>
    <cellStyle name="Total 2 3 3 7 11" xfId="31001" xr:uid="{00000000-0005-0000-0000-00001B790000}"/>
    <cellStyle name="Total 2 3 3 7 11 2" xfId="31002" xr:uid="{00000000-0005-0000-0000-00001C790000}"/>
    <cellStyle name="Total 2 3 3 7 12" xfId="31003" xr:uid="{00000000-0005-0000-0000-00001D790000}"/>
    <cellStyle name="Total 2 3 3 7 2" xfId="31004" xr:uid="{00000000-0005-0000-0000-00001E790000}"/>
    <cellStyle name="Total 2 3 3 7 2 2" xfId="31005" xr:uid="{00000000-0005-0000-0000-00001F790000}"/>
    <cellStyle name="Total 2 3 3 7 2 2 2" xfId="31006" xr:uid="{00000000-0005-0000-0000-000020790000}"/>
    <cellStyle name="Total 2 3 3 7 2 2 2 2" xfId="31007" xr:uid="{00000000-0005-0000-0000-000021790000}"/>
    <cellStyle name="Total 2 3 3 7 2 2 2 2 2" xfId="31008" xr:uid="{00000000-0005-0000-0000-000022790000}"/>
    <cellStyle name="Total 2 3 3 7 2 2 2 3" xfId="31009" xr:uid="{00000000-0005-0000-0000-000023790000}"/>
    <cellStyle name="Total 2 3 3 7 2 2 3" xfId="31010" xr:uid="{00000000-0005-0000-0000-000024790000}"/>
    <cellStyle name="Total 2 3 3 7 2 2 3 2" xfId="31011" xr:uid="{00000000-0005-0000-0000-000025790000}"/>
    <cellStyle name="Total 2 3 3 7 2 2 4" xfId="31012" xr:uid="{00000000-0005-0000-0000-000026790000}"/>
    <cellStyle name="Total 2 3 3 7 2 3" xfId="31013" xr:uid="{00000000-0005-0000-0000-000027790000}"/>
    <cellStyle name="Total 2 3 3 7 2 3 2" xfId="31014" xr:uid="{00000000-0005-0000-0000-000028790000}"/>
    <cellStyle name="Total 2 3 3 7 2 3 2 2" xfId="31015" xr:uid="{00000000-0005-0000-0000-000029790000}"/>
    <cellStyle name="Total 2 3 3 7 2 3 3" xfId="31016" xr:uid="{00000000-0005-0000-0000-00002A790000}"/>
    <cellStyle name="Total 2 3 3 7 2 4" xfId="31017" xr:uid="{00000000-0005-0000-0000-00002B790000}"/>
    <cellStyle name="Total 2 3 3 7 2 4 2" xfId="31018" xr:uid="{00000000-0005-0000-0000-00002C790000}"/>
    <cellStyle name="Total 2 3 3 7 2 4 2 2" xfId="31019" xr:uid="{00000000-0005-0000-0000-00002D790000}"/>
    <cellStyle name="Total 2 3 3 7 2 4 3" xfId="31020" xr:uid="{00000000-0005-0000-0000-00002E790000}"/>
    <cellStyle name="Total 2 3 3 7 2 5" xfId="31021" xr:uid="{00000000-0005-0000-0000-00002F790000}"/>
    <cellStyle name="Total 2 3 3 7 2 5 2" xfId="31022" xr:uid="{00000000-0005-0000-0000-000030790000}"/>
    <cellStyle name="Total 2 3 3 7 2 6" xfId="31023" xr:uid="{00000000-0005-0000-0000-000031790000}"/>
    <cellStyle name="Total 2 3 3 7 2 6 2" xfId="31024" xr:uid="{00000000-0005-0000-0000-000032790000}"/>
    <cellStyle name="Total 2 3 3 7 2 7" xfId="31025" xr:uid="{00000000-0005-0000-0000-000033790000}"/>
    <cellStyle name="Total 2 3 3 7 3" xfId="31026" xr:uid="{00000000-0005-0000-0000-000034790000}"/>
    <cellStyle name="Total 2 3 3 7 3 2" xfId="31027" xr:uid="{00000000-0005-0000-0000-000035790000}"/>
    <cellStyle name="Total 2 3 3 7 3 2 2" xfId="31028" xr:uid="{00000000-0005-0000-0000-000036790000}"/>
    <cellStyle name="Total 2 3 3 7 3 2 2 2" xfId="31029" xr:uid="{00000000-0005-0000-0000-000037790000}"/>
    <cellStyle name="Total 2 3 3 7 3 2 2 2 2" xfId="31030" xr:uid="{00000000-0005-0000-0000-000038790000}"/>
    <cellStyle name="Total 2 3 3 7 3 2 2 3" xfId="31031" xr:uid="{00000000-0005-0000-0000-000039790000}"/>
    <cellStyle name="Total 2 3 3 7 3 2 3" xfId="31032" xr:uid="{00000000-0005-0000-0000-00003A790000}"/>
    <cellStyle name="Total 2 3 3 7 3 2 3 2" xfId="31033" xr:uid="{00000000-0005-0000-0000-00003B790000}"/>
    <cellStyle name="Total 2 3 3 7 3 2 4" xfId="31034" xr:uid="{00000000-0005-0000-0000-00003C790000}"/>
    <cellStyle name="Total 2 3 3 7 3 3" xfId="31035" xr:uid="{00000000-0005-0000-0000-00003D790000}"/>
    <cellStyle name="Total 2 3 3 7 3 3 2" xfId="31036" xr:uid="{00000000-0005-0000-0000-00003E790000}"/>
    <cellStyle name="Total 2 3 3 7 3 3 2 2" xfId="31037" xr:uid="{00000000-0005-0000-0000-00003F790000}"/>
    <cellStyle name="Total 2 3 3 7 3 3 3" xfId="31038" xr:uid="{00000000-0005-0000-0000-000040790000}"/>
    <cellStyle name="Total 2 3 3 7 3 4" xfId="31039" xr:uid="{00000000-0005-0000-0000-000041790000}"/>
    <cellStyle name="Total 2 3 3 7 3 4 2" xfId="31040" xr:uid="{00000000-0005-0000-0000-000042790000}"/>
    <cellStyle name="Total 2 3 3 7 3 4 2 2" xfId="31041" xr:uid="{00000000-0005-0000-0000-000043790000}"/>
    <cellStyle name="Total 2 3 3 7 3 4 3" xfId="31042" xr:uid="{00000000-0005-0000-0000-000044790000}"/>
    <cellStyle name="Total 2 3 3 7 3 5" xfId="31043" xr:uid="{00000000-0005-0000-0000-000045790000}"/>
    <cellStyle name="Total 2 3 3 7 3 5 2" xfId="31044" xr:uid="{00000000-0005-0000-0000-000046790000}"/>
    <cellStyle name="Total 2 3 3 7 3 6" xfId="31045" xr:uid="{00000000-0005-0000-0000-000047790000}"/>
    <cellStyle name="Total 2 3 3 7 3 6 2" xfId="31046" xr:uid="{00000000-0005-0000-0000-000048790000}"/>
    <cellStyle name="Total 2 3 3 7 3 7" xfId="31047" xr:uid="{00000000-0005-0000-0000-000049790000}"/>
    <cellStyle name="Total 2 3 3 7 4" xfId="31048" xr:uid="{00000000-0005-0000-0000-00004A790000}"/>
    <cellStyle name="Total 2 3 3 7 4 2" xfId="31049" xr:uid="{00000000-0005-0000-0000-00004B790000}"/>
    <cellStyle name="Total 2 3 3 7 4 2 2" xfId="31050" xr:uid="{00000000-0005-0000-0000-00004C790000}"/>
    <cellStyle name="Total 2 3 3 7 4 2 2 2" xfId="31051" xr:uid="{00000000-0005-0000-0000-00004D790000}"/>
    <cellStyle name="Total 2 3 3 7 4 2 2 2 2" xfId="31052" xr:uid="{00000000-0005-0000-0000-00004E790000}"/>
    <cellStyle name="Total 2 3 3 7 4 2 2 3" xfId="31053" xr:uid="{00000000-0005-0000-0000-00004F790000}"/>
    <cellStyle name="Total 2 3 3 7 4 2 3" xfId="31054" xr:uid="{00000000-0005-0000-0000-000050790000}"/>
    <cellStyle name="Total 2 3 3 7 4 2 3 2" xfId="31055" xr:uid="{00000000-0005-0000-0000-000051790000}"/>
    <cellStyle name="Total 2 3 3 7 4 2 4" xfId="31056" xr:uid="{00000000-0005-0000-0000-000052790000}"/>
    <cellStyle name="Total 2 3 3 7 4 3" xfId="31057" xr:uid="{00000000-0005-0000-0000-000053790000}"/>
    <cellStyle name="Total 2 3 3 7 4 3 2" xfId="31058" xr:uid="{00000000-0005-0000-0000-000054790000}"/>
    <cellStyle name="Total 2 3 3 7 4 3 2 2" xfId="31059" xr:uid="{00000000-0005-0000-0000-000055790000}"/>
    <cellStyle name="Total 2 3 3 7 4 3 3" xfId="31060" xr:uid="{00000000-0005-0000-0000-000056790000}"/>
    <cellStyle name="Total 2 3 3 7 4 4" xfId="31061" xr:uid="{00000000-0005-0000-0000-000057790000}"/>
    <cellStyle name="Total 2 3 3 7 4 4 2" xfId="31062" xr:uid="{00000000-0005-0000-0000-000058790000}"/>
    <cellStyle name="Total 2 3 3 7 4 4 2 2" xfId="31063" xr:uid="{00000000-0005-0000-0000-000059790000}"/>
    <cellStyle name="Total 2 3 3 7 4 4 3" xfId="31064" xr:uid="{00000000-0005-0000-0000-00005A790000}"/>
    <cellStyle name="Total 2 3 3 7 4 5" xfId="31065" xr:uid="{00000000-0005-0000-0000-00005B790000}"/>
    <cellStyle name="Total 2 3 3 7 4 5 2" xfId="31066" xr:uid="{00000000-0005-0000-0000-00005C790000}"/>
    <cellStyle name="Total 2 3 3 7 4 6" xfId="31067" xr:uid="{00000000-0005-0000-0000-00005D790000}"/>
    <cellStyle name="Total 2 3 3 7 4 6 2" xfId="31068" xr:uid="{00000000-0005-0000-0000-00005E790000}"/>
    <cellStyle name="Total 2 3 3 7 4 7" xfId="31069" xr:uid="{00000000-0005-0000-0000-00005F790000}"/>
    <cellStyle name="Total 2 3 3 7 5" xfId="31070" xr:uid="{00000000-0005-0000-0000-000060790000}"/>
    <cellStyle name="Total 2 3 3 7 5 2" xfId="31071" xr:uid="{00000000-0005-0000-0000-000061790000}"/>
    <cellStyle name="Total 2 3 3 7 5 2 2" xfId="31072" xr:uid="{00000000-0005-0000-0000-000062790000}"/>
    <cellStyle name="Total 2 3 3 7 5 2 2 2" xfId="31073" xr:uid="{00000000-0005-0000-0000-000063790000}"/>
    <cellStyle name="Total 2 3 3 7 5 2 2 2 2" xfId="31074" xr:uid="{00000000-0005-0000-0000-000064790000}"/>
    <cellStyle name="Total 2 3 3 7 5 2 2 3" xfId="31075" xr:uid="{00000000-0005-0000-0000-000065790000}"/>
    <cellStyle name="Total 2 3 3 7 5 2 3" xfId="31076" xr:uid="{00000000-0005-0000-0000-000066790000}"/>
    <cellStyle name="Total 2 3 3 7 5 2 3 2" xfId="31077" xr:uid="{00000000-0005-0000-0000-000067790000}"/>
    <cellStyle name="Total 2 3 3 7 5 2 4" xfId="31078" xr:uid="{00000000-0005-0000-0000-000068790000}"/>
    <cellStyle name="Total 2 3 3 7 5 3" xfId="31079" xr:uid="{00000000-0005-0000-0000-000069790000}"/>
    <cellStyle name="Total 2 3 3 7 5 3 2" xfId="31080" xr:uid="{00000000-0005-0000-0000-00006A790000}"/>
    <cellStyle name="Total 2 3 3 7 5 3 2 2" xfId="31081" xr:uid="{00000000-0005-0000-0000-00006B790000}"/>
    <cellStyle name="Total 2 3 3 7 5 3 3" xfId="31082" xr:uid="{00000000-0005-0000-0000-00006C790000}"/>
    <cellStyle name="Total 2 3 3 7 5 4" xfId="31083" xr:uid="{00000000-0005-0000-0000-00006D790000}"/>
    <cellStyle name="Total 2 3 3 7 5 4 2" xfId="31084" xr:uid="{00000000-0005-0000-0000-00006E790000}"/>
    <cellStyle name="Total 2 3 3 7 5 4 2 2" xfId="31085" xr:uid="{00000000-0005-0000-0000-00006F790000}"/>
    <cellStyle name="Total 2 3 3 7 5 4 3" xfId="31086" xr:uid="{00000000-0005-0000-0000-000070790000}"/>
    <cellStyle name="Total 2 3 3 7 5 5" xfId="31087" xr:uid="{00000000-0005-0000-0000-000071790000}"/>
    <cellStyle name="Total 2 3 3 7 5 5 2" xfId="31088" xr:uid="{00000000-0005-0000-0000-000072790000}"/>
    <cellStyle name="Total 2 3 3 7 5 6" xfId="31089" xr:uid="{00000000-0005-0000-0000-000073790000}"/>
    <cellStyle name="Total 2 3 3 7 5 6 2" xfId="31090" xr:uid="{00000000-0005-0000-0000-000074790000}"/>
    <cellStyle name="Total 2 3 3 7 5 7" xfId="31091" xr:uid="{00000000-0005-0000-0000-000075790000}"/>
    <cellStyle name="Total 2 3 3 7 6" xfId="31092" xr:uid="{00000000-0005-0000-0000-000076790000}"/>
    <cellStyle name="Total 2 3 3 7 6 2" xfId="31093" xr:uid="{00000000-0005-0000-0000-000077790000}"/>
    <cellStyle name="Total 2 3 3 7 6 2 2" xfId="31094" xr:uid="{00000000-0005-0000-0000-000078790000}"/>
    <cellStyle name="Total 2 3 3 7 6 2 2 2" xfId="31095" xr:uid="{00000000-0005-0000-0000-000079790000}"/>
    <cellStyle name="Total 2 3 3 7 6 2 2 2 2" xfId="31096" xr:uid="{00000000-0005-0000-0000-00007A790000}"/>
    <cellStyle name="Total 2 3 3 7 6 2 2 3" xfId="31097" xr:uid="{00000000-0005-0000-0000-00007B790000}"/>
    <cellStyle name="Total 2 3 3 7 6 2 3" xfId="31098" xr:uid="{00000000-0005-0000-0000-00007C790000}"/>
    <cellStyle name="Total 2 3 3 7 6 2 3 2" xfId="31099" xr:uid="{00000000-0005-0000-0000-00007D790000}"/>
    <cellStyle name="Total 2 3 3 7 6 2 4" xfId="31100" xr:uid="{00000000-0005-0000-0000-00007E790000}"/>
    <cellStyle name="Total 2 3 3 7 6 3" xfId="31101" xr:uid="{00000000-0005-0000-0000-00007F790000}"/>
    <cellStyle name="Total 2 3 3 7 6 3 2" xfId="31102" xr:uid="{00000000-0005-0000-0000-000080790000}"/>
    <cellStyle name="Total 2 3 3 7 6 3 2 2" xfId="31103" xr:uid="{00000000-0005-0000-0000-000081790000}"/>
    <cellStyle name="Total 2 3 3 7 6 3 3" xfId="31104" xr:uid="{00000000-0005-0000-0000-000082790000}"/>
    <cellStyle name="Total 2 3 3 7 6 4" xfId="31105" xr:uid="{00000000-0005-0000-0000-000083790000}"/>
    <cellStyle name="Total 2 3 3 7 6 4 2" xfId="31106" xr:uid="{00000000-0005-0000-0000-000084790000}"/>
    <cellStyle name="Total 2 3 3 7 6 4 2 2" xfId="31107" xr:uid="{00000000-0005-0000-0000-000085790000}"/>
    <cellStyle name="Total 2 3 3 7 6 4 3" xfId="31108" xr:uid="{00000000-0005-0000-0000-000086790000}"/>
    <cellStyle name="Total 2 3 3 7 6 5" xfId="31109" xr:uid="{00000000-0005-0000-0000-000087790000}"/>
    <cellStyle name="Total 2 3 3 7 6 5 2" xfId="31110" xr:uid="{00000000-0005-0000-0000-000088790000}"/>
    <cellStyle name="Total 2 3 3 7 6 6" xfId="31111" xr:uid="{00000000-0005-0000-0000-000089790000}"/>
    <cellStyle name="Total 2 3 3 7 6 6 2" xfId="31112" xr:uid="{00000000-0005-0000-0000-00008A790000}"/>
    <cellStyle name="Total 2 3 3 7 6 7" xfId="31113" xr:uid="{00000000-0005-0000-0000-00008B790000}"/>
    <cellStyle name="Total 2 3 3 7 7" xfId="31114" xr:uid="{00000000-0005-0000-0000-00008C790000}"/>
    <cellStyle name="Total 2 3 3 7 7 2" xfId="31115" xr:uid="{00000000-0005-0000-0000-00008D790000}"/>
    <cellStyle name="Total 2 3 3 7 7 2 2" xfId="31116" xr:uid="{00000000-0005-0000-0000-00008E790000}"/>
    <cellStyle name="Total 2 3 3 7 7 2 2 2" xfId="31117" xr:uid="{00000000-0005-0000-0000-00008F790000}"/>
    <cellStyle name="Total 2 3 3 7 7 2 3" xfId="31118" xr:uid="{00000000-0005-0000-0000-000090790000}"/>
    <cellStyle name="Total 2 3 3 7 7 3" xfId="31119" xr:uid="{00000000-0005-0000-0000-000091790000}"/>
    <cellStyle name="Total 2 3 3 7 7 3 2" xfId="31120" xr:uid="{00000000-0005-0000-0000-000092790000}"/>
    <cellStyle name="Total 2 3 3 7 7 4" xfId="31121" xr:uid="{00000000-0005-0000-0000-000093790000}"/>
    <cellStyle name="Total 2 3 3 7 8" xfId="31122" xr:uid="{00000000-0005-0000-0000-000094790000}"/>
    <cellStyle name="Total 2 3 3 7 8 2" xfId="31123" xr:uid="{00000000-0005-0000-0000-000095790000}"/>
    <cellStyle name="Total 2 3 3 7 8 2 2" xfId="31124" xr:uid="{00000000-0005-0000-0000-000096790000}"/>
    <cellStyle name="Total 2 3 3 7 8 3" xfId="31125" xr:uid="{00000000-0005-0000-0000-000097790000}"/>
    <cellStyle name="Total 2 3 3 7 9" xfId="31126" xr:uid="{00000000-0005-0000-0000-000098790000}"/>
    <cellStyle name="Total 2 3 3 7 9 2" xfId="31127" xr:uid="{00000000-0005-0000-0000-000099790000}"/>
    <cellStyle name="Total 2 3 3 7 9 2 2" xfId="31128" xr:uid="{00000000-0005-0000-0000-00009A790000}"/>
    <cellStyle name="Total 2 3 3 7 9 3" xfId="31129" xr:uid="{00000000-0005-0000-0000-00009B790000}"/>
    <cellStyle name="Total 2 3 3 8" xfId="31130" xr:uid="{00000000-0005-0000-0000-00009C790000}"/>
    <cellStyle name="Total 2 3 3 8 10" xfId="31131" xr:uid="{00000000-0005-0000-0000-00009D790000}"/>
    <cellStyle name="Total 2 3 3 8 10 2" xfId="31132" xr:uid="{00000000-0005-0000-0000-00009E790000}"/>
    <cellStyle name="Total 2 3 3 8 11" xfId="31133" xr:uid="{00000000-0005-0000-0000-00009F790000}"/>
    <cellStyle name="Total 2 3 3 8 11 2" xfId="31134" xr:uid="{00000000-0005-0000-0000-0000A0790000}"/>
    <cellStyle name="Total 2 3 3 8 12" xfId="31135" xr:uid="{00000000-0005-0000-0000-0000A1790000}"/>
    <cellStyle name="Total 2 3 3 8 2" xfId="31136" xr:uid="{00000000-0005-0000-0000-0000A2790000}"/>
    <cellStyle name="Total 2 3 3 8 2 2" xfId="31137" xr:uid="{00000000-0005-0000-0000-0000A3790000}"/>
    <cellStyle name="Total 2 3 3 8 2 2 2" xfId="31138" xr:uid="{00000000-0005-0000-0000-0000A4790000}"/>
    <cellStyle name="Total 2 3 3 8 2 2 2 2" xfId="31139" xr:uid="{00000000-0005-0000-0000-0000A5790000}"/>
    <cellStyle name="Total 2 3 3 8 2 2 2 2 2" xfId="31140" xr:uid="{00000000-0005-0000-0000-0000A6790000}"/>
    <cellStyle name="Total 2 3 3 8 2 2 2 3" xfId="31141" xr:uid="{00000000-0005-0000-0000-0000A7790000}"/>
    <cellStyle name="Total 2 3 3 8 2 2 3" xfId="31142" xr:uid="{00000000-0005-0000-0000-0000A8790000}"/>
    <cellStyle name="Total 2 3 3 8 2 2 3 2" xfId="31143" xr:uid="{00000000-0005-0000-0000-0000A9790000}"/>
    <cellStyle name="Total 2 3 3 8 2 2 4" xfId="31144" xr:uid="{00000000-0005-0000-0000-0000AA790000}"/>
    <cellStyle name="Total 2 3 3 8 2 3" xfId="31145" xr:uid="{00000000-0005-0000-0000-0000AB790000}"/>
    <cellStyle name="Total 2 3 3 8 2 3 2" xfId="31146" xr:uid="{00000000-0005-0000-0000-0000AC790000}"/>
    <cellStyle name="Total 2 3 3 8 2 3 2 2" xfId="31147" xr:uid="{00000000-0005-0000-0000-0000AD790000}"/>
    <cellStyle name="Total 2 3 3 8 2 3 3" xfId="31148" xr:uid="{00000000-0005-0000-0000-0000AE790000}"/>
    <cellStyle name="Total 2 3 3 8 2 4" xfId="31149" xr:uid="{00000000-0005-0000-0000-0000AF790000}"/>
    <cellStyle name="Total 2 3 3 8 2 4 2" xfId="31150" xr:uid="{00000000-0005-0000-0000-0000B0790000}"/>
    <cellStyle name="Total 2 3 3 8 2 4 2 2" xfId="31151" xr:uid="{00000000-0005-0000-0000-0000B1790000}"/>
    <cellStyle name="Total 2 3 3 8 2 4 3" xfId="31152" xr:uid="{00000000-0005-0000-0000-0000B2790000}"/>
    <cellStyle name="Total 2 3 3 8 2 5" xfId="31153" xr:uid="{00000000-0005-0000-0000-0000B3790000}"/>
    <cellStyle name="Total 2 3 3 8 2 5 2" xfId="31154" xr:uid="{00000000-0005-0000-0000-0000B4790000}"/>
    <cellStyle name="Total 2 3 3 8 2 6" xfId="31155" xr:uid="{00000000-0005-0000-0000-0000B5790000}"/>
    <cellStyle name="Total 2 3 3 8 2 6 2" xfId="31156" xr:uid="{00000000-0005-0000-0000-0000B6790000}"/>
    <cellStyle name="Total 2 3 3 8 2 7" xfId="31157" xr:uid="{00000000-0005-0000-0000-0000B7790000}"/>
    <cellStyle name="Total 2 3 3 8 3" xfId="31158" xr:uid="{00000000-0005-0000-0000-0000B8790000}"/>
    <cellStyle name="Total 2 3 3 8 3 2" xfId="31159" xr:uid="{00000000-0005-0000-0000-0000B9790000}"/>
    <cellStyle name="Total 2 3 3 8 3 2 2" xfId="31160" xr:uid="{00000000-0005-0000-0000-0000BA790000}"/>
    <cellStyle name="Total 2 3 3 8 3 2 2 2" xfId="31161" xr:uid="{00000000-0005-0000-0000-0000BB790000}"/>
    <cellStyle name="Total 2 3 3 8 3 2 2 2 2" xfId="31162" xr:uid="{00000000-0005-0000-0000-0000BC790000}"/>
    <cellStyle name="Total 2 3 3 8 3 2 2 3" xfId="31163" xr:uid="{00000000-0005-0000-0000-0000BD790000}"/>
    <cellStyle name="Total 2 3 3 8 3 2 3" xfId="31164" xr:uid="{00000000-0005-0000-0000-0000BE790000}"/>
    <cellStyle name="Total 2 3 3 8 3 2 3 2" xfId="31165" xr:uid="{00000000-0005-0000-0000-0000BF790000}"/>
    <cellStyle name="Total 2 3 3 8 3 2 4" xfId="31166" xr:uid="{00000000-0005-0000-0000-0000C0790000}"/>
    <cellStyle name="Total 2 3 3 8 3 3" xfId="31167" xr:uid="{00000000-0005-0000-0000-0000C1790000}"/>
    <cellStyle name="Total 2 3 3 8 3 3 2" xfId="31168" xr:uid="{00000000-0005-0000-0000-0000C2790000}"/>
    <cellStyle name="Total 2 3 3 8 3 3 2 2" xfId="31169" xr:uid="{00000000-0005-0000-0000-0000C3790000}"/>
    <cellStyle name="Total 2 3 3 8 3 3 3" xfId="31170" xr:uid="{00000000-0005-0000-0000-0000C4790000}"/>
    <cellStyle name="Total 2 3 3 8 3 4" xfId="31171" xr:uid="{00000000-0005-0000-0000-0000C5790000}"/>
    <cellStyle name="Total 2 3 3 8 3 4 2" xfId="31172" xr:uid="{00000000-0005-0000-0000-0000C6790000}"/>
    <cellStyle name="Total 2 3 3 8 3 4 2 2" xfId="31173" xr:uid="{00000000-0005-0000-0000-0000C7790000}"/>
    <cellStyle name="Total 2 3 3 8 3 4 3" xfId="31174" xr:uid="{00000000-0005-0000-0000-0000C8790000}"/>
    <cellStyle name="Total 2 3 3 8 3 5" xfId="31175" xr:uid="{00000000-0005-0000-0000-0000C9790000}"/>
    <cellStyle name="Total 2 3 3 8 3 5 2" xfId="31176" xr:uid="{00000000-0005-0000-0000-0000CA790000}"/>
    <cellStyle name="Total 2 3 3 8 3 6" xfId="31177" xr:uid="{00000000-0005-0000-0000-0000CB790000}"/>
    <cellStyle name="Total 2 3 3 8 3 6 2" xfId="31178" xr:uid="{00000000-0005-0000-0000-0000CC790000}"/>
    <cellStyle name="Total 2 3 3 8 3 7" xfId="31179" xr:uid="{00000000-0005-0000-0000-0000CD790000}"/>
    <cellStyle name="Total 2 3 3 8 4" xfId="31180" xr:uid="{00000000-0005-0000-0000-0000CE790000}"/>
    <cellStyle name="Total 2 3 3 8 4 2" xfId="31181" xr:uid="{00000000-0005-0000-0000-0000CF790000}"/>
    <cellStyle name="Total 2 3 3 8 4 2 2" xfId="31182" xr:uid="{00000000-0005-0000-0000-0000D0790000}"/>
    <cellStyle name="Total 2 3 3 8 4 2 2 2" xfId="31183" xr:uid="{00000000-0005-0000-0000-0000D1790000}"/>
    <cellStyle name="Total 2 3 3 8 4 2 2 2 2" xfId="31184" xr:uid="{00000000-0005-0000-0000-0000D2790000}"/>
    <cellStyle name="Total 2 3 3 8 4 2 2 3" xfId="31185" xr:uid="{00000000-0005-0000-0000-0000D3790000}"/>
    <cellStyle name="Total 2 3 3 8 4 2 3" xfId="31186" xr:uid="{00000000-0005-0000-0000-0000D4790000}"/>
    <cellStyle name="Total 2 3 3 8 4 2 3 2" xfId="31187" xr:uid="{00000000-0005-0000-0000-0000D5790000}"/>
    <cellStyle name="Total 2 3 3 8 4 2 4" xfId="31188" xr:uid="{00000000-0005-0000-0000-0000D6790000}"/>
    <cellStyle name="Total 2 3 3 8 4 3" xfId="31189" xr:uid="{00000000-0005-0000-0000-0000D7790000}"/>
    <cellStyle name="Total 2 3 3 8 4 3 2" xfId="31190" xr:uid="{00000000-0005-0000-0000-0000D8790000}"/>
    <cellStyle name="Total 2 3 3 8 4 3 2 2" xfId="31191" xr:uid="{00000000-0005-0000-0000-0000D9790000}"/>
    <cellStyle name="Total 2 3 3 8 4 3 3" xfId="31192" xr:uid="{00000000-0005-0000-0000-0000DA790000}"/>
    <cellStyle name="Total 2 3 3 8 4 4" xfId="31193" xr:uid="{00000000-0005-0000-0000-0000DB790000}"/>
    <cellStyle name="Total 2 3 3 8 4 4 2" xfId="31194" xr:uid="{00000000-0005-0000-0000-0000DC790000}"/>
    <cellStyle name="Total 2 3 3 8 4 4 2 2" xfId="31195" xr:uid="{00000000-0005-0000-0000-0000DD790000}"/>
    <cellStyle name="Total 2 3 3 8 4 4 3" xfId="31196" xr:uid="{00000000-0005-0000-0000-0000DE790000}"/>
    <cellStyle name="Total 2 3 3 8 4 5" xfId="31197" xr:uid="{00000000-0005-0000-0000-0000DF790000}"/>
    <cellStyle name="Total 2 3 3 8 4 5 2" xfId="31198" xr:uid="{00000000-0005-0000-0000-0000E0790000}"/>
    <cellStyle name="Total 2 3 3 8 4 6" xfId="31199" xr:uid="{00000000-0005-0000-0000-0000E1790000}"/>
    <cellStyle name="Total 2 3 3 8 4 6 2" xfId="31200" xr:uid="{00000000-0005-0000-0000-0000E2790000}"/>
    <cellStyle name="Total 2 3 3 8 4 7" xfId="31201" xr:uid="{00000000-0005-0000-0000-0000E3790000}"/>
    <cellStyle name="Total 2 3 3 8 5" xfId="31202" xr:uid="{00000000-0005-0000-0000-0000E4790000}"/>
    <cellStyle name="Total 2 3 3 8 5 2" xfId="31203" xr:uid="{00000000-0005-0000-0000-0000E5790000}"/>
    <cellStyle name="Total 2 3 3 8 5 2 2" xfId="31204" xr:uid="{00000000-0005-0000-0000-0000E6790000}"/>
    <cellStyle name="Total 2 3 3 8 5 2 2 2" xfId="31205" xr:uid="{00000000-0005-0000-0000-0000E7790000}"/>
    <cellStyle name="Total 2 3 3 8 5 2 2 2 2" xfId="31206" xr:uid="{00000000-0005-0000-0000-0000E8790000}"/>
    <cellStyle name="Total 2 3 3 8 5 2 2 3" xfId="31207" xr:uid="{00000000-0005-0000-0000-0000E9790000}"/>
    <cellStyle name="Total 2 3 3 8 5 2 3" xfId="31208" xr:uid="{00000000-0005-0000-0000-0000EA790000}"/>
    <cellStyle name="Total 2 3 3 8 5 2 3 2" xfId="31209" xr:uid="{00000000-0005-0000-0000-0000EB790000}"/>
    <cellStyle name="Total 2 3 3 8 5 2 4" xfId="31210" xr:uid="{00000000-0005-0000-0000-0000EC790000}"/>
    <cellStyle name="Total 2 3 3 8 5 3" xfId="31211" xr:uid="{00000000-0005-0000-0000-0000ED790000}"/>
    <cellStyle name="Total 2 3 3 8 5 3 2" xfId="31212" xr:uid="{00000000-0005-0000-0000-0000EE790000}"/>
    <cellStyle name="Total 2 3 3 8 5 3 2 2" xfId="31213" xr:uid="{00000000-0005-0000-0000-0000EF790000}"/>
    <cellStyle name="Total 2 3 3 8 5 3 3" xfId="31214" xr:uid="{00000000-0005-0000-0000-0000F0790000}"/>
    <cellStyle name="Total 2 3 3 8 5 4" xfId="31215" xr:uid="{00000000-0005-0000-0000-0000F1790000}"/>
    <cellStyle name="Total 2 3 3 8 5 4 2" xfId="31216" xr:uid="{00000000-0005-0000-0000-0000F2790000}"/>
    <cellStyle name="Total 2 3 3 8 5 4 2 2" xfId="31217" xr:uid="{00000000-0005-0000-0000-0000F3790000}"/>
    <cellStyle name="Total 2 3 3 8 5 4 3" xfId="31218" xr:uid="{00000000-0005-0000-0000-0000F4790000}"/>
    <cellStyle name="Total 2 3 3 8 5 5" xfId="31219" xr:uid="{00000000-0005-0000-0000-0000F5790000}"/>
    <cellStyle name="Total 2 3 3 8 5 5 2" xfId="31220" xr:uid="{00000000-0005-0000-0000-0000F6790000}"/>
    <cellStyle name="Total 2 3 3 8 5 6" xfId="31221" xr:uid="{00000000-0005-0000-0000-0000F7790000}"/>
    <cellStyle name="Total 2 3 3 8 5 6 2" xfId="31222" xr:uid="{00000000-0005-0000-0000-0000F8790000}"/>
    <cellStyle name="Total 2 3 3 8 5 7" xfId="31223" xr:uid="{00000000-0005-0000-0000-0000F9790000}"/>
    <cellStyle name="Total 2 3 3 8 6" xfId="31224" xr:uid="{00000000-0005-0000-0000-0000FA790000}"/>
    <cellStyle name="Total 2 3 3 8 6 2" xfId="31225" xr:uid="{00000000-0005-0000-0000-0000FB790000}"/>
    <cellStyle name="Total 2 3 3 8 6 2 2" xfId="31226" xr:uid="{00000000-0005-0000-0000-0000FC790000}"/>
    <cellStyle name="Total 2 3 3 8 6 2 2 2" xfId="31227" xr:uid="{00000000-0005-0000-0000-0000FD790000}"/>
    <cellStyle name="Total 2 3 3 8 6 2 2 2 2" xfId="31228" xr:uid="{00000000-0005-0000-0000-0000FE790000}"/>
    <cellStyle name="Total 2 3 3 8 6 2 2 3" xfId="31229" xr:uid="{00000000-0005-0000-0000-0000FF790000}"/>
    <cellStyle name="Total 2 3 3 8 6 2 3" xfId="31230" xr:uid="{00000000-0005-0000-0000-0000007A0000}"/>
    <cellStyle name="Total 2 3 3 8 6 2 3 2" xfId="31231" xr:uid="{00000000-0005-0000-0000-0000017A0000}"/>
    <cellStyle name="Total 2 3 3 8 6 2 4" xfId="31232" xr:uid="{00000000-0005-0000-0000-0000027A0000}"/>
    <cellStyle name="Total 2 3 3 8 6 3" xfId="31233" xr:uid="{00000000-0005-0000-0000-0000037A0000}"/>
    <cellStyle name="Total 2 3 3 8 6 3 2" xfId="31234" xr:uid="{00000000-0005-0000-0000-0000047A0000}"/>
    <cellStyle name="Total 2 3 3 8 6 3 2 2" xfId="31235" xr:uid="{00000000-0005-0000-0000-0000057A0000}"/>
    <cellStyle name="Total 2 3 3 8 6 3 3" xfId="31236" xr:uid="{00000000-0005-0000-0000-0000067A0000}"/>
    <cellStyle name="Total 2 3 3 8 6 4" xfId="31237" xr:uid="{00000000-0005-0000-0000-0000077A0000}"/>
    <cellStyle name="Total 2 3 3 8 6 4 2" xfId="31238" xr:uid="{00000000-0005-0000-0000-0000087A0000}"/>
    <cellStyle name="Total 2 3 3 8 6 4 2 2" xfId="31239" xr:uid="{00000000-0005-0000-0000-0000097A0000}"/>
    <cellStyle name="Total 2 3 3 8 6 4 3" xfId="31240" xr:uid="{00000000-0005-0000-0000-00000A7A0000}"/>
    <cellStyle name="Total 2 3 3 8 6 5" xfId="31241" xr:uid="{00000000-0005-0000-0000-00000B7A0000}"/>
    <cellStyle name="Total 2 3 3 8 6 5 2" xfId="31242" xr:uid="{00000000-0005-0000-0000-00000C7A0000}"/>
    <cellStyle name="Total 2 3 3 8 6 6" xfId="31243" xr:uid="{00000000-0005-0000-0000-00000D7A0000}"/>
    <cellStyle name="Total 2 3 3 8 6 6 2" xfId="31244" xr:uid="{00000000-0005-0000-0000-00000E7A0000}"/>
    <cellStyle name="Total 2 3 3 8 6 7" xfId="31245" xr:uid="{00000000-0005-0000-0000-00000F7A0000}"/>
    <cellStyle name="Total 2 3 3 8 7" xfId="31246" xr:uid="{00000000-0005-0000-0000-0000107A0000}"/>
    <cellStyle name="Total 2 3 3 8 7 2" xfId="31247" xr:uid="{00000000-0005-0000-0000-0000117A0000}"/>
    <cellStyle name="Total 2 3 3 8 7 2 2" xfId="31248" xr:uid="{00000000-0005-0000-0000-0000127A0000}"/>
    <cellStyle name="Total 2 3 3 8 7 2 2 2" xfId="31249" xr:uid="{00000000-0005-0000-0000-0000137A0000}"/>
    <cellStyle name="Total 2 3 3 8 7 2 3" xfId="31250" xr:uid="{00000000-0005-0000-0000-0000147A0000}"/>
    <cellStyle name="Total 2 3 3 8 7 3" xfId="31251" xr:uid="{00000000-0005-0000-0000-0000157A0000}"/>
    <cellStyle name="Total 2 3 3 8 7 3 2" xfId="31252" xr:uid="{00000000-0005-0000-0000-0000167A0000}"/>
    <cellStyle name="Total 2 3 3 8 7 4" xfId="31253" xr:uid="{00000000-0005-0000-0000-0000177A0000}"/>
    <cellStyle name="Total 2 3 3 8 8" xfId="31254" xr:uid="{00000000-0005-0000-0000-0000187A0000}"/>
    <cellStyle name="Total 2 3 3 8 8 2" xfId="31255" xr:uid="{00000000-0005-0000-0000-0000197A0000}"/>
    <cellStyle name="Total 2 3 3 8 8 2 2" xfId="31256" xr:uid="{00000000-0005-0000-0000-00001A7A0000}"/>
    <cellStyle name="Total 2 3 3 8 8 3" xfId="31257" xr:uid="{00000000-0005-0000-0000-00001B7A0000}"/>
    <cellStyle name="Total 2 3 3 8 9" xfId="31258" xr:uid="{00000000-0005-0000-0000-00001C7A0000}"/>
    <cellStyle name="Total 2 3 3 8 9 2" xfId="31259" xr:uid="{00000000-0005-0000-0000-00001D7A0000}"/>
    <cellStyle name="Total 2 3 3 8 9 2 2" xfId="31260" xr:uid="{00000000-0005-0000-0000-00001E7A0000}"/>
    <cellStyle name="Total 2 3 3 8 9 3" xfId="31261" xr:uid="{00000000-0005-0000-0000-00001F7A0000}"/>
    <cellStyle name="Total 2 3 3 9" xfId="31262" xr:uid="{00000000-0005-0000-0000-0000207A0000}"/>
    <cellStyle name="Total 2 3 3 9 10" xfId="31263" xr:uid="{00000000-0005-0000-0000-0000217A0000}"/>
    <cellStyle name="Total 2 3 3 9 10 2" xfId="31264" xr:uid="{00000000-0005-0000-0000-0000227A0000}"/>
    <cellStyle name="Total 2 3 3 9 11" xfId="31265" xr:uid="{00000000-0005-0000-0000-0000237A0000}"/>
    <cellStyle name="Total 2 3 3 9 11 2" xfId="31266" xr:uid="{00000000-0005-0000-0000-0000247A0000}"/>
    <cellStyle name="Total 2 3 3 9 12" xfId="31267" xr:uid="{00000000-0005-0000-0000-0000257A0000}"/>
    <cellStyle name="Total 2 3 3 9 2" xfId="31268" xr:uid="{00000000-0005-0000-0000-0000267A0000}"/>
    <cellStyle name="Total 2 3 3 9 2 2" xfId="31269" xr:uid="{00000000-0005-0000-0000-0000277A0000}"/>
    <cellStyle name="Total 2 3 3 9 2 2 2" xfId="31270" xr:uid="{00000000-0005-0000-0000-0000287A0000}"/>
    <cellStyle name="Total 2 3 3 9 2 2 2 2" xfId="31271" xr:uid="{00000000-0005-0000-0000-0000297A0000}"/>
    <cellStyle name="Total 2 3 3 9 2 2 2 2 2" xfId="31272" xr:uid="{00000000-0005-0000-0000-00002A7A0000}"/>
    <cellStyle name="Total 2 3 3 9 2 2 2 3" xfId="31273" xr:uid="{00000000-0005-0000-0000-00002B7A0000}"/>
    <cellStyle name="Total 2 3 3 9 2 2 3" xfId="31274" xr:uid="{00000000-0005-0000-0000-00002C7A0000}"/>
    <cellStyle name="Total 2 3 3 9 2 2 3 2" xfId="31275" xr:uid="{00000000-0005-0000-0000-00002D7A0000}"/>
    <cellStyle name="Total 2 3 3 9 2 2 4" xfId="31276" xr:uid="{00000000-0005-0000-0000-00002E7A0000}"/>
    <cellStyle name="Total 2 3 3 9 2 3" xfId="31277" xr:uid="{00000000-0005-0000-0000-00002F7A0000}"/>
    <cellStyle name="Total 2 3 3 9 2 3 2" xfId="31278" xr:uid="{00000000-0005-0000-0000-0000307A0000}"/>
    <cellStyle name="Total 2 3 3 9 2 3 2 2" xfId="31279" xr:uid="{00000000-0005-0000-0000-0000317A0000}"/>
    <cellStyle name="Total 2 3 3 9 2 3 3" xfId="31280" xr:uid="{00000000-0005-0000-0000-0000327A0000}"/>
    <cellStyle name="Total 2 3 3 9 2 4" xfId="31281" xr:uid="{00000000-0005-0000-0000-0000337A0000}"/>
    <cellStyle name="Total 2 3 3 9 2 4 2" xfId="31282" xr:uid="{00000000-0005-0000-0000-0000347A0000}"/>
    <cellStyle name="Total 2 3 3 9 2 4 2 2" xfId="31283" xr:uid="{00000000-0005-0000-0000-0000357A0000}"/>
    <cellStyle name="Total 2 3 3 9 2 4 3" xfId="31284" xr:uid="{00000000-0005-0000-0000-0000367A0000}"/>
    <cellStyle name="Total 2 3 3 9 2 5" xfId="31285" xr:uid="{00000000-0005-0000-0000-0000377A0000}"/>
    <cellStyle name="Total 2 3 3 9 2 5 2" xfId="31286" xr:uid="{00000000-0005-0000-0000-0000387A0000}"/>
    <cellStyle name="Total 2 3 3 9 2 6" xfId="31287" xr:uid="{00000000-0005-0000-0000-0000397A0000}"/>
    <cellStyle name="Total 2 3 3 9 2 6 2" xfId="31288" xr:uid="{00000000-0005-0000-0000-00003A7A0000}"/>
    <cellStyle name="Total 2 3 3 9 2 7" xfId="31289" xr:uid="{00000000-0005-0000-0000-00003B7A0000}"/>
    <cellStyle name="Total 2 3 3 9 3" xfId="31290" xr:uid="{00000000-0005-0000-0000-00003C7A0000}"/>
    <cellStyle name="Total 2 3 3 9 3 2" xfId="31291" xr:uid="{00000000-0005-0000-0000-00003D7A0000}"/>
    <cellStyle name="Total 2 3 3 9 3 2 2" xfId="31292" xr:uid="{00000000-0005-0000-0000-00003E7A0000}"/>
    <cellStyle name="Total 2 3 3 9 3 2 2 2" xfId="31293" xr:uid="{00000000-0005-0000-0000-00003F7A0000}"/>
    <cellStyle name="Total 2 3 3 9 3 2 2 2 2" xfId="31294" xr:uid="{00000000-0005-0000-0000-0000407A0000}"/>
    <cellStyle name="Total 2 3 3 9 3 2 2 3" xfId="31295" xr:uid="{00000000-0005-0000-0000-0000417A0000}"/>
    <cellStyle name="Total 2 3 3 9 3 2 3" xfId="31296" xr:uid="{00000000-0005-0000-0000-0000427A0000}"/>
    <cellStyle name="Total 2 3 3 9 3 2 3 2" xfId="31297" xr:uid="{00000000-0005-0000-0000-0000437A0000}"/>
    <cellStyle name="Total 2 3 3 9 3 2 4" xfId="31298" xr:uid="{00000000-0005-0000-0000-0000447A0000}"/>
    <cellStyle name="Total 2 3 3 9 3 3" xfId="31299" xr:uid="{00000000-0005-0000-0000-0000457A0000}"/>
    <cellStyle name="Total 2 3 3 9 3 3 2" xfId="31300" xr:uid="{00000000-0005-0000-0000-0000467A0000}"/>
    <cellStyle name="Total 2 3 3 9 3 3 2 2" xfId="31301" xr:uid="{00000000-0005-0000-0000-0000477A0000}"/>
    <cellStyle name="Total 2 3 3 9 3 3 3" xfId="31302" xr:uid="{00000000-0005-0000-0000-0000487A0000}"/>
    <cellStyle name="Total 2 3 3 9 3 4" xfId="31303" xr:uid="{00000000-0005-0000-0000-0000497A0000}"/>
    <cellStyle name="Total 2 3 3 9 3 4 2" xfId="31304" xr:uid="{00000000-0005-0000-0000-00004A7A0000}"/>
    <cellStyle name="Total 2 3 3 9 3 4 2 2" xfId="31305" xr:uid="{00000000-0005-0000-0000-00004B7A0000}"/>
    <cellStyle name="Total 2 3 3 9 3 4 3" xfId="31306" xr:uid="{00000000-0005-0000-0000-00004C7A0000}"/>
    <cellStyle name="Total 2 3 3 9 3 5" xfId="31307" xr:uid="{00000000-0005-0000-0000-00004D7A0000}"/>
    <cellStyle name="Total 2 3 3 9 3 5 2" xfId="31308" xr:uid="{00000000-0005-0000-0000-00004E7A0000}"/>
    <cellStyle name="Total 2 3 3 9 3 6" xfId="31309" xr:uid="{00000000-0005-0000-0000-00004F7A0000}"/>
    <cellStyle name="Total 2 3 3 9 3 6 2" xfId="31310" xr:uid="{00000000-0005-0000-0000-0000507A0000}"/>
    <cellStyle name="Total 2 3 3 9 3 7" xfId="31311" xr:uid="{00000000-0005-0000-0000-0000517A0000}"/>
    <cellStyle name="Total 2 3 3 9 4" xfId="31312" xr:uid="{00000000-0005-0000-0000-0000527A0000}"/>
    <cellStyle name="Total 2 3 3 9 4 2" xfId="31313" xr:uid="{00000000-0005-0000-0000-0000537A0000}"/>
    <cellStyle name="Total 2 3 3 9 4 2 2" xfId="31314" xr:uid="{00000000-0005-0000-0000-0000547A0000}"/>
    <cellStyle name="Total 2 3 3 9 4 2 2 2" xfId="31315" xr:uid="{00000000-0005-0000-0000-0000557A0000}"/>
    <cellStyle name="Total 2 3 3 9 4 2 2 2 2" xfId="31316" xr:uid="{00000000-0005-0000-0000-0000567A0000}"/>
    <cellStyle name="Total 2 3 3 9 4 2 2 3" xfId="31317" xr:uid="{00000000-0005-0000-0000-0000577A0000}"/>
    <cellStyle name="Total 2 3 3 9 4 2 3" xfId="31318" xr:uid="{00000000-0005-0000-0000-0000587A0000}"/>
    <cellStyle name="Total 2 3 3 9 4 2 3 2" xfId="31319" xr:uid="{00000000-0005-0000-0000-0000597A0000}"/>
    <cellStyle name="Total 2 3 3 9 4 2 4" xfId="31320" xr:uid="{00000000-0005-0000-0000-00005A7A0000}"/>
    <cellStyle name="Total 2 3 3 9 4 3" xfId="31321" xr:uid="{00000000-0005-0000-0000-00005B7A0000}"/>
    <cellStyle name="Total 2 3 3 9 4 3 2" xfId="31322" xr:uid="{00000000-0005-0000-0000-00005C7A0000}"/>
    <cellStyle name="Total 2 3 3 9 4 3 2 2" xfId="31323" xr:uid="{00000000-0005-0000-0000-00005D7A0000}"/>
    <cellStyle name="Total 2 3 3 9 4 3 3" xfId="31324" xr:uid="{00000000-0005-0000-0000-00005E7A0000}"/>
    <cellStyle name="Total 2 3 3 9 4 4" xfId="31325" xr:uid="{00000000-0005-0000-0000-00005F7A0000}"/>
    <cellStyle name="Total 2 3 3 9 4 4 2" xfId="31326" xr:uid="{00000000-0005-0000-0000-0000607A0000}"/>
    <cellStyle name="Total 2 3 3 9 4 4 2 2" xfId="31327" xr:uid="{00000000-0005-0000-0000-0000617A0000}"/>
    <cellStyle name="Total 2 3 3 9 4 4 3" xfId="31328" xr:uid="{00000000-0005-0000-0000-0000627A0000}"/>
    <cellStyle name="Total 2 3 3 9 4 5" xfId="31329" xr:uid="{00000000-0005-0000-0000-0000637A0000}"/>
    <cellStyle name="Total 2 3 3 9 4 5 2" xfId="31330" xr:uid="{00000000-0005-0000-0000-0000647A0000}"/>
    <cellStyle name="Total 2 3 3 9 4 6" xfId="31331" xr:uid="{00000000-0005-0000-0000-0000657A0000}"/>
    <cellStyle name="Total 2 3 3 9 4 6 2" xfId="31332" xr:uid="{00000000-0005-0000-0000-0000667A0000}"/>
    <cellStyle name="Total 2 3 3 9 4 7" xfId="31333" xr:uid="{00000000-0005-0000-0000-0000677A0000}"/>
    <cellStyle name="Total 2 3 3 9 5" xfId="31334" xr:uid="{00000000-0005-0000-0000-0000687A0000}"/>
    <cellStyle name="Total 2 3 3 9 5 2" xfId="31335" xr:uid="{00000000-0005-0000-0000-0000697A0000}"/>
    <cellStyle name="Total 2 3 3 9 5 2 2" xfId="31336" xr:uid="{00000000-0005-0000-0000-00006A7A0000}"/>
    <cellStyle name="Total 2 3 3 9 5 2 2 2" xfId="31337" xr:uid="{00000000-0005-0000-0000-00006B7A0000}"/>
    <cellStyle name="Total 2 3 3 9 5 2 2 2 2" xfId="31338" xr:uid="{00000000-0005-0000-0000-00006C7A0000}"/>
    <cellStyle name="Total 2 3 3 9 5 2 2 3" xfId="31339" xr:uid="{00000000-0005-0000-0000-00006D7A0000}"/>
    <cellStyle name="Total 2 3 3 9 5 2 3" xfId="31340" xr:uid="{00000000-0005-0000-0000-00006E7A0000}"/>
    <cellStyle name="Total 2 3 3 9 5 2 3 2" xfId="31341" xr:uid="{00000000-0005-0000-0000-00006F7A0000}"/>
    <cellStyle name="Total 2 3 3 9 5 2 4" xfId="31342" xr:uid="{00000000-0005-0000-0000-0000707A0000}"/>
    <cellStyle name="Total 2 3 3 9 5 3" xfId="31343" xr:uid="{00000000-0005-0000-0000-0000717A0000}"/>
    <cellStyle name="Total 2 3 3 9 5 3 2" xfId="31344" xr:uid="{00000000-0005-0000-0000-0000727A0000}"/>
    <cellStyle name="Total 2 3 3 9 5 3 2 2" xfId="31345" xr:uid="{00000000-0005-0000-0000-0000737A0000}"/>
    <cellStyle name="Total 2 3 3 9 5 3 3" xfId="31346" xr:uid="{00000000-0005-0000-0000-0000747A0000}"/>
    <cellStyle name="Total 2 3 3 9 5 4" xfId="31347" xr:uid="{00000000-0005-0000-0000-0000757A0000}"/>
    <cellStyle name="Total 2 3 3 9 5 4 2" xfId="31348" xr:uid="{00000000-0005-0000-0000-0000767A0000}"/>
    <cellStyle name="Total 2 3 3 9 5 4 2 2" xfId="31349" xr:uid="{00000000-0005-0000-0000-0000777A0000}"/>
    <cellStyle name="Total 2 3 3 9 5 4 3" xfId="31350" xr:uid="{00000000-0005-0000-0000-0000787A0000}"/>
    <cellStyle name="Total 2 3 3 9 5 5" xfId="31351" xr:uid="{00000000-0005-0000-0000-0000797A0000}"/>
    <cellStyle name="Total 2 3 3 9 5 5 2" xfId="31352" xr:uid="{00000000-0005-0000-0000-00007A7A0000}"/>
    <cellStyle name="Total 2 3 3 9 5 6" xfId="31353" xr:uid="{00000000-0005-0000-0000-00007B7A0000}"/>
    <cellStyle name="Total 2 3 3 9 5 6 2" xfId="31354" xr:uid="{00000000-0005-0000-0000-00007C7A0000}"/>
    <cellStyle name="Total 2 3 3 9 5 7" xfId="31355" xr:uid="{00000000-0005-0000-0000-00007D7A0000}"/>
    <cellStyle name="Total 2 3 3 9 6" xfId="31356" xr:uid="{00000000-0005-0000-0000-00007E7A0000}"/>
    <cellStyle name="Total 2 3 3 9 6 2" xfId="31357" xr:uid="{00000000-0005-0000-0000-00007F7A0000}"/>
    <cellStyle name="Total 2 3 3 9 6 2 2" xfId="31358" xr:uid="{00000000-0005-0000-0000-0000807A0000}"/>
    <cellStyle name="Total 2 3 3 9 6 2 2 2" xfId="31359" xr:uid="{00000000-0005-0000-0000-0000817A0000}"/>
    <cellStyle name="Total 2 3 3 9 6 2 2 2 2" xfId="31360" xr:uid="{00000000-0005-0000-0000-0000827A0000}"/>
    <cellStyle name="Total 2 3 3 9 6 2 2 3" xfId="31361" xr:uid="{00000000-0005-0000-0000-0000837A0000}"/>
    <cellStyle name="Total 2 3 3 9 6 2 3" xfId="31362" xr:uid="{00000000-0005-0000-0000-0000847A0000}"/>
    <cellStyle name="Total 2 3 3 9 6 2 3 2" xfId="31363" xr:uid="{00000000-0005-0000-0000-0000857A0000}"/>
    <cellStyle name="Total 2 3 3 9 6 2 4" xfId="31364" xr:uid="{00000000-0005-0000-0000-0000867A0000}"/>
    <cellStyle name="Total 2 3 3 9 6 3" xfId="31365" xr:uid="{00000000-0005-0000-0000-0000877A0000}"/>
    <cellStyle name="Total 2 3 3 9 6 3 2" xfId="31366" xr:uid="{00000000-0005-0000-0000-0000887A0000}"/>
    <cellStyle name="Total 2 3 3 9 6 3 2 2" xfId="31367" xr:uid="{00000000-0005-0000-0000-0000897A0000}"/>
    <cellStyle name="Total 2 3 3 9 6 3 3" xfId="31368" xr:uid="{00000000-0005-0000-0000-00008A7A0000}"/>
    <cellStyle name="Total 2 3 3 9 6 4" xfId="31369" xr:uid="{00000000-0005-0000-0000-00008B7A0000}"/>
    <cellStyle name="Total 2 3 3 9 6 4 2" xfId="31370" xr:uid="{00000000-0005-0000-0000-00008C7A0000}"/>
    <cellStyle name="Total 2 3 3 9 6 4 2 2" xfId="31371" xr:uid="{00000000-0005-0000-0000-00008D7A0000}"/>
    <cellStyle name="Total 2 3 3 9 6 4 3" xfId="31372" xr:uid="{00000000-0005-0000-0000-00008E7A0000}"/>
    <cellStyle name="Total 2 3 3 9 6 5" xfId="31373" xr:uid="{00000000-0005-0000-0000-00008F7A0000}"/>
    <cellStyle name="Total 2 3 3 9 6 5 2" xfId="31374" xr:uid="{00000000-0005-0000-0000-0000907A0000}"/>
    <cellStyle name="Total 2 3 3 9 6 6" xfId="31375" xr:uid="{00000000-0005-0000-0000-0000917A0000}"/>
    <cellStyle name="Total 2 3 3 9 6 6 2" xfId="31376" xr:uid="{00000000-0005-0000-0000-0000927A0000}"/>
    <cellStyle name="Total 2 3 3 9 6 7" xfId="31377" xr:uid="{00000000-0005-0000-0000-0000937A0000}"/>
    <cellStyle name="Total 2 3 3 9 7" xfId="31378" xr:uid="{00000000-0005-0000-0000-0000947A0000}"/>
    <cellStyle name="Total 2 3 3 9 7 2" xfId="31379" xr:uid="{00000000-0005-0000-0000-0000957A0000}"/>
    <cellStyle name="Total 2 3 3 9 7 2 2" xfId="31380" xr:uid="{00000000-0005-0000-0000-0000967A0000}"/>
    <cellStyle name="Total 2 3 3 9 7 2 2 2" xfId="31381" xr:uid="{00000000-0005-0000-0000-0000977A0000}"/>
    <cellStyle name="Total 2 3 3 9 7 2 3" xfId="31382" xr:uid="{00000000-0005-0000-0000-0000987A0000}"/>
    <cellStyle name="Total 2 3 3 9 7 3" xfId="31383" xr:uid="{00000000-0005-0000-0000-0000997A0000}"/>
    <cellStyle name="Total 2 3 3 9 7 3 2" xfId="31384" xr:uid="{00000000-0005-0000-0000-00009A7A0000}"/>
    <cellStyle name="Total 2 3 3 9 7 4" xfId="31385" xr:uid="{00000000-0005-0000-0000-00009B7A0000}"/>
    <cellStyle name="Total 2 3 3 9 8" xfId="31386" xr:uid="{00000000-0005-0000-0000-00009C7A0000}"/>
    <cellStyle name="Total 2 3 3 9 8 2" xfId="31387" xr:uid="{00000000-0005-0000-0000-00009D7A0000}"/>
    <cellStyle name="Total 2 3 3 9 8 2 2" xfId="31388" xr:uid="{00000000-0005-0000-0000-00009E7A0000}"/>
    <cellStyle name="Total 2 3 3 9 8 3" xfId="31389" xr:uid="{00000000-0005-0000-0000-00009F7A0000}"/>
    <cellStyle name="Total 2 3 3 9 9" xfId="31390" xr:uid="{00000000-0005-0000-0000-0000A07A0000}"/>
    <cellStyle name="Total 2 3 3 9 9 2" xfId="31391" xr:uid="{00000000-0005-0000-0000-0000A17A0000}"/>
    <cellStyle name="Total 2 3 3 9 9 2 2" xfId="31392" xr:uid="{00000000-0005-0000-0000-0000A27A0000}"/>
    <cellStyle name="Total 2 3 3 9 9 3" xfId="31393" xr:uid="{00000000-0005-0000-0000-0000A37A0000}"/>
    <cellStyle name="Total 2 3 4" xfId="31394" xr:uid="{00000000-0005-0000-0000-0000A47A0000}"/>
    <cellStyle name="Total 2 3 4 2" xfId="31395" xr:uid="{00000000-0005-0000-0000-0000A57A0000}"/>
    <cellStyle name="Total 2 3 4 3" xfId="31396" xr:uid="{00000000-0005-0000-0000-0000A67A0000}"/>
    <cellStyle name="Total 2 3 4 4" xfId="31397" xr:uid="{00000000-0005-0000-0000-0000A77A0000}"/>
    <cellStyle name="Total 2 3 4 5" xfId="31398" xr:uid="{00000000-0005-0000-0000-0000A87A0000}"/>
    <cellStyle name="Total 2 3 5" xfId="31399" xr:uid="{00000000-0005-0000-0000-0000A97A0000}"/>
    <cellStyle name="Total 2 3 5 10" xfId="31400" xr:uid="{00000000-0005-0000-0000-0000AA7A0000}"/>
    <cellStyle name="Total 2 3 5 10 2" xfId="31401" xr:uid="{00000000-0005-0000-0000-0000AB7A0000}"/>
    <cellStyle name="Total 2 3 5 11" xfId="31402" xr:uid="{00000000-0005-0000-0000-0000AC7A0000}"/>
    <cellStyle name="Total 2 3 5 11 2" xfId="31403" xr:uid="{00000000-0005-0000-0000-0000AD7A0000}"/>
    <cellStyle name="Total 2 3 5 12" xfId="31404" xr:uid="{00000000-0005-0000-0000-0000AE7A0000}"/>
    <cellStyle name="Total 2 3 5 13" xfId="31405" xr:uid="{00000000-0005-0000-0000-0000AF7A0000}"/>
    <cellStyle name="Total 2 3 5 13 2" xfId="31406" xr:uid="{00000000-0005-0000-0000-0000B07A0000}"/>
    <cellStyle name="Total 2 3 5 13 2 2" xfId="31407" xr:uid="{00000000-0005-0000-0000-0000B17A0000}"/>
    <cellStyle name="Total 2 3 5 14" xfId="31408" xr:uid="{00000000-0005-0000-0000-0000B27A0000}"/>
    <cellStyle name="Total 2 3 5 14 2" xfId="31409" xr:uid="{00000000-0005-0000-0000-0000B37A0000}"/>
    <cellStyle name="Total 2 3 5 15" xfId="31410" xr:uid="{00000000-0005-0000-0000-0000B47A0000}"/>
    <cellStyle name="Total 2 3 5 2" xfId="31411" xr:uid="{00000000-0005-0000-0000-0000B57A0000}"/>
    <cellStyle name="Total 2 3 5 2 2" xfId="31412" xr:uid="{00000000-0005-0000-0000-0000B67A0000}"/>
    <cellStyle name="Total 2 3 5 2 2 2" xfId="31413" xr:uid="{00000000-0005-0000-0000-0000B77A0000}"/>
    <cellStyle name="Total 2 3 5 2 2 2 2" xfId="31414" xr:uid="{00000000-0005-0000-0000-0000B87A0000}"/>
    <cellStyle name="Total 2 3 5 2 2 2 2 2" xfId="31415" xr:uid="{00000000-0005-0000-0000-0000B97A0000}"/>
    <cellStyle name="Total 2 3 5 2 2 2 3" xfId="31416" xr:uid="{00000000-0005-0000-0000-0000BA7A0000}"/>
    <cellStyle name="Total 2 3 5 2 2 3" xfId="31417" xr:uid="{00000000-0005-0000-0000-0000BB7A0000}"/>
    <cellStyle name="Total 2 3 5 2 2 3 2" xfId="31418" xr:uid="{00000000-0005-0000-0000-0000BC7A0000}"/>
    <cellStyle name="Total 2 3 5 2 2 4" xfId="31419" xr:uid="{00000000-0005-0000-0000-0000BD7A0000}"/>
    <cellStyle name="Total 2 3 5 2 3" xfId="31420" xr:uid="{00000000-0005-0000-0000-0000BE7A0000}"/>
    <cellStyle name="Total 2 3 5 2 3 2" xfId="31421" xr:uid="{00000000-0005-0000-0000-0000BF7A0000}"/>
    <cellStyle name="Total 2 3 5 2 3 2 2" xfId="31422" xr:uid="{00000000-0005-0000-0000-0000C07A0000}"/>
    <cellStyle name="Total 2 3 5 2 3 3" xfId="31423" xr:uid="{00000000-0005-0000-0000-0000C17A0000}"/>
    <cellStyle name="Total 2 3 5 2 4" xfId="31424" xr:uid="{00000000-0005-0000-0000-0000C27A0000}"/>
    <cellStyle name="Total 2 3 5 2 4 2" xfId="31425" xr:uid="{00000000-0005-0000-0000-0000C37A0000}"/>
    <cellStyle name="Total 2 3 5 2 4 2 2" xfId="31426" xr:uid="{00000000-0005-0000-0000-0000C47A0000}"/>
    <cellStyle name="Total 2 3 5 2 4 3" xfId="31427" xr:uid="{00000000-0005-0000-0000-0000C57A0000}"/>
    <cellStyle name="Total 2 3 5 2 5" xfId="31428" xr:uid="{00000000-0005-0000-0000-0000C67A0000}"/>
    <cellStyle name="Total 2 3 5 2 5 2" xfId="31429" xr:uid="{00000000-0005-0000-0000-0000C77A0000}"/>
    <cellStyle name="Total 2 3 5 2 6" xfId="31430" xr:uid="{00000000-0005-0000-0000-0000C87A0000}"/>
    <cellStyle name="Total 2 3 5 2 6 2" xfId="31431" xr:uid="{00000000-0005-0000-0000-0000C97A0000}"/>
    <cellStyle name="Total 2 3 5 2 7" xfId="31432" xr:uid="{00000000-0005-0000-0000-0000CA7A0000}"/>
    <cellStyle name="Total 2 3 5 3" xfId="31433" xr:uid="{00000000-0005-0000-0000-0000CB7A0000}"/>
    <cellStyle name="Total 2 3 5 3 2" xfId="31434" xr:uid="{00000000-0005-0000-0000-0000CC7A0000}"/>
    <cellStyle name="Total 2 3 5 3 2 2" xfId="31435" xr:uid="{00000000-0005-0000-0000-0000CD7A0000}"/>
    <cellStyle name="Total 2 3 5 3 2 2 2" xfId="31436" xr:uid="{00000000-0005-0000-0000-0000CE7A0000}"/>
    <cellStyle name="Total 2 3 5 3 2 2 2 2" xfId="31437" xr:uid="{00000000-0005-0000-0000-0000CF7A0000}"/>
    <cellStyle name="Total 2 3 5 3 2 2 3" xfId="31438" xr:uid="{00000000-0005-0000-0000-0000D07A0000}"/>
    <cellStyle name="Total 2 3 5 3 2 3" xfId="31439" xr:uid="{00000000-0005-0000-0000-0000D17A0000}"/>
    <cellStyle name="Total 2 3 5 3 2 3 2" xfId="31440" xr:uid="{00000000-0005-0000-0000-0000D27A0000}"/>
    <cellStyle name="Total 2 3 5 3 2 4" xfId="31441" xr:uid="{00000000-0005-0000-0000-0000D37A0000}"/>
    <cellStyle name="Total 2 3 5 3 3" xfId="31442" xr:uid="{00000000-0005-0000-0000-0000D47A0000}"/>
    <cellStyle name="Total 2 3 5 3 3 2" xfId="31443" xr:uid="{00000000-0005-0000-0000-0000D57A0000}"/>
    <cellStyle name="Total 2 3 5 3 3 2 2" xfId="31444" xr:uid="{00000000-0005-0000-0000-0000D67A0000}"/>
    <cellStyle name="Total 2 3 5 3 3 3" xfId="31445" xr:uid="{00000000-0005-0000-0000-0000D77A0000}"/>
    <cellStyle name="Total 2 3 5 3 4" xfId="31446" xr:uid="{00000000-0005-0000-0000-0000D87A0000}"/>
    <cellStyle name="Total 2 3 5 3 4 2" xfId="31447" xr:uid="{00000000-0005-0000-0000-0000D97A0000}"/>
    <cellStyle name="Total 2 3 5 3 4 2 2" xfId="31448" xr:uid="{00000000-0005-0000-0000-0000DA7A0000}"/>
    <cellStyle name="Total 2 3 5 3 4 3" xfId="31449" xr:uid="{00000000-0005-0000-0000-0000DB7A0000}"/>
    <cellStyle name="Total 2 3 5 3 5" xfId="31450" xr:uid="{00000000-0005-0000-0000-0000DC7A0000}"/>
    <cellStyle name="Total 2 3 5 3 5 2" xfId="31451" xr:uid="{00000000-0005-0000-0000-0000DD7A0000}"/>
    <cellStyle name="Total 2 3 5 3 6" xfId="31452" xr:uid="{00000000-0005-0000-0000-0000DE7A0000}"/>
    <cellStyle name="Total 2 3 5 3 6 2" xfId="31453" xr:uid="{00000000-0005-0000-0000-0000DF7A0000}"/>
    <cellStyle name="Total 2 3 5 3 7" xfId="31454" xr:uid="{00000000-0005-0000-0000-0000E07A0000}"/>
    <cellStyle name="Total 2 3 5 4" xfId="31455" xr:uid="{00000000-0005-0000-0000-0000E17A0000}"/>
    <cellStyle name="Total 2 3 5 4 2" xfId="31456" xr:uid="{00000000-0005-0000-0000-0000E27A0000}"/>
    <cellStyle name="Total 2 3 5 4 2 2" xfId="31457" xr:uid="{00000000-0005-0000-0000-0000E37A0000}"/>
    <cellStyle name="Total 2 3 5 4 2 2 2" xfId="31458" xr:uid="{00000000-0005-0000-0000-0000E47A0000}"/>
    <cellStyle name="Total 2 3 5 4 2 2 2 2" xfId="31459" xr:uid="{00000000-0005-0000-0000-0000E57A0000}"/>
    <cellStyle name="Total 2 3 5 4 2 2 3" xfId="31460" xr:uid="{00000000-0005-0000-0000-0000E67A0000}"/>
    <cellStyle name="Total 2 3 5 4 2 3" xfId="31461" xr:uid="{00000000-0005-0000-0000-0000E77A0000}"/>
    <cellStyle name="Total 2 3 5 4 2 3 2" xfId="31462" xr:uid="{00000000-0005-0000-0000-0000E87A0000}"/>
    <cellStyle name="Total 2 3 5 4 2 4" xfId="31463" xr:uid="{00000000-0005-0000-0000-0000E97A0000}"/>
    <cellStyle name="Total 2 3 5 4 3" xfId="31464" xr:uid="{00000000-0005-0000-0000-0000EA7A0000}"/>
    <cellStyle name="Total 2 3 5 4 3 2" xfId="31465" xr:uid="{00000000-0005-0000-0000-0000EB7A0000}"/>
    <cellStyle name="Total 2 3 5 4 3 2 2" xfId="31466" xr:uid="{00000000-0005-0000-0000-0000EC7A0000}"/>
    <cellStyle name="Total 2 3 5 4 3 3" xfId="31467" xr:uid="{00000000-0005-0000-0000-0000ED7A0000}"/>
    <cellStyle name="Total 2 3 5 4 4" xfId="31468" xr:uid="{00000000-0005-0000-0000-0000EE7A0000}"/>
    <cellStyle name="Total 2 3 5 4 4 2" xfId="31469" xr:uid="{00000000-0005-0000-0000-0000EF7A0000}"/>
    <cellStyle name="Total 2 3 5 4 4 2 2" xfId="31470" xr:uid="{00000000-0005-0000-0000-0000F07A0000}"/>
    <cellStyle name="Total 2 3 5 4 4 3" xfId="31471" xr:uid="{00000000-0005-0000-0000-0000F17A0000}"/>
    <cellStyle name="Total 2 3 5 4 5" xfId="31472" xr:uid="{00000000-0005-0000-0000-0000F27A0000}"/>
    <cellStyle name="Total 2 3 5 4 5 2" xfId="31473" xr:uid="{00000000-0005-0000-0000-0000F37A0000}"/>
    <cellStyle name="Total 2 3 5 4 6" xfId="31474" xr:uid="{00000000-0005-0000-0000-0000F47A0000}"/>
    <cellStyle name="Total 2 3 5 4 6 2" xfId="31475" xr:uid="{00000000-0005-0000-0000-0000F57A0000}"/>
    <cellStyle name="Total 2 3 5 4 7" xfId="31476" xr:uid="{00000000-0005-0000-0000-0000F67A0000}"/>
    <cellStyle name="Total 2 3 5 5" xfId="31477" xr:uid="{00000000-0005-0000-0000-0000F77A0000}"/>
    <cellStyle name="Total 2 3 5 5 2" xfId="31478" xr:uid="{00000000-0005-0000-0000-0000F87A0000}"/>
    <cellStyle name="Total 2 3 5 5 2 2" xfId="31479" xr:uid="{00000000-0005-0000-0000-0000F97A0000}"/>
    <cellStyle name="Total 2 3 5 5 2 2 2" xfId="31480" xr:uid="{00000000-0005-0000-0000-0000FA7A0000}"/>
    <cellStyle name="Total 2 3 5 5 2 2 2 2" xfId="31481" xr:uid="{00000000-0005-0000-0000-0000FB7A0000}"/>
    <cellStyle name="Total 2 3 5 5 2 2 3" xfId="31482" xr:uid="{00000000-0005-0000-0000-0000FC7A0000}"/>
    <cellStyle name="Total 2 3 5 5 2 3" xfId="31483" xr:uid="{00000000-0005-0000-0000-0000FD7A0000}"/>
    <cellStyle name="Total 2 3 5 5 2 3 2" xfId="31484" xr:uid="{00000000-0005-0000-0000-0000FE7A0000}"/>
    <cellStyle name="Total 2 3 5 5 2 4" xfId="31485" xr:uid="{00000000-0005-0000-0000-0000FF7A0000}"/>
    <cellStyle name="Total 2 3 5 5 3" xfId="31486" xr:uid="{00000000-0005-0000-0000-0000007B0000}"/>
    <cellStyle name="Total 2 3 5 5 3 2" xfId="31487" xr:uid="{00000000-0005-0000-0000-0000017B0000}"/>
    <cellStyle name="Total 2 3 5 5 3 2 2" xfId="31488" xr:uid="{00000000-0005-0000-0000-0000027B0000}"/>
    <cellStyle name="Total 2 3 5 5 3 3" xfId="31489" xr:uid="{00000000-0005-0000-0000-0000037B0000}"/>
    <cellStyle name="Total 2 3 5 5 4" xfId="31490" xr:uid="{00000000-0005-0000-0000-0000047B0000}"/>
    <cellStyle name="Total 2 3 5 5 4 2" xfId="31491" xr:uid="{00000000-0005-0000-0000-0000057B0000}"/>
    <cellStyle name="Total 2 3 5 5 4 2 2" xfId="31492" xr:uid="{00000000-0005-0000-0000-0000067B0000}"/>
    <cellStyle name="Total 2 3 5 5 4 3" xfId="31493" xr:uid="{00000000-0005-0000-0000-0000077B0000}"/>
    <cellStyle name="Total 2 3 5 5 5" xfId="31494" xr:uid="{00000000-0005-0000-0000-0000087B0000}"/>
    <cellStyle name="Total 2 3 5 5 5 2" xfId="31495" xr:uid="{00000000-0005-0000-0000-0000097B0000}"/>
    <cellStyle name="Total 2 3 5 5 6" xfId="31496" xr:uid="{00000000-0005-0000-0000-00000A7B0000}"/>
    <cellStyle name="Total 2 3 5 5 6 2" xfId="31497" xr:uid="{00000000-0005-0000-0000-00000B7B0000}"/>
    <cellStyle name="Total 2 3 5 5 7" xfId="31498" xr:uid="{00000000-0005-0000-0000-00000C7B0000}"/>
    <cellStyle name="Total 2 3 5 6" xfId="31499" xr:uid="{00000000-0005-0000-0000-00000D7B0000}"/>
    <cellStyle name="Total 2 3 5 6 2" xfId="31500" xr:uid="{00000000-0005-0000-0000-00000E7B0000}"/>
    <cellStyle name="Total 2 3 5 6 2 2" xfId="31501" xr:uid="{00000000-0005-0000-0000-00000F7B0000}"/>
    <cellStyle name="Total 2 3 5 6 2 2 2" xfId="31502" xr:uid="{00000000-0005-0000-0000-0000107B0000}"/>
    <cellStyle name="Total 2 3 5 6 2 2 2 2" xfId="31503" xr:uid="{00000000-0005-0000-0000-0000117B0000}"/>
    <cellStyle name="Total 2 3 5 6 2 2 3" xfId="31504" xr:uid="{00000000-0005-0000-0000-0000127B0000}"/>
    <cellStyle name="Total 2 3 5 6 2 3" xfId="31505" xr:uid="{00000000-0005-0000-0000-0000137B0000}"/>
    <cellStyle name="Total 2 3 5 6 2 3 2" xfId="31506" xr:uid="{00000000-0005-0000-0000-0000147B0000}"/>
    <cellStyle name="Total 2 3 5 6 2 4" xfId="31507" xr:uid="{00000000-0005-0000-0000-0000157B0000}"/>
    <cellStyle name="Total 2 3 5 6 3" xfId="31508" xr:uid="{00000000-0005-0000-0000-0000167B0000}"/>
    <cellStyle name="Total 2 3 5 6 3 2" xfId="31509" xr:uid="{00000000-0005-0000-0000-0000177B0000}"/>
    <cellStyle name="Total 2 3 5 6 3 2 2" xfId="31510" xr:uid="{00000000-0005-0000-0000-0000187B0000}"/>
    <cellStyle name="Total 2 3 5 6 3 3" xfId="31511" xr:uid="{00000000-0005-0000-0000-0000197B0000}"/>
    <cellStyle name="Total 2 3 5 6 4" xfId="31512" xr:uid="{00000000-0005-0000-0000-00001A7B0000}"/>
    <cellStyle name="Total 2 3 5 6 4 2" xfId="31513" xr:uid="{00000000-0005-0000-0000-00001B7B0000}"/>
    <cellStyle name="Total 2 3 5 6 4 2 2" xfId="31514" xr:uid="{00000000-0005-0000-0000-00001C7B0000}"/>
    <cellStyle name="Total 2 3 5 6 4 3" xfId="31515" xr:uid="{00000000-0005-0000-0000-00001D7B0000}"/>
    <cellStyle name="Total 2 3 5 6 5" xfId="31516" xr:uid="{00000000-0005-0000-0000-00001E7B0000}"/>
    <cellStyle name="Total 2 3 5 6 5 2" xfId="31517" xr:uid="{00000000-0005-0000-0000-00001F7B0000}"/>
    <cellStyle name="Total 2 3 5 6 6" xfId="31518" xr:uid="{00000000-0005-0000-0000-0000207B0000}"/>
    <cellStyle name="Total 2 3 5 6 6 2" xfId="31519" xr:uid="{00000000-0005-0000-0000-0000217B0000}"/>
    <cellStyle name="Total 2 3 5 6 7" xfId="31520" xr:uid="{00000000-0005-0000-0000-0000227B0000}"/>
    <cellStyle name="Total 2 3 5 7" xfId="31521" xr:uid="{00000000-0005-0000-0000-0000237B0000}"/>
    <cellStyle name="Total 2 3 5 7 2" xfId="31522" xr:uid="{00000000-0005-0000-0000-0000247B0000}"/>
    <cellStyle name="Total 2 3 5 7 2 2" xfId="31523" xr:uid="{00000000-0005-0000-0000-0000257B0000}"/>
    <cellStyle name="Total 2 3 5 7 2 2 2" xfId="31524" xr:uid="{00000000-0005-0000-0000-0000267B0000}"/>
    <cellStyle name="Total 2 3 5 7 2 3" xfId="31525" xr:uid="{00000000-0005-0000-0000-0000277B0000}"/>
    <cellStyle name="Total 2 3 5 7 3" xfId="31526" xr:uid="{00000000-0005-0000-0000-0000287B0000}"/>
    <cellStyle name="Total 2 3 5 7 3 2" xfId="31527" xr:uid="{00000000-0005-0000-0000-0000297B0000}"/>
    <cellStyle name="Total 2 3 5 7 4" xfId="31528" xr:uid="{00000000-0005-0000-0000-00002A7B0000}"/>
    <cellStyle name="Total 2 3 5 8" xfId="31529" xr:uid="{00000000-0005-0000-0000-00002B7B0000}"/>
    <cellStyle name="Total 2 3 5 8 2" xfId="31530" xr:uid="{00000000-0005-0000-0000-00002C7B0000}"/>
    <cellStyle name="Total 2 3 5 8 2 2" xfId="31531" xr:uid="{00000000-0005-0000-0000-00002D7B0000}"/>
    <cellStyle name="Total 2 3 5 8 3" xfId="31532" xr:uid="{00000000-0005-0000-0000-00002E7B0000}"/>
    <cellStyle name="Total 2 3 5 9" xfId="31533" xr:uid="{00000000-0005-0000-0000-00002F7B0000}"/>
    <cellStyle name="Total 2 3 5 9 2" xfId="31534" xr:uid="{00000000-0005-0000-0000-0000307B0000}"/>
    <cellStyle name="Total 2 3 5 9 2 2" xfId="31535" xr:uid="{00000000-0005-0000-0000-0000317B0000}"/>
    <cellStyle name="Total 2 3 5 9 3" xfId="31536" xr:uid="{00000000-0005-0000-0000-0000327B0000}"/>
    <cellStyle name="Total 2 3 6" xfId="31537" xr:uid="{00000000-0005-0000-0000-0000337B0000}"/>
    <cellStyle name="Total 2 3 6 10" xfId="31538" xr:uid="{00000000-0005-0000-0000-0000347B0000}"/>
    <cellStyle name="Total 2 3 6 10 2" xfId="31539" xr:uid="{00000000-0005-0000-0000-0000357B0000}"/>
    <cellStyle name="Total 2 3 6 11" xfId="31540" xr:uid="{00000000-0005-0000-0000-0000367B0000}"/>
    <cellStyle name="Total 2 3 6 11 2" xfId="31541" xr:uid="{00000000-0005-0000-0000-0000377B0000}"/>
    <cellStyle name="Total 2 3 6 12" xfId="31542" xr:uid="{00000000-0005-0000-0000-0000387B0000}"/>
    <cellStyle name="Total 2 3 6 13" xfId="31543" xr:uid="{00000000-0005-0000-0000-0000397B0000}"/>
    <cellStyle name="Total 2 3 6 2" xfId="31544" xr:uid="{00000000-0005-0000-0000-00003A7B0000}"/>
    <cellStyle name="Total 2 3 6 2 2" xfId="31545" xr:uid="{00000000-0005-0000-0000-00003B7B0000}"/>
    <cellStyle name="Total 2 3 6 2 2 2" xfId="31546" xr:uid="{00000000-0005-0000-0000-00003C7B0000}"/>
    <cellStyle name="Total 2 3 6 2 2 2 2" xfId="31547" xr:uid="{00000000-0005-0000-0000-00003D7B0000}"/>
    <cellStyle name="Total 2 3 6 2 2 2 2 2" xfId="31548" xr:uid="{00000000-0005-0000-0000-00003E7B0000}"/>
    <cellStyle name="Total 2 3 6 2 2 2 3" xfId="31549" xr:uid="{00000000-0005-0000-0000-00003F7B0000}"/>
    <cellStyle name="Total 2 3 6 2 2 3" xfId="31550" xr:uid="{00000000-0005-0000-0000-0000407B0000}"/>
    <cellStyle name="Total 2 3 6 2 2 3 2" xfId="31551" xr:uid="{00000000-0005-0000-0000-0000417B0000}"/>
    <cellStyle name="Total 2 3 6 2 2 4" xfId="31552" xr:uid="{00000000-0005-0000-0000-0000427B0000}"/>
    <cellStyle name="Total 2 3 6 2 3" xfId="31553" xr:uid="{00000000-0005-0000-0000-0000437B0000}"/>
    <cellStyle name="Total 2 3 6 2 3 2" xfId="31554" xr:uid="{00000000-0005-0000-0000-0000447B0000}"/>
    <cellStyle name="Total 2 3 6 2 3 2 2" xfId="31555" xr:uid="{00000000-0005-0000-0000-0000457B0000}"/>
    <cellStyle name="Total 2 3 6 2 3 3" xfId="31556" xr:uid="{00000000-0005-0000-0000-0000467B0000}"/>
    <cellStyle name="Total 2 3 6 2 4" xfId="31557" xr:uid="{00000000-0005-0000-0000-0000477B0000}"/>
    <cellStyle name="Total 2 3 6 2 4 2" xfId="31558" xr:uid="{00000000-0005-0000-0000-0000487B0000}"/>
    <cellStyle name="Total 2 3 6 2 4 2 2" xfId="31559" xr:uid="{00000000-0005-0000-0000-0000497B0000}"/>
    <cellStyle name="Total 2 3 6 2 4 3" xfId="31560" xr:uid="{00000000-0005-0000-0000-00004A7B0000}"/>
    <cellStyle name="Total 2 3 6 2 5" xfId="31561" xr:uid="{00000000-0005-0000-0000-00004B7B0000}"/>
    <cellStyle name="Total 2 3 6 2 5 2" xfId="31562" xr:uid="{00000000-0005-0000-0000-00004C7B0000}"/>
    <cellStyle name="Total 2 3 6 2 6" xfId="31563" xr:uid="{00000000-0005-0000-0000-00004D7B0000}"/>
    <cellStyle name="Total 2 3 6 2 6 2" xfId="31564" xr:uid="{00000000-0005-0000-0000-00004E7B0000}"/>
    <cellStyle name="Total 2 3 6 2 7" xfId="31565" xr:uid="{00000000-0005-0000-0000-00004F7B0000}"/>
    <cellStyle name="Total 2 3 6 3" xfId="31566" xr:uid="{00000000-0005-0000-0000-0000507B0000}"/>
    <cellStyle name="Total 2 3 6 3 2" xfId="31567" xr:uid="{00000000-0005-0000-0000-0000517B0000}"/>
    <cellStyle name="Total 2 3 6 3 2 2" xfId="31568" xr:uid="{00000000-0005-0000-0000-0000527B0000}"/>
    <cellStyle name="Total 2 3 6 3 2 2 2" xfId="31569" xr:uid="{00000000-0005-0000-0000-0000537B0000}"/>
    <cellStyle name="Total 2 3 6 3 2 2 2 2" xfId="31570" xr:uid="{00000000-0005-0000-0000-0000547B0000}"/>
    <cellStyle name="Total 2 3 6 3 2 2 3" xfId="31571" xr:uid="{00000000-0005-0000-0000-0000557B0000}"/>
    <cellStyle name="Total 2 3 6 3 2 3" xfId="31572" xr:uid="{00000000-0005-0000-0000-0000567B0000}"/>
    <cellStyle name="Total 2 3 6 3 2 3 2" xfId="31573" xr:uid="{00000000-0005-0000-0000-0000577B0000}"/>
    <cellStyle name="Total 2 3 6 3 2 4" xfId="31574" xr:uid="{00000000-0005-0000-0000-0000587B0000}"/>
    <cellStyle name="Total 2 3 6 3 3" xfId="31575" xr:uid="{00000000-0005-0000-0000-0000597B0000}"/>
    <cellStyle name="Total 2 3 6 3 3 2" xfId="31576" xr:uid="{00000000-0005-0000-0000-00005A7B0000}"/>
    <cellStyle name="Total 2 3 6 3 3 2 2" xfId="31577" xr:uid="{00000000-0005-0000-0000-00005B7B0000}"/>
    <cellStyle name="Total 2 3 6 3 3 3" xfId="31578" xr:uid="{00000000-0005-0000-0000-00005C7B0000}"/>
    <cellStyle name="Total 2 3 6 3 4" xfId="31579" xr:uid="{00000000-0005-0000-0000-00005D7B0000}"/>
    <cellStyle name="Total 2 3 6 3 4 2" xfId="31580" xr:uid="{00000000-0005-0000-0000-00005E7B0000}"/>
    <cellStyle name="Total 2 3 6 3 4 2 2" xfId="31581" xr:uid="{00000000-0005-0000-0000-00005F7B0000}"/>
    <cellStyle name="Total 2 3 6 3 4 3" xfId="31582" xr:uid="{00000000-0005-0000-0000-0000607B0000}"/>
    <cellStyle name="Total 2 3 6 3 5" xfId="31583" xr:uid="{00000000-0005-0000-0000-0000617B0000}"/>
    <cellStyle name="Total 2 3 6 3 5 2" xfId="31584" xr:uid="{00000000-0005-0000-0000-0000627B0000}"/>
    <cellStyle name="Total 2 3 6 3 6" xfId="31585" xr:uid="{00000000-0005-0000-0000-0000637B0000}"/>
    <cellStyle name="Total 2 3 6 3 6 2" xfId="31586" xr:uid="{00000000-0005-0000-0000-0000647B0000}"/>
    <cellStyle name="Total 2 3 6 3 7" xfId="31587" xr:uid="{00000000-0005-0000-0000-0000657B0000}"/>
    <cellStyle name="Total 2 3 6 4" xfId="31588" xr:uid="{00000000-0005-0000-0000-0000667B0000}"/>
    <cellStyle name="Total 2 3 6 4 2" xfId="31589" xr:uid="{00000000-0005-0000-0000-0000677B0000}"/>
    <cellStyle name="Total 2 3 6 4 2 2" xfId="31590" xr:uid="{00000000-0005-0000-0000-0000687B0000}"/>
    <cellStyle name="Total 2 3 6 4 2 2 2" xfId="31591" xr:uid="{00000000-0005-0000-0000-0000697B0000}"/>
    <cellStyle name="Total 2 3 6 4 2 2 2 2" xfId="31592" xr:uid="{00000000-0005-0000-0000-00006A7B0000}"/>
    <cellStyle name="Total 2 3 6 4 2 2 3" xfId="31593" xr:uid="{00000000-0005-0000-0000-00006B7B0000}"/>
    <cellStyle name="Total 2 3 6 4 2 3" xfId="31594" xr:uid="{00000000-0005-0000-0000-00006C7B0000}"/>
    <cellStyle name="Total 2 3 6 4 2 3 2" xfId="31595" xr:uid="{00000000-0005-0000-0000-00006D7B0000}"/>
    <cellStyle name="Total 2 3 6 4 2 4" xfId="31596" xr:uid="{00000000-0005-0000-0000-00006E7B0000}"/>
    <cellStyle name="Total 2 3 6 4 3" xfId="31597" xr:uid="{00000000-0005-0000-0000-00006F7B0000}"/>
    <cellStyle name="Total 2 3 6 4 3 2" xfId="31598" xr:uid="{00000000-0005-0000-0000-0000707B0000}"/>
    <cellStyle name="Total 2 3 6 4 3 2 2" xfId="31599" xr:uid="{00000000-0005-0000-0000-0000717B0000}"/>
    <cellStyle name="Total 2 3 6 4 3 3" xfId="31600" xr:uid="{00000000-0005-0000-0000-0000727B0000}"/>
    <cellStyle name="Total 2 3 6 4 4" xfId="31601" xr:uid="{00000000-0005-0000-0000-0000737B0000}"/>
    <cellStyle name="Total 2 3 6 4 4 2" xfId="31602" xr:uid="{00000000-0005-0000-0000-0000747B0000}"/>
    <cellStyle name="Total 2 3 6 4 4 2 2" xfId="31603" xr:uid="{00000000-0005-0000-0000-0000757B0000}"/>
    <cellStyle name="Total 2 3 6 4 4 3" xfId="31604" xr:uid="{00000000-0005-0000-0000-0000767B0000}"/>
    <cellStyle name="Total 2 3 6 4 5" xfId="31605" xr:uid="{00000000-0005-0000-0000-0000777B0000}"/>
    <cellStyle name="Total 2 3 6 4 5 2" xfId="31606" xr:uid="{00000000-0005-0000-0000-0000787B0000}"/>
    <cellStyle name="Total 2 3 6 4 6" xfId="31607" xr:uid="{00000000-0005-0000-0000-0000797B0000}"/>
    <cellStyle name="Total 2 3 6 4 6 2" xfId="31608" xr:uid="{00000000-0005-0000-0000-00007A7B0000}"/>
    <cellStyle name="Total 2 3 6 4 7" xfId="31609" xr:uid="{00000000-0005-0000-0000-00007B7B0000}"/>
    <cellStyle name="Total 2 3 6 5" xfId="31610" xr:uid="{00000000-0005-0000-0000-00007C7B0000}"/>
    <cellStyle name="Total 2 3 6 5 2" xfId="31611" xr:uid="{00000000-0005-0000-0000-00007D7B0000}"/>
    <cellStyle name="Total 2 3 6 5 2 2" xfId="31612" xr:uid="{00000000-0005-0000-0000-00007E7B0000}"/>
    <cellStyle name="Total 2 3 6 5 2 2 2" xfId="31613" xr:uid="{00000000-0005-0000-0000-00007F7B0000}"/>
    <cellStyle name="Total 2 3 6 5 2 2 2 2" xfId="31614" xr:uid="{00000000-0005-0000-0000-0000807B0000}"/>
    <cellStyle name="Total 2 3 6 5 2 2 3" xfId="31615" xr:uid="{00000000-0005-0000-0000-0000817B0000}"/>
    <cellStyle name="Total 2 3 6 5 2 3" xfId="31616" xr:uid="{00000000-0005-0000-0000-0000827B0000}"/>
    <cellStyle name="Total 2 3 6 5 2 3 2" xfId="31617" xr:uid="{00000000-0005-0000-0000-0000837B0000}"/>
    <cellStyle name="Total 2 3 6 5 2 4" xfId="31618" xr:uid="{00000000-0005-0000-0000-0000847B0000}"/>
    <cellStyle name="Total 2 3 6 5 3" xfId="31619" xr:uid="{00000000-0005-0000-0000-0000857B0000}"/>
    <cellStyle name="Total 2 3 6 5 3 2" xfId="31620" xr:uid="{00000000-0005-0000-0000-0000867B0000}"/>
    <cellStyle name="Total 2 3 6 5 3 2 2" xfId="31621" xr:uid="{00000000-0005-0000-0000-0000877B0000}"/>
    <cellStyle name="Total 2 3 6 5 3 3" xfId="31622" xr:uid="{00000000-0005-0000-0000-0000887B0000}"/>
    <cellStyle name="Total 2 3 6 5 4" xfId="31623" xr:uid="{00000000-0005-0000-0000-0000897B0000}"/>
    <cellStyle name="Total 2 3 6 5 4 2" xfId="31624" xr:uid="{00000000-0005-0000-0000-00008A7B0000}"/>
    <cellStyle name="Total 2 3 6 5 4 2 2" xfId="31625" xr:uid="{00000000-0005-0000-0000-00008B7B0000}"/>
    <cellStyle name="Total 2 3 6 5 4 3" xfId="31626" xr:uid="{00000000-0005-0000-0000-00008C7B0000}"/>
    <cellStyle name="Total 2 3 6 5 5" xfId="31627" xr:uid="{00000000-0005-0000-0000-00008D7B0000}"/>
    <cellStyle name="Total 2 3 6 5 5 2" xfId="31628" xr:uid="{00000000-0005-0000-0000-00008E7B0000}"/>
    <cellStyle name="Total 2 3 6 5 6" xfId="31629" xr:uid="{00000000-0005-0000-0000-00008F7B0000}"/>
    <cellStyle name="Total 2 3 6 5 6 2" xfId="31630" xr:uid="{00000000-0005-0000-0000-0000907B0000}"/>
    <cellStyle name="Total 2 3 6 5 7" xfId="31631" xr:uid="{00000000-0005-0000-0000-0000917B0000}"/>
    <cellStyle name="Total 2 3 6 6" xfId="31632" xr:uid="{00000000-0005-0000-0000-0000927B0000}"/>
    <cellStyle name="Total 2 3 6 6 2" xfId="31633" xr:uid="{00000000-0005-0000-0000-0000937B0000}"/>
    <cellStyle name="Total 2 3 6 6 2 2" xfId="31634" xr:uid="{00000000-0005-0000-0000-0000947B0000}"/>
    <cellStyle name="Total 2 3 6 6 2 2 2" xfId="31635" xr:uid="{00000000-0005-0000-0000-0000957B0000}"/>
    <cellStyle name="Total 2 3 6 6 2 2 2 2" xfId="31636" xr:uid="{00000000-0005-0000-0000-0000967B0000}"/>
    <cellStyle name="Total 2 3 6 6 2 2 3" xfId="31637" xr:uid="{00000000-0005-0000-0000-0000977B0000}"/>
    <cellStyle name="Total 2 3 6 6 2 3" xfId="31638" xr:uid="{00000000-0005-0000-0000-0000987B0000}"/>
    <cellStyle name="Total 2 3 6 6 2 3 2" xfId="31639" xr:uid="{00000000-0005-0000-0000-0000997B0000}"/>
    <cellStyle name="Total 2 3 6 6 2 4" xfId="31640" xr:uid="{00000000-0005-0000-0000-00009A7B0000}"/>
    <cellStyle name="Total 2 3 6 6 3" xfId="31641" xr:uid="{00000000-0005-0000-0000-00009B7B0000}"/>
    <cellStyle name="Total 2 3 6 6 3 2" xfId="31642" xr:uid="{00000000-0005-0000-0000-00009C7B0000}"/>
    <cellStyle name="Total 2 3 6 6 3 2 2" xfId="31643" xr:uid="{00000000-0005-0000-0000-00009D7B0000}"/>
    <cellStyle name="Total 2 3 6 6 3 3" xfId="31644" xr:uid="{00000000-0005-0000-0000-00009E7B0000}"/>
    <cellStyle name="Total 2 3 6 6 4" xfId="31645" xr:uid="{00000000-0005-0000-0000-00009F7B0000}"/>
    <cellStyle name="Total 2 3 6 6 4 2" xfId="31646" xr:uid="{00000000-0005-0000-0000-0000A07B0000}"/>
    <cellStyle name="Total 2 3 6 6 4 2 2" xfId="31647" xr:uid="{00000000-0005-0000-0000-0000A17B0000}"/>
    <cellStyle name="Total 2 3 6 6 4 3" xfId="31648" xr:uid="{00000000-0005-0000-0000-0000A27B0000}"/>
    <cellStyle name="Total 2 3 6 6 5" xfId="31649" xr:uid="{00000000-0005-0000-0000-0000A37B0000}"/>
    <cellStyle name="Total 2 3 6 6 5 2" xfId="31650" xr:uid="{00000000-0005-0000-0000-0000A47B0000}"/>
    <cellStyle name="Total 2 3 6 6 6" xfId="31651" xr:uid="{00000000-0005-0000-0000-0000A57B0000}"/>
    <cellStyle name="Total 2 3 6 6 6 2" xfId="31652" xr:uid="{00000000-0005-0000-0000-0000A67B0000}"/>
    <cellStyle name="Total 2 3 6 6 7" xfId="31653" xr:uid="{00000000-0005-0000-0000-0000A77B0000}"/>
    <cellStyle name="Total 2 3 6 7" xfId="31654" xr:uid="{00000000-0005-0000-0000-0000A87B0000}"/>
    <cellStyle name="Total 2 3 6 7 2" xfId="31655" xr:uid="{00000000-0005-0000-0000-0000A97B0000}"/>
    <cellStyle name="Total 2 3 6 7 2 2" xfId="31656" xr:uid="{00000000-0005-0000-0000-0000AA7B0000}"/>
    <cellStyle name="Total 2 3 6 7 2 2 2" xfId="31657" xr:uid="{00000000-0005-0000-0000-0000AB7B0000}"/>
    <cellStyle name="Total 2 3 6 7 2 3" xfId="31658" xr:uid="{00000000-0005-0000-0000-0000AC7B0000}"/>
    <cellStyle name="Total 2 3 6 7 3" xfId="31659" xr:uid="{00000000-0005-0000-0000-0000AD7B0000}"/>
    <cellStyle name="Total 2 3 6 7 3 2" xfId="31660" xr:uid="{00000000-0005-0000-0000-0000AE7B0000}"/>
    <cellStyle name="Total 2 3 6 7 4" xfId="31661" xr:uid="{00000000-0005-0000-0000-0000AF7B0000}"/>
    <cellStyle name="Total 2 3 6 8" xfId="31662" xr:uid="{00000000-0005-0000-0000-0000B07B0000}"/>
    <cellStyle name="Total 2 3 6 8 2" xfId="31663" xr:uid="{00000000-0005-0000-0000-0000B17B0000}"/>
    <cellStyle name="Total 2 3 6 8 2 2" xfId="31664" xr:uid="{00000000-0005-0000-0000-0000B27B0000}"/>
    <cellStyle name="Total 2 3 6 8 3" xfId="31665" xr:uid="{00000000-0005-0000-0000-0000B37B0000}"/>
    <cellStyle name="Total 2 3 6 9" xfId="31666" xr:uid="{00000000-0005-0000-0000-0000B47B0000}"/>
    <cellStyle name="Total 2 3 6 9 2" xfId="31667" xr:uid="{00000000-0005-0000-0000-0000B57B0000}"/>
    <cellStyle name="Total 2 3 6 9 2 2" xfId="31668" xr:uid="{00000000-0005-0000-0000-0000B67B0000}"/>
    <cellStyle name="Total 2 3 6 9 3" xfId="31669" xr:uid="{00000000-0005-0000-0000-0000B77B0000}"/>
    <cellStyle name="Total 2 3 7" xfId="31670" xr:uid="{00000000-0005-0000-0000-0000B87B0000}"/>
    <cellStyle name="Total 2 3 7 10" xfId="31671" xr:uid="{00000000-0005-0000-0000-0000B97B0000}"/>
    <cellStyle name="Total 2 3 7 10 2" xfId="31672" xr:uid="{00000000-0005-0000-0000-0000BA7B0000}"/>
    <cellStyle name="Total 2 3 7 11" xfId="31673" xr:uid="{00000000-0005-0000-0000-0000BB7B0000}"/>
    <cellStyle name="Total 2 3 7 11 2" xfId="31674" xr:uid="{00000000-0005-0000-0000-0000BC7B0000}"/>
    <cellStyle name="Total 2 3 7 12" xfId="31675" xr:uid="{00000000-0005-0000-0000-0000BD7B0000}"/>
    <cellStyle name="Total 2 3 7 2" xfId="31676" xr:uid="{00000000-0005-0000-0000-0000BE7B0000}"/>
    <cellStyle name="Total 2 3 7 2 2" xfId="31677" xr:uid="{00000000-0005-0000-0000-0000BF7B0000}"/>
    <cellStyle name="Total 2 3 7 2 2 2" xfId="31678" xr:uid="{00000000-0005-0000-0000-0000C07B0000}"/>
    <cellStyle name="Total 2 3 7 2 2 2 2" xfId="31679" xr:uid="{00000000-0005-0000-0000-0000C17B0000}"/>
    <cellStyle name="Total 2 3 7 2 2 2 2 2" xfId="31680" xr:uid="{00000000-0005-0000-0000-0000C27B0000}"/>
    <cellStyle name="Total 2 3 7 2 2 2 3" xfId="31681" xr:uid="{00000000-0005-0000-0000-0000C37B0000}"/>
    <cellStyle name="Total 2 3 7 2 2 3" xfId="31682" xr:uid="{00000000-0005-0000-0000-0000C47B0000}"/>
    <cellStyle name="Total 2 3 7 2 2 3 2" xfId="31683" xr:uid="{00000000-0005-0000-0000-0000C57B0000}"/>
    <cellStyle name="Total 2 3 7 2 2 4" xfId="31684" xr:uid="{00000000-0005-0000-0000-0000C67B0000}"/>
    <cellStyle name="Total 2 3 7 2 3" xfId="31685" xr:uid="{00000000-0005-0000-0000-0000C77B0000}"/>
    <cellStyle name="Total 2 3 7 2 3 2" xfId="31686" xr:uid="{00000000-0005-0000-0000-0000C87B0000}"/>
    <cellStyle name="Total 2 3 7 2 3 2 2" xfId="31687" xr:uid="{00000000-0005-0000-0000-0000C97B0000}"/>
    <cellStyle name="Total 2 3 7 2 3 3" xfId="31688" xr:uid="{00000000-0005-0000-0000-0000CA7B0000}"/>
    <cellStyle name="Total 2 3 7 2 4" xfId="31689" xr:uid="{00000000-0005-0000-0000-0000CB7B0000}"/>
    <cellStyle name="Total 2 3 7 2 4 2" xfId="31690" xr:uid="{00000000-0005-0000-0000-0000CC7B0000}"/>
    <cellStyle name="Total 2 3 7 2 4 2 2" xfId="31691" xr:uid="{00000000-0005-0000-0000-0000CD7B0000}"/>
    <cellStyle name="Total 2 3 7 2 4 3" xfId="31692" xr:uid="{00000000-0005-0000-0000-0000CE7B0000}"/>
    <cellStyle name="Total 2 3 7 2 5" xfId="31693" xr:uid="{00000000-0005-0000-0000-0000CF7B0000}"/>
    <cellStyle name="Total 2 3 7 2 5 2" xfId="31694" xr:uid="{00000000-0005-0000-0000-0000D07B0000}"/>
    <cellStyle name="Total 2 3 7 2 6" xfId="31695" xr:uid="{00000000-0005-0000-0000-0000D17B0000}"/>
    <cellStyle name="Total 2 3 7 2 6 2" xfId="31696" xr:uid="{00000000-0005-0000-0000-0000D27B0000}"/>
    <cellStyle name="Total 2 3 7 2 7" xfId="31697" xr:uid="{00000000-0005-0000-0000-0000D37B0000}"/>
    <cellStyle name="Total 2 3 7 3" xfId="31698" xr:uid="{00000000-0005-0000-0000-0000D47B0000}"/>
    <cellStyle name="Total 2 3 7 3 2" xfId="31699" xr:uid="{00000000-0005-0000-0000-0000D57B0000}"/>
    <cellStyle name="Total 2 3 7 3 2 2" xfId="31700" xr:uid="{00000000-0005-0000-0000-0000D67B0000}"/>
    <cellStyle name="Total 2 3 7 3 2 2 2" xfId="31701" xr:uid="{00000000-0005-0000-0000-0000D77B0000}"/>
    <cellStyle name="Total 2 3 7 3 2 2 2 2" xfId="31702" xr:uid="{00000000-0005-0000-0000-0000D87B0000}"/>
    <cellStyle name="Total 2 3 7 3 2 2 3" xfId="31703" xr:uid="{00000000-0005-0000-0000-0000D97B0000}"/>
    <cellStyle name="Total 2 3 7 3 2 3" xfId="31704" xr:uid="{00000000-0005-0000-0000-0000DA7B0000}"/>
    <cellStyle name="Total 2 3 7 3 2 3 2" xfId="31705" xr:uid="{00000000-0005-0000-0000-0000DB7B0000}"/>
    <cellStyle name="Total 2 3 7 3 2 4" xfId="31706" xr:uid="{00000000-0005-0000-0000-0000DC7B0000}"/>
    <cellStyle name="Total 2 3 7 3 3" xfId="31707" xr:uid="{00000000-0005-0000-0000-0000DD7B0000}"/>
    <cellStyle name="Total 2 3 7 3 3 2" xfId="31708" xr:uid="{00000000-0005-0000-0000-0000DE7B0000}"/>
    <cellStyle name="Total 2 3 7 3 3 2 2" xfId="31709" xr:uid="{00000000-0005-0000-0000-0000DF7B0000}"/>
    <cellStyle name="Total 2 3 7 3 3 3" xfId="31710" xr:uid="{00000000-0005-0000-0000-0000E07B0000}"/>
    <cellStyle name="Total 2 3 7 3 4" xfId="31711" xr:uid="{00000000-0005-0000-0000-0000E17B0000}"/>
    <cellStyle name="Total 2 3 7 3 4 2" xfId="31712" xr:uid="{00000000-0005-0000-0000-0000E27B0000}"/>
    <cellStyle name="Total 2 3 7 3 4 2 2" xfId="31713" xr:uid="{00000000-0005-0000-0000-0000E37B0000}"/>
    <cellStyle name="Total 2 3 7 3 4 3" xfId="31714" xr:uid="{00000000-0005-0000-0000-0000E47B0000}"/>
    <cellStyle name="Total 2 3 7 3 5" xfId="31715" xr:uid="{00000000-0005-0000-0000-0000E57B0000}"/>
    <cellStyle name="Total 2 3 7 3 5 2" xfId="31716" xr:uid="{00000000-0005-0000-0000-0000E67B0000}"/>
    <cellStyle name="Total 2 3 7 3 6" xfId="31717" xr:uid="{00000000-0005-0000-0000-0000E77B0000}"/>
    <cellStyle name="Total 2 3 7 3 6 2" xfId="31718" xr:uid="{00000000-0005-0000-0000-0000E87B0000}"/>
    <cellStyle name="Total 2 3 7 3 7" xfId="31719" xr:uid="{00000000-0005-0000-0000-0000E97B0000}"/>
    <cellStyle name="Total 2 3 7 4" xfId="31720" xr:uid="{00000000-0005-0000-0000-0000EA7B0000}"/>
    <cellStyle name="Total 2 3 7 4 2" xfId="31721" xr:uid="{00000000-0005-0000-0000-0000EB7B0000}"/>
    <cellStyle name="Total 2 3 7 4 2 2" xfId="31722" xr:uid="{00000000-0005-0000-0000-0000EC7B0000}"/>
    <cellStyle name="Total 2 3 7 4 2 2 2" xfId="31723" xr:uid="{00000000-0005-0000-0000-0000ED7B0000}"/>
    <cellStyle name="Total 2 3 7 4 2 2 2 2" xfId="31724" xr:uid="{00000000-0005-0000-0000-0000EE7B0000}"/>
    <cellStyle name="Total 2 3 7 4 2 2 3" xfId="31725" xr:uid="{00000000-0005-0000-0000-0000EF7B0000}"/>
    <cellStyle name="Total 2 3 7 4 2 3" xfId="31726" xr:uid="{00000000-0005-0000-0000-0000F07B0000}"/>
    <cellStyle name="Total 2 3 7 4 2 3 2" xfId="31727" xr:uid="{00000000-0005-0000-0000-0000F17B0000}"/>
    <cellStyle name="Total 2 3 7 4 2 4" xfId="31728" xr:uid="{00000000-0005-0000-0000-0000F27B0000}"/>
    <cellStyle name="Total 2 3 7 4 3" xfId="31729" xr:uid="{00000000-0005-0000-0000-0000F37B0000}"/>
    <cellStyle name="Total 2 3 7 4 3 2" xfId="31730" xr:uid="{00000000-0005-0000-0000-0000F47B0000}"/>
    <cellStyle name="Total 2 3 7 4 3 2 2" xfId="31731" xr:uid="{00000000-0005-0000-0000-0000F57B0000}"/>
    <cellStyle name="Total 2 3 7 4 3 3" xfId="31732" xr:uid="{00000000-0005-0000-0000-0000F67B0000}"/>
    <cellStyle name="Total 2 3 7 4 4" xfId="31733" xr:uid="{00000000-0005-0000-0000-0000F77B0000}"/>
    <cellStyle name="Total 2 3 7 4 4 2" xfId="31734" xr:uid="{00000000-0005-0000-0000-0000F87B0000}"/>
    <cellStyle name="Total 2 3 7 4 4 2 2" xfId="31735" xr:uid="{00000000-0005-0000-0000-0000F97B0000}"/>
    <cellStyle name="Total 2 3 7 4 4 3" xfId="31736" xr:uid="{00000000-0005-0000-0000-0000FA7B0000}"/>
    <cellStyle name="Total 2 3 7 4 5" xfId="31737" xr:uid="{00000000-0005-0000-0000-0000FB7B0000}"/>
    <cellStyle name="Total 2 3 7 4 5 2" xfId="31738" xr:uid="{00000000-0005-0000-0000-0000FC7B0000}"/>
    <cellStyle name="Total 2 3 7 4 6" xfId="31739" xr:uid="{00000000-0005-0000-0000-0000FD7B0000}"/>
    <cellStyle name="Total 2 3 7 4 6 2" xfId="31740" xr:uid="{00000000-0005-0000-0000-0000FE7B0000}"/>
    <cellStyle name="Total 2 3 7 4 7" xfId="31741" xr:uid="{00000000-0005-0000-0000-0000FF7B0000}"/>
    <cellStyle name="Total 2 3 7 5" xfId="31742" xr:uid="{00000000-0005-0000-0000-0000007C0000}"/>
    <cellStyle name="Total 2 3 7 5 2" xfId="31743" xr:uid="{00000000-0005-0000-0000-0000017C0000}"/>
    <cellStyle name="Total 2 3 7 5 2 2" xfId="31744" xr:uid="{00000000-0005-0000-0000-0000027C0000}"/>
    <cellStyle name="Total 2 3 7 5 2 2 2" xfId="31745" xr:uid="{00000000-0005-0000-0000-0000037C0000}"/>
    <cellStyle name="Total 2 3 7 5 2 2 2 2" xfId="31746" xr:uid="{00000000-0005-0000-0000-0000047C0000}"/>
    <cellStyle name="Total 2 3 7 5 2 2 3" xfId="31747" xr:uid="{00000000-0005-0000-0000-0000057C0000}"/>
    <cellStyle name="Total 2 3 7 5 2 3" xfId="31748" xr:uid="{00000000-0005-0000-0000-0000067C0000}"/>
    <cellStyle name="Total 2 3 7 5 2 3 2" xfId="31749" xr:uid="{00000000-0005-0000-0000-0000077C0000}"/>
    <cellStyle name="Total 2 3 7 5 2 4" xfId="31750" xr:uid="{00000000-0005-0000-0000-0000087C0000}"/>
    <cellStyle name="Total 2 3 7 5 3" xfId="31751" xr:uid="{00000000-0005-0000-0000-0000097C0000}"/>
    <cellStyle name="Total 2 3 7 5 3 2" xfId="31752" xr:uid="{00000000-0005-0000-0000-00000A7C0000}"/>
    <cellStyle name="Total 2 3 7 5 3 2 2" xfId="31753" xr:uid="{00000000-0005-0000-0000-00000B7C0000}"/>
    <cellStyle name="Total 2 3 7 5 3 3" xfId="31754" xr:uid="{00000000-0005-0000-0000-00000C7C0000}"/>
    <cellStyle name="Total 2 3 7 5 4" xfId="31755" xr:uid="{00000000-0005-0000-0000-00000D7C0000}"/>
    <cellStyle name="Total 2 3 7 5 4 2" xfId="31756" xr:uid="{00000000-0005-0000-0000-00000E7C0000}"/>
    <cellStyle name="Total 2 3 7 5 4 2 2" xfId="31757" xr:uid="{00000000-0005-0000-0000-00000F7C0000}"/>
    <cellStyle name="Total 2 3 7 5 4 3" xfId="31758" xr:uid="{00000000-0005-0000-0000-0000107C0000}"/>
    <cellStyle name="Total 2 3 7 5 5" xfId="31759" xr:uid="{00000000-0005-0000-0000-0000117C0000}"/>
    <cellStyle name="Total 2 3 7 5 5 2" xfId="31760" xr:uid="{00000000-0005-0000-0000-0000127C0000}"/>
    <cellStyle name="Total 2 3 7 5 6" xfId="31761" xr:uid="{00000000-0005-0000-0000-0000137C0000}"/>
    <cellStyle name="Total 2 3 7 5 6 2" xfId="31762" xr:uid="{00000000-0005-0000-0000-0000147C0000}"/>
    <cellStyle name="Total 2 3 7 5 7" xfId="31763" xr:uid="{00000000-0005-0000-0000-0000157C0000}"/>
    <cellStyle name="Total 2 3 7 6" xfId="31764" xr:uid="{00000000-0005-0000-0000-0000167C0000}"/>
    <cellStyle name="Total 2 3 7 6 2" xfId="31765" xr:uid="{00000000-0005-0000-0000-0000177C0000}"/>
    <cellStyle name="Total 2 3 7 6 2 2" xfId="31766" xr:uid="{00000000-0005-0000-0000-0000187C0000}"/>
    <cellStyle name="Total 2 3 7 6 2 2 2" xfId="31767" xr:uid="{00000000-0005-0000-0000-0000197C0000}"/>
    <cellStyle name="Total 2 3 7 6 2 2 2 2" xfId="31768" xr:uid="{00000000-0005-0000-0000-00001A7C0000}"/>
    <cellStyle name="Total 2 3 7 6 2 2 3" xfId="31769" xr:uid="{00000000-0005-0000-0000-00001B7C0000}"/>
    <cellStyle name="Total 2 3 7 6 2 3" xfId="31770" xr:uid="{00000000-0005-0000-0000-00001C7C0000}"/>
    <cellStyle name="Total 2 3 7 6 2 3 2" xfId="31771" xr:uid="{00000000-0005-0000-0000-00001D7C0000}"/>
    <cellStyle name="Total 2 3 7 6 2 4" xfId="31772" xr:uid="{00000000-0005-0000-0000-00001E7C0000}"/>
    <cellStyle name="Total 2 3 7 6 3" xfId="31773" xr:uid="{00000000-0005-0000-0000-00001F7C0000}"/>
    <cellStyle name="Total 2 3 7 6 3 2" xfId="31774" xr:uid="{00000000-0005-0000-0000-0000207C0000}"/>
    <cellStyle name="Total 2 3 7 6 3 2 2" xfId="31775" xr:uid="{00000000-0005-0000-0000-0000217C0000}"/>
    <cellStyle name="Total 2 3 7 6 3 3" xfId="31776" xr:uid="{00000000-0005-0000-0000-0000227C0000}"/>
    <cellStyle name="Total 2 3 7 6 4" xfId="31777" xr:uid="{00000000-0005-0000-0000-0000237C0000}"/>
    <cellStyle name="Total 2 3 7 6 4 2" xfId="31778" xr:uid="{00000000-0005-0000-0000-0000247C0000}"/>
    <cellStyle name="Total 2 3 7 6 4 2 2" xfId="31779" xr:uid="{00000000-0005-0000-0000-0000257C0000}"/>
    <cellStyle name="Total 2 3 7 6 4 3" xfId="31780" xr:uid="{00000000-0005-0000-0000-0000267C0000}"/>
    <cellStyle name="Total 2 3 7 6 5" xfId="31781" xr:uid="{00000000-0005-0000-0000-0000277C0000}"/>
    <cellStyle name="Total 2 3 7 6 5 2" xfId="31782" xr:uid="{00000000-0005-0000-0000-0000287C0000}"/>
    <cellStyle name="Total 2 3 7 6 6" xfId="31783" xr:uid="{00000000-0005-0000-0000-0000297C0000}"/>
    <cellStyle name="Total 2 3 7 6 6 2" xfId="31784" xr:uid="{00000000-0005-0000-0000-00002A7C0000}"/>
    <cellStyle name="Total 2 3 7 6 7" xfId="31785" xr:uid="{00000000-0005-0000-0000-00002B7C0000}"/>
    <cellStyle name="Total 2 3 7 7" xfId="31786" xr:uid="{00000000-0005-0000-0000-00002C7C0000}"/>
    <cellStyle name="Total 2 3 7 7 2" xfId="31787" xr:uid="{00000000-0005-0000-0000-00002D7C0000}"/>
    <cellStyle name="Total 2 3 7 7 2 2" xfId="31788" xr:uid="{00000000-0005-0000-0000-00002E7C0000}"/>
    <cellStyle name="Total 2 3 7 7 2 2 2" xfId="31789" xr:uid="{00000000-0005-0000-0000-00002F7C0000}"/>
    <cellStyle name="Total 2 3 7 7 2 3" xfId="31790" xr:uid="{00000000-0005-0000-0000-0000307C0000}"/>
    <cellStyle name="Total 2 3 7 7 3" xfId="31791" xr:uid="{00000000-0005-0000-0000-0000317C0000}"/>
    <cellStyle name="Total 2 3 7 7 3 2" xfId="31792" xr:uid="{00000000-0005-0000-0000-0000327C0000}"/>
    <cellStyle name="Total 2 3 7 7 4" xfId="31793" xr:uid="{00000000-0005-0000-0000-0000337C0000}"/>
    <cellStyle name="Total 2 3 7 8" xfId="31794" xr:uid="{00000000-0005-0000-0000-0000347C0000}"/>
    <cellStyle name="Total 2 3 7 8 2" xfId="31795" xr:uid="{00000000-0005-0000-0000-0000357C0000}"/>
    <cellStyle name="Total 2 3 7 8 2 2" xfId="31796" xr:uid="{00000000-0005-0000-0000-0000367C0000}"/>
    <cellStyle name="Total 2 3 7 8 3" xfId="31797" xr:uid="{00000000-0005-0000-0000-0000377C0000}"/>
    <cellStyle name="Total 2 3 7 9" xfId="31798" xr:uid="{00000000-0005-0000-0000-0000387C0000}"/>
    <cellStyle name="Total 2 3 7 9 2" xfId="31799" xr:uid="{00000000-0005-0000-0000-0000397C0000}"/>
    <cellStyle name="Total 2 3 7 9 2 2" xfId="31800" xr:uid="{00000000-0005-0000-0000-00003A7C0000}"/>
    <cellStyle name="Total 2 3 7 9 3" xfId="31801" xr:uid="{00000000-0005-0000-0000-00003B7C0000}"/>
    <cellStyle name="Total 2 3 8" xfId="31802" xr:uid="{00000000-0005-0000-0000-00003C7C0000}"/>
    <cellStyle name="Total 2 3 8 10" xfId="31803" xr:uid="{00000000-0005-0000-0000-00003D7C0000}"/>
    <cellStyle name="Total 2 3 8 10 2" xfId="31804" xr:uid="{00000000-0005-0000-0000-00003E7C0000}"/>
    <cellStyle name="Total 2 3 8 11" xfId="31805" xr:uid="{00000000-0005-0000-0000-00003F7C0000}"/>
    <cellStyle name="Total 2 3 8 11 2" xfId="31806" xr:uid="{00000000-0005-0000-0000-0000407C0000}"/>
    <cellStyle name="Total 2 3 8 12" xfId="31807" xr:uid="{00000000-0005-0000-0000-0000417C0000}"/>
    <cellStyle name="Total 2 3 8 2" xfId="31808" xr:uid="{00000000-0005-0000-0000-0000427C0000}"/>
    <cellStyle name="Total 2 3 8 2 2" xfId="31809" xr:uid="{00000000-0005-0000-0000-0000437C0000}"/>
    <cellStyle name="Total 2 3 8 2 2 2" xfId="31810" xr:uid="{00000000-0005-0000-0000-0000447C0000}"/>
    <cellStyle name="Total 2 3 8 2 2 2 2" xfId="31811" xr:uid="{00000000-0005-0000-0000-0000457C0000}"/>
    <cellStyle name="Total 2 3 8 2 2 2 2 2" xfId="31812" xr:uid="{00000000-0005-0000-0000-0000467C0000}"/>
    <cellStyle name="Total 2 3 8 2 2 2 3" xfId="31813" xr:uid="{00000000-0005-0000-0000-0000477C0000}"/>
    <cellStyle name="Total 2 3 8 2 2 3" xfId="31814" xr:uid="{00000000-0005-0000-0000-0000487C0000}"/>
    <cellStyle name="Total 2 3 8 2 2 3 2" xfId="31815" xr:uid="{00000000-0005-0000-0000-0000497C0000}"/>
    <cellStyle name="Total 2 3 8 2 2 4" xfId="31816" xr:uid="{00000000-0005-0000-0000-00004A7C0000}"/>
    <cellStyle name="Total 2 3 8 2 3" xfId="31817" xr:uid="{00000000-0005-0000-0000-00004B7C0000}"/>
    <cellStyle name="Total 2 3 8 2 3 2" xfId="31818" xr:uid="{00000000-0005-0000-0000-00004C7C0000}"/>
    <cellStyle name="Total 2 3 8 2 3 2 2" xfId="31819" xr:uid="{00000000-0005-0000-0000-00004D7C0000}"/>
    <cellStyle name="Total 2 3 8 2 3 3" xfId="31820" xr:uid="{00000000-0005-0000-0000-00004E7C0000}"/>
    <cellStyle name="Total 2 3 8 2 4" xfId="31821" xr:uid="{00000000-0005-0000-0000-00004F7C0000}"/>
    <cellStyle name="Total 2 3 8 2 4 2" xfId="31822" xr:uid="{00000000-0005-0000-0000-0000507C0000}"/>
    <cellStyle name="Total 2 3 8 2 4 2 2" xfId="31823" xr:uid="{00000000-0005-0000-0000-0000517C0000}"/>
    <cellStyle name="Total 2 3 8 2 4 3" xfId="31824" xr:uid="{00000000-0005-0000-0000-0000527C0000}"/>
    <cellStyle name="Total 2 3 8 2 5" xfId="31825" xr:uid="{00000000-0005-0000-0000-0000537C0000}"/>
    <cellStyle name="Total 2 3 8 2 5 2" xfId="31826" xr:uid="{00000000-0005-0000-0000-0000547C0000}"/>
    <cellStyle name="Total 2 3 8 2 6" xfId="31827" xr:uid="{00000000-0005-0000-0000-0000557C0000}"/>
    <cellStyle name="Total 2 3 8 2 6 2" xfId="31828" xr:uid="{00000000-0005-0000-0000-0000567C0000}"/>
    <cellStyle name="Total 2 3 8 2 7" xfId="31829" xr:uid="{00000000-0005-0000-0000-0000577C0000}"/>
    <cellStyle name="Total 2 3 8 3" xfId="31830" xr:uid="{00000000-0005-0000-0000-0000587C0000}"/>
    <cellStyle name="Total 2 3 8 3 2" xfId="31831" xr:uid="{00000000-0005-0000-0000-0000597C0000}"/>
    <cellStyle name="Total 2 3 8 3 2 2" xfId="31832" xr:uid="{00000000-0005-0000-0000-00005A7C0000}"/>
    <cellStyle name="Total 2 3 8 3 2 2 2" xfId="31833" xr:uid="{00000000-0005-0000-0000-00005B7C0000}"/>
    <cellStyle name="Total 2 3 8 3 2 2 2 2" xfId="31834" xr:uid="{00000000-0005-0000-0000-00005C7C0000}"/>
    <cellStyle name="Total 2 3 8 3 2 2 3" xfId="31835" xr:uid="{00000000-0005-0000-0000-00005D7C0000}"/>
    <cellStyle name="Total 2 3 8 3 2 3" xfId="31836" xr:uid="{00000000-0005-0000-0000-00005E7C0000}"/>
    <cellStyle name="Total 2 3 8 3 2 3 2" xfId="31837" xr:uid="{00000000-0005-0000-0000-00005F7C0000}"/>
    <cellStyle name="Total 2 3 8 3 2 4" xfId="31838" xr:uid="{00000000-0005-0000-0000-0000607C0000}"/>
    <cellStyle name="Total 2 3 8 3 3" xfId="31839" xr:uid="{00000000-0005-0000-0000-0000617C0000}"/>
    <cellStyle name="Total 2 3 8 3 3 2" xfId="31840" xr:uid="{00000000-0005-0000-0000-0000627C0000}"/>
    <cellStyle name="Total 2 3 8 3 3 2 2" xfId="31841" xr:uid="{00000000-0005-0000-0000-0000637C0000}"/>
    <cellStyle name="Total 2 3 8 3 3 3" xfId="31842" xr:uid="{00000000-0005-0000-0000-0000647C0000}"/>
    <cellStyle name="Total 2 3 8 3 4" xfId="31843" xr:uid="{00000000-0005-0000-0000-0000657C0000}"/>
    <cellStyle name="Total 2 3 8 3 4 2" xfId="31844" xr:uid="{00000000-0005-0000-0000-0000667C0000}"/>
    <cellStyle name="Total 2 3 8 3 4 2 2" xfId="31845" xr:uid="{00000000-0005-0000-0000-0000677C0000}"/>
    <cellStyle name="Total 2 3 8 3 4 3" xfId="31846" xr:uid="{00000000-0005-0000-0000-0000687C0000}"/>
    <cellStyle name="Total 2 3 8 3 5" xfId="31847" xr:uid="{00000000-0005-0000-0000-0000697C0000}"/>
    <cellStyle name="Total 2 3 8 3 5 2" xfId="31848" xr:uid="{00000000-0005-0000-0000-00006A7C0000}"/>
    <cellStyle name="Total 2 3 8 3 6" xfId="31849" xr:uid="{00000000-0005-0000-0000-00006B7C0000}"/>
    <cellStyle name="Total 2 3 8 3 6 2" xfId="31850" xr:uid="{00000000-0005-0000-0000-00006C7C0000}"/>
    <cellStyle name="Total 2 3 8 3 7" xfId="31851" xr:uid="{00000000-0005-0000-0000-00006D7C0000}"/>
    <cellStyle name="Total 2 3 8 4" xfId="31852" xr:uid="{00000000-0005-0000-0000-00006E7C0000}"/>
    <cellStyle name="Total 2 3 8 4 2" xfId="31853" xr:uid="{00000000-0005-0000-0000-00006F7C0000}"/>
    <cellStyle name="Total 2 3 8 4 2 2" xfId="31854" xr:uid="{00000000-0005-0000-0000-0000707C0000}"/>
    <cellStyle name="Total 2 3 8 4 2 2 2" xfId="31855" xr:uid="{00000000-0005-0000-0000-0000717C0000}"/>
    <cellStyle name="Total 2 3 8 4 2 2 2 2" xfId="31856" xr:uid="{00000000-0005-0000-0000-0000727C0000}"/>
    <cellStyle name="Total 2 3 8 4 2 2 3" xfId="31857" xr:uid="{00000000-0005-0000-0000-0000737C0000}"/>
    <cellStyle name="Total 2 3 8 4 2 3" xfId="31858" xr:uid="{00000000-0005-0000-0000-0000747C0000}"/>
    <cellStyle name="Total 2 3 8 4 2 3 2" xfId="31859" xr:uid="{00000000-0005-0000-0000-0000757C0000}"/>
    <cellStyle name="Total 2 3 8 4 2 4" xfId="31860" xr:uid="{00000000-0005-0000-0000-0000767C0000}"/>
    <cellStyle name="Total 2 3 8 4 3" xfId="31861" xr:uid="{00000000-0005-0000-0000-0000777C0000}"/>
    <cellStyle name="Total 2 3 8 4 3 2" xfId="31862" xr:uid="{00000000-0005-0000-0000-0000787C0000}"/>
    <cellStyle name="Total 2 3 8 4 3 2 2" xfId="31863" xr:uid="{00000000-0005-0000-0000-0000797C0000}"/>
    <cellStyle name="Total 2 3 8 4 3 3" xfId="31864" xr:uid="{00000000-0005-0000-0000-00007A7C0000}"/>
    <cellStyle name="Total 2 3 8 4 4" xfId="31865" xr:uid="{00000000-0005-0000-0000-00007B7C0000}"/>
    <cellStyle name="Total 2 3 8 4 4 2" xfId="31866" xr:uid="{00000000-0005-0000-0000-00007C7C0000}"/>
    <cellStyle name="Total 2 3 8 4 4 2 2" xfId="31867" xr:uid="{00000000-0005-0000-0000-00007D7C0000}"/>
    <cellStyle name="Total 2 3 8 4 4 3" xfId="31868" xr:uid="{00000000-0005-0000-0000-00007E7C0000}"/>
    <cellStyle name="Total 2 3 8 4 5" xfId="31869" xr:uid="{00000000-0005-0000-0000-00007F7C0000}"/>
    <cellStyle name="Total 2 3 8 4 5 2" xfId="31870" xr:uid="{00000000-0005-0000-0000-0000807C0000}"/>
    <cellStyle name="Total 2 3 8 4 6" xfId="31871" xr:uid="{00000000-0005-0000-0000-0000817C0000}"/>
    <cellStyle name="Total 2 3 8 4 6 2" xfId="31872" xr:uid="{00000000-0005-0000-0000-0000827C0000}"/>
    <cellStyle name="Total 2 3 8 4 7" xfId="31873" xr:uid="{00000000-0005-0000-0000-0000837C0000}"/>
    <cellStyle name="Total 2 3 8 5" xfId="31874" xr:uid="{00000000-0005-0000-0000-0000847C0000}"/>
    <cellStyle name="Total 2 3 8 5 2" xfId="31875" xr:uid="{00000000-0005-0000-0000-0000857C0000}"/>
    <cellStyle name="Total 2 3 8 5 2 2" xfId="31876" xr:uid="{00000000-0005-0000-0000-0000867C0000}"/>
    <cellStyle name="Total 2 3 8 5 2 2 2" xfId="31877" xr:uid="{00000000-0005-0000-0000-0000877C0000}"/>
    <cellStyle name="Total 2 3 8 5 2 2 2 2" xfId="31878" xr:uid="{00000000-0005-0000-0000-0000887C0000}"/>
    <cellStyle name="Total 2 3 8 5 2 2 3" xfId="31879" xr:uid="{00000000-0005-0000-0000-0000897C0000}"/>
    <cellStyle name="Total 2 3 8 5 2 3" xfId="31880" xr:uid="{00000000-0005-0000-0000-00008A7C0000}"/>
    <cellStyle name="Total 2 3 8 5 2 3 2" xfId="31881" xr:uid="{00000000-0005-0000-0000-00008B7C0000}"/>
    <cellStyle name="Total 2 3 8 5 2 4" xfId="31882" xr:uid="{00000000-0005-0000-0000-00008C7C0000}"/>
    <cellStyle name="Total 2 3 8 5 3" xfId="31883" xr:uid="{00000000-0005-0000-0000-00008D7C0000}"/>
    <cellStyle name="Total 2 3 8 5 3 2" xfId="31884" xr:uid="{00000000-0005-0000-0000-00008E7C0000}"/>
    <cellStyle name="Total 2 3 8 5 3 2 2" xfId="31885" xr:uid="{00000000-0005-0000-0000-00008F7C0000}"/>
    <cellStyle name="Total 2 3 8 5 3 3" xfId="31886" xr:uid="{00000000-0005-0000-0000-0000907C0000}"/>
    <cellStyle name="Total 2 3 8 5 4" xfId="31887" xr:uid="{00000000-0005-0000-0000-0000917C0000}"/>
    <cellStyle name="Total 2 3 8 5 4 2" xfId="31888" xr:uid="{00000000-0005-0000-0000-0000927C0000}"/>
    <cellStyle name="Total 2 3 8 5 4 2 2" xfId="31889" xr:uid="{00000000-0005-0000-0000-0000937C0000}"/>
    <cellStyle name="Total 2 3 8 5 4 3" xfId="31890" xr:uid="{00000000-0005-0000-0000-0000947C0000}"/>
    <cellStyle name="Total 2 3 8 5 5" xfId="31891" xr:uid="{00000000-0005-0000-0000-0000957C0000}"/>
    <cellStyle name="Total 2 3 8 5 5 2" xfId="31892" xr:uid="{00000000-0005-0000-0000-0000967C0000}"/>
    <cellStyle name="Total 2 3 8 5 6" xfId="31893" xr:uid="{00000000-0005-0000-0000-0000977C0000}"/>
    <cellStyle name="Total 2 3 8 5 6 2" xfId="31894" xr:uid="{00000000-0005-0000-0000-0000987C0000}"/>
    <cellStyle name="Total 2 3 8 5 7" xfId="31895" xr:uid="{00000000-0005-0000-0000-0000997C0000}"/>
    <cellStyle name="Total 2 3 8 6" xfId="31896" xr:uid="{00000000-0005-0000-0000-00009A7C0000}"/>
    <cellStyle name="Total 2 3 8 6 2" xfId="31897" xr:uid="{00000000-0005-0000-0000-00009B7C0000}"/>
    <cellStyle name="Total 2 3 8 6 2 2" xfId="31898" xr:uid="{00000000-0005-0000-0000-00009C7C0000}"/>
    <cellStyle name="Total 2 3 8 6 2 2 2" xfId="31899" xr:uid="{00000000-0005-0000-0000-00009D7C0000}"/>
    <cellStyle name="Total 2 3 8 6 2 2 2 2" xfId="31900" xr:uid="{00000000-0005-0000-0000-00009E7C0000}"/>
    <cellStyle name="Total 2 3 8 6 2 2 3" xfId="31901" xr:uid="{00000000-0005-0000-0000-00009F7C0000}"/>
    <cellStyle name="Total 2 3 8 6 2 3" xfId="31902" xr:uid="{00000000-0005-0000-0000-0000A07C0000}"/>
    <cellStyle name="Total 2 3 8 6 2 3 2" xfId="31903" xr:uid="{00000000-0005-0000-0000-0000A17C0000}"/>
    <cellStyle name="Total 2 3 8 6 2 4" xfId="31904" xr:uid="{00000000-0005-0000-0000-0000A27C0000}"/>
    <cellStyle name="Total 2 3 8 6 3" xfId="31905" xr:uid="{00000000-0005-0000-0000-0000A37C0000}"/>
    <cellStyle name="Total 2 3 8 6 3 2" xfId="31906" xr:uid="{00000000-0005-0000-0000-0000A47C0000}"/>
    <cellStyle name="Total 2 3 8 6 3 2 2" xfId="31907" xr:uid="{00000000-0005-0000-0000-0000A57C0000}"/>
    <cellStyle name="Total 2 3 8 6 3 3" xfId="31908" xr:uid="{00000000-0005-0000-0000-0000A67C0000}"/>
    <cellStyle name="Total 2 3 8 6 4" xfId="31909" xr:uid="{00000000-0005-0000-0000-0000A77C0000}"/>
    <cellStyle name="Total 2 3 8 6 4 2" xfId="31910" xr:uid="{00000000-0005-0000-0000-0000A87C0000}"/>
    <cellStyle name="Total 2 3 8 6 4 2 2" xfId="31911" xr:uid="{00000000-0005-0000-0000-0000A97C0000}"/>
    <cellStyle name="Total 2 3 8 6 4 3" xfId="31912" xr:uid="{00000000-0005-0000-0000-0000AA7C0000}"/>
    <cellStyle name="Total 2 3 8 6 5" xfId="31913" xr:uid="{00000000-0005-0000-0000-0000AB7C0000}"/>
    <cellStyle name="Total 2 3 8 6 5 2" xfId="31914" xr:uid="{00000000-0005-0000-0000-0000AC7C0000}"/>
    <cellStyle name="Total 2 3 8 6 6" xfId="31915" xr:uid="{00000000-0005-0000-0000-0000AD7C0000}"/>
    <cellStyle name="Total 2 3 8 6 6 2" xfId="31916" xr:uid="{00000000-0005-0000-0000-0000AE7C0000}"/>
    <cellStyle name="Total 2 3 8 6 7" xfId="31917" xr:uid="{00000000-0005-0000-0000-0000AF7C0000}"/>
    <cellStyle name="Total 2 3 8 7" xfId="31918" xr:uid="{00000000-0005-0000-0000-0000B07C0000}"/>
    <cellStyle name="Total 2 3 8 7 2" xfId="31919" xr:uid="{00000000-0005-0000-0000-0000B17C0000}"/>
    <cellStyle name="Total 2 3 8 7 2 2" xfId="31920" xr:uid="{00000000-0005-0000-0000-0000B27C0000}"/>
    <cellStyle name="Total 2 3 8 7 2 2 2" xfId="31921" xr:uid="{00000000-0005-0000-0000-0000B37C0000}"/>
    <cellStyle name="Total 2 3 8 7 2 3" xfId="31922" xr:uid="{00000000-0005-0000-0000-0000B47C0000}"/>
    <cellStyle name="Total 2 3 8 7 3" xfId="31923" xr:uid="{00000000-0005-0000-0000-0000B57C0000}"/>
    <cellStyle name="Total 2 3 8 7 3 2" xfId="31924" xr:uid="{00000000-0005-0000-0000-0000B67C0000}"/>
    <cellStyle name="Total 2 3 8 7 4" xfId="31925" xr:uid="{00000000-0005-0000-0000-0000B77C0000}"/>
    <cellStyle name="Total 2 3 8 8" xfId="31926" xr:uid="{00000000-0005-0000-0000-0000B87C0000}"/>
    <cellStyle name="Total 2 3 8 8 2" xfId="31927" xr:uid="{00000000-0005-0000-0000-0000B97C0000}"/>
    <cellStyle name="Total 2 3 8 8 2 2" xfId="31928" xr:uid="{00000000-0005-0000-0000-0000BA7C0000}"/>
    <cellStyle name="Total 2 3 8 8 3" xfId="31929" xr:uid="{00000000-0005-0000-0000-0000BB7C0000}"/>
    <cellStyle name="Total 2 3 8 9" xfId="31930" xr:uid="{00000000-0005-0000-0000-0000BC7C0000}"/>
    <cellStyle name="Total 2 3 8 9 2" xfId="31931" xr:uid="{00000000-0005-0000-0000-0000BD7C0000}"/>
    <cellStyle name="Total 2 3 8 9 2 2" xfId="31932" xr:uid="{00000000-0005-0000-0000-0000BE7C0000}"/>
    <cellStyle name="Total 2 3 8 9 3" xfId="31933" xr:uid="{00000000-0005-0000-0000-0000BF7C0000}"/>
    <cellStyle name="Total 2 3 9" xfId="31934" xr:uid="{00000000-0005-0000-0000-0000C07C0000}"/>
    <cellStyle name="Total 2 3 9 10" xfId="31935" xr:uid="{00000000-0005-0000-0000-0000C17C0000}"/>
    <cellStyle name="Total 2 3 9 10 2" xfId="31936" xr:uid="{00000000-0005-0000-0000-0000C27C0000}"/>
    <cellStyle name="Total 2 3 9 11" xfId="31937" xr:uid="{00000000-0005-0000-0000-0000C37C0000}"/>
    <cellStyle name="Total 2 3 9 11 2" xfId="31938" xr:uid="{00000000-0005-0000-0000-0000C47C0000}"/>
    <cellStyle name="Total 2 3 9 12" xfId="31939" xr:uid="{00000000-0005-0000-0000-0000C57C0000}"/>
    <cellStyle name="Total 2 3 9 2" xfId="31940" xr:uid="{00000000-0005-0000-0000-0000C67C0000}"/>
    <cellStyle name="Total 2 3 9 2 2" xfId="31941" xr:uid="{00000000-0005-0000-0000-0000C77C0000}"/>
    <cellStyle name="Total 2 3 9 2 2 2" xfId="31942" xr:uid="{00000000-0005-0000-0000-0000C87C0000}"/>
    <cellStyle name="Total 2 3 9 2 2 2 2" xfId="31943" xr:uid="{00000000-0005-0000-0000-0000C97C0000}"/>
    <cellStyle name="Total 2 3 9 2 2 2 2 2" xfId="31944" xr:uid="{00000000-0005-0000-0000-0000CA7C0000}"/>
    <cellStyle name="Total 2 3 9 2 2 2 3" xfId="31945" xr:uid="{00000000-0005-0000-0000-0000CB7C0000}"/>
    <cellStyle name="Total 2 3 9 2 2 3" xfId="31946" xr:uid="{00000000-0005-0000-0000-0000CC7C0000}"/>
    <cellStyle name="Total 2 3 9 2 2 3 2" xfId="31947" xr:uid="{00000000-0005-0000-0000-0000CD7C0000}"/>
    <cellStyle name="Total 2 3 9 2 2 4" xfId="31948" xr:uid="{00000000-0005-0000-0000-0000CE7C0000}"/>
    <cellStyle name="Total 2 3 9 2 3" xfId="31949" xr:uid="{00000000-0005-0000-0000-0000CF7C0000}"/>
    <cellStyle name="Total 2 3 9 2 3 2" xfId="31950" xr:uid="{00000000-0005-0000-0000-0000D07C0000}"/>
    <cellStyle name="Total 2 3 9 2 3 2 2" xfId="31951" xr:uid="{00000000-0005-0000-0000-0000D17C0000}"/>
    <cellStyle name="Total 2 3 9 2 3 3" xfId="31952" xr:uid="{00000000-0005-0000-0000-0000D27C0000}"/>
    <cellStyle name="Total 2 3 9 2 4" xfId="31953" xr:uid="{00000000-0005-0000-0000-0000D37C0000}"/>
    <cellStyle name="Total 2 3 9 2 4 2" xfId="31954" xr:uid="{00000000-0005-0000-0000-0000D47C0000}"/>
    <cellStyle name="Total 2 3 9 2 4 2 2" xfId="31955" xr:uid="{00000000-0005-0000-0000-0000D57C0000}"/>
    <cellStyle name="Total 2 3 9 2 4 3" xfId="31956" xr:uid="{00000000-0005-0000-0000-0000D67C0000}"/>
    <cellStyle name="Total 2 3 9 2 5" xfId="31957" xr:uid="{00000000-0005-0000-0000-0000D77C0000}"/>
    <cellStyle name="Total 2 3 9 2 5 2" xfId="31958" xr:uid="{00000000-0005-0000-0000-0000D87C0000}"/>
    <cellStyle name="Total 2 3 9 2 6" xfId="31959" xr:uid="{00000000-0005-0000-0000-0000D97C0000}"/>
    <cellStyle name="Total 2 3 9 2 6 2" xfId="31960" xr:uid="{00000000-0005-0000-0000-0000DA7C0000}"/>
    <cellStyle name="Total 2 3 9 2 7" xfId="31961" xr:uid="{00000000-0005-0000-0000-0000DB7C0000}"/>
    <cellStyle name="Total 2 3 9 3" xfId="31962" xr:uid="{00000000-0005-0000-0000-0000DC7C0000}"/>
    <cellStyle name="Total 2 3 9 3 2" xfId="31963" xr:uid="{00000000-0005-0000-0000-0000DD7C0000}"/>
    <cellStyle name="Total 2 3 9 3 2 2" xfId="31964" xr:uid="{00000000-0005-0000-0000-0000DE7C0000}"/>
    <cellStyle name="Total 2 3 9 3 2 2 2" xfId="31965" xr:uid="{00000000-0005-0000-0000-0000DF7C0000}"/>
    <cellStyle name="Total 2 3 9 3 2 2 2 2" xfId="31966" xr:uid="{00000000-0005-0000-0000-0000E07C0000}"/>
    <cellStyle name="Total 2 3 9 3 2 2 3" xfId="31967" xr:uid="{00000000-0005-0000-0000-0000E17C0000}"/>
    <cellStyle name="Total 2 3 9 3 2 3" xfId="31968" xr:uid="{00000000-0005-0000-0000-0000E27C0000}"/>
    <cellStyle name="Total 2 3 9 3 2 3 2" xfId="31969" xr:uid="{00000000-0005-0000-0000-0000E37C0000}"/>
    <cellStyle name="Total 2 3 9 3 2 4" xfId="31970" xr:uid="{00000000-0005-0000-0000-0000E47C0000}"/>
    <cellStyle name="Total 2 3 9 3 3" xfId="31971" xr:uid="{00000000-0005-0000-0000-0000E57C0000}"/>
    <cellStyle name="Total 2 3 9 3 3 2" xfId="31972" xr:uid="{00000000-0005-0000-0000-0000E67C0000}"/>
    <cellStyle name="Total 2 3 9 3 3 2 2" xfId="31973" xr:uid="{00000000-0005-0000-0000-0000E77C0000}"/>
    <cellStyle name="Total 2 3 9 3 3 3" xfId="31974" xr:uid="{00000000-0005-0000-0000-0000E87C0000}"/>
    <cellStyle name="Total 2 3 9 3 4" xfId="31975" xr:uid="{00000000-0005-0000-0000-0000E97C0000}"/>
    <cellStyle name="Total 2 3 9 3 4 2" xfId="31976" xr:uid="{00000000-0005-0000-0000-0000EA7C0000}"/>
    <cellStyle name="Total 2 3 9 3 4 2 2" xfId="31977" xr:uid="{00000000-0005-0000-0000-0000EB7C0000}"/>
    <cellStyle name="Total 2 3 9 3 4 3" xfId="31978" xr:uid="{00000000-0005-0000-0000-0000EC7C0000}"/>
    <cellStyle name="Total 2 3 9 3 5" xfId="31979" xr:uid="{00000000-0005-0000-0000-0000ED7C0000}"/>
    <cellStyle name="Total 2 3 9 3 5 2" xfId="31980" xr:uid="{00000000-0005-0000-0000-0000EE7C0000}"/>
    <cellStyle name="Total 2 3 9 3 6" xfId="31981" xr:uid="{00000000-0005-0000-0000-0000EF7C0000}"/>
    <cellStyle name="Total 2 3 9 3 6 2" xfId="31982" xr:uid="{00000000-0005-0000-0000-0000F07C0000}"/>
    <cellStyle name="Total 2 3 9 3 7" xfId="31983" xr:uid="{00000000-0005-0000-0000-0000F17C0000}"/>
    <cellStyle name="Total 2 3 9 4" xfId="31984" xr:uid="{00000000-0005-0000-0000-0000F27C0000}"/>
    <cellStyle name="Total 2 3 9 4 2" xfId="31985" xr:uid="{00000000-0005-0000-0000-0000F37C0000}"/>
    <cellStyle name="Total 2 3 9 4 2 2" xfId="31986" xr:uid="{00000000-0005-0000-0000-0000F47C0000}"/>
    <cellStyle name="Total 2 3 9 4 2 2 2" xfId="31987" xr:uid="{00000000-0005-0000-0000-0000F57C0000}"/>
    <cellStyle name="Total 2 3 9 4 2 2 2 2" xfId="31988" xr:uid="{00000000-0005-0000-0000-0000F67C0000}"/>
    <cellStyle name="Total 2 3 9 4 2 2 3" xfId="31989" xr:uid="{00000000-0005-0000-0000-0000F77C0000}"/>
    <cellStyle name="Total 2 3 9 4 2 3" xfId="31990" xr:uid="{00000000-0005-0000-0000-0000F87C0000}"/>
    <cellStyle name="Total 2 3 9 4 2 3 2" xfId="31991" xr:uid="{00000000-0005-0000-0000-0000F97C0000}"/>
    <cellStyle name="Total 2 3 9 4 2 4" xfId="31992" xr:uid="{00000000-0005-0000-0000-0000FA7C0000}"/>
    <cellStyle name="Total 2 3 9 4 3" xfId="31993" xr:uid="{00000000-0005-0000-0000-0000FB7C0000}"/>
    <cellStyle name="Total 2 3 9 4 3 2" xfId="31994" xr:uid="{00000000-0005-0000-0000-0000FC7C0000}"/>
    <cellStyle name="Total 2 3 9 4 3 2 2" xfId="31995" xr:uid="{00000000-0005-0000-0000-0000FD7C0000}"/>
    <cellStyle name="Total 2 3 9 4 3 3" xfId="31996" xr:uid="{00000000-0005-0000-0000-0000FE7C0000}"/>
    <cellStyle name="Total 2 3 9 4 4" xfId="31997" xr:uid="{00000000-0005-0000-0000-0000FF7C0000}"/>
    <cellStyle name="Total 2 3 9 4 4 2" xfId="31998" xr:uid="{00000000-0005-0000-0000-0000007D0000}"/>
    <cellStyle name="Total 2 3 9 4 4 2 2" xfId="31999" xr:uid="{00000000-0005-0000-0000-0000017D0000}"/>
    <cellStyle name="Total 2 3 9 4 4 3" xfId="32000" xr:uid="{00000000-0005-0000-0000-0000027D0000}"/>
    <cellStyle name="Total 2 3 9 4 5" xfId="32001" xr:uid="{00000000-0005-0000-0000-0000037D0000}"/>
    <cellStyle name="Total 2 3 9 4 5 2" xfId="32002" xr:uid="{00000000-0005-0000-0000-0000047D0000}"/>
    <cellStyle name="Total 2 3 9 4 6" xfId="32003" xr:uid="{00000000-0005-0000-0000-0000057D0000}"/>
    <cellStyle name="Total 2 3 9 4 6 2" xfId="32004" xr:uid="{00000000-0005-0000-0000-0000067D0000}"/>
    <cellStyle name="Total 2 3 9 4 7" xfId="32005" xr:uid="{00000000-0005-0000-0000-0000077D0000}"/>
    <cellStyle name="Total 2 3 9 5" xfId="32006" xr:uid="{00000000-0005-0000-0000-0000087D0000}"/>
    <cellStyle name="Total 2 3 9 5 2" xfId="32007" xr:uid="{00000000-0005-0000-0000-0000097D0000}"/>
    <cellStyle name="Total 2 3 9 5 2 2" xfId="32008" xr:uid="{00000000-0005-0000-0000-00000A7D0000}"/>
    <cellStyle name="Total 2 3 9 5 2 2 2" xfId="32009" xr:uid="{00000000-0005-0000-0000-00000B7D0000}"/>
    <cellStyle name="Total 2 3 9 5 2 2 2 2" xfId="32010" xr:uid="{00000000-0005-0000-0000-00000C7D0000}"/>
    <cellStyle name="Total 2 3 9 5 2 2 3" xfId="32011" xr:uid="{00000000-0005-0000-0000-00000D7D0000}"/>
    <cellStyle name="Total 2 3 9 5 2 3" xfId="32012" xr:uid="{00000000-0005-0000-0000-00000E7D0000}"/>
    <cellStyle name="Total 2 3 9 5 2 3 2" xfId="32013" xr:uid="{00000000-0005-0000-0000-00000F7D0000}"/>
    <cellStyle name="Total 2 3 9 5 2 4" xfId="32014" xr:uid="{00000000-0005-0000-0000-0000107D0000}"/>
    <cellStyle name="Total 2 3 9 5 3" xfId="32015" xr:uid="{00000000-0005-0000-0000-0000117D0000}"/>
    <cellStyle name="Total 2 3 9 5 3 2" xfId="32016" xr:uid="{00000000-0005-0000-0000-0000127D0000}"/>
    <cellStyle name="Total 2 3 9 5 3 2 2" xfId="32017" xr:uid="{00000000-0005-0000-0000-0000137D0000}"/>
    <cellStyle name="Total 2 3 9 5 3 3" xfId="32018" xr:uid="{00000000-0005-0000-0000-0000147D0000}"/>
    <cellStyle name="Total 2 3 9 5 4" xfId="32019" xr:uid="{00000000-0005-0000-0000-0000157D0000}"/>
    <cellStyle name="Total 2 3 9 5 4 2" xfId="32020" xr:uid="{00000000-0005-0000-0000-0000167D0000}"/>
    <cellStyle name="Total 2 3 9 5 4 2 2" xfId="32021" xr:uid="{00000000-0005-0000-0000-0000177D0000}"/>
    <cellStyle name="Total 2 3 9 5 4 3" xfId="32022" xr:uid="{00000000-0005-0000-0000-0000187D0000}"/>
    <cellStyle name="Total 2 3 9 5 5" xfId="32023" xr:uid="{00000000-0005-0000-0000-0000197D0000}"/>
    <cellStyle name="Total 2 3 9 5 5 2" xfId="32024" xr:uid="{00000000-0005-0000-0000-00001A7D0000}"/>
    <cellStyle name="Total 2 3 9 5 6" xfId="32025" xr:uid="{00000000-0005-0000-0000-00001B7D0000}"/>
    <cellStyle name="Total 2 3 9 5 6 2" xfId="32026" xr:uid="{00000000-0005-0000-0000-00001C7D0000}"/>
    <cellStyle name="Total 2 3 9 5 7" xfId="32027" xr:uid="{00000000-0005-0000-0000-00001D7D0000}"/>
    <cellStyle name="Total 2 3 9 6" xfId="32028" xr:uid="{00000000-0005-0000-0000-00001E7D0000}"/>
    <cellStyle name="Total 2 3 9 6 2" xfId="32029" xr:uid="{00000000-0005-0000-0000-00001F7D0000}"/>
    <cellStyle name="Total 2 3 9 6 2 2" xfId="32030" xr:uid="{00000000-0005-0000-0000-0000207D0000}"/>
    <cellStyle name="Total 2 3 9 6 2 2 2" xfId="32031" xr:uid="{00000000-0005-0000-0000-0000217D0000}"/>
    <cellStyle name="Total 2 3 9 6 2 2 2 2" xfId="32032" xr:uid="{00000000-0005-0000-0000-0000227D0000}"/>
    <cellStyle name="Total 2 3 9 6 2 2 3" xfId="32033" xr:uid="{00000000-0005-0000-0000-0000237D0000}"/>
    <cellStyle name="Total 2 3 9 6 2 3" xfId="32034" xr:uid="{00000000-0005-0000-0000-0000247D0000}"/>
    <cellStyle name="Total 2 3 9 6 2 3 2" xfId="32035" xr:uid="{00000000-0005-0000-0000-0000257D0000}"/>
    <cellStyle name="Total 2 3 9 6 2 4" xfId="32036" xr:uid="{00000000-0005-0000-0000-0000267D0000}"/>
    <cellStyle name="Total 2 3 9 6 3" xfId="32037" xr:uid="{00000000-0005-0000-0000-0000277D0000}"/>
    <cellStyle name="Total 2 3 9 6 3 2" xfId="32038" xr:uid="{00000000-0005-0000-0000-0000287D0000}"/>
    <cellStyle name="Total 2 3 9 6 3 2 2" xfId="32039" xr:uid="{00000000-0005-0000-0000-0000297D0000}"/>
    <cellStyle name="Total 2 3 9 6 3 3" xfId="32040" xr:uid="{00000000-0005-0000-0000-00002A7D0000}"/>
    <cellStyle name="Total 2 3 9 6 4" xfId="32041" xr:uid="{00000000-0005-0000-0000-00002B7D0000}"/>
    <cellStyle name="Total 2 3 9 6 4 2" xfId="32042" xr:uid="{00000000-0005-0000-0000-00002C7D0000}"/>
    <cellStyle name="Total 2 3 9 6 4 2 2" xfId="32043" xr:uid="{00000000-0005-0000-0000-00002D7D0000}"/>
    <cellStyle name="Total 2 3 9 6 4 3" xfId="32044" xr:uid="{00000000-0005-0000-0000-00002E7D0000}"/>
    <cellStyle name="Total 2 3 9 6 5" xfId="32045" xr:uid="{00000000-0005-0000-0000-00002F7D0000}"/>
    <cellStyle name="Total 2 3 9 6 5 2" xfId="32046" xr:uid="{00000000-0005-0000-0000-0000307D0000}"/>
    <cellStyle name="Total 2 3 9 6 6" xfId="32047" xr:uid="{00000000-0005-0000-0000-0000317D0000}"/>
    <cellStyle name="Total 2 3 9 6 6 2" xfId="32048" xr:uid="{00000000-0005-0000-0000-0000327D0000}"/>
    <cellStyle name="Total 2 3 9 6 7" xfId="32049" xr:uid="{00000000-0005-0000-0000-0000337D0000}"/>
    <cellStyle name="Total 2 3 9 7" xfId="32050" xr:uid="{00000000-0005-0000-0000-0000347D0000}"/>
    <cellStyle name="Total 2 3 9 7 2" xfId="32051" xr:uid="{00000000-0005-0000-0000-0000357D0000}"/>
    <cellStyle name="Total 2 3 9 7 2 2" xfId="32052" xr:uid="{00000000-0005-0000-0000-0000367D0000}"/>
    <cellStyle name="Total 2 3 9 7 2 2 2" xfId="32053" xr:uid="{00000000-0005-0000-0000-0000377D0000}"/>
    <cellStyle name="Total 2 3 9 7 2 3" xfId="32054" xr:uid="{00000000-0005-0000-0000-0000387D0000}"/>
    <cellStyle name="Total 2 3 9 7 3" xfId="32055" xr:uid="{00000000-0005-0000-0000-0000397D0000}"/>
    <cellStyle name="Total 2 3 9 7 3 2" xfId="32056" xr:uid="{00000000-0005-0000-0000-00003A7D0000}"/>
    <cellStyle name="Total 2 3 9 7 4" xfId="32057" xr:uid="{00000000-0005-0000-0000-00003B7D0000}"/>
    <cellStyle name="Total 2 3 9 8" xfId="32058" xr:uid="{00000000-0005-0000-0000-00003C7D0000}"/>
    <cellStyle name="Total 2 3 9 8 2" xfId="32059" xr:uid="{00000000-0005-0000-0000-00003D7D0000}"/>
    <cellStyle name="Total 2 3 9 8 2 2" xfId="32060" xr:uid="{00000000-0005-0000-0000-00003E7D0000}"/>
    <cellStyle name="Total 2 3 9 8 3" xfId="32061" xr:uid="{00000000-0005-0000-0000-00003F7D0000}"/>
    <cellStyle name="Total 2 3 9 9" xfId="32062" xr:uid="{00000000-0005-0000-0000-0000407D0000}"/>
    <cellStyle name="Total 2 3 9 9 2" xfId="32063" xr:uid="{00000000-0005-0000-0000-0000417D0000}"/>
    <cellStyle name="Total 2 3 9 9 2 2" xfId="32064" xr:uid="{00000000-0005-0000-0000-0000427D0000}"/>
    <cellStyle name="Total 2 3 9 9 3" xfId="32065" xr:uid="{00000000-0005-0000-0000-0000437D0000}"/>
    <cellStyle name="Total 2 4" xfId="32066" xr:uid="{00000000-0005-0000-0000-0000447D0000}"/>
    <cellStyle name="Total 2 4 2" xfId="32067" xr:uid="{00000000-0005-0000-0000-0000457D0000}"/>
    <cellStyle name="Total 2 4 3" xfId="32068" xr:uid="{00000000-0005-0000-0000-0000467D0000}"/>
    <cellStyle name="Total 2 4 3 2" xfId="32069" xr:uid="{00000000-0005-0000-0000-0000477D0000}"/>
    <cellStyle name="Total 2 4 3 2 2" xfId="32070" xr:uid="{00000000-0005-0000-0000-0000487D0000}"/>
    <cellStyle name="Total 2 4 4" xfId="32071" xr:uid="{00000000-0005-0000-0000-0000497D0000}"/>
    <cellStyle name="Total 2 4 4 2" xfId="32072" xr:uid="{00000000-0005-0000-0000-00004A7D0000}"/>
    <cellStyle name="Total 2 5" xfId="32073" xr:uid="{00000000-0005-0000-0000-00004B7D0000}"/>
    <cellStyle name="Total 2 5 2" xfId="32074" xr:uid="{00000000-0005-0000-0000-00004C7D0000}"/>
    <cellStyle name="Total 2 6" xfId="32075" xr:uid="{00000000-0005-0000-0000-00004D7D0000}"/>
    <cellStyle name="Total 2 7" xfId="32076" xr:uid="{00000000-0005-0000-0000-00004E7D0000}"/>
    <cellStyle name="Total 2 7 2" xfId="32077" xr:uid="{00000000-0005-0000-0000-00004F7D0000}"/>
    <cellStyle name="Total 2 7 2 2" xfId="32078" xr:uid="{00000000-0005-0000-0000-0000507D0000}"/>
    <cellStyle name="Total 2 8" xfId="32079" xr:uid="{00000000-0005-0000-0000-0000517D0000}"/>
    <cellStyle name="Total 2 8 2" xfId="32080" xr:uid="{00000000-0005-0000-0000-0000527D0000}"/>
    <cellStyle name="Total 2 9" xfId="32081" xr:uid="{00000000-0005-0000-0000-0000537D0000}"/>
    <cellStyle name="Total 3" xfId="291" xr:uid="{00000000-0005-0000-0000-0000547D0000}"/>
    <cellStyle name="Total 3 10" xfId="32083" xr:uid="{00000000-0005-0000-0000-0000557D0000}"/>
    <cellStyle name="Total 3 11" xfId="32082" xr:uid="{00000000-0005-0000-0000-0000567D0000}"/>
    <cellStyle name="Total 3 2" xfId="32084" xr:uid="{00000000-0005-0000-0000-0000577D0000}"/>
    <cellStyle name="Total 3 2 2" xfId="32085" xr:uid="{00000000-0005-0000-0000-0000587D0000}"/>
    <cellStyle name="Total 3 2 2 2" xfId="32086" xr:uid="{00000000-0005-0000-0000-0000597D0000}"/>
    <cellStyle name="Total 3 2 2 2 2" xfId="32087" xr:uid="{00000000-0005-0000-0000-00005A7D0000}"/>
    <cellStyle name="Total 3 2 2 2 2 2" xfId="32088" xr:uid="{00000000-0005-0000-0000-00005B7D0000}"/>
    <cellStyle name="Total 3 2 2 2 3" xfId="32089" xr:uid="{00000000-0005-0000-0000-00005C7D0000}"/>
    <cellStyle name="Total 3 2 2 3" xfId="32090" xr:uid="{00000000-0005-0000-0000-00005D7D0000}"/>
    <cellStyle name="Total 3 2 2 3 2" xfId="32091" xr:uid="{00000000-0005-0000-0000-00005E7D0000}"/>
    <cellStyle name="Total 3 2 2 3 2 2" xfId="32092" xr:uid="{00000000-0005-0000-0000-00005F7D0000}"/>
    <cellStyle name="Total 3 2 2 4" xfId="32093" xr:uid="{00000000-0005-0000-0000-0000607D0000}"/>
    <cellStyle name="Total 3 2 2 4 2" xfId="32094" xr:uid="{00000000-0005-0000-0000-0000617D0000}"/>
    <cellStyle name="Total 3 2 2 5" xfId="32095" xr:uid="{00000000-0005-0000-0000-0000627D0000}"/>
    <cellStyle name="Total 3 2 3" xfId="32096" xr:uid="{00000000-0005-0000-0000-0000637D0000}"/>
    <cellStyle name="Total 3 2 3 2" xfId="32097" xr:uid="{00000000-0005-0000-0000-0000647D0000}"/>
    <cellStyle name="Total 3 2 3 2 2" xfId="32098" xr:uid="{00000000-0005-0000-0000-0000657D0000}"/>
    <cellStyle name="Total 3 2 3 3" xfId="32099" xr:uid="{00000000-0005-0000-0000-0000667D0000}"/>
    <cellStyle name="Total 3 2 4" xfId="32100" xr:uid="{00000000-0005-0000-0000-0000677D0000}"/>
    <cellStyle name="Total 3 2 4 2" xfId="32101" xr:uid="{00000000-0005-0000-0000-0000687D0000}"/>
    <cellStyle name="Total 3 2 5" xfId="32102" xr:uid="{00000000-0005-0000-0000-0000697D0000}"/>
    <cellStyle name="Total 3 3" xfId="32103" xr:uid="{00000000-0005-0000-0000-00006A7D0000}"/>
    <cellStyle name="Total 3 3 2" xfId="32104" xr:uid="{00000000-0005-0000-0000-00006B7D0000}"/>
    <cellStyle name="Total 3 3 2 2" xfId="32105" xr:uid="{00000000-0005-0000-0000-00006C7D0000}"/>
    <cellStyle name="Total 3 3 2 3" xfId="32106" xr:uid="{00000000-0005-0000-0000-00006D7D0000}"/>
    <cellStyle name="Total 3 3 2 3 2" xfId="32107" xr:uid="{00000000-0005-0000-0000-00006E7D0000}"/>
    <cellStyle name="Total 3 3 2 4" xfId="32108" xr:uid="{00000000-0005-0000-0000-00006F7D0000}"/>
    <cellStyle name="Total 3 3 3" xfId="32109" xr:uid="{00000000-0005-0000-0000-0000707D0000}"/>
    <cellStyle name="Total 3 3 3 2" xfId="32110" xr:uid="{00000000-0005-0000-0000-0000717D0000}"/>
    <cellStyle name="Total 3 3 3 2 2" xfId="32111" xr:uid="{00000000-0005-0000-0000-0000727D0000}"/>
    <cellStyle name="Total 3 3 3 3" xfId="32112" xr:uid="{00000000-0005-0000-0000-0000737D0000}"/>
    <cellStyle name="Total 3 3 4" xfId="32113" xr:uid="{00000000-0005-0000-0000-0000747D0000}"/>
    <cellStyle name="Total 3 3 5" xfId="32114" xr:uid="{00000000-0005-0000-0000-0000757D0000}"/>
    <cellStyle name="Total 3 4" xfId="32115" xr:uid="{00000000-0005-0000-0000-0000767D0000}"/>
    <cellStyle name="Total 3 4 2" xfId="32116" xr:uid="{00000000-0005-0000-0000-0000777D0000}"/>
    <cellStyle name="Total 3 4 2 2" xfId="32117" xr:uid="{00000000-0005-0000-0000-0000787D0000}"/>
    <cellStyle name="Total 3 4 2 2 2" xfId="32118" xr:uid="{00000000-0005-0000-0000-0000797D0000}"/>
    <cellStyle name="Total 3 4 2 3" xfId="32119" xr:uid="{00000000-0005-0000-0000-00007A7D0000}"/>
    <cellStyle name="Total 3 4 3" xfId="32120" xr:uid="{00000000-0005-0000-0000-00007B7D0000}"/>
    <cellStyle name="Total 3 4 3 2" xfId="32121" xr:uid="{00000000-0005-0000-0000-00007C7D0000}"/>
    <cellStyle name="Total 3 4 4" xfId="32122" xr:uid="{00000000-0005-0000-0000-00007D7D0000}"/>
    <cellStyle name="Total 3 5" xfId="32123" xr:uid="{00000000-0005-0000-0000-00007E7D0000}"/>
    <cellStyle name="Total 3 5 2" xfId="32124" xr:uid="{00000000-0005-0000-0000-00007F7D0000}"/>
    <cellStyle name="Total 3 5 2 2" xfId="32125" xr:uid="{00000000-0005-0000-0000-0000807D0000}"/>
    <cellStyle name="Total 3 5 2 2 2" xfId="32126" xr:uid="{00000000-0005-0000-0000-0000817D0000}"/>
    <cellStyle name="Total 3 5 2 3" xfId="32127" xr:uid="{00000000-0005-0000-0000-0000827D0000}"/>
    <cellStyle name="Total 3 5 3" xfId="32128" xr:uid="{00000000-0005-0000-0000-0000837D0000}"/>
    <cellStyle name="Total 3 5 3 2" xfId="32129" xr:uid="{00000000-0005-0000-0000-0000847D0000}"/>
    <cellStyle name="Total 3 5 4" xfId="32130" xr:uid="{00000000-0005-0000-0000-0000857D0000}"/>
    <cellStyle name="Total 3 6" xfId="32131" xr:uid="{00000000-0005-0000-0000-0000867D0000}"/>
    <cellStyle name="Total 3 6 2" xfId="32132" xr:uid="{00000000-0005-0000-0000-0000877D0000}"/>
    <cellStyle name="Total 3 6 2 2" xfId="32133" xr:uid="{00000000-0005-0000-0000-0000887D0000}"/>
    <cellStyle name="Total 3 7" xfId="32134" xr:uid="{00000000-0005-0000-0000-0000897D0000}"/>
    <cellStyle name="Total 3 8" xfId="32135" xr:uid="{00000000-0005-0000-0000-00008A7D0000}"/>
    <cellStyle name="Total 3 8 2" xfId="32136" xr:uid="{00000000-0005-0000-0000-00008B7D0000}"/>
    <cellStyle name="Total 3 9" xfId="32137" xr:uid="{00000000-0005-0000-0000-00008C7D0000}"/>
    <cellStyle name="Total 4" xfId="32138" xr:uid="{00000000-0005-0000-0000-00008D7D0000}"/>
    <cellStyle name="Total 4 2" xfId="32139" xr:uid="{00000000-0005-0000-0000-00008E7D0000}"/>
    <cellStyle name="Total 4 2 2" xfId="32140" xr:uid="{00000000-0005-0000-0000-00008F7D0000}"/>
    <cellStyle name="Total 4 2 3" xfId="32141" xr:uid="{00000000-0005-0000-0000-0000907D0000}"/>
    <cellStyle name="Total 4 2 3 2" xfId="32142" xr:uid="{00000000-0005-0000-0000-0000917D0000}"/>
    <cellStyle name="Total 4 2 3 2 2" xfId="32143" xr:uid="{00000000-0005-0000-0000-0000927D0000}"/>
    <cellStyle name="Total 4 2 4" xfId="32144" xr:uid="{00000000-0005-0000-0000-0000937D0000}"/>
    <cellStyle name="Total 4 2 5" xfId="32145" xr:uid="{00000000-0005-0000-0000-0000947D0000}"/>
    <cellStyle name="Total 4 2 5 2" xfId="32146" xr:uid="{00000000-0005-0000-0000-0000957D0000}"/>
    <cellStyle name="Total 4 2 6" xfId="32147" xr:uid="{00000000-0005-0000-0000-0000967D0000}"/>
    <cellStyle name="Total 4 3" xfId="32148" xr:uid="{00000000-0005-0000-0000-0000977D0000}"/>
    <cellStyle name="Total 4 3 2" xfId="32149" xr:uid="{00000000-0005-0000-0000-0000987D0000}"/>
    <cellStyle name="Total 4 3 3" xfId="32150" xr:uid="{00000000-0005-0000-0000-0000997D0000}"/>
    <cellStyle name="Total 4 4" xfId="32151" xr:uid="{00000000-0005-0000-0000-00009A7D0000}"/>
    <cellStyle name="Total 4 4 2" xfId="32152" xr:uid="{00000000-0005-0000-0000-00009B7D0000}"/>
    <cellStyle name="Total 4 4 3" xfId="32153" xr:uid="{00000000-0005-0000-0000-00009C7D0000}"/>
    <cellStyle name="Total 4 4 3 2" xfId="32154" xr:uid="{00000000-0005-0000-0000-00009D7D0000}"/>
    <cellStyle name="Total 4 4 4" xfId="32155" xr:uid="{00000000-0005-0000-0000-00009E7D0000}"/>
    <cellStyle name="Total 4 5" xfId="32156" xr:uid="{00000000-0005-0000-0000-00009F7D0000}"/>
    <cellStyle name="Total 4 5 2" xfId="32157" xr:uid="{00000000-0005-0000-0000-0000A07D0000}"/>
    <cellStyle name="Total 4 6" xfId="32158" xr:uid="{00000000-0005-0000-0000-0000A17D0000}"/>
    <cellStyle name="Total 4 7" xfId="32159" xr:uid="{00000000-0005-0000-0000-0000A27D0000}"/>
    <cellStyle name="Total 4 8" xfId="32160" xr:uid="{00000000-0005-0000-0000-0000A37D0000}"/>
    <cellStyle name="Total 4 9" xfId="32161" xr:uid="{00000000-0005-0000-0000-0000A47D0000}"/>
    <cellStyle name="Total 5" xfId="32162" xr:uid="{00000000-0005-0000-0000-0000A57D0000}"/>
    <cellStyle name="Total 5 2" xfId="32163" xr:uid="{00000000-0005-0000-0000-0000A67D0000}"/>
    <cellStyle name="Total 5 2 2" xfId="32164" xr:uid="{00000000-0005-0000-0000-0000A77D0000}"/>
    <cellStyle name="Total 5 3" xfId="32165" xr:uid="{00000000-0005-0000-0000-0000A87D0000}"/>
    <cellStyle name="Total 5 3 2" xfId="32166" xr:uid="{00000000-0005-0000-0000-0000A97D0000}"/>
    <cellStyle name="Total 5 3 2 2" xfId="32167" xr:uid="{00000000-0005-0000-0000-0000AA7D0000}"/>
    <cellStyle name="Total 5 3 3" xfId="32168" xr:uid="{00000000-0005-0000-0000-0000AB7D0000}"/>
    <cellStyle name="Total 5 3 3 2" xfId="32169" xr:uid="{00000000-0005-0000-0000-0000AC7D0000}"/>
    <cellStyle name="Total 5 4" xfId="32170" xr:uid="{00000000-0005-0000-0000-0000AD7D0000}"/>
    <cellStyle name="Total 5 4 2" xfId="32171" xr:uid="{00000000-0005-0000-0000-0000AE7D0000}"/>
    <cellStyle name="Total 5 4 2 2" xfId="32172" xr:uid="{00000000-0005-0000-0000-0000AF7D0000}"/>
    <cellStyle name="Total 5 5" xfId="32173" xr:uid="{00000000-0005-0000-0000-0000B07D0000}"/>
    <cellStyle name="Total 5 6" xfId="32174" xr:uid="{00000000-0005-0000-0000-0000B17D0000}"/>
    <cellStyle name="Total 5 6 2" xfId="32175" xr:uid="{00000000-0005-0000-0000-0000B27D0000}"/>
    <cellStyle name="Total 5 7" xfId="32176" xr:uid="{00000000-0005-0000-0000-0000B37D0000}"/>
    <cellStyle name="Total 5 8" xfId="32177" xr:uid="{00000000-0005-0000-0000-0000B47D0000}"/>
    <cellStyle name="Total 6" xfId="32178" xr:uid="{00000000-0005-0000-0000-0000B57D0000}"/>
    <cellStyle name="Total 6 2" xfId="32179" xr:uid="{00000000-0005-0000-0000-0000B67D0000}"/>
    <cellStyle name="Total 6 3" xfId="32180" xr:uid="{00000000-0005-0000-0000-0000B77D0000}"/>
    <cellStyle name="Total 6 3 2" xfId="32181" xr:uid="{00000000-0005-0000-0000-0000B87D0000}"/>
    <cellStyle name="Total 6 3 2 2" xfId="32182" xr:uid="{00000000-0005-0000-0000-0000B97D0000}"/>
    <cellStyle name="Total 6 4" xfId="32183" xr:uid="{00000000-0005-0000-0000-0000BA7D0000}"/>
    <cellStyle name="Total 6 4 2" xfId="32184" xr:uid="{00000000-0005-0000-0000-0000BB7D0000}"/>
    <cellStyle name="Total 6 5" xfId="32185" xr:uid="{00000000-0005-0000-0000-0000BC7D0000}"/>
    <cellStyle name="Total 7" xfId="32186" xr:uid="{00000000-0005-0000-0000-0000BD7D0000}"/>
    <cellStyle name="Total 7 2" xfId="32187" xr:uid="{00000000-0005-0000-0000-0000BE7D0000}"/>
    <cellStyle name="Total 7 3" xfId="32188" xr:uid="{00000000-0005-0000-0000-0000BF7D0000}"/>
    <cellStyle name="Total 8" xfId="32189" xr:uid="{00000000-0005-0000-0000-0000C07D0000}"/>
    <cellStyle name="Total 8 2" xfId="32190" xr:uid="{00000000-0005-0000-0000-0000C17D0000}"/>
    <cellStyle name="Total 8 3" xfId="32191" xr:uid="{00000000-0005-0000-0000-0000C27D0000}"/>
    <cellStyle name="Total 9" xfId="32192" xr:uid="{00000000-0005-0000-0000-0000C37D0000}"/>
    <cellStyle name="Warning Text 10" xfId="32193" xr:uid="{00000000-0005-0000-0000-0000C47D0000}"/>
    <cellStyle name="Warning Text 11" xfId="32194" xr:uid="{00000000-0005-0000-0000-0000C57D0000}"/>
    <cellStyle name="Warning Text 12" xfId="32195" xr:uid="{00000000-0005-0000-0000-0000C67D0000}"/>
    <cellStyle name="Warning Text 2" xfId="292" xr:uid="{00000000-0005-0000-0000-0000C77D0000}"/>
    <cellStyle name="Warning Text 2 2" xfId="293" xr:uid="{00000000-0005-0000-0000-0000C87D0000}"/>
    <cellStyle name="Warning Text 2 2 2" xfId="32198" xr:uid="{00000000-0005-0000-0000-0000C97D0000}"/>
    <cellStyle name="Warning Text 2 2 3" xfId="32199" xr:uid="{00000000-0005-0000-0000-0000CA7D0000}"/>
    <cellStyle name="Warning Text 2 2 4" xfId="32200" xr:uid="{00000000-0005-0000-0000-0000CB7D0000}"/>
    <cellStyle name="Warning Text 2 2 5" xfId="32201" xr:uid="{00000000-0005-0000-0000-0000CC7D0000}"/>
    <cellStyle name="Warning Text 2 2 6" xfId="32197" xr:uid="{00000000-0005-0000-0000-0000CD7D0000}"/>
    <cellStyle name="Warning Text 2 3" xfId="32202" xr:uid="{00000000-0005-0000-0000-0000CE7D0000}"/>
    <cellStyle name="Warning Text 2 3 2" xfId="32203" xr:uid="{00000000-0005-0000-0000-0000CF7D0000}"/>
    <cellStyle name="Warning Text 2 3 2 2" xfId="32204" xr:uid="{00000000-0005-0000-0000-0000D07D0000}"/>
    <cellStyle name="Warning Text 2 3 2 2 2" xfId="32205" xr:uid="{00000000-0005-0000-0000-0000D17D0000}"/>
    <cellStyle name="Warning Text 2 3 2 2 3" xfId="32206" xr:uid="{00000000-0005-0000-0000-0000D27D0000}"/>
    <cellStyle name="Warning Text 2 3 2 3" xfId="32207" xr:uid="{00000000-0005-0000-0000-0000D37D0000}"/>
    <cellStyle name="Warning Text 2 3 2 3 2" xfId="32208" xr:uid="{00000000-0005-0000-0000-0000D47D0000}"/>
    <cellStyle name="Warning Text 2 3 2 3 3" xfId="32209" xr:uid="{00000000-0005-0000-0000-0000D57D0000}"/>
    <cellStyle name="Warning Text 2 3 2 4" xfId="32210" xr:uid="{00000000-0005-0000-0000-0000D67D0000}"/>
    <cellStyle name="Warning Text 2 3 2 5" xfId="32211" xr:uid="{00000000-0005-0000-0000-0000D77D0000}"/>
    <cellStyle name="Warning Text 2 3 3" xfId="32212" xr:uid="{00000000-0005-0000-0000-0000D87D0000}"/>
    <cellStyle name="Warning Text 2 3 3 2" xfId="32213" xr:uid="{00000000-0005-0000-0000-0000D97D0000}"/>
    <cellStyle name="Warning Text 2 3 3 3" xfId="32214" xr:uid="{00000000-0005-0000-0000-0000DA7D0000}"/>
    <cellStyle name="Warning Text 2 3 4" xfId="32215" xr:uid="{00000000-0005-0000-0000-0000DB7D0000}"/>
    <cellStyle name="Warning Text 2 3 4 2" xfId="32216" xr:uid="{00000000-0005-0000-0000-0000DC7D0000}"/>
    <cellStyle name="Warning Text 2 3 4 3" xfId="32217" xr:uid="{00000000-0005-0000-0000-0000DD7D0000}"/>
    <cellStyle name="Warning Text 2 3 5" xfId="32218" xr:uid="{00000000-0005-0000-0000-0000DE7D0000}"/>
    <cellStyle name="Warning Text 2 3 6" xfId="32219" xr:uid="{00000000-0005-0000-0000-0000DF7D0000}"/>
    <cellStyle name="Warning Text 2 3 7" xfId="32220" xr:uid="{00000000-0005-0000-0000-0000E07D0000}"/>
    <cellStyle name="Warning Text 2 3 8" xfId="32221" xr:uid="{00000000-0005-0000-0000-0000E17D0000}"/>
    <cellStyle name="Warning Text 2 4" xfId="32222" xr:uid="{00000000-0005-0000-0000-0000E27D0000}"/>
    <cellStyle name="Warning Text 2 4 2" xfId="32223" xr:uid="{00000000-0005-0000-0000-0000E37D0000}"/>
    <cellStyle name="Warning Text 2 4 3" xfId="32224" xr:uid="{00000000-0005-0000-0000-0000E47D0000}"/>
    <cellStyle name="Warning Text 2 4 4" xfId="32225" xr:uid="{00000000-0005-0000-0000-0000E57D0000}"/>
    <cellStyle name="Warning Text 2 5" xfId="32226" xr:uid="{00000000-0005-0000-0000-0000E67D0000}"/>
    <cellStyle name="Warning Text 2 5 2" xfId="32227" xr:uid="{00000000-0005-0000-0000-0000E77D0000}"/>
    <cellStyle name="Warning Text 2 5 3" xfId="32228" xr:uid="{00000000-0005-0000-0000-0000E87D0000}"/>
    <cellStyle name="Warning Text 2 6" xfId="32229" xr:uid="{00000000-0005-0000-0000-0000E97D0000}"/>
    <cellStyle name="Warning Text 2 6 2" xfId="32230" xr:uid="{00000000-0005-0000-0000-0000EA7D0000}"/>
    <cellStyle name="Warning Text 2 7" xfId="32231" xr:uid="{00000000-0005-0000-0000-0000EB7D0000}"/>
    <cellStyle name="Warning Text 2 8" xfId="32232" xr:uid="{00000000-0005-0000-0000-0000EC7D0000}"/>
    <cellStyle name="Warning Text 2 9" xfId="32196" xr:uid="{00000000-0005-0000-0000-0000ED7D0000}"/>
    <cellStyle name="Warning Text 3" xfId="294" xr:uid="{00000000-0005-0000-0000-0000EE7D0000}"/>
    <cellStyle name="Warning Text 3 2" xfId="32234" xr:uid="{00000000-0005-0000-0000-0000EF7D0000}"/>
    <cellStyle name="Warning Text 3 2 2" xfId="32235" xr:uid="{00000000-0005-0000-0000-0000F07D0000}"/>
    <cellStyle name="Warning Text 3 2 3" xfId="32236" xr:uid="{00000000-0005-0000-0000-0000F17D0000}"/>
    <cellStyle name="Warning Text 3 2 4" xfId="32237" xr:uid="{00000000-0005-0000-0000-0000F27D0000}"/>
    <cellStyle name="Warning Text 3 3" xfId="32238" xr:uid="{00000000-0005-0000-0000-0000F37D0000}"/>
    <cellStyle name="Warning Text 3 3 2" xfId="32239" xr:uid="{00000000-0005-0000-0000-0000F47D0000}"/>
    <cellStyle name="Warning Text 3 3 3" xfId="32240" xr:uid="{00000000-0005-0000-0000-0000F57D0000}"/>
    <cellStyle name="Warning Text 3 4" xfId="32241" xr:uid="{00000000-0005-0000-0000-0000F67D0000}"/>
    <cellStyle name="Warning Text 3 4 2" xfId="32242" xr:uid="{00000000-0005-0000-0000-0000F77D0000}"/>
    <cellStyle name="Warning Text 3 5" xfId="32243" xr:uid="{00000000-0005-0000-0000-0000F87D0000}"/>
    <cellStyle name="Warning Text 3 6" xfId="32244" xr:uid="{00000000-0005-0000-0000-0000F97D0000}"/>
    <cellStyle name="Warning Text 3 7" xfId="32245" xr:uid="{00000000-0005-0000-0000-0000FA7D0000}"/>
    <cellStyle name="Warning Text 3 8" xfId="32233" xr:uid="{00000000-0005-0000-0000-0000FB7D0000}"/>
    <cellStyle name="Warning Text 4" xfId="32246" xr:uid="{00000000-0005-0000-0000-0000FC7D0000}"/>
    <cellStyle name="Warning Text 4 2" xfId="32247" xr:uid="{00000000-0005-0000-0000-0000FD7D0000}"/>
    <cellStyle name="Warning Text 4 3" xfId="32248" xr:uid="{00000000-0005-0000-0000-0000FE7D0000}"/>
    <cellStyle name="Warning Text 4 4" xfId="32249" xr:uid="{00000000-0005-0000-0000-0000FF7D0000}"/>
    <cellStyle name="Warning Text 4 5" xfId="32250" xr:uid="{00000000-0005-0000-0000-0000007E0000}"/>
    <cellStyle name="Warning Text 5" xfId="32251" xr:uid="{00000000-0005-0000-0000-0000017E0000}"/>
    <cellStyle name="Warning Text 5 2" xfId="32252" xr:uid="{00000000-0005-0000-0000-0000027E0000}"/>
    <cellStyle name="Warning Text 5 3" xfId="32253" xr:uid="{00000000-0005-0000-0000-0000037E0000}"/>
    <cellStyle name="Warning Text 6" xfId="32254" xr:uid="{00000000-0005-0000-0000-0000047E0000}"/>
    <cellStyle name="Warning Text 6 2" xfId="32255" xr:uid="{00000000-0005-0000-0000-0000057E0000}"/>
    <cellStyle name="Warning Text 6 3" xfId="32256" xr:uid="{00000000-0005-0000-0000-0000067E0000}"/>
    <cellStyle name="Warning Text 7" xfId="32257" xr:uid="{00000000-0005-0000-0000-0000077E0000}"/>
    <cellStyle name="Warning Text 7 2" xfId="32258" xr:uid="{00000000-0005-0000-0000-0000087E0000}"/>
    <cellStyle name="Warning Text 7 3" xfId="32259" xr:uid="{00000000-0005-0000-0000-0000097E0000}"/>
    <cellStyle name="Warning Text 8" xfId="32260" xr:uid="{00000000-0005-0000-0000-00000A7E0000}"/>
    <cellStyle name="Warning Text 8 2" xfId="32261" xr:uid="{00000000-0005-0000-0000-00000B7E0000}"/>
    <cellStyle name="Warning Text 8 3" xfId="32262" xr:uid="{00000000-0005-0000-0000-00000C7E0000}"/>
    <cellStyle name="Warning Text 9" xfId="32263" xr:uid="{00000000-0005-0000-0000-00000D7E0000}"/>
    <cellStyle name="x" xfId="32264" xr:uid="{00000000-0005-0000-0000-00000E7E0000}"/>
    <cellStyle name="x 2" xfId="32265" xr:uid="{00000000-0005-0000-0000-00000F7E0000}"/>
    <cellStyle name="x 2 2" xfId="32266" xr:uid="{00000000-0005-0000-0000-0000107E0000}"/>
    <cellStyle name="x 2 2 2" xfId="32267" xr:uid="{00000000-0005-0000-0000-0000117E0000}"/>
    <cellStyle name="x 2 2 2 2" xfId="32268" xr:uid="{00000000-0005-0000-0000-0000127E0000}"/>
    <cellStyle name="x 2 2 2 2 2" xfId="32269" xr:uid="{00000000-0005-0000-0000-0000137E0000}"/>
    <cellStyle name="x 2 2 2 2 2 2" xfId="32270" xr:uid="{00000000-0005-0000-0000-0000147E0000}"/>
    <cellStyle name="x 2 2 2 2 3" xfId="32271" xr:uid="{00000000-0005-0000-0000-0000157E0000}"/>
    <cellStyle name="x 2 2 2 3" xfId="32272" xr:uid="{00000000-0005-0000-0000-0000167E0000}"/>
    <cellStyle name="x 2 2 3" xfId="32273" xr:uid="{00000000-0005-0000-0000-0000177E0000}"/>
    <cellStyle name="x 2 2 3 2" xfId="32274" xr:uid="{00000000-0005-0000-0000-0000187E0000}"/>
    <cellStyle name="x 2 2 3 2 2" xfId="32275" xr:uid="{00000000-0005-0000-0000-0000197E0000}"/>
    <cellStyle name="x 2 2 3 3" xfId="32276" xr:uid="{00000000-0005-0000-0000-00001A7E0000}"/>
    <cellStyle name="x 2 2 4" xfId="32277" xr:uid="{00000000-0005-0000-0000-00001B7E0000}"/>
    <cellStyle name="x 2 2 4 2" xfId="32278" xr:uid="{00000000-0005-0000-0000-00001C7E0000}"/>
    <cellStyle name="x 2 2 4 2 2" xfId="32279" xr:uid="{00000000-0005-0000-0000-00001D7E0000}"/>
    <cellStyle name="x 2 2 4 3" xfId="32280" xr:uid="{00000000-0005-0000-0000-00001E7E0000}"/>
    <cellStyle name="x 2 2 5" xfId="32281" xr:uid="{00000000-0005-0000-0000-00001F7E0000}"/>
    <cellStyle name="x 2 2 5 2" xfId="32282" xr:uid="{00000000-0005-0000-0000-0000207E0000}"/>
    <cellStyle name="x 2 2 5 2 2" xfId="32283" xr:uid="{00000000-0005-0000-0000-0000217E0000}"/>
    <cellStyle name="x 2 2 5 3" xfId="32284" xr:uid="{00000000-0005-0000-0000-0000227E0000}"/>
    <cellStyle name="x 2 2 6" xfId="32285" xr:uid="{00000000-0005-0000-0000-0000237E0000}"/>
    <cellStyle name="x 2 3" xfId="32286" xr:uid="{00000000-0005-0000-0000-0000247E0000}"/>
    <cellStyle name="x 2 3 2" xfId="32287" xr:uid="{00000000-0005-0000-0000-0000257E0000}"/>
    <cellStyle name="x 2 3 2 2" xfId="32288" xr:uid="{00000000-0005-0000-0000-0000267E0000}"/>
    <cellStyle name="x 2 3 3" xfId="32289" xr:uid="{00000000-0005-0000-0000-0000277E0000}"/>
    <cellStyle name="x 2 4" xfId="32290" xr:uid="{00000000-0005-0000-0000-0000287E0000}"/>
    <cellStyle name="x 2 4 2" xfId="32291" xr:uid="{00000000-0005-0000-0000-0000297E0000}"/>
    <cellStyle name="x 2 4 2 2" xfId="32292" xr:uid="{00000000-0005-0000-0000-00002A7E0000}"/>
    <cellStyle name="x 2 5" xfId="32293" xr:uid="{00000000-0005-0000-0000-00002B7E0000}"/>
    <cellStyle name="x 3" xfId="32294" xr:uid="{00000000-0005-0000-0000-00002C7E0000}"/>
    <cellStyle name="x 3 2" xfId="32295" xr:uid="{00000000-0005-0000-0000-00002D7E0000}"/>
    <cellStyle name="x 3 2 2" xfId="32296" xr:uid="{00000000-0005-0000-0000-00002E7E0000}"/>
    <cellStyle name="x 3 2 2 2" xfId="32297" xr:uid="{00000000-0005-0000-0000-00002F7E0000}"/>
    <cellStyle name="x 3 2 2 2 2" xfId="32298" xr:uid="{00000000-0005-0000-0000-0000307E0000}"/>
    <cellStyle name="x 3 2 2 3" xfId="32299" xr:uid="{00000000-0005-0000-0000-0000317E0000}"/>
    <cellStyle name="x 3 2 3" xfId="32300" xr:uid="{00000000-0005-0000-0000-0000327E0000}"/>
    <cellStyle name="x 3 3" xfId="32301" xr:uid="{00000000-0005-0000-0000-0000337E0000}"/>
    <cellStyle name="x 3 3 2" xfId="32302" xr:uid="{00000000-0005-0000-0000-0000347E0000}"/>
    <cellStyle name="x 3 3 2 2" xfId="32303" xr:uid="{00000000-0005-0000-0000-0000357E0000}"/>
    <cellStyle name="x 3 3 3" xfId="32304" xr:uid="{00000000-0005-0000-0000-0000367E0000}"/>
    <cellStyle name="x 3 4" xfId="32305" xr:uid="{00000000-0005-0000-0000-0000377E0000}"/>
    <cellStyle name="x 3 4 2" xfId="32306" xr:uid="{00000000-0005-0000-0000-0000387E0000}"/>
    <cellStyle name="x 3 4 2 2" xfId="32307" xr:uid="{00000000-0005-0000-0000-0000397E0000}"/>
    <cellStyle name="x 3 4 3" xfId="32308" xr:uid="{00000000-0005-0000-0000-00003A7E0000}"/>
    <cellStyle name="x 3 5" xfId="32309" xr:uid="{00000000-0005-0000-0000-00003B7E0000}"/>
    <cellStyle name="x 3 5 2" xfId="32310" xr:uid="{00000000-0005-0000-0000-00003C7E0000}"/>
    <cellStyle name="x 3 5 2 2" xfId="32311" xr:uid="{00000000-0005-0000-0000-00003D7E0000}"/>
    <cellStyle name="x 3 5 3" xfId="32312" xr:uid="{00000000-0005-0000-0000-00003E7E0000}"/>
    <cellStyle name="x 3 6" xfId="32313" xr:uid="{00000000-0005-0000-0000-00003F7E0000}"/>
    <cellStyle name="x 3 6 2" xfId="32314" xr:uid="{00000000-0005-0000-0000-0000407E0000}"/>
    <cellStyle name="x 3 6 2 2" xfId="32315" xr:uid="{00000000-0005-0000-0000-0000417E0000}"/>
    <cellStyle name="x 3 6 3" xfId="32316" xr:uid="{00000000-0005-0000-0000-0000427E0000}"/>
    <cellStyle name="x 3 7" xfId="32317" xr:uid="{00000000-0005-0000-0000-0000437E0000}"/>
    <cellStyle name="x 4" xfId="32318" xr:uid="{00000000-0005-0000-0000-0000447E0000}"/>
    <cellStyle name="x 4 2" xfId="32319" xr:uid="{00000000-0005-0000-0000-0000457E0000}"/>
    <cellStyle name="x 4 2 2" xfId="32320" xr:uid="{00000000-0005-0000-0000-0000467E0000}"/>
    <cellStyle name="x 4 2 2 2" xfId="32321" xr:uid="{00000000-0005-0000-0000-0000477E0000}"/>
    <cellStyle name="x 4 2 3" xfId="32322" xr:uid="{00000000-0005-0000-0000-0000487E0000}"/>
    <cellStyle name="x 4 3" xfId="32323" xr:uid="{00000000-0005-0000-0000-0000497E0000}"/>
    <cellStyle name="x 5" xfId="32324" xr:uid="{00000000-0005-0000-0000-00004A7E0000}"/>
    <cellStyle name="x 5 2" xfId="32325" xr:uid="{00000000-0005-0000-0000-00004B7E0000}"/>
    <cellStyle name="x 5 2 2" xfId="32326" xr:uid="{00000000-0005-0000-0000-00004C7E0000}"/>
    <cellStyle name="x 5 3" xfId="32327" xr:uid="{00000000-0005-0000-0000-00004D7E0000}"/>
    <cellStyle name="x 5 3 2" xfId="32328" xr:uid="{00000000-0005-0000-0000-00004E7E0000}"/>
    <cellStyle name="x 5 3 2 2" xfId="32329" xr:uid="{00000000-0005-0000-0000-00004F7E0000}"/>
    <cellStyle name="x 5 3 3" xfId="32330" xr:uid="{00000000-0005-0000-0000-0000507E0000}"/>
    <cellStyle name="x 5 4" xfId="32331" xr:uid="{00000000-0005-0000-0000-0000517E0000}"/>
    <cellStyle name="x 5 5" xfId="32332" xr:uid="{00000000-0005-0000-0000-0000527E0000}"/>
    <cellStyle name="x 6" xfId="32333" xr:uid="{00000000-0005-0000-0000-0000537E0000}"/>
    <cellStyle name="x 6 2" xfId="32334" xr:uid="{00000000-0005-0000-0000-0000547E0000}"/>
    <cellStyle name="x 6 2 2" xfId="32335" xr:uid="{00000000-0005-0000-0000-0000557E0000}"/>
    <cellStyle name="x 6 3" xfId="32336" xr:uid="{00000000-0005-0000-0000-0000567E0000}"/>
    <cellStyle name="x 6 3 2" xfId="32337" xr:uid="{00000000-0005-0000-0000-0000577E0000}"/>
    <cellStyle name="x 6 4" xfId="32338" xr:uid="{00000000-0005-0000-0000-0000587E0000}"/>
    <cellStyle name="x 7" xfId="32339" xr:uid="{00000000-0005-0000-0000-0000597E0000}"/>
    <cellStyle name="x 7 2" xfId="32340" xr:uid="{00000000-0005-0000-0000-00005A7E0000}"/>
    <cellStyle name="x 7 2 2" xfId="32341" xr:uid="{00000000-0005-0000-0000-00005B7E0000}"/>
    <cellStyle name="x 7 3" xfId="32342" xr:uid="{00000000-0005-0000-0000-00005C7E0000}"/>
    <cellStyle name="x 8" xfId="32343" xr:uid="{00000000-0005-0000-0000-00005D7E0000}"/>
    <cellStyle name="x 8 2" xfId="32344" xr:uid="{00000000-0005-0000-0000-00005E7E0000}"/>
    <cellStyle name="x 8 3" xfId="32345" xr:uid="{00000000-0005-0000-0000-00005F7E0000}"/>
    <cellStyle name="x 9" xfId="32346" xr:uid="{00000000-0005-0000-0000-0000607E0000}"/>
    <cellStyle name="y" xfId="32347" xr:uid="{00000000-0005-0000-0000-0000617E0000}"/>
    <cellStyle name="y 2" xfId="32348" xr:uid="{00000000-0005-0000-0000-0000627E0000}"/>
    <cellStyle name="y 2 2" xfId="32349" xr:uid="{00000000-0005-0000-0000-0000637E0000}"/>
    <cellStyle name="y 2 2 2" xfId="32350" xr:uid="{00000000-0005-0000-0000-0000647E0000}"/>
    <cellStyle name="y 2 2 2 2" xfId="32351" xr:uid="{00000000-0005-0000-0000-0000657E0000}"/>
    <cellStyle name="y 2 2 2 2 2" xfId="32352" xr:uid="{00000000-0005-0000-0000-0000667E0000}"/>
    <cellStyle name="y 2 2 2 2 2 2" xfId="32353" xr:uid="{00000000-0005-0000-0000-0000677E0000}"/>
    <cellStyle name="y 2 2 2 2 3" xfId="32354" xr:uid="{00000000-0005-0000-0000-0000687E0000}"/>
    <cellStyle name="y 2 2 2 3" xfId="32355" xr:uid="{00000000-0005-0000-0000-0000697E0000}"/>
    <cellStyle name="y 2 2 3" xfId="32356" xr:uid="{00000000-0005-0000-0000-00006A7E0000}"/>
    <cellStyle name="y 2 2 3 2" xfId="32357" xr:uid="{00000000-0005-0000-0000-00006B7E0000}"/>
    <cellStyle name="y 2 2 3 2 2" xfId="32358" xr:uid="{00000000-0005-0000-0000-00006C7E0000}"/>
    <cellStyle name="y 2 2 3 3" xfId="32359" xr:uid="{00000000-0005-0000-0000-00006D7E0000}"/>
    <cellStyle name="y 2 2 4" xfId="32360" xr:uid="{00000000-0005-0000-0000-00006E7E0000}"/>
    <cellStyle name="y 2 2 4 2" xfId="32361" xr:uid="{00000000-0005-0000-0000-00006F7E0000}"/>
    <cellStyle name="y 2 2 4 2 2" xfId="32362" xr:uid="{00000000-0005-0000-0000-0000707E0000}"/>
    <cellStyle name="y 2 2 4 3" xfId="32363" xr:uid="{00000000-0005-0000-0000-0000717E0000}"/>
    <cellStyle name="y 2 2 5" xfId="32364" xr:uid="{00000000-0005-0000-0000-0000727E0000}"/>
    <cellStyle name="y 2 2 5 2" xfId="32365" xr:uid="{00000000-0005-0000-0000-0000737E0000}"/>
    <cellStyle name="y 2 2 5 2 2" xfId="32366" xr:uid="{00000000-0005-0000-0000-0000747E0000}"/>
    <cellStyle name="y 2 2 5 3" xfId="32367" xr:uid="{00000000-0005-0000-0000-0000757E0000}"/>
    <cellStyle name="y 2 2 6" xfId="32368" xr:uid="{00000000-0005-0000-0000-0000767E0000}"/>
    <cellStyle name="y 2 3" xfId="32369" xr:uid="{00000000-0005-0000-0000-0000777E0000}"/>
    <cellStyle name="y 2 3 2" xfId="32370" xr:uid="{00000000-0005-0000-0000-0000787E0000}"/>
    <cellStyle name="y 2 3 2 2" xfId="32371" xr:uid="{00000000-0005-0000-0000-0000797E0000}"/>
    <cellStyle name="y 2 3 3" xfId="32372" xr:uid="{00000000-0005-0000-0000-00007A7E0000}"/>
    <cellStyle name="y 2 4" xfId="32373" xr:uid="{00000000-0005-0000-0000-00007B7E0000}"/>
    <cellStyle name="y 2 4 2" xfId="32374" xr:uid="{00000000-0005-0000-0000-00007C7E0000}"/>
    <cellStyle name="y 2 4 2 2" xfId="32375" xr:uid="{00000000-0005-0000-0000-00007D7E0000}"/>
    <cellStyle name="y 2 5" xfId="32376" xr:uid="{00000000-0005-0000-0000-00007E7E0000}"/>
    <cellStyle name="y 3" xfId="32377" xr:uid="{00000000-0005-0000-0000-00007F7E0000}"/>
    <cellStyle name="y 3 2" xfId="32378" xr:uid="{00000000-0005-0000-0000-0000807E0000}"/>
    <cellStyle name="y 3 2 2" xfId="32379" xr:uid="{00000000-0005-0000-0000-0000817E0000}"/>
    <cellStyle name="y 3 2 2 2" xfId="32380" xr:uid="{00000000-0005-0000-0000-0000827E0000}"/>
    <cellStyle name="y 3 2 2 2 2" xfId="32381" xr:uid="{00000000-0005-0000-0000-0000837E0000}"/>
    <cellStyle name="y 3 2 2 3" xfId="32382" xr:uid="{00000000-0005-0000-0000-0000847E0000}"/>
    <cellStyle name="y 3 2 3" xfId="32383" xr:uid="{00000000-0005-0000-0000-0000857E0000}"/>
    <cellStyle name="y 3 3" xfId="32384" xr:uid="{00000000-0005-0000-0000-0000867E0000}"/>
    <cellStyle name="y 3 3 2" xfId="32385" xr:uid="{00000000-0005-0000-0000-0000877E0000}"/>
    <cellStyle name="y 3 3 2 2" xfId="32386" xr:uid="{00000000-0005-0000-0000-0000887E0000}"/>
    <cellStyle name="y 3 3 3" xfId="32387" xr:uid="{00000000-0005-0000-0000-0000897E0000}"/>
    <cellStyle name="y 3 4" xfId="32388" xr:uid="{00000000-0005-0000-0000-00008A7E0000}"/>
    <cellStyle name="y 3 4 2" xfId="32389" xr:uid="{00000000-0005-0000-0000-00008B7E0000}"/>
    <cellStyle name="y 3 4 2 2" xfId="32390" xr:uid="{00000000-0005-0000-0000-00008C7E0000}"/>
    <cellStyle name="y 3 4 3" xfId="32391" xr:uid="{00000000-0005-0000-0000-00008D7E0000}"/>
    <cellStyle name="y 3 5" xfId="32392" xr:uid="{00000000-0005-0000-0000-00008E7E0000}"/>
    <cellStyle name="y 3 5 2" xfId="32393" xr:uid="{00000000-0005-0000-0000-00008F7E0000}"/>
    <cellStyle name="y 3 5 2 2" xfId="32394" xr:uid="{00000000-0005-0000-0000-0000907E0000}"/>
    <cellStyle name="y 3 5 3" xfId="32395" xr:uid="{00000000-0005-0000-0000-0000917E0000}"/>
    <cellStyle name="y 3 6" xfId="32396" xr:uid="{00000000-0005-0000-0000-0000927E0000}"/>
    <cellStyle name="y 3 6 2" xfId="32397" xr:uid="{00000000-0005-0000-0000-0000937E0000}"/>
    <cellStyle name="y 3 6 2 2" xfId="32398" xr:uid="{00000000-0005-0000-0000-0000947E0000}"/>
    <cellStyle name="y 3 6 3" xfId="32399" xr:uid="{00000000-0005-0000-0000-0000957E0000}"/>
    <cellStyle name="y 3 7" xfId="32400" xr:uid="{00000000-0005-0000-0000-0000967E0000}"/>
    <cellStyle name="y 4" xfId="32401" xr:uid="{00000000-0005-0000-0000-0000977E0000}"/>
    <cellStyle name="y 4 2" xfId="32402" xr:uid="{00000000-0005-0000-0000-0000987E0000}"/>
    <cellStyle name="y 4 2 2" xfId="32403" xr:uid="{00000000-0005-0000-0000-0000997E0000}"/>
    <cellStyle name="y 4 2 2 2" xfId="32404" xr:uid="{00000000-0005-0000-0000-00009A7E0000}"/>
    <cellStyle name="y 4 2 3" xfId="32405" xr:uid="{00000000-0005-0000-0000-00009B7E0000}"/>
    <cellStyle name="y 4 3" xfId="32406" xr:uid="{00000000-0005-0000-0000-00009C7E0000}"/>
    <cellStyle name="y 5" xfId="32407" xr:uid="{00000000-0005-0000-0000-00009D7E0000}"/>
    <cellStyle name="y 5 2" xfId="32408" xr:uid="{00000000-0005-0000-0000-00009E7E0000}"/>
    <cellStyle name="y 5 2 2" xfId="32409" xr:uid="{00000000-0005-0000-0000-00009F7E0000}"/>
    <cellStyle name="y 5 3" xfId="32410" xr:uid="{00000000-0005-0000-0000-0000A07E0000}"/>
    <cellStyle name="y 5 3 2" xfId="32411" xr:uid="{00000000-0005-0000-0000-0000A17E0000}"/>
    <cellStyle name="y 5 3 2 2" xfId="32412" xr:uid="{00000000-0005-0000-0000-0000A27E0000}"/>
    <cellStyle name="y 5 3 3" xfId="32413" xr:uid="{00000000-0005-0000-0000-0000A37E0000}"/>
    <cellStyle name="y 5 4" xfId="32414" xr:uid="{00000000-0005-0000-0000-0000A47E0000}"/>
    <cellStyle name="y 5 5" xfId="32415" xr:uid="{00000000-0005-0000-0000-0000A57E0000}"/>
    <cellStyle name="y 6" xfId="32416" xr:uid="{00000000-0005-0000-0000-0000A67E0000}"/>
    <cellStyle name="y 6 2" xfId="32417" xr:uid="{00000000-0005-0000-0000-0000A77E0000}"/>
    <cellStyle name="y 6 2 2" xfId="32418" xr:uid="{00000000-0005-0000-0000-0000A87E0000}"/>
    <cellStyle name="y 6 3" xfId="32419" xr:uid="{00000000-0005-0000-0000-0000A97E0000}"/>
    <cellStyle name="y 6 3 2" xfId="32420" xr:uid="{00000000-0005-0000-0000-0000AA7E0000}"/>
    <cellStyle name="y 6 4" xfId="32421" xr:uid="{00000000-0005-0000-0000-0000AB7E0000}"/>
    <cellStyle name="y 7" xfId="32422" xr:uid="{00000000-0005-0000-0000-0000AC7E0000}"/>
    <cellStyle name="y 7 2" xfId="32423" xr:uid="{00000000-0005-0000-0000-0000AD7E0000}"/>
    <cellStyle name="y 7 2 2" xfId="32424" xr:uid="{00000000-0005-0000-0000-0000AE7E0000}"/>
    <cellStyle name="y 7 3" xfId="32425" xr:uid="{00000000-0005-0000-0000-0000AF7E0000}"/>
    <cellStyle name="y 8" xfId="32426" xr:uid="{00000000-0005-0000-0000-0000B07E0000}"/>
    <cellStyle name="y 8 2" xfId="32427" xr:uid="{00000000-0005-0000-0000-0000B17E0000}"/>
    <cellStyle name="y 8 3" xfId="32428" xr:uid="{00000000-0005-0000-0000-0000B27E0000}"/>
    <cellStyle name="y 9" xfId="32429" xr:uid="{00000000-0005-0000-0000-0000B37E0000}"/>
    <cellStyle name="YellowHighlightStyle" xfId="32430" xr:uid="{00000000-0005-0000-0000-0000B47E0000}"/>
    <cellStyle name="YellowHighlightStyle 2" xfId="32431" xr:uid="{00000000-0005-0000-0000-0000B57E0000}"/>
    <cellStyle name="YellowHighlightStyle 3" xfId="32432" xr:uid="{00000000-0005-0000-0000-0000B67E0000}"/>
    <cellStyle name="YellowHighlightStyle 4" xfId="32433" xr:uid="{00000000-0005-0000-0000-0000B77E0000}"/>
    <cellStyle name="YellowHighlightStyle 5" xfId="32434" xr:uid="{00000000-0005-0000-0000-0000B87E0000}"/>
    <cellStyle name="YellowHighlightStyle 6" xfId="32435" xr:uid="{00000000-0005-0000-0000-0000B97E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E98585"/>
      <color rgb="FFFFFFCC"/>
      <color rgb="FFFDDFC7"/>
      <color rgb="FFFF9966"/>
      <color rgb="FFDDDDDD"/>
      <color rgb="FFFFCC99"/>
      <color rgb="FF0000FF"/>
      <color rgb="FFFFFF99"/>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1171575</xdr:colOff>
          <xdr:row>1</xdr:row>
          <xdr:rowOff>0</xdr:rowOff>
        </xdr:from>
        <xdr:to>
          <xdr:col>1</xdr:col>
          <xdr:colOff>2085975</xdr:colOff>
          <xdr:row>5</xdr:row>
          <xdr:rowOff>38100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2495550</xdr:colOff>
          <xdr:row>1</xdr:row>
          <xdr:rowOff>0</xdr:rowOff>
        </xdr:from>
        <xdr:to>
          <xdr:col>1</xdr:col>
          <xdr:colOff>3409950</xdr:colOff>
          <xdr:row>5</xdr:row>
          <xdr:rowOff>38100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2"/>
  <sheetViews>
    <sheetView workbookViewId="0"/>
  </sheetViews>
  <sheetFormatPr defaultRowHeight="12.75"/>
  <sheetData>
    <row r="1" spans="1:5">
      <c r="A1" t="s">
        <v>2402</v>
      </c>
      <c r="B1" t="s">
        <v>2413</v>
      </c>
      <c r="C1" t="s">
        <v>2736</v>
      </c>
      <c r="D1" t="s">
        <v>2965</v>
      </c>
      <c r="E1" t="s">
        <v>4468</v>
      </c>
    </row>
    <row r="2" spans="1:5">
      <c r="A2">
        <v>5</v>
      </c>
      <c r="B2">
        <v>161</v>
      </c>
      <c r="C2">
        <v>126</v>
      </c>
      <c r="D2">
        <v>783</v>
      </c>
      <c r="E2">
        <v>960</v>
      </c>
    </row>
    <row r="3" spans="1:5">
      <c r="A3" t="s">
        <v>2403</v>
      </c>
      <c r="B3" t="s">
        <v>2414</v>
      </c>
      <c r="C3" t="s">
        <v>2504</v>
      </c>
      <c r="D3" t="s">
        <v>2432</v>
      </c>
      <c r="E3" t="s">
        <v>2432</v>
      </c>
    </row>
    <row r="4" spans="1:5">
      <c r="A4" t="s">
        <v>2398</v>
      </c>
      <c r="B4">
        <v>76476870</v>
      </c>
      <c r="C4">
        <v>52716321</v>
      </c>
      <c r="D4">
        <v>79085808</v>
      </c>
      <c r="E4">
        <v>64592499</v>
      </c>
    </row>
    <row r="5" spans="1:5">
      <c r="A5" t="s">
        <v>2404</v>
      </c>
      <c r="B5" t="s">
        <v>2415</v>
      </c>
      <c r="C5" t="s">
        <v>2737</v>
      </c>
      <c r="D5" t="s">
        <v>2966</v>
      </c>
      <c r="E5" t="s">
        <v>4469</v>
      </c>
    </row>
    <row r="6" spans="1:5">
      <c r="A6" t="s">
        <v>2405</v>
      </c>
      <c r="B6" t="s">
        <v>2416</v>
      </c>
      <c r="C6" t="s">
        <v>2576</v>
      </c>
      <c r="D6" t="s">
        <v>2434</v>
      </c>
      <c r="E6" t="s">
        <v>2434</v>
      </c>
    </row>
    <row r="7" spans="1:5">
      <c r="A7" t="s">
        <v>2399</v>
      </c>
      <c r="B7">
        <v>3214262</v>
      </c>
      <c r="C7">
        <v>0</v>
      </c>
      <c r="D7">
        <v>14597072</v>
      </c>
      <c r="E7">
        <v>21593871</v>
      </c>
    </row>
    <row r="8" spans="1:5">
      <c r="A8" t="s">
        <v>2406</v>
      </c>
      <c r="B8" t="s">
        <v>2417</v>
      </c>
      <c r="C8" t="s">
        <v>2738</v>
      </c>
      <c r="D8" t="s">
        <v>2967</v>
      </c>
      <c r="E8" t="s">
        <v>4470</v>
      </c>
    </row>
    <row r="9" spans="1:5">
      <c r="A9" t="s">
        <v>2407</v>
      </c>
      <c r="B9" t="s">
        <v>2418</v>
      </c>
      <c r="C9" t="s">
        <v>2578</v>
      </c>
      <c r="D9" t="s">
        <v>2436</v>
      </c>
      <c r="E9" t="s">
        <v>2436</v>
      </c>
    </row>
    <row r="10" spans="1:5">
      <c r="A10" t="s">
        <v>2400</v>
      </c>
      <c r="B10">
        <v>8832147</v>
      </c>
      <c r="C10">
        <v>0</v>
      </c>
      <c r="D10">
        <v>13232818</v>
      </c>
      <c r="E10">
        <v>1819111</v>
      </c>
    </row>
    <row r="11" spans="1:5">
      <c r="A11" t="s">
        <v>2408</v>
      </c>
      <c r="B11" t="s">
        <v>2419</v>
      </c>
      <c r="C11" t="s">
        <v>2739</v>
      </c>
      <c r="D11" t="s">
        <v>2968</v>
      </c>
      <c r="E11" t="s">
        <v>4471</v>
      </c>
    </row>
    <row r="12" spans="1:5">
      <c r="A12" t="s">
        <v>2409</v>
      </c>
      <c r="B12" t="s">
        <v>2420</v>
      </c>
      <c r="C12" t="s">
        <v>2580</v>
      </c>
      <c r="D12" t="s">
        <v>2438</v>
      </c>
      <c r="E12" t="s">
        <v>2438</v>
      </c>
    </row>
    <row r="13" spans="1:5">
      <c r="A13" t="s">
        <v>2401</v>
      </c>
      <c r="B13">
        <v>18082657</v>
      </c>
      <c r="C13">
        <v>0</v>
      </c>
      <c r="D13">
        <v>16085909</v>
      </c>
      <c r="E13">
        <v>5452710</v>
      </c>
    </row>
    <row r="14" spans="1:5">
      <c r="A14" t="s">
        <v>2410</v>
      </c>
      <c r="B14" t="s">
        <v>2421</v>
      </c>
      <c r="C14" t="s">
        <v>2740</v>
      </c>
      <c r="D14" t="s">
        <v>2969</v>
      </c>
      <c r="E14" t="s">
        <v>4472</v>
      </c>
    </row>
    <row r="15" spans="1:5">
      <c r="A15" t="s">
        <v>2411</v>
      </c>
      <c r="B15" t="s">
        <v>2422</v>
      </c>
      <c r="C15" t="s">
        <v>2582</v>
      </c>
      <c r="D15" t="s">
        <v>2440</v>
      </c>
      <c r="E15" t="s">
        <v>2440</v>
      </c>
    </row>
    <row r="16" spans="1:5">
      <c r="A16">
        <v>61104</v>
      </c>
      <c r="B16">
        <v>0</v>
      </c>
      <c r="C16">
        <v>0</v>
      </c>
      <c r="D16">
        <v>2848083</v>
      </c>
      <c r="E16">
        <v>25660</v>
      </c>
    </row>
    <row r="17" spans="1:5">
      <c r="A17" t="s">
        <v>2412</v>
      </c>
      <c r="B17" t="s">
        <v>2423</v>
      </c>
      <c r="C17" t="s">
        <v>2741</v>
      </c>
      <c r="D17" t="s">
        <v>2970</v>
      </c>
      <c r="E17" t="s">
        <v>4473</v>
      </c>
    </row>
    <row r="18" spans="1:5">
      <c r="B18" t="s">
        <v>2424</v>
      </c>
      <c r="C18" t="s">
        <v>2584</v>
      </c>
      <c r="D18" t="s">
        <v>2442</v>
      </c>
      <c r="E18" t="s">
        <v>2442</v>
      </c>
    </row>
    <row r="19" spans="1:5">
      <c r="B19">
        <v>13806774</v>
      </c>
      <c r="C19">
        <v>0</v>
      </c>
      <c r="D19">
        <v>0</v>
      </c>
      <c r="E19">
        <v>192919</v>
      </c>
    </row>
    <row r="20" spans="1:5">
      <c r="B20" t="s">
        <v>2425</v>
      </c>
      <c r="C20" t="s">
        <v>2742</v>
      </c>
      <c r="D20" t="s">
        <v>2971</v>
      </c>
      <c r="E20" t="s">
        <v>4474</v>
      </c>
    </row>
    <row r="21" spans="1:5">
      <c r="B21" t="s">
        <v>2426</v>
      </c>
      <c r="C21" t="s">
        <v>2586</v>
      </c>
      <c r="D21" t="s">
        <v>2444</v>
      </c>
      <c r="E21" t="s">
        <v>2444</v>
      </c>
    </row>
    <row r="22" spans="1:5">
      <c r="B22">
        <v>35146780</v>
      </c>
      <c r="C22">
        <v>0</v>
      </c>
      <c r="D22">
        <v>974295</v>
      </c>
      <c r="E22">
        <v>800911</v>
      </c>
    </row>
    <row r="23" spans="1:5">
      <c r="B23" t="s">
        <v>2427</v>
      </c>
      <c r="C23" t="s">
        <v>2743</v>
      </c>
      <c r="D23" t="s">
        <v>2972</v>
      </c>
      <c r="E23" t="s">
        <v>4475</v>
      </c>
    </row>
    <row r="24" spans="1:5">
      <c r="B24" t="s">
        <v>2428</v>
      </c>
      <c r="C24" t="s">
        <v>2588</v>
      </c>
      <c r="D24" t="s">
        <v>2446</v>
      </c>
      <c r="E24" t="s">
        <v>2446</v>
      </c>
    </row>
    <row r="25" spans="1:5">
      <c r="B25">
        <v>8833256</v>
      </c>
      <c r="C25">
        <v>0</v>
      </c>
      <c r="D25">
        <v>5926652</v>
      </c>
      <c r="E25">
        <v>0</v>
      </c>
    </row>
    <row r="26" spans="1:5">
      <c r="B26" t="s">
        <v>2429</v>
      </c>
      <c r="C26" t="s">
        <v>2744</v>
      </c>
      <c r="D26" t="s">
        <v>2973</v>
      </c>
      <c r="E26" t="s">
        <v>4476</v>
      </c>
    </row>
    <row r="27" spans="1:5">
      <c r="B27" t="s">
        <v>2430</v>
      </c>
      <c r="C27" t="s">
        <v>2590</v>
      </c>
      <c r="D27" t="s">
        <v>2448</v>
      </c>
      <c r="E27" t="s">
        <v>4477</v>
      </c>
    </row>
    <row r="28" spans="1:5">
      <c r="B28">
        <v>1</v>
      </c>
      <c r="C28">
        <v>0</v>
      </c>
      <c r="D28">
        <v>1938379</v>
      </c>
      <c r="E28">
        <v>97655617</v>
      </c>
    </row>
    <row r="29" spans="1:5">
      <c r="B29" t="s">
        <v>2431</v>
      </c>
      <c r="C29" t="s">
        <v>2745</v>
      </c>
      <c r="D29" t="s">
        <v>2974</v>
      </c>
      <c r="E29" t="s">
        <v>4478</v>
      </c>
    </row>
    <row r="30" spans="1:5">
      <c r="B30" t="s">
        <v>2432</v>
      </c>
      <c r="C30" t="s">
        <v>2746</v>
      </c>
      <c r="D30" t="s">
        <v>2450</v>
      </c>
      <c r="E30" t="s">
        <v>2454</v>
      </c>
    </row>
    <row r="31" spans="1:5">
      <c r="B31">
        <v>0</v>
      </c>
      <c r="C31">
        <v>0</v>
      </c>
      <c r="D31">
        <v>0</v>
      </c>
      <c r="E31">
        <v>9889588</v>
      </c>
    </row>
    <row r="32" spans="1:5">
      <c r="B32" t="s">
        <v>2433</v>
      </c>
      <c r="C32" t="s">
        <v>2747</v>
      </c>
      <c r="D32" t="s">
        <v>2975</v>
      </c>
      <c r="E32" t="s">
        <v>4479</v>
      </c>
    </row>
    <row r="33" spans="2:5">
      <c r="B33" t="s">
        <v>2434</v>
      </c>
      <c r="C33" t="s">
        <v>2748</v>
      </c>
      <c r="D33" t="s">
        <v>2452</v>
      </c>
      <c r="E33" t="s">
        <v>4480</v>
      </c>
    </row>
    <row r="34" spans="2:5">
      <c r="B34">
        <v>0</v>
      </c>
      <c r="C34">
        <v>0</v>
      </c>
      <c r="D34">
        <v>0</v>
      </c>
      <c r="E34">
        <v>0</v>
      </c>
    </row>
    <row r="35" spans="2:5">
      <c r="B35" t="s">
        <v>2435</v>
      </c>
      <c r="C35" t="s">
        <v>2749</v>
      </c>
      <c r="D35" t="s">
        <v>2976</v>
      </c>
      <c r="E35" t="s">
        <v>4481</v>
      </c>
    </row>
    <row r="36" spans="2:5">
      <c r="B36" t="s">
        <v>2436</v>
      </c>
      <c r="C36" t="s">
        <v>2750</v>
      </c>
      <c r="D36" t="s">
        <v>2468</v>
      </c>
      <c r="E36" t="s">
        <v>2468</v>
      </c>
    </row>
    <row r="37" spans="2:5">
      <c r="B37">
        <v>0</v>
      </c>
      <c r="C37">
        <v>0</v>
      </c>
      <c r="D37">
        <v>15490293</v>
      </c>
      <c r="E37">
        <v>5580370</v>
      </c>
    </row>
    <row r="38" spans="2:5">
      <c r="B38" t="s">
        <v>2437</v>
      </c>
      <c r="C38" t="s">
        <v>2751</v>
      </c>
      <c r="D38" t="s">
        <v>2977</v>
      </c>
      <c r="E38" t="s">
        <v>4482</v>
      </c>
    </row>
    <row r="39" spans="2:5">
      <c r="B39" t="s">
        <v>2438</v>
      </c>
      <c r="C39" t="s">
        <v>2752</v>
      </c>
      <c r="D39" t="s">
        <v>2470</v>
      </c>
      <c r="E39" t="s">
        <v>2470</v>
      </c>
    </row>
    <row r="40" spans="2:5">
      <c r="B40">
        <v>0</v>
      </c>
      <c r="C40">
        <v>0</v>
      </c>
      <c r="D40">
        <v>0</v>
      </c>
      <c r="E40">
        <v>2606378</v>
      </c>
    </row>
    <row r="41" spans="2:5">
      <c r="B41" t="s">
        <v>2439</v>
      </c>
      <c r="C41" t="s">
        <v>2753</v>
      </c>
      <c r="D41" t="s">
        <v>2978</v>
      </c>
      <c r="E41" t="s">
        <v>4483</v>
      </c>
    </row>
    <row r="42" spans="2:5">
      <c r="B42" t="s">
        <v>2440</v>
      </c>
      <c r="C42" t="s">
        <v>2754</v>
      </c>
      <c r="D42" t="s">
        <v>2474</v>
      </c>
      <c r="E42" t="s">
        <v>2472</v>
      </c>
    </row>
    <row r="43" spans="2:5">
      <c r="B43">
        <v>0</v>
      </c>
      <c r="C43">
        <v>0</v>
      </c>
      <c r="D43">
        <v>0</v>
      </c>
      <c r="E43">
        <v>174557</v>
      </c>
    </row>
    <row r="44" spans="2:5">
      <c r="B44" t="s">
        <v>2441</v>
      </c>
      <c r="C44" t="s">
        <v>2755</v>
      </c>
      <c r="D44" t="s">
        <v>2979</v>
      </c>
      <c r="E44" t="s">
        <v>4484</v>
      </c>
    </row>
    <row r="45" spans="2:5">
      <c r="B45" t="s">
        <v>2442</v>
      </c>
      <c r="C45" t="s">
        <v>2756</v>
      </c>
      <c r="D45" t="s">
        <v>2476</v>
      </c>
      <c r="E45" t="s">
        <v>2474</v>
      </c>
    </row>
    <row r="46" spans="2:5">
      <c r="B46">
        <v>0</v>
      </c>
      <c r="C46">
        <v>0</v>
      </c>
      <c r="D46">
        <v>0</v>
      </c>
      <c r="E46">
        <v>520718</v>
      </c>
    </row>
    <row r="47" spans="2:5">
      <c r="B47" t="s">
        <v>2443</v>
      </c>
      <c r="C47" t="s">
        <v>2757</v>
      </c>
      <c r="D47" t="s">
        <v>2980</v>
      </c>
      <c r="E47" t="s">
        <v>4485</v>
      </c>
    </row>
    <row r="48" spans="2:5">
      <c r="B48" t="s">
        <v>2444</v>
      </c>
      <c r="C48" t="s">
        <v>2758</v>
      </c>
      <c r="D48" t="s">
        <v>2478</v>
      </c>
      <c r="E48" t="s">
        <v>2476</v>
      </c>
    </row>
    <row r="49" spans="2:5">
      <c r="B49">
        <v>0</v>
      </c>
      <c r="C49">
        <v>0</v>
      </c>
      <c r="D49">
        <v>0</v>
      </c>
      <c r="E49">
        <v>0</v>
      </c>
    </row>
    <row r="50" spans="2:5">
      <c r="B50" t="s">
        <v>2445</v>
      </c>
      <c r="C50" t="s">
        <v>2759</v>
      </c>
      <c r="D50" t="s">
        <v>2981</v>
      </c>
      <c r="E50" t="s">
        <v>4486</v>
      </c>
    </row>
    <row r="51" spans="2:5">
      <c r="B51" t="s">
        <v>2446</v>
      </c>
      <c r="C51" t="s">
        <v>2760</v>
      </c>
      <c r="D51" t="s">
        <v>2494</v>
      </c>
      <c r="E51" t="s">
        <v>2478</v>
      </c>
    </row>
    <row r="52" spans="2:5">
      <c r="B52">
        <v>0</v>
      </c>
      <c r="C52">
        <v>0</v>
      </c>
      <c r="D52">
        <v>3436169</v>
      </c>
      <c r="E52">
        <v>0</v>
      </c>
    </row>
    <row r="53" spans="2:5">
      <c r="B53" t="s">
        <v>2447</v>
      </c>
      <c r="C53" t="s">
        <v>2761</v>
      </c>
      <c r="D53" t="s">
        <v>2982</v>
      </c>
      <c r="E53" t="s">
        <v>4487</v>
      </c>
    </row>
    <row r="54" spans="2:5">
      <c r="B54" t="s">
        <v>2448</v>
      </c>
      <c r="C54" t="s">
        <v>2592</v>
      </c>
      <c r="D54" t="s">
        <v>2506</v>
      </c>
      <c r="E54" t="s">
        <v>2480</v>
      </c>
    </row>
    <row r="55" spans="2:5">
      <c r="B55">
        <v>0</v>
      </c>
      <c r="C55">
        <v>0</v>
      </c>
      <c r="D55">
        <v>0</v>
      </c>
      <c r="E55">
        <v>45179</v>
      </c>
    </row>
    <row r="56" spans="2:5">
      <c r="B56" t="s">
        <v>2449</v>
      </c>
      <c r="C56" t="s">
        <v>2762</v>
      </c>
      <c r="D56" t="s">
        <v>2983</v>
      </c>
      <c r="E56" t="s">
        <v>4488</v>
      </c>
    </row>
    <row r="57" spans="2:5">
      <c r="B57" t="s">
        <v>2450</v>
      </c>
      <c r="C57" t="s">
        <v>2594</v>
      </c>
      <c r="D57" t="s">
        <v>2508</v>
      </c>
      <c r="E57" t="s">
        <v>2482</v>
      </c>
    </row>
    <row r="58" spans="2:5">
      <c r="B58">
        <v>79383118</v>
      </c>
      <c r="C58">
        <v>5000000</v>
      </c>
      <c r="D58">
        <v>0</v>
      </c>
      <c r="E58">
        <v>0</v>
      </c>
    </row>
    <row r="59" spans="2:5">
      <c r="B59" t="s">
        <v>2451</v>
      </c>
      <c r="C59" t="s">
        <v>2763</v>
      </c>
      <c r="D59" t="s">
        <v>2984</v>
      </c>
      <c r="E59" t="s">
        <v>4489</v>
      </c>
    </row>
    <row r="60" spans="2:5">
      <c r="B60" t="s">
        <v>2452</v>
      </c>
      <c r="C60" t="s">
        <v>2598</v>
      </c>
      <c r="D60" t="s">
        <v>2514</v>
      </c>
      <c r="E60" t="s">
        <v>4490</v>
      </c>
    </row>
    <row r="61" spans="2:5">
      <c r="B61">
        <v>12252630</v>
      </c>
      <c r="C61">
        <v>0</v>
      </c>
      <c r="D61">
        <v>0</v>
      </c>
      <c r="E61">
        <v>8181594</v>
      </c>
    </row>
    <row r="62" spans="2:5">
      <c r="B62" t="s">
        <v>2453</v>
      </c>
      <c r="C62" t="s">
        <v>2764</v>
      </c>
      <c r="D62" t="s">
        <v>2985</v>
      </c>
      <c r="E62" t="s">
        <v>4491</v>
      </c>
    </row>
    <row r="63" spans="2:5">
      <c r="B63" t="s">
        <v>2454</v>
      </c>
      <c r="C63" t="s">
        <v>2610</v>
      </c>
      <c r="D63" t="s">
        <v>2522</v>
      </c>
      <c r="E63" t="s">
        <v>2486</v>
      </c>
    </row>
    <row r="64" spans="2:5">
      <c r="B64">
        <v>11216715</v>
      </c>
      <c r="C64">
        <v>0</v>
      </c>
      <c r="D64">
        <v>0</v>
      </c>
      <c r="E64">
        <v>23145770</v>
      </c>
    </row>
    <row r="65" spans="2:5">
      <c r="B65" t="s">
        <v>2455</v>
      </c>
      <c r="C65" t="s">
        <v>2765</v>
      </c>
      <c r="D65" t="s">
        <v>2986</v>
      </c>
      <c r="E65" t="s">
        <v>4492</v>
      </c>
    </row>
    <row r="66" spans="2:5">
      <c r="B66" t="s">
        <v>2456</v>
      </c>
      <c r="C66" t="s">
        <v>2612</v>
      </c>
      <c r="D66" t="s">
        <v>2540</v>
      </c>
      <c r="E66" t="s">
        <v>2488</v>
      </c>
    </row>
    <row r="67" spans="2:5">
      <c r="B67">
        <v>13504393</v>
      </c>
      <c r="C67">
        <v>0</v>
      </c>
      <c r="D67">
        <v>0</v>
      </c>
      <c r="E67">
        <v>9455535</v>
      </c>
    </row>
    <row r="68" spans="2:5">
      <c r="B68" t="s">
        <v>2457</v>
      </c>
      <c r="C68" t="s">
        <v>2766</v>
      </c>
      <c r="D68" t="s">
        <v>2987</v>
      </c>
      <c r="E68" t="s">
        <v>4493</v>
      </c>
    </row>
    <row r="69" spans="2:5">
      <c r="B69" t="s">
        <v>2458</v>
      </c>
      <c r="C69" t="s">
        <v>2614</v>
      </c>
      <c r="D69" t="s">
        <v>2542</v>
      </c>
      <c r="E69" t="s">
        <v>2490</v>
      </c>
    </row>
    <row r="70" spans="2:5">
      <c r="B70">
        <v>5275704</v>
      </c>
      <c r="C70">
        <v>0</v>
      </c>
      <c r="D70">
        <v>0</v>
      </c>
      <c r="E70">
        <v>1457028</v>
      </c>
    </row>
    <row r="71" spans="2:5">
      <c r="B71" t="s">
        <v>2459</v>
      </c>
      <c r="C71" t="s">
        <v>2767</v>
      </c>
      <c r="D71" t="s">
        <v>2988</v>
      </c>
      <c r="E71" t="s">
        <v>4494</v>
      </c>
    </row>
    <row r="72" spans="2:5">
      <c r="B72" t="s">
        <v>2460</v>
      </c>
      <c r="C72" t="s">
        <v>2616</v>
      </c>
      <c r="D72" t="s">
        <v>2544</v>
      </c>
      <c r="E72" t="s">
        <v>2492</v>
      </c>
    </row>
    <row r="73" spans="2:5">
      <c r="B73">
        <v>0</v>
      </c>
      <c r="C73">
        <v>0</v>
      </c>
      <c r="D73">
        <v>0</v>
      </c>
      <c r="E73">
        <v>128705</v>
      </c>
    </row>
    <row r="74" spans="2:5">
      <c r="B74" t="s">
        <v>2461</v>
      </c>
      <c r="C74" t="s">
        <v>2768</v>
      </c>
      <c r="D74" t="s">
        <v>2989</v>
      </c>
      <c r="E74" t="s">
        <v>4495</v>
      </c>
    </row>
    <row r="75" spans="2:5">
      <c r="B75" t="s">
        <v>2462</v>
      </c>
      <c r="C75" t="s">
        <v>2618</v>
      </c>
      <c r="D75" t="s">
        <v>2546</v>
      </c>
      <c r="E75" t="s">
        <v>2494</v>
      </c>
    </row>
    <row r="76" spans="2:5">
      <c r="B76">
        <v>818140</v>
      </c>
      <c r="C76">
        <v>0</v>
      </c>
      <c r="D76">
        <v>0</v>
      </c>
      <c r="E76">
        <v>5450</v>
      </c>
    </row>
    <row r="77" spans="2:5">
      <c r="B77" t="s">
        <v>2463</v>
      </c>
      <c r="C77" t="s">
        <v>2769</v>
      </c>
      <c r="D77" t="s">
        <v>2990</v>
      </c>
      <c r="E77" t="s">
        <v>4496</v>
      </c>
    </row>
    <row r="78" spans="2:5">
      <c r="B78" t="s">
        <v>2464</v>
      </c>
      <c r="C78" t="s">
        <v>2620</v>
      </c>
      <c r="D78" t="s">
        <v>2548</v>
      </c>
      <c r="E78" t="s">
        <v>2496</v>
      </c>
    </row>
    <row r="79" spans="2:5">
      <c r="B79">
        <v>4975483</v>
      </c>
      <c r="C79">
        <v>0</v>
      </c>
      <c r="D79">
        <v>0</v>
      </c>
      <c r="E79">
        <v>7515191</v>
      </c>
    </row>
    <row r="80" spans="2:5">
      <c r="B80" t="s">
        <v>2465</v>
      </c>
      <c r="C80" t="s">
        <v>2770</v>
      </c>
      <c r="D80" t="s">
        <v>2991</v>
      </c>
      <c r="E80" t="s">
        <v>4497</v>
      </c>
    </row>
    <row r="81" spans="2:5">
      <c r="B81" t="s">
        <v>2466</v>
      </c>
      <c r="C81" t="s">
        <v>2622</v>
      </c>
      <c r="D81" t="s">
        <v>2550</v>
      </c>
      <c r="E81" t="s">
        <v>2498</v>
      </c>
    </row>
    <row r="82" spans="2:5">
      <c r="B82">
        <v>1627478</v>
      </c>
      <c r="C82">
        <v>0</v>
      </c>
      <c r="D82">
        <v>0</v>
      </c>
      <c r="E82">
        <v>50410</v>
      </c>
    </row>
    <row r="83" spans="2:5">
      <c r="B83" t="s">
        <v>2467</v>
      </c>
      <c r="C83" t="s">
        <v>2771</v>
      </c>
      <c r="D83" t="s">
        <v>2992</v>
      </c>
      <c r="E83" t="s">
        <v>4498</v>
      </c>
    </row>
    <row r="84" spans="2:5">
      <c r="B84" t="s">
        <v>2468</v>
      </c>
      <c r="C84" t="s">
        <v>2624</v>
      </c>
      <c r="D84" t="s">
        <v>2552</v>
      </c>
      <c r="E84" t="s">
        <v>2500</v>
      </c>
    </row>
    <row r="85" spans="2:5">
      <c r="B85">
        <v>2691146</v>
      </c>
      <c r="C85">
        <v>0</v>
      </c>
      <c r="D85">
        <v>0</v>
      </c>
      <c r="E85">
        <v>0</v>
      </c>
    </row>
    <row r="86" spans="2:5">
      <c r="B86" t="s">
        <v>2469</v>
      </c>
      <c r="C86" t="s">
        <v>2772</v>
      </c>
      <c r="D86" t="s">
        <v>2993</v>
      </c>
      <c r="E86" t="s">
        <v>4499</v>
      </c>
    </row>
    <row r="87" spans="2:5">
      <c r="B87" t="s">
        <v>2470</v>
      </c>
      <c r="C87" t="s">
        <v>2626</v>
      </c>
      <c r="D87" t="s">
        <v>2554</v>
      </c>
      <c r="E87" t="s">
        <v>4500</v>
      </c>
    </row>
    <row r="88" spans="2:5">
      <c r="B88">
        <v>0</v>
      </c>
      <c r="C88">
        <v>0</v>
      </c>
      <c r="D88">
        <v>0</v>
      </c>
      <c r="E88">
        <v>43289642</v>
      </c>
    </row>
    <row r="89" spans="2:5">
      <c r="B89" t="s">
        <v>2471</v>
      </c>
      <c r="C89" t="s">
        <v>2773</v>
      </c>
      <c r="D89" t="s">
        <v>2994</v>
      </c>
      <c r="E89" t="s">
        <v>4501</v>
      </c>
    </row>
    <row r="90" spans="2:5">
      <c r="B90" t="s">
        <v>2472</v>
      </c>
      <c r="C90" t="s">
        <v>2630</v>
      </c>
      <c r="D90" t="s">
        <v>2556</v>
      </c>
      <c r="E90" t="s">
        <v>2504</v>
      </c>
    </row>
    <row r="91" spans="2:5">
      <c r="B91">
        <v>0</v>
      </c>
      <c r="C91">
        <v>0</v>
      </c>
      <c r="D91">
        <v>0</v>
      </c>
      <c r="E91">
        <v>2382488</v>
      </c>
    </row>
    <row r="92" spans="2:5">
      <c r="B92" t="s">
        <v>2473</v>
      </c>
      <c r="C92" t="s">
        <v>2774</v>
      </c>
      <c r="D92" t="s">
        <v>2995</v>
      </c>
      <c r="E92" t="s">
        <v>4502</v>
      </c>
    </row>
    <row r="93" spans="2:5">
      <c r="B93" t="s">
        <v>2474</v>
      </c>
      <c r="C93" t="s">
        <v>2648</v>
      </c>
      <c r="D93" t="s">
        <v>2996</v>
      </c>
      <c r="E93" t="s">
        <v>2506</v>
      </c>
    </row>
    <row r="94" spans="2:5">
      <c r="B94">
        <v>0</v>
      </c>
      <c r="C94">
        <v>0</v>
      </c>
      <c r="D94">
        <v>0</v>
      </c>
      <c r="E94">
        <v>937009</v>
      </c>
    </row>
    <row r="95" spans="2:5">
      <c r="B95" t="s">
        <v>2475</v>
      </c>
      <c r="C95" t="s">
        <v>2775</v>
      </c>
      <c r="D95" t="s">
        <v>2997</v>
      </c>
      <c r="E95" t="s">
        <v>4503</v>
      </c>
    </row>
    <row r="96" spans="2:5">
      <c r="B96" t="s">
        <v>2476</v>
      </c>
      <c r="C96" t="s">
        <v>2668</v>
      </c>
      <c r="D96" t="s">
        <v>2998</v>
      </c>
      <c r="E96" t="s">
        <v>2508</v>
      </c>
    </row>
    <row r="97" spans="2:5">
      <c r="B97">
        <v>0</v>
      </c>
      <c r="C97">
        <v>0</v>
      </c>
      <c r="D97">
        <v>0</v>
      </c>
      <c r="E97">
        <v>21399</v>
      </c>
    </row>
    <row r="98" spans="2:5">
      <c r="B98" t="s">
        <v>2477</v>
      </c>
      <c r="C98" t="s">
        <v>2776</v>
      </c>
      <c r="D98" t="s">
        <v>2999</v>
      </c>
      <c r="E98" t="s">
        <v>4504</v>
      </c>
    </row>
    <row r="99" spans="2:5">
      <c r="B99" t="s">
        <v>2478</v>
      </c>
      <c r="C99" t="s">
        <v>2777</v>
      </c>
      <c r="D99" t="s">
        <v>3000</v>
      </c>
      <c r="E99" t="s">
        <v>2510</v>
      </c>
    </row>
    <row r="100" spans="2:5">
      <c r="B100">
        <v>0</v>
      </c>
      <c r="C100">
        <v>0</v>
      </c>
      <c r="D100">
        <v>0</v>
      </c>
      <c r="E100">
        <v>25264</v>
      </c>
    </row>
    <row r="101" spans="2:5">
      <c r="B101" t="s">
        <v>2479</v>
      </c>
      <c r="C101" t="s">
        <v>2778</v>
      </c>
      <c r="D101" t="s">
        <v>3001</v>
      </c>
      <c r="E101" t="s">
        <v>4505</v>
      </c>
    </row>
    <row r="102" spans="2:5">
      <c r="B102" t="s">
        <v>2480</v>
      </c>
      <c r="C102" t="s">
        <v>2779</v>
      </c>
      <c r="D102" t="s">
        <v>3002</v>
      </c>
      <c r="E102" t="s">
        <v>2512</v>
      </c>
    </row>
    <row r="103" spans="2:5">
      <c r="B103">
        <v>0</v>
      </c>
      <c r="C103">
        <v>0</v>
      </c>
      <c r="D103">
        <v>0</v>
      </c>
      <c r="E103">
        <v>0</v>
      </c>
    </row>
    <row r="104" spans="2:5">
      <c r="B104" t="s">
        <v>2481</v>
      </c>
      <c r="C104" t="s">
        <v>2780</v>
      </c>
      <c r="D104" t="s">
        <v>3003</v>
      </c>
      <c r="E104" t="s">
        <v>4506</v>
      </c>
    </row>
    <row r="105" spans="2:5">
      <c r="B105" t="s">
        <v>2482</v>
      </c>
      <c r="C105" t="s">
        <v>2781</v>
      </c>
      <c r="D105" t="s">
        <v>3004</v>
      </c>
      <c r="E105" t="s">
        <v>2514</v>
      </c>
    </row>
    <row r="106" spans="2:5">
      <c r="B106">
        <v>0</v>
      </c>
      <c r="C106">
        <v>0</v>
      </c>
      <c r="D106">
        <v>0</v>
      </c>
      <c r="E106">
        <v>0</v>
      </c>
    </row>
    <row r="107" spans="2:5">
      <c r="B107" t="s">
        <v>2483</v>
      </c>
      <c r="C107" t="s">
        <v>2782</v>
      </c>
      <c r="D107" t="s">
        <v>3005</v>
      </c>
      <c r="E107" t="s">
        <v>4507</v>
      </c>
    </row>
    <row r="108" spans="2:5">
      <c r="B108" t="s">
        <v>2484</v>
      </c>
      <c r="C108" t="s">
        <v>2783</v>
      </c>
      <c r="D108" t="s">
        <v>3006</v>
      </c>
      <c r="E108" t="s">
        <v>2516</v>
      </c>
    </row>
    <row r="109" spans="2:5">
      <c r="B109">
        <v>0</v>
      </c>
      <c r="C109">
        <v>0</v>
      </c>
      <c r="D109">
        <v>0</v>
      </c>
      <c r="E109">
        <v>10982</v>
      </c>
    </row>
    <row r="110" spans="2:5">
      <c r="B110" t="s">
        <v>2485</v>
      </c>
      <c r="C110" t="s">
        <v>2784</v>
      </c>
      <c r="D110" t="s">
        <v>3007</v>
      </c>
      <c r="E110" t="s">
        <v>4508</v>
      </c>
    </row>
    <row r="111" spans="2:5">
      <c r="B111" t="s">
        <v>2486</v>
      </c>
      <c r="C111" t="s">
        <v>2785</v>
      </c>
      <c r="D111" t="s">
        <v>3008</v>
      </c>
      <c r="E111" t="s">
        <v>2518</v>
      </c>
    </row>
    <row r="112" spans="2:5">
      <c r="B112">
        <v>12168294</v>
      </c>
      <c r="C112">
        <v>0</v>
      </c>
      <c r="D112">
        <v>0</v>
      </c>
      <c r="E112">
        <v>0</v>
      </c>
    </row>
    <row r="113" spans="2:5">
      <c r="B113" t="s">
        <v>2487</v>
      </c>
      <c r="C113" t="s">
        <v>2786</v>
      </c>
      <c r="D113" t="s">
        <v>3009</v>
      </c>
      <c r="E113" t="s">
        <v>4509</v>
      </c>
    </row>
    <row r="114" spans="2:5">
      <c r="B114" t="s">
        <v>2488</v>
      </c>
      <c r="C114" t="s">
        <v>2787</v>
      </c>
      <c r="D114" t="s">
        <v>3010</v>
      </c>
      <c r="E114" t="s">
        <v>4510</v>
      </c>
    </row>
    <row r="115" spans="2:5">
      <c r="B115">
        <v>0</v>
      </c>
      <c r="C115">
        <v>0</v>
      </c>
      <c r="D115">
        <v>0</v>
      </c>
      <c r="E115">
        <v>2832829</v>
      </c>
    </row>
    <row r="116" spans="2:5">
      <c r="B116" t="s">
        <v>2489</v>
      </c>
      <c r="C116" t="s">
        <v>2788</v>
      </c>
      <c r="D116" t="s">
        <v>3011</v>
      </c>
      <c r="E116" t="s">
        <v>4511</v>
      </c>
    </row>
    <row r="117" spans="2:5">
      <c r="B117" t="s">
        <v>2490</v>
      </c>
      <c r="C117" t="s">
        <v>2789</v>
      </c>
      <c r="D117" t="s">
        <v>3012</v>
      </c>
      <c r="E117" t="s">
        <v>2522</v>
      </c>
    </row>
    <row r="118" spans="2:5">
      <c r="B118">
        <v>0</v>
      </c>
      <c r="C118">
        <v>0</v>
      </c>
      <c r="D118">
        <v>0</v>
      </c>
      <c r="E118">
        <v>3541793</v>
      </c>
    </row>
    <row r="119" spans="2:5">
      <c r="B119" t="s">
        <v>2491</v>
      </c>
      <c r="C119" t="s">
        <v>2790</v>
      </c>
      <c r="D119" t="s">
        <v>3013</v>
      </c>
      <c r="E119" t="s">
        <v>4512</v>
      </c>
    </row>
    <row r="120" spans="2:5">
      <c r="B120" t="s">
        <v>2492</v>
      </c>
      <c r="C120" t="s">
        <v>2791</v>
      </c>
      <c r="D120" t="s">
        <v>3014</v>
      </c>
      <c r="E120" t="s">
        <v>2524</v>
      </c>
    </row>
    <row r="121" spans="2:5">
      <c r="B121">
        <v>3925334</v>
      </c>
      <c r="C121">
        <v>0</v>
      </c>
      <c r="D121">
        <v>0</v>
      </c>
      <c r="E121">
        <v>1276510</v>
      </c>
    </row>
    <row r="122" spans="2:5">
      <c r="B122" t="s">
        <v>2493</v>
      </c>
      <c r="C122" t="s">
        <v>2792</v>
      </c>
      <c r="D122" t="s">
        <v>3015</v>
      </c>
      <c r="E122" t="s">
        <v>4513</v>
      </c>
    </row>
    <row r="123" spans="2:5">
      <c r="B123" t="s">
        <v>2494</v>
      </c>
      <c r="C123" t="s">
        <v>2793</v>
      </c>
      <c r="D123" t="s">
        <v>3016</v>
      </c>
      <c r="E123" t="s">
        <v>2526</v>
      </c>
    </row>
    <row r="124" spans="2:5">
      <c r="B124">
        <v>0</v>
      </c>
      <c r="C124">
        <v>0</v>
      </c>
      <c r="D124">
        <v>0</v>
      </c>
      <c r="E124">
        <v>1716407</v>
      </c>
    </row>
    <row r="125" spans="2:5">
      <c r="B125" t="s">
        <v>2495</v>
      </c>
      <c r="C125" t="s">
        <v>2794</v>
      </c>
      <c r="D125" t="s">
        <v>3017</v>
      </c>
      <c r="E125" t="s">
        <v>4514</v>
      </c>
    </row>
    <row r="126" spans="2:5">
      <c r="B126" t="s">
        <v>2496</v>
      </c>
      <c r="C126" t="s">
        <v>2795</v>
      </c>
      <c r="D126" t="s">
        <v>3018</v>
      </c>
      <c r="E126" t="s">
        <v>2528</v>
      </c>
    </row>
    <row r="127" spans="2:5">
      <c r="B127">
        <v>0</v>
      </c>
      <c r="C127">
        <v>0</v>
      </c>
      <c r="D127">
        <v>0</v>
      </c>
      <c r="E127">
        <v>3321861</v>
      </c>
    </row>
    <row r="128" spans="2:5">
      <c r="B128" t="s">
        <v>2497</v>
      </c>
      <c r="C128" t="s">
        <v>2796</v>
      </c>
      <c r="D128" t="s">
        <v>3019</v>
      </c>
      <c r="E128" t="s">
        <v>4515</v>
      </c>
    </row>
    <row r="129" spans="2:5">
      <c r="B129" t="s">
        <v>2498</v>
      </c>
      <c r="C129" t="s">
        <v>2797</v>
      </c>
      <c r="D129" t="s">
        <v>3020</v>
      </c>
      <c r="E129" t="s">
        <v>2530</v>
      </c>
    </row>
    <row r="130" spans="2:5">
      <c r="B130">
        <v>0</v>
      </c>
      <c r="C130">
        <v>0</v>
      </c>
      <c r="D130">
        <v>0</v>
      </c>
      <c r="E130">
        <v>0</v>
      </c>
    </row>
    <row r="131" spans="2:5">
      <c r="B131" t="s">
        <v>2499</v>
      </c>
      <c r="C131" t="s">
        <v>2798</v>
      </c>
      <c r="D131" t="s">
        <v>3021</v>
      </c>
      <c r="E131" t="s">
        <v>4516</v>
      </c>
    </row>
    <row r="132" spans="2:5">
      <c r="B132" t="s">
        <v>2500</v>
      </c>
      <c r="C132" t="s">
        <v>2799</v>
      </c>
      <c r="D132" t="s">
        <v>3022</v>
      </c>
      <c r="E132" t="s">
        <v>2532</v>
      </c>
    </row>
    <row r="133" spans="2:5">
      <c r="B133">
        <v>0</v>
      </c>
      <c r="C133">
        <v>0</v>
      </c>
      <c r="D133">
        <v>0</v>
      </c>
      <c r="E133">
        <v>0</v>
      </c>
    </row>
    <row r="134" spans="2:5">
      <c r="B134" t="s">
        <v>2501</v>
      </c>
      <c r="C134" t="s">
        <v>2800</v>
      </c>
      <c r="D134" t="s">
        <v>3023</v>
      </c>
      <c r="E134" t="s">
        <v>4517</v>
      </c>
    </row>
    <row r="135" spans="2:5">
      <c r="B135" t="s">
        <v>2502</v>
      </c>
      <c r="C135" t="s">
        <v>2801</v>
      </c>
      <c r="D135" t="s">
        <v>3024</v>
      </c>
      <c r="E135" t="s">
        <v>2534</v>
      </c>
    </row>
    <row r="136" spans="2:5">
      <c r="B136">
        <v>0</v>
      </c>
      <c r="C136">
        <v>0</v>
      </c>
      <c r="D136">
        <v>0</v>
      </c>
      <c r="E136">
        <v>42696</v>
      </c>
    </row>
    <row r="137" spans="2:5">
      <c r="B137" t="s">
        <v>2503</v>
      </c>
      <c r="C137" t="s">
        <v>2802</v>
      </c>
      <c r="D137" t="s">
        <v>3025</v>
      </c>
      <c r="E137" t="s">
        <v>4518</v>
      </c>
    </row>
    <row r="138" spans="2:5">
      <c r="B138" t="s">
        <v>2504</v>
      </c>
      <c r="C138" t="s">
        <v>2803</v>
      </c>
      <c r="D138" t="s">
        <v>3026</v>
      </c>
      <c r="E138" t="s">
        <v>2536</v>
      </c>
    </row>
    <row r="139" spans="2:5">
      <c r="B139">
        <v>1081528</v>
      </c>
      <c r="C139">
        <v>0</v>
      </c>
      <c r="D139">
        <v>0</v>
      </c>
      <c r="E139">
        <v>0</v>
      </c>
    </row>
    <row r="140" spans="2:5">
      <c r="B140" t="s">
        <v>2505</v>
      </c>
      <c r="C140" t="s">
        <v>2804</v>
      </c>
      <c r="D140" t="s">
        <v>3027</v>
      </c>
      <c r="E140" t="s">
        <v>4519</v>
      </c>
    </row>
    <row r="141" spans="2:5">
      <c r="B141" t="s">
        <v>2506</v>
      </c>
      <c r="C141" t="s">
        <v>2805</v>
      </c>
      <c r="D141" t="s">
        <v>3028</v>
      </c>
      <c r="E141" t="s">
        <v>4520</v>
      </c>
    </row>
    <row r="142" spans="2:5">
      <c r="B142">
        <v>89745</v>
      </c>
      <c r="C142">
        <v>0</v>
      </c>
      <c r="D142">
        <v>0</v>
      </c>
      <c r="E142">
        <v>7830364</v>
      </c>
    </row>
    <row r="143" spans="2:5">
      <c r="B143" t="s">
        <v>2507</v>
      </c>
      <c r="C143" t="s">
        <v>2806</v>
      </c>
      <c r="D143" t="s">
        <v>3029</v>
      </c>
      <c r="E143" t="s">
        <v>4521</v>
      </c>
    </row>
    <row r="144" spans="2:5">
      <c r="B144" t="s">
        <v>2508</v>
      </c>
      <c r="C144" t="s">
        <v>2807</v>
      </c>
      <c r="D144" t="s">
        <v>3030</v>
      </c>
      <c r="E144" t="s">
        <v>2540</v>
      </c>
    </row>
    <row r="145" spans="2:5">
      <c r="B145">
        <v>9516</v>
      </c>
      <c r="C145">
        <v>0</v>
      </c>
      <c r="D145">
        <v>0</v>
      </c>
      <c r="E145">
        <v>0</v>
      </c>
    </row>
    <row r="146" spans="2:5">
      <c r="B146" t="s">
        <v>2509</v>
      </c>
      <c r="C146" t="s">
        <v>2808</v>
      </c>
      <c r="D146" t="s">
        <v>3031</v>
      </c>
      <c r="E146" t="s">
        <v>4522</v>
      </c>
    </row>
    <row r="147" spans="2:5">
      <c r="B147" t="s">
        <v>2510</v>
      </c>
      <c r="C147" t="s">
        <v>2809</v>
      </c>
      <c r="D147" t="s">
        <v>3032</v>
      </c>
      <c r="E147" t="s">
        <v>2542</v>
      </c>
    </row>
    <row r="148" spans="2:5">
      <c r="B148">
        <v>473802</v>
      </c>
      <c r="C148">
        <v>0</v>
      </c>
      <c r="D148">
        <v>11150417</v>
      </c>
      <c r="E148">
        <v>0</v>
      </c>
    </row>
    <row r="149" spans="2:5">
      <c r="B149" t="s">
        <v>2511</v>
      </c>
      <c r="C149" t="s">
        <v>2810</v>
      </c>
      <c r="D149" t="s">
        <v>3033</v>
      </c>
      <c r="E149" t="s">
        <v>4523</v>
      </c>
    </row>
    <row r="150" spans="2:5">
      <c r="B150" t="s">
        <v>2512</v>
      </c>
      <c r="C150" t="s">
        <v>2811</v>
      </c>
      <c r="D150" t="s">
        <v>3034</v>
      </c>
      <c r="E150" t="s">
        <v>2544</v>
      </c>
    </row>
    <row r="151" spans="2:5">
      <c r="B151">
        <v>0</v>
      </c>
      <c r="C151">
        <v>0</v>
      </c>
      <c r="D151">
        <v>7433611</v>
      </c>
      <c r="E151">
        <v>0</v>
      </c>
    </row>
    <row r="152" spans="2:5">
      <c r="B152" t="s">
        <v>2513</v>
      </c>
      <c r="C152" t="s">
        <v>2812</v>
      </c>
      <c r="D152" t="s">
        <v>3035</v>
      </c>
      <c r="E152" t="s">
        <v>4524</v>
      </c>
    </row>
    <row r="153" spans="2:5">
      <c r="B153" t="s">
        <v>2514</v>
      </c>
      <c r="C153" t="s">
        <v>2813</v>
      </c>
      <c r="D153" t="s">
        <v>3036</v>
      </c>
      <c r="E153" t="s">
        <v>2546</v>
      </c>
    </row>
    <row r="154" spans="2:5">
      <c r="B154">
        <v>58308</v>
      </c>
      <c r="C154">
        <v>0</v>
      </c>
      <c r="D154">
        <v>0</v>
      </c>
      <c r="E154">
        <v>0</v>
      </c>
    </row>
    <row r="155" spans="2:5">
      <c r="B155" t="s">
        <v>2515</v>
      </c>
      <c r="C155" t="s">
        <v>2814</v>
      </c>
      <c r="D155" t="s">
        <v>3037</v>
      </c>
      <c r="E155" t="s">
        <v>4525</v>
      </c>
    </row>
    <row r="156" spans="2:5">
      <c r="B156" t="s">
        <v>2516</v>
      </c>
      <c r="C156" t="s">
        <v>2815</v>
      </c>
      <c r="D156" t="s">
        <v>3038</v>
      </c>
      <c r="E156" t="s">
        <v>2548</v>
      </c>
    </row>
    <row r="157" spans="2:5">
      <c r="B157">
        <v>376999</v>
      </c>
      <c r="C157">
        <v>0</v>
      </c>
      <c r="D157">
        <v>0</v>
      </c>
      <c r="E157">
        <v>0</v>
      </c>
    </row>
    <row r="158" spans="2:5">
      <c r="B158" t="s">
        <v>2517</v>
      </c>
      <c r="C158" t="s">
        <v>2816</v>
      </c>
      <c r="D158" t="s">
        <v>3039</v>
      </c>
      <c r="E158" t="s">
        <v>4526</v>
      </c>
    </row>
    <row r="159" spans="2:5">
      <c r="B159" t="s">
        <v>2518</v>
      </c>
      <c r="C159" t="s">
        <v>2817</v>
      </c>
      <c r="D159" t="s">
        <v>3040</v>
      </c>
      <c r="E159" t="s">
        <v>2550</v>
      </c>
    </row>
    <row r="160" spans="2:5">
      <c r="B160">
        <v>0</v>
      </c>
      <c r="C160">
        <v>0</v>
      </c>
      <c r="D160">
        <v>971098</v>
      </c>
      <c r="E160">
        <v>0</v>
      </c>
    </row>
    <row r="161" spans="2:5">
      <c r="B161" t="s">
        <v>2519</v>
      </c>
      <c r="C161" t="s">
        <v>2818</v>
      </c>
      <c r="D161" t="s">
        <v>3041</v>
      </c>
      <c r="E161" t="s">
        <v>4527</v>
      </c>
    </row>
    <row r="162" spans="2:5">
      <c r="B162" t="s">
        <v>2520</v>
      </c>
      <c r="C162" t="s">
        <v>2819</v>
      </c>
      <c r="D162" t="s">
        <v>3042</v>
      </c>
      <c r="E162" t="s">
        <v>2552</v>
      </c>
    </row>
    <row r="163" spans="2:5">
      <c r="B163">
        <v>0</v>
      </c>
      <c r="C163">
        <v>0</v>
      </c>
      <c r="D163">
        <v>2500000</v>
      </c>
      <c r="E163">
        <v>0</v>
      </c>
    </row>
    <row r="164" spans="2:5">
      <c r="B164" t="s">
        <v>2521</v>
      </c>
      <c r="C164" t="s">
        <v>2820</v>
      </c>
      <c r="D164" t="s">
        <v>3043</v>
      </c>
      <c r="E164" t="s">
        <v>4528</v>
      </c>
    </row>
    <row r="165" spans="2:5">
      <c r="B165" t="s">
        <v>2522</v>
      </c>
      <c r="C165" t="s">
        <v>2821</v>
      </c>
      <c r="D165" t="s">
        <v>3044</v>
      </c>
      <c r="E165" t="s">
        <v>2554</v>
      </c>
    </row>
    <row r="166" spans="2:5">
      <c r="B166">
        <v>0</v>
      </c>
      <c r="C166">
        <v>0</v>
      </c>
      <c r="D166">
        <v>0</v>
      </c>
      <c r="E166">
        <v>0</v>
      </c>
    </row>
    <row r="167" spans="2:5">
      <c r="B167" t="s">
        <v>2523</v>
      </c>
      <c r="C167" t="s">
        <v>2822</v>
      </c>
      <c r="D167" t="s">
        <v>3045</v>
      </c>
      <c r="E167" t="s">
        <v>4529</v>
      </c>
    </row>
    <row r="168" spans="2:5">
      <c r="B168" t="s">
        <v>2524</v>
      </c>
      <c r="C168" t="s">
        <v>2823</v>
      </c>
      <c r="D168" t="s">
        <v>3046</v>
      </c>
      <c r="E168" t="s">
        <v>4530</v>
      </c>
    </row>
    <row r="169" spans="2:5">
      <c r="B169">
        <v>0</v>
      </c>
      <c r="C169">
        <v>0</v>
      </c>
      <c r="D169">
        <v>0</v>
      </c>
      <c r="E169">
        <v>722542</v>
      </c>
    </row>
    <row r="170" spans="2:5">
      <c r="B170" t="s">
        <v>2525</v>
      </c>
      <c r="C170" t="s">
        <v>2824</v>
      </c>
      <c r="D170" t="s">
        <v>3047</v>
      </c>
      <c r="E170" t="s">
        <v>4531</v>
      </c>
    </row>
    <row r="171" spans="2:5">
      <c r="B171" t="s">
        <v>2526</v>
      </c>
      <c r="C171" t="s">
        <v>2825</v>
      </c>
      <c r="D171" t="s">
        <v>3048</v>
      </c>
      <c r="E171" t="s">
        <v>2558</v>
      </c>
    </row>
    <row r="172" spans="2:5">
      <c r="B172">
        <v>0</v>
      </c>
      <c r="C172">
        <v>0</v>
      </c>
      <c r="D172">
        <v>0</v>
      </c>
      <c r="E172">
        <v>169687</v>
      </c>
    </row>
    <row r="173" spans="2:5">
      <c r="B173" t="s">
        <v>2527</v>
      </c>
      <c r="C173" t="s">
        <v>2826</v>
      </c>
      <c r="D173" t="s">
        <v>3049</v>
      </c>
      <c r="E173" t="s">
        <v>4532</v>
      </c>
    </row>
    <row r="174" spans="2:5">
      <c r="B174" t="s">
        <v>2528</v>
      </c>
      <c r="C174" t="s">
        <v>2827</v>
      </c>
      <c r="D174" t="s">
        <v>3050</v>
      </c>
      <c r="E174" t="s">
        <v>2560</v>
      </c>
    </row>
    <row r="175" spans="2:5">
      <c r="B175">
        <v>0</v>
      </c>
      <c r="C175">
        <v>7201</v>
      </c>
      <c r="D175">
        <v>0</v>
      </c>
      <c r="E175">
        <v>54494</v>
      </c>
    </row>
    <row r="176" spans="2:5">
      <c r="B176" t="s">
        <v>2529</v>
      </c>
      <c r="C176" t="s">
        <v>2828</v>
      </c>
      <c r="D176" t="s">
        <v>3051</v>
      </c>
      <c r="E176" t="s">
        <v>4533</v>
      </c>
    </row>
    <row r="177" spans="2:5">
      <c r="B177" t="s">
        <v>2530</v>
      </c>
      <c r="C177" t="s">
        <v>2829</v>
      </c>
      <c r="D177" t="s">
        <v>3052</v>
      </c>
      <c r="E177" t="s">
        <v>2562</v>
      </c>
    </row>
    <row r="178" spans="2:5">
      <c r="B178">
        <v>0</v>
      </c>
      <c r="C178">
        <v>0</v>
      </c>
      <c r="D178">
        <v>0</v>
      </c>
      <c r="E178">
        <v>1268</v>
      </c>
    </row>
    <row r="179" spans="2:5">
      <c r="B179" t="s">
        <v>2531</v>
      </c>
      <c r="C179" t="s">
        <v>2830</v>
      </c>
      <c r="D179" t="s">
        <v>3053</v>
      </c>
      <c r="E179" t="s">
        <v>4534</v>
      </c>
    </row>
    <row r="180" spans="2:5">
      <c r="B180" t="s">
        <v>2532</v>
      </c>
      <c r="C180" t="s">
        <v>2831</v>
      </c>
      <c r="D180" t="s">
        <v>3054</v>
      </c>
      <c r="E180" t="s">
        <v>2564</v>
      </c>
    </row>
    <row r="181" spans="2:5">
      <c r="B181">
        <v>0</v>
      </c>
      <c r="C181">
        <v>86866</v>
      </c>
      <c r="D181">
        <v>0</v>
      </c>
      <c r="E181">
        <v>0</v>
      </c>
    </row>
    <row r="182" spans="2:5">
      <c r="B182" t="s">
        <v>2533</v>
      </c>
      <c r="C182" t="s">
        <v>2832</v>
      </c>
      <c r="D182" t="s">
        <v>3055</v>
      </c>
      <c r="E182" t="s">
        <v>4535</v>
      </c>
    </row>
    <row r="183" spans="2:5">
      <c r="B183" t="s">
        <v>2534</v>
      </c>
      <c r="C183" t="s">
        <v>2833</v>
      </c>
      <c r="D183" t="s">
        <v>3056</v>
      </c>
      <c r="E183" t="s">
        <v>2566</v>
      </c>
    </row>
    <row r="184" spans="2:5">
      <c r="B184">
        <v>0</v>
      </c>
      <c r="C184">
        <v>0</v>
      </c>
      <c r="D184">
        <v>0</v>
      </c>
      <c r="E184">
        <v>0</v>
      </c>
    </row>
    <row r="185" spans="2:5">
      <c r="B185" t="s">
        <v>2535</v>
      </c>
      <c r="C185" t="s">
        <v>2834</v>
      </c>
      <c r="D185" t="s">
        <v>3057</v>
      </c>
      <c r="E185" t="s">
        <v>4536</v>
      </c>
    </row>
    <row r="186" spans="2:5">
      <c r="B186" t="s">
        <v>2536</v>
      </c>
      <c r="C186" t="s">
        <v>2835</v>
      </c>
      <c r="D186" t="s">
        <v>3058</v>
      </c>
      <c r="E186" t="s">
        <v>2568</v>
      </c>
    </row>
    <row r="187" spans="2:5">
      <c r="B187">
        <v>0</v>
      </c>
      <c r="C187">
        <v>45967</v>
      </c>
      <c r="D187">
        <v>0</v>
      </c>
      <c r="E187">
        <v>0</v>
      </c>
    </row>
    <row r="188" spans="2:5">
      <c r="B188" t="s">
        <v>2537</v>
      </c>
      <c r="C188" t="s">
        <v>2836</v>
      </c>
      <c r="D188" t="s">
        <v>3059</v>
      </c>
      <c r="E188" t="s">
        <v>4537</v>
      </c>
    </row>
    <row r="189" spans="2:5">
      <c r="B189" t="s">
        <v>2538</v>
      </c>
      <c r="C189" t="s">
        <v>2837</v>
      </c>
      <c r="D189" t="s">
        <v>3060</v>
      </c>
      <c r="E189" t="s">
        <v>2570</v>
      </c>
    </row>
    <row r="190" spans="2:5">
      <c r="B190">
        <v>0</v>
      </c>
      <c r="C190">
        <v>0</v>
      </c>
      <c r="D190">
        <v>0</v>
      </c>
      <c r="E190">
        <v>0</v>
      </c>
    </row>
    <row r="191" spans="2:5">
      <c r="B191" t="s">
        <v>2539</v>
      </c>
      <c r="C191" t="s">
        <v>2838</v>
      </c>
      <c r="D191" t="s">
        <v>3061</v>
      </c>
      <c r="E191" t="s">
        <v>4538</v>
      </c>
    </row>
    <row r="192" spans="2:5">
      <c r="B192" t="s">
        <v>2540</v>
      </c>
      <c r="C192" t="s">
        <v>2839</v>
      </c>
      <c r="D192" t="s">
        <v>3062</v>
      </c>
      <c r="E192" t="s">
        <v>2572</v>
      </c>
    </row>
    <row r="193" spans="2:5">
      <c r="B193">
        <v>446894</v>
      </c>
      <c r="C193">
        <v>0</v>
      </c>
      <c r="D193">
        <v>0</v>
      </c>
      <c r="E193">
        <v>0</v>
      </c>
    </row>
    <row r="194" spans="2:5">
      <c r="B194" t="s">
        <v>2541</v>
      </c>
      <c r="C194" t="s">
        <v>2840</v>
      </c>
      <c r="D194" t="s">
        <v>3063</v>
      </c>
      <c r="E194" t="s">
        <v>4539</v>
      </c>
    </row>
    <row r="195" spans="2:5">
      <c r="B195" t="s">
        <v>2542</v>
      </c>
      <c r="C195" t="s">
        <v>2841</v>
      </c>
      <c r="D195" t="s">
        <v>3064</v>
      </c>
      <c r="E195" t="s">
        <v>4540</v>
      </c>
    </row>
    <row r="196" spans="2:5">
      <c r="B196">
        <v>0</v>
      </c>
      <c r="C196">
        <v>0</v>
      </c>
      <c r="D196">
        <v>0</v>
      </c>
      <c r="E196">
        <v>168273</v>
      </c>
    </row>
    <row r="197" spans="2:5">
      <c r="B197" t="s">
        <v>2543</v>
      </c>
      <c r="C197" t="s">
        <v>2842</v>
      </c>
      <c r="D197" t="s">
        <v>3065</v>
      </c>
      <c r="E197" t="s">
        <v>4541</v>
      </c>
    </row>
    <row r="198" spans="2:5">
      <c r="B198" t="s">
        <v>2544</v>
      </c>
      <c r="C198" t="s">
        <v>2843</v>
      </c>
      <c r="D198" t="s">
        <v>3066</v>
      </c>
      <c r="E198" t="s">
        <v>4542</v>
      </c>
    </row>
    <row r="199" spans="2:5">
      <c r="B199">
        <v>0</v>
      </c>
      <c r="C199">
        <v>0</v>
      </c>
      <c r="D199">
        <v>0</v>
      </c>
      <c r="E199">
        <v>4300086</v>
      </c>
    </row>
    <row r="200" spans="2:5">
      <c r="B200" t="s">
        <v>2545</v>
      </c>
      <c r="C200" t="s">
        <v>2844</v>
      </c>
      <c r="D200" t="s">
        <v>3067</v>
      </c>
      <c r="E200" t="s">
        <v>4543</v>
      </c>
    </row>
    <row r="201" spans="2:5">
      <c r="B201" t="s">
        <v>2546</v>
      </c>
      <c r="C201" t="s">
        <v>2845</v>
      </c>
      <c r="D201" t="s">
        <v>3068</v>
      </c>
      <c r="E201" t="s">
        <v>4544</v>
      </c>
    </row>
    <row r="202" spans="2:5">
      <c r="B202">
        <v>0</v>
      </c>
      <c r="C202">
        <v>0</v>
      </c>
      <c r="D202">
        <v>667225</v>
      </c>
      <c r="E202">
        <v>1443475</v>
      </c>
    </row>
    <row r="203" spans="2:5">
      <c r="B203" t="s">
        <v>2547</v>
      </c>
      <c r="C203" t="s">
        <v>2846</v>
      </c>
      <c r="D203" t="s">
        <v>3069</v>
      </c>
      <c r="E203" t="s">
        <v>4545</v>
      </c>
    </row>
    <row r="204" spans="2:5">
      <c r="B204" t="s">
        <v>2548</v>
      </c>
      <c r="C204" t="s">
        <v>2847</v>
      </c>
      <c r="D204" t="s">
        <v>3070</v>
      </c>
      <c r="E204" t="s">
        <v>4546</v>
      </c>
    </row>
    <row r="205" spans="2:5">
      <c r="B205">
        <v>10718</v>
      </c>
      <c r="C205">
        <v>0</v>
      </c>
      <c r="D205">
        <v>0</v>
      </c>
      <c r="E205">
        <v>146609</v>
      </c>
    </row>
    <row r="206" spans="2:5">
      <c r="B206" t="s">
        <v>2549</v>
      </c>
      <c r="C206" t="s">
        <v>2848</v>
      </c>
      <c r="D206" t="s">
        <v>3071</v>
      </c>
      <c r="E206" t="s">
        <v>4547</v>
      </c>
    </row>
    <row r="207" spans="2:5">
      <c r="B207" t="s">
        <v>2550</v>
      </c>
      <c r="C207" t="s">
        <v>2849</v>
      </c>
      <c r="D207" t="s">
        <v>3072</v>
      </c>
      <c r="E207" t="s">
        <v>4548</v>
      </c>
    </row>
    <row r="208" spans="2:5">
      <c r="B208">
        <v>32873</v>
      </c>
      <c r="C208">
        <v>0</v>
      </c>
      <c r="D208">
        <v>0</v>
      </c>
      <c r="E208">
        <v>153249</v>
      </c>
    </row>
    <row r="209" spans="2:5">
      <c r="B209" t="s">
        <v>2551</v>
      </c>
      <c r="C209" t="s">
        <v>2850</v>
      </c>
      <c r="D209" t="s">
        <v>3073</v>
      </c>
      <c r="E209" t="s">
        <v>4549</v>
      </c>
    </row>
    <row r="210" spans="2:5">
      <c r="B210" t="s">
        <v>2552</v>
      </c>
      <c r="C210" t="s">
        <v>2851</v>
      </c>
      <c r="D210" t="s">
        <v>3074</v>
      </c>
      <c r="E210" t="s">
        <v>4550</v>
      </c>
    </row>
    <row r="211" spans="2:5">
      <c r="B211">
        <v>0</v>
      </c>
      <c r="C211">
        <v>0</v>
      </c>
      <c r="D211">
        <v>0</v>
      </c>
      <c r="E211">
        <v>0</v>
      </c>
    </row>
    <row r="212" spans="2:5">
      <c r="B212" t="s">
        <v>2553</v>
      </c>
      <c r="C212" t="s">
        <v>2852</v>
      </c>
      <c r="D212" t="s">
        <v>3075</v>
      </c>
      <c r="E212" t="s">
        <v>4551</v>
      </c>
    </row>
    <row r="213" spans="2:5">
      <c r="B213" t="s">
        <v>2554</v>
      </c>
      <c r="C213" t="s">
        <v>2853</v>
      </c>
      <c r="D213" t="s">
        <v>3076</v>
      </c>
      <c r="E213" t="s">
        <v>4552</v>
      </c>
    </row>
    <row r="214" spans="2:5">
      <c r="B214">
        <v>85019</v>
      </c>
      <c r="C214">
        <v>0</v>
      </c>
      <c r="D214">
        <v>322595</v>
      </c>
      <c r="E214">
        <v>47038</v>
      </c>
    </row>
    <row r="215" spans="2:5">
      <c r="B215" t="s">
        <v>2555</v>
      </c>
      <c r="C215" t="s">
        <v>2854</v>
      </c>
      <c r="D215" t="s">
        <v>3077</v>
      </c>
      <c r="E215" t="s">
        <v>4553</v>
      </c>
    </row>
    <row r="216" spans="2:5">
      <c r="B216" t="s">
        <v>2556</v>
      </c>
      <c r="C216" t="s">
        <v>2855</v>
      </c>
      <c r="D216" t="s">
        <v>2576</v>
      </c>
      <c r="E216" t="s">
        <v>4554</v>
      </c>
    </row>
    <row r="217" spans="2:5">
      <c r="B217">
        <v>0</v>
      </c>
      <c r="C217">
        <v>0</v>
      </c>
      <c r="D217">
        <v>0</v>
      </c>
      <c r="E217">
        <v>69405</v>
      </c>
    </row>
    <row r="218" spans="2:5">
      <c r="B218" t="s">
        <v>2557</v>
      </c>
      <c r="C218" t="s">
        <v>2856</v>
      </c>
      <c r="D218" t="s">
        <v>3078</v>
      </c>
      <c r="E218" t="s">
        <v>4555</v>
      </c>
    </row>
    <row r="219" spans="2:5">
      <c r="B219" t="s">
        <v>2558</v>
      </c>
      <c r="C219" t="s">
        <v>2857</v>
      </c>
      <c r="D219" t="s">
        <v>2746</v>
      </c>
      <c r="E219" t="s">
        <v>4556</v>
      </c>
    </row>
    <row r="220" spans="2:5">
      <c r="B220">
        <v>0</v>
      </c>
      <c r="C220">
        <v>0</v>
      </c>
      <c r="D220">
        <v>0</v>
      </c>
      <c r="E220">
        <v>0</v>
      </c>
    </row>
    <row r="221" spans="2:5">
      <c r="B221" t="s">
        <v>2559</v>
      </c>
      <c r="C221" t="s">
        <v>2858</v>
      </c>
      <c r="D221" t="s">
        <v>3079</v>
      </c>
      <c r="E221" t="s">
        <v>4557</v>
      </c>
    </row>
    <row r="222" spans="2:5">
      <c r="B222" t="s">
        <v>2560</v>
      </c>
      <c r="C222" t="s">
        <v>2859</v>
      </c>
      <c r="D222" t="s">
        <v>2592</v>
      </c>
      <c r="E222" t="s">
        <v>4558</v>
      </c>
    </row>
    <row r="223" spans="2:5">
      <c r="B223">
        <v>0</v>
      </c>
      <c r="C223">
        <v>0</v>
      </c>
      <c r="D223">
        <v>0</v>
      </c>
      <c r="E223">
        <v>5891360</v>
      </c>
    </row>
    <row r="224" spans="2:5">
      <c r="B224" t="s">
        <v>2561</v>
      </c>
      <c r="C224" t="s">
        <v>2860</v>
      </c>
      <c r="D224" t="s">
        <v>3080</v>
      </c>
      <c r="E224" t="s">
        <v>4559</v>
      </c>
    </row>
    <row r="225" spans="2:5">
      <c r="B225" t="s">
        <v>2562</v>
      </c>
      <c r="C225" t="s">
        <v>2861</v>
      </c>
      <c r="D225" t="s">
        <v>2610</v>
      </c>
      <c r="E225" t="s">
        <v>2996</v>
      </c>
    </row>
    <row r="226" spans="2:5">
      <c r="B226">
        <v>0</v>
      </c>
      <c r="C226">
        <v>0</v>
      </c>
      <c r="D226">
        <v>0</v>
      </c>
      <c r="E226">
        <v>1609734</v>
      </c>
    </row>
    <row r="227" spans="2:5">
      <c r="B227" t="s">
        <v>2563</v>
      </c>
      <c r="C227" t="s">
        <v>2862</v>
      </c>
      <c r="D227" t="s">
        <v>3081</v>
      </c>
      <c r="E227" t="s">
        <v>4560</v>
      </c>
    </row>
    <row r="228" spans="2:5">
      <c r="B228" t="s">
        <v>2564</v>
      </c>
      <c r="C228" t="s">
        <v>2863</v>
      </c>
      <c r="D228" t="s">
        <v>2628</v>
      </c>
      <c r="E228" t="s">
        <v>2998</v>
      </c>
    </row>
    <row r="229" spans="2:5">
      <c r="B229">
        <v>0</v>
      </c>
      <c r="C229">
        <v>0</v>
      </c>
      <c r="D229">
        <v>0</v>
      </c>
      <c r="E229">
        <v>291065</v>
      </c>
    </row>
    <row r="230" spans="2:5">
      <c r="B230" t="s">
        <v>2565</v>
      </c>
      <c r="C230" t="s">
        <v>2864</v>
      </c>
      <c r="D230" t="s">
        <v>3082</v>
      </c>
      <c r="E230" t="s">
        <v>4561</v>
      </c>
    </row>
    <row r="231" spans="2:5">
      <c r="B231" t="s">
        <v>2566</v>
      </c>
      <c r="C231" t="s">
        <v>2865</v>
      </c>
      <c r="D231" t="s">
        <v>2646</v>
      </c>
      <c r="E231" t="s">
        <v>3000</v>
      </c>
    </row>
    <row r="232" spans="2:5">
      <c r="B232">
        <v>0</v>
      </c>
      <c r="C232">
        <v>0</v>
      </c>
      <c r="D232">
        <v>0</v>
      </c>
      <c r="E232">
        <v>390505</v>
      </c>
    </row>
    <row r="233" spans="2:5">
      <c r="B233" t="s">
        <v>2567</v>
      </c>
      <c r="C233" t="s">
        <v>2866</v>
      </c>
      <c r="D233" t="s">
        <v>3083</v>
      </c>
      <c r="E233" t="s">
        <v>4562</v>
      </c>
    </row>
    <row r="234" spans="2:5">
      <c r="B234" t="s">
        <v>2568</v>
      </c>
      <c r="C234" t="s">
        <v>2867</v>
      </c>
      <c r="D234" t="s">
        <v>2664</v>
      </c>
      <c r="E234" t="s">
        <v>3002</v>
      </c>
    </row>
    <row r="235" spans="2:5">
      <c r="B235">
        <v>0</v>
      </c>
      <c r="C235">
        <v>0</v>
      </c>
      <c r="D235">
        <v>0</v>
      </c>
      <c r="E235">
        <v>89811</v>
      </c>
    </row>
    <row r="236" spans="2:5">
      <c r="B236" t="s">
        <v>2569</v>
      </c>
      <c r="C236" t="s">
        <v>2868</v>
      </c>
      <c r="D236" t="s">
        <v>3084</v>
      </c>
      <c r="E236" t="s">
        <v>4563</v>
      </c>
    </row>
    <row r="237" spans="2:5">
      <c r="B237" t="s">
        <v>2570</v>
      </c>
      <c r="C237" t="s">
        <v>2869</v>
      </c>
      <c r="D237" t="s">
        <v>2682</v>
      </c>
      <c r="E237" t="s">
        <v>3004</v>
      </c>
    </row>
    <row r="238" spans="2:5">
      <c r="B238">
        <v>0</v>
      </c>
      <c r="C238">
        <v>0</v>
      </c>
      <c r="D238">
        <v>0</v>
      </c>
      <c r="E238">
        <v>5568</v>
      </c>
    </row>
    <row r="239" spans="2:5">
      <c r="B239" t="s">
        <v>2571</v>
      </c>
      <c r="C239" t="s">
        <v>2870</v>
      </c>
      <c r="D239" t="s">
        <v>3085</v>
      </c>
      <c r="E239" t="s">
        <v>4564</v>
      </c>
    </row>
    <row r="240" spans="2:5">
      <c r="B240" t="s">
        <v>2572</v>
      </c>
      <c r="C240" t="s">
        <v>2871</v>
      </c>
      <c r="D240" t="s">
        <v>2777</v>
      </c>
      <c r="E240" t="s">
        <v>3006</v>
      </c>
    </row>
    <row r="241" spans="2:5">
      <c r="B241">
        <v>0</v>
      </c>
      <c r="C241">
        <v>0</v>
      </c>
      <c r="D241">
        <v>1134756</v>
      </c>
      <c r="E241">
        <v>117188</v>
      </c>
    </row>
    <row r="242" spans="2:5">
      <c r="B242" t="s">
        <v>2573</v>
      </c>
      <c r="C242" t="s">
        <v>2872</v>
      </c>
      <c r="D242" t="s">
        <v>3086</v>
      </c>
      <c r="E242" t="s">
        <v>4565</v>
      </c>
    </row>
    <row r="243" spans="2:5">
      <c r="B243" t="s">
        <v>2574</v>
      </c>
      <c r="C243" t="s">
        <v>2873</v>
      </c>
      <c r="D243" t="s">
        <v>2793</v>
      </c>
      <c r="E243" t="s">
        <v>3008</v>
      </c>
    </row>
    <row r="244" spans="2:5">
      <c r="B244">
        <v>0</v>
      </c>
      <c r="C244">
        <v>0</v>
      </c>
      <c r="D244">
        <v>0</v>
      </c>
      <c r="E244">
        <v>25831</v>
      </c>
    </row>
    <row r="245" spans="2:5">
      <c r="B245" t="s">
        <v>2575</v>
      </c>
      <c r="C245" t="s">
        <v>2874</v>
      </c>
      <c r="D245" t="s">
        <v>3087</v>
      </c>
      <c r="E245" t="s">
        <v>4566</v>
      </c>
    </row>
    <row r="246" spans="2:5">
      <c r="B246" t="s">
        <v>2576</v>
      </c>
      <c r="C246" t="s">
        <v>2875</v>
      </c>
      <c r="D246" t="s">
        <v>2809</v>
      </c>
      <c r="E246" t="s">
        <v>3010</v>
      </c>
    </row>
    <row r="247" spans="2:5">
      <c r="B247">
        <v>0</v>
      </c>
      <c r="C247">
        <v>0</v>
      </c>
      <c r="D247">
        <v>0</v>
      </c>
      <c r="E247">
        <v>0</v>
      </c>
    </row>
    <row r="248" spans="2:5">
      <c r="B248" t="s">
        <v>2577</v>
      </c>
      <c r="C248" t="s">
        <v>2876</v>
      </c>
      <c r="D248" t="s">
        <v>3088</v>
      </c>
      <c r="E248" t="s">
        <v>4567</v>
      </c>
    </row>
    <row r="249" spans="2:5">
      <c r="B249" t="s">
        <v>2578</v>
      </c>
      <c r="C249" t="s">
        <v>2877</v>
      </c>
      <c r="D249" t="s">
        <v>2825</v>
      </c>
      <c r="E249" t="s">
        <v>4568</v>
      </c>
    </row>
    <row r="250" spans="2:5">
      <c r="B250">
        <v>0</v>
      </c>
      <c r="C250">
        <v>5000000</v>
      </c>
      <c r="D250">
        <v>52260</v>
      </c>
      <c r="E250">
        <v>2084781</v>
      </c>
    </row>
    <row r="251" spans="2:5">
      <c r="B251" t="s">
        <v>2579</v>
      </c>
      <c r="C251" t="s">
        <v>2878</v>
      </c>
      <c r="D251" t="s">
        <v>3089</v>
      </c>
      <c r="E251" t="s">
        <v>4569</v>
      </c>
    </row>
    <row r="252" spans="2:5">
      <c r="B252" t="s">
        <v>2580</v>
      </c>
      <c r="C252" t="s">
        <v>2879</v>
      </c>
      <c r="D252" t="s">
        <v>3090</v>
      </c>
      <c r="E252" t="s">
        <v>3014</v>
      </c>
    </row>
    <row r="253" spans="2:5">
      <c r="B253">
        <v>0</v>
      </c>
      <c r="C253">
        <v>0</v>
      </c>
      <c r="D253">
        <v>0</v>
      </c>
      <c r="E253">
        <v>491362</v>
      </c>
    </row>
    <row r="254" spans="2:5">
      <c r="B254" t="s">
        <v>2581</v>
      </c>
      <c r="C254" t="s">
        <v>2880</v>
      </c>
      <c r="D254" t="s">
        <v>3091</v>
      </c>
      <c r="E254" t="s">
        <v>4570</v>
      </c>
    </row>
    <row r="255" spans="2:5">
      <c r="B255" t="s">
        <v>2582</v>
      </c>
      <c r="C255" t="s">
        <v>2881</v>
      </c>
      <c r="D255" t="s">
        <v>2700</v>
      </c>
      <c r="E255" t="s">
        <v>3016</v>
      </c>
    </row>
    <row r="256" spans="2:5">
      <c r="B256">
        <v>0</v>
      </c>
      <c r="C256">
        <v>0</v>
      </c>
      <c r="D256">
        <v>0</v>
      </c>
      <c r="E256">
        <v>93375</v>
      </c>
    </row>
    <row r="257" spans="2:5">
      <c r="B257" t="s">
        <v>2583</v>
      </c>
      <c r="C257" t="s">
        <v>2882</v>
      </c>
      <c r="D257" t="s">
        <v>3092</v>
      </c>
      <c r="E257" t="s">
        <v>4571</v>
      </c>
    </row>
    <row r="258" spans="2:5">
      <c r="B258" t="s">
        <v>2584</v>
      </c>
      <c r="C258" t="s">
        <v>2883</v>
      </c>
      <c r="D258" t="s">
        <v>2718</v>
      </c>
      <c r="E258" t="s">
        <v>3018</v>
      </c>
    </row>
    <row r="259" spans="2:5">
      <c r="B259">
        <v>732041</v>
      </c>
      <c r="C259">
        <v>0</v>
      </c>
      <c r="D259">
        <v>0</v>
      </c>
      <c r="E259">
        <v>189210</v>
      </c>
    </row>
    <row r="260" spans="2:5">
      <c r="B260" t="s">
        <v>2585</v>
      </c>
      <c r="C260" t="s">
        <v>2884</v>
      </c>
      <c r="D260" t="s">
        <v>3093</v>
      </c>
      <c r="E260" t="s">
        <v>4572</v>
      </c>
    </row>
    <row r="261" spans="2:5">
      <c r="B261" t="s">
        <v>2586</v>
      </c>
      <c r="C261" t="s">
        <v>2885</v>
      </c>
      <c r="D261" t="s">
        <v>2847</v>
      </c>
      <c r="E261" t="s">
        <v>3020</v>
      </c>
    </row>
    <row r="262" spans="2:5">
      <c r="B262">
        <v>0</v>
      </c>
      <c r="C262">
        <v>0</v>
      </c>
      <c r="D262">
        <v>0</v>
      </c>
      <c r="E262">
        <v>240998</v>
      </c>
    </row>
    <row r="263" spans="2:5">
      <c r="B263" t="s">
        <v>2587</v>
      </c>
      <c r="C263" t="s">
        <v>2886</v>
      </c>
      <c r="D263" t="s">
        <v>3094</v>
      </c>
      <c r="E263" t="s">
        <v>4573</v>
      </c>
    </row>
    <row r="264" spans="2:5">
      <c r="B264" t="s">
        <v>2588</v>
      </c>
      <c r="C264" t="s">
        <v>2887</v>
      </c>
      <c r="D264" t="s">
        <v>2861</v>
      </c>
      <c r="E264" t="s">
        <v>3022</v>
      </c>
    </row>
    <row r="265" spans="2:5">
      <c r="B265">
        <v>0</v>
      </c>
      <c r="C265">
        <v>0</v>
      </c>
      <c r="D265">
        <v>0</v>
      </c>
      <c r="E265">
        <v>0</v>
      </c>
    </row>
    <row r="266" spans="2:5">
      <c r="B266" t="s">
        <v>2589</v>
      </c>
      <c r="C266" t="s">
        <v>2888</v>
      </c>
      <c r="D266" t="s">
        <v>3095</v>
      </c>
      <c r="E266" t="s">
        <v>4574</v>
      </c>
    </row>
    <row r="267" spans="2:5">
      <c r="B267" t="s">
        <v>2590</v>
      </c>
      <c r="C267" t="s">
        <v>2889</v>
      </c>
      <c r="D267" t="s">
        <v>3096</v>
      </c>
      <c r="E267" t="s">
        <v>3024</v>
      </c>
    </row>
    <row r="268" spans="2:5">
      <c r="B268">
        <v>1959105</v>
      </c>
      <c r="C268">
        <v>0</v>
      </c>
      <c r="D268">
        <v>442333</v>
      </c>
      <c r="E268">
        <v>0</v>
      </c>
    </row>
    <row r="269" spans="2:5">
      <c r="B269" t="s">
        <v>2591</v>
      </c>
      <c r="C269" t="s">
        <v>2890</v>
      </c>
      <c r="D269" t="s">
        <v>3097</v>
      </c>
      <c r="E269" t="s">
        <v>4575</v>
      </c>
    </row>
    <row r="270" spans="2:5">
      <c r="B270" t="s">
        <v>2592</v>
      </c>
      <c r="C270" t="s">
        <v>2891</v>
      </c>
      <c r="D270" t="s">
        <v>3098</v>
      </c>
      <c r="E270" t="s">
        <v>3026</v>
      </c>
    </row>
    <row r="271" spans="2:5">
      <c r="B271">
        <v>14981400</v>
      </c>
      <c r="C271">
        <v>0</v>
      </c>
      <c r="D271">
        <v>0</v>
      </c>
      <c r="E271">
        <v>22933</v>
      </c>
    </row>
    <row r="272" spans="2:5">
      <c r="B272" t="s">
        <v>2593</v>
      </c>
      <c r="C272" t="s">
        <v>2892</v>
      </c>
      <c r="D272" t="s">
        <v>3099</v>
      </c>
      <c r="E272" t="s">
        <v>4576</v>
      </c>
    </row>
    <row r="273" spans="2:5">
      <c r="B273" t="s">
        <v>2594</v>
      </c>
      <c r="C273" t="s">
        <v>2893</v>
      </c>
      <c r="D273" t="s">
        <v>3100</v>
      </c>
      <c r="E273" t="s">
        <v>3028</v>
      </c>
    </row>
    <row r="274" spans="2:5">
      <c r="B274">
        <v>2712068</v>
      </c>
      <c r="C274">
        <v>0</v>
      </c>
      <c r="D274">
        <v>0</v>
      </c>
      <c r="E274">
        <v>0</v>
      </c>
    </row>
    <row r="275" spans="2:5">
      <c r="B275" t="s">
        <v>2595</v>
      </c>
      <c r="C275" t="s">
        <v>2894</v>
      </c>
      <c r="D275" t="s">
        <v>3101</v>
      </c>
      <c r="E275" t="s">
        <v>4577</v>
      </c>
    </row>
    <row r="276" spans="2:5">
      <c r="B276" t="s">
        <v>2596</v>
      </c>
      <c r="C276" t="s">
        <v>2895</v>
      </c>
      <c r="D276" t="s">
        <v>3102</v>
      </c>
      <c r="E276" t="s">
        <v>4578</v>
      </c>
    </row>
    <row r="277" spans="2:5">
      <c r="B277">
        <v>0</v>
      </c>
      <c r="C277">
        <v>0</v>
      </c>
      <c r="D277">
        <v>0</v>
      </c>
      <c r="E277">
        <v>427001</v>
      </c>
    </row>
    <row r="278" spans="2:5">
      <c r="B278" t="s">
        <v>2597</v>
      </c>
      <c r="C278" t="s">
        <v>2896</v>
      </c>
      <c r="D278" t="s">
        <v>3103</v>
      </c>
      <c r="E278" t="s">
        <v>4579</v>
      </c>
    </row>
    <row r="279" spans="2:5">
      <c r="B279" t="s">
        <v>2598</v>
      </c>
      <c r="C279" t="s">
        <v>2897</v>
      </c>
      <c r="D279" t="s">
        <v>3104</v>
      </c>
      <c r="E279" t="s">
        <v>3032</v>
      </c>
    </row>
    <row r="280" spans="2:5">
      <c r="B280">
        <v>538352</v>
      </c>
      <c r="C280">
        <v>0</v>
      </c>
      <c r="D280">
        <v>0</v>
      </c>
      <c r="E280">
        <v>4196584</v>
      </c>
    </row>
    <row r="281" spans="2:5">
      <c r="B281" t="s">
        <v>2599</v>
      </c>
      <c r="C281" t="s">
        <v>2898</v>
      </c>
      <c r="D281" t="s">
        <v>3105</v>
      </c>
      <c r="E281" t="s">
        <v>4580</v>
      </c>
    </row>
    <row r="282" spans="2:5">
      <c r="B282" t="s">
        <v>2600</v>
      </c>
      <c r="C282" t="s">
        <v>2899</v>
      </c>
      <c r="D282" t="s">
        <v>2877</v>
      </c>
      <c r="E282" t="s">
        <v>3034</v>
      </c>
    </row>
    <row r="283" spans="2:5">
      <c r="B283">
        <v>6936</v>
      </c>
      <c r="C283">
        <v>0</v>
      </c>
      <c r="D283">
        <v>0</v>
      </c>
      <c r="E283">
        <v>1359161</v>
      </c>
    </row>
    <row r="284" spans="2:5">
      <c r="B284" t="s">
        <v>2601</v>
      </c>
      <c r="C284" t="s">
        <v>2900</v>
      </c>
      <c r="D284" t="s">
        <v>3106</v>
      </c>
      <c r="E284" t="s">
        <v>4581</v>
      </c>
    </row>
    <row r="285" spans="2:5">
      <c r="B285" t="s">
        <v>2602</v>
      </c>
      <c r="C285" t="s">
        <v>2901</v>
      </c>
      <c r="D285" t="s">
        <v>2885</v>
      </c>
      <c r="E285" t="s">
        <v>3036</v>
      </c>
    </row>
    <row r="286" spans="2:5">
      <c r="B286">
        <v>1992456</v>
      </c>
      <c r="C286">
        <v>0</v>
      </c>
      <c r="D286">
        <v>0</v>
      </c>
      <c r="E286">
        <v>100814</v>
      </c>
    </row>
    <row r="287" spans="2:5">
      <c r="B287" t="s">
        <v>2603</v>
      </c>
      <c r="C287" t="s">
        <v>2902</v>
      </c>
      <c r="D287" t="s">
        <v>3107</v>
      </c>
      <c r="E287" t="s">
        <v>4582</v>
      </c>
    </row>
    <row r="288" spans="2:5">
      <c r="B288" t="s">
        <v>2604</v>
      </c>
      <c r="C288" t="s">
        <v>2903</v>
      </c>
      <c r="D288" t="s">
        <v>3108</v>
      </c>
      <c r="E288" t="s">
        <v>3038</v>
      </c>
    </row>
    <row r="289" spans="2:5">
      <c r="B289">
        <v>0</v>
      </c>
      <c r="C289">
        <v>0</v>
      </c>
      <c r="D289">
        <v>0</v>
      </c>
      <c r="E289">
        <v>44740</v>
      </c>
    </row>
    <row r="290" spans="2:5">
      <c r="B290" t="s">
        <v>2605</v>
      </c>
      <c r="C290" t="s">
        <v>2904</v>
      </c>
      <c r="D290" t="s">
        <v>3109</v>
      </c>
      <c r="E290" t="s">
        <v>4583</v>
      </c>
    </row>
    <row r="291" spans="2:5">
      <c r="B291" t="s">
        <v>2606</v>
      </c>
      <c r="C291" t="s">
        <v>2905</v>
      </c>
      <c r="D291" t="s">
        <v>3110</v>
      </c>
      <c r="E291" t="s">
        <v>3040</v>
      </c>
    </row>
    <row r="292" spans="2:5">
      <c r="B292">
        <v>230014</v>
      </c>
      <c r="C292">
        <v>0</v>
      </c>
      <c r="D292">
        <v>0</v>
      </c>
      <c r="E292">
        <v>0</v>
      </c>
    </row>
    <row r="293" spans="2:5">
      <c r="B293" t="s">
        <v>2607</v>
      </c>
      <c r="C293" t="s">
        <v>2906</v>
      </c>
      <c r="D293" t="s">
        <v>3111</v>
      </c>
      <c r="E293" t="s">
        <v>4584</v>
      </c>
    </row>
    <row r="294" spans="2:5">
      <c r="B294" t="s">
        <v>2608</v>
      </c>
      <c r="C294" t="s">
        <v>2907</v>
      </c>
      <c r="D294" t="s">
        <v>3112</v>
      </c>
      <c r="E294" t="s">
        <v>3042</v>
      </c>
    </row>
    <row r="295" spans="2:5">
      <c r="B295">
        <v>707280</v>
      </c>
      <c r="C295">
        <v>0</v>
      </c>
      <c r="D295">
        <v>0</v>
      </c>
      <c r="E295">
        <v>1644</v>
      </c>
    </row>
    <row r="296" spans="2:5">
      <c r="B296" t="s">
        <v>2609</v>
      </c>
      <c r="C296" t="s">
        <v>2908</v>
      </c>
      <c r="D296" t="s">
        <v>3113</v>
      </c>
      <c r="E296" t="s">
        <v>4585</v>
      </c>
    </row>
    <row r="297" spans="2:5">
      <c r="B297" t="s">
        <v>2610</v>
      </c>
      <c r="C297" t="s">
        <v>2909</v>
      </c>
      <c r="D297" t="s">
        <v>3114</v>
      </c>
      <c r="E297" t="s">
        <v>3044</v>
      </c>
    </row>
    <row r="298" spans="2:5">
      <c r="B298">
        <v>0</v>
      </c>
      <c r="C298">
        <v>0</v>
      </c>
      <c r="D298">
        <v>0</v>
      </c>
      <c r="E298">
        <v>5094</v>
      </c>
    </row>
    <row r="299" spans="2:5">
      <c r="B299" t="s">
        <v>2611</v>
      </c>
      <c r="C299" t="s">
        <v>2910</v>
      </c>
      <c r="D299" t="s">
        <v>3115</v>
      </c>
      <c r="E299" t="s">
        <v>4586</v>
      </c>
    </row>
    <row r="300" spans="2:5">
      <c r="B300" t="s">
        <v>2612</v>
      </c>
      <c r="C300" t="s">
        <v>2911</v>
      </c>
      <c r="D300" t="s">
        <v>3116</v>
      </c>
      <c r="E300" t="s">
        <v>3046</v>
      </c>
    </row>
    <row r="301" spans="2:5">
      <c r="B301">
        <v>0</v>
      </c>
      <c r="C301">
        <v>0</v>
      </c>
      <c r="D301">
        <v>0</v>
      </c>
      <c r="E301">
        <v>0</v>
      </c>
    </row>
    <row r="302" spans="2:5">
      <c r="B302" t="s">
        <v>2613</v>
      </c>
      <c r="C302" t="s">
        <v>2912</v>
      </c>
      <c r="D302" t="s">
        <v>3117</v>
      </c>
      <c r="E302" t="s">
        <v>4587</v>
      </c>
    </row>
    <row r="303" spans="2:5">
      <c r="B303" t="s">
        <v>2614</v>
      </c>
      <c r="C303" t="s">
        <v>2913</v>
      </c>
      <c r="D303" t="s">
        <v>3118</v>
      </c>
      <c r="E303" t="s">
        <v>4588</v>
      </c>
    </row>
    <row r="304" spans="2:5">
      <c r="B304">
        <v>0</v>
      </c>
      <c r="C304">
        <v>0</v>
      </c>
      <c r="D304">
        <v>0</v>
      </c>
      <c r="E304">
        <v>6121968</v>
      </c>
    </row>
    <row r="305" spans="2:5">
      <c r="B305" t="s">
        <v>2615</v>
      </c>
      <c r="C305" t="s">
        <v>2914</v>
      </c>
      <c r="D305" t="s">
        <v>3119</v>
      </c>
      <c r="E305" t="s">
        <v>4589</v>
      </c>
    </row>
    <row r="306" spans="2:5">
      <c r="B306" t="s">
        <v>2616</v>
      </c>
      <c r="C306" t="s">
        <v>2915</v>
      </c>
      <c r="D306" t="s">
        <v>3120</v>
      </c>
      <c r="E306" t="s">
        <v>3050</v>
      </c>
    </row>
    <row r="307" spans="2:5">
      <c r="B307">
        <v>0</v>
      </c>
      <c r="C307">
        <v>0</v>
      </c>
      <c r="D307">
        <v>0</v>
      </c>
      <c r="E307">
        <v>480709</v>
      </c>
    </row>
    <row r="308" spans="2:5">
      <c r="B308" t="s">
        <v>2617</v>
      </c>
      <c r="C308" t="s">
        <v>2916</v>
      </c>
      <c r="D308" t="s">
        <v>3121</v>
      </c>
      <c r="E308" t="s">
        <v>4590</v>
      </c>
    </row>
    <row r="309" spans="2:5">
      <c r="B309" t="s">
        <v>2618</v>
      </c>
      <c r="C309" t="s">
        <v>2917</v>
      </c>
      <c r="D309" t="s">
        <v>3122</v>
      </c>
      <c r="E309" t="s">
        <v>3052</v>
      </c>
    </row>
    <row r="310" spans="2:5">
      <c r="B310">
        <v>0</v>
      </c>
      <c r="C310">
        <v>0</v>
      </c>
      <c r="D310">
        <v>0</v>
      </c>
      <c r="E310">
        <v>151156</v>
      </c>
    </row>
    <row r="311" spans="2:5">
      <c r="B311" t="s">
        <v>2619</v>
      </c>
      <c r="C311" t="s">
        <v>2918</v>
      </c>
      <c r="D311" t="s">
        <v>3123</v>
      </c>
      <c r="E311" t="s">
        <v>4591</v>
      </c>
    </row>
    <row r="312" spans="2:5">
      <c r="B312" t="s">
        <v>2620</v>
      </c>
      <c r="C312" t="s">
        <v>2919</v>
      </c>
      <c r="D312" t="s">
        <v>3124</v>
      </c>
      <c r="E312" t="s">
        <v>3054</v>
      </c>
    </row>
    <row r="313" spans="2:5">
      <c r="B313">
        <v>0</v>
      </c>
      <c r="C313">
        <v>0</v>
      </c>
      <c r="D313">
        <v>0</v>
      </c>
      <c r="E313">
        <v>13797</v>
      </c>
    </row>
    <row r="314" spans="2:5">
      <c r="B314" t="s">
        <v>2621</v>
      </c>
      <c r="C314" t="s">
        <v>2920</v>
      </c>
      <c r="D314" t="s">
        <v>3125</v>
      </c>
      <c r="E314" t="s">
        <v>4592</v>
      </c>
    </row>
    <row r="315" spans="2:5">
      <c r="B315" t="s">
        <v>2622</v>
      </c>
      <c r="C315" t="s">
        <v>2921</v>
      </c>
      <c r="D315" t="s">
        <v>3126</v>
      </c>
      <c r="E315" t="s">
        <v>3056</v>
      </c>
    </row>
    <row r="316" spans="2:5">
      <c r="B316">
        <v>0</v>
      </c>
      <c r="C316">
        <v>0</v>
      </c>
      <c r="D316">
        <v>0</v>
      </c>
      <c r="E316">
        <v>14348</v>
      </c>
    </row>
    <row r="317" spans="2:5">
      <c r="B317" t="s">
        <v>2623</v>
      </c>
      <c r="C317" t="s">
        <v>2922</v>
      </c>
      <c r="D317" t="s">
        <v>3127</v>
      </c>
      <c r="E317" t="s">
        <v>4593</v>
      </c>
    </row>
    <row r="318" spans="2:5">
      <c r="B318" t="s">
        <v>2624</v>
      </c>
      <c r="C318" t="s">
        <v>2923</v>
      </c>
      <c r="D318" t="s">
        <v>3128</v>
      </c>
      <c r="E318" t="s">
        <v>3058</v>
      </c>
    </row>
    <row r="319" spans="2:5">
      <c r="B319">
        <v>0</v>
      </c>
      <c r="C319">
        <v>0</v>
      </c>
      <c r="D319">
        <v>0</v>
      </c>
      <c r="E319">
        <v>18830</v>
      </c>
    </row>
    <row r="320" spans="2:5">
      <c r="B320" t="s">
        <v>2625</v>
      </c>
      <c r="C320" t="s">
        <v>2924</v>
      </c>
      <c r="D320" t="s">
        <v>3129</v>
      </c>
      <c r="E320" t="s">
        <v>4594</v>
      </c>
    </row>
    <row r="321" spans="2:5">
      <c r="B321" t="s">
        <v>2626</v>
      </c>
      <c r="C321" t="s">
        <v>2925</v>
      </c>
      <c r="D321" t="s">
        <v>3130</v>
      </c>
      <c r="E321" t="s">
        <v>3060</v>
      </c>
    </row>
    <row r="322" spans="2:5">
      <c r="B322">
        <v>0</v>
      </c>
      <c r="C322">
        <v>0</v>
      </c>
      <c r="D322">
        <v>0</v>
      </c>
      <c r="E322">
        <v>10</v>
      </c>
    </row>
    <row r="323" spans="2:5">
      <c r="B323" t="s">
        <v>2627</v>
      </c>
      <c r="C323" t="s">
        <v>2926</v>
      </c>
      <c r="D323" t="s">
        <v>3131</v>
      </c>
      <c r="E323" t="s">
        <v>4595</v>
      </c>
    </row>
    <row r="324" spans="2:5">
      <c r="B324" t="s">
        <v>2628</v>
      </c>
      <c r="C324" t="s">
        <v>2927</v>
      </c>
      <c r="D324" t="s">
        <v>2905</v>
      </c>
      <c r="E324" t="s">
        <v>3062</v>
      </c>
    </row>
    <row r="325" spans="2:5">
      <c r="B325">
        <v>0</v>
      </c>
      <c r="C325">
        <v>0</v>
      </c>
      <c r="D325">
        <v>2026121</v>
      </c>
      <c r="E325">
        <v>0</v>
      </c>
    </row>
    <row r="326" spans="2:5">
      <c r="B326" t="s">
        <v>2629</v>
      </c>
      <c r="C326" t="s">
        <v>2928</v>
      </c>
      <c r="D326" t="s">
        <v>3132</v>
      </c>
      <c r="E326" t="s">
        <v>4596</v>
      </c>
    </row>
    <row r="327" spans="2:5">
      <c r="B327" t="s">
        <v>2630</v>
      </c>
      <c r="C327" t="s">
        <v>2929</v>
      </c>
      <c r="D327" t="s">
        <v>2907</v>
      </c>
      <c r="E327" t="s">
        <v>3064</v>
      </c>
    </row>
    <row r="328" spans="2:5">
      <c r="B328">
        <v>0</v>
      </c>
      <c r="C328">
        <v>0</v>
      </c>
      <c r="D328">
        <v>113454</v>
      </c>
      <c r="E328">
        <v>0</v>
      </c>
    </row>
    <row r="329" spans="2:5">
      <c r="B329" t="s">
        <v>2631</v>
      </c>
      <c r="C329" t="s">
        <v>2930</v>
      </c>
      <c r="D329" t="s">
        <v>3133</v>
      </c>
      <c r="E329" t="s">
        <v>4597</v>
      </c>
    </row>
    <row r="330" spans="2:5">
      <c r="B330" t="s">
        <v>2632</v>
      </c>
      <c r="C330" t="s">
        <v>2931</v>
      </c>
      <c r="D330" t="s">
        <v>3134</v>
      </c>
      <c r="E330" t="s">
        <v>4598</v>
      </c>
    </row>
    <row r="331" spans="2:5">
      <c r="B331">
        <v>0</v>
      </c>
      <c r="C331">
        <v>0</v>
      </c>
      <c r="D331">
        <v>402541</v>
      </c>
      <c r="E331">
        <v>822003</v>
      </c>
    </row>
    <row r="332" spans="2:5">
      <c r="B332" t="s">
        <v>2633</v>
      </c>
      <c r="C332" t="s">
        <v>2932</v>
      </c>
      <c r="D332" t="s">
        <v>3135</v>
      </c>
      <c r="E332" t="s">
        <v>4599</v>
      </c>
    </row>
    <row r="333" spans="2:5">
      <c r="B333" t="s">
        <v>2634</v>
      </c>
      <c r="C333" t="s">
        <v>2933</v>
      </c>
      <c r="D333" t="s">
        <v>3136</v>
      </c>
      <c r="E333" t="s">
        <v>4600</v>
      </c>
    </row>
    <row r="334" spans="2:5">
      <c r="B334">
        <v>0</v>
      </c>
      <c r="C334">
        <v>0</v>
      </c>
      <c r="D334">
        <v>422428</v>
      </c>
      <c r="E334">
        <v>9557709</v>
      </c>
    </row>
    <row r="335" spans="2:5">
      <c r="B335" t="s">
        <v>2635</v>
      </c>
      <c r="C335" t="s">
        <v>2934</v>
      </c>
      <c r="D335" t="s">
        <v>3137</v>
      </c>
      <c r="E335" t="s">
        <v>4601</v>
      </c>
    </row>
    <row r="336" spans="2:5">
      <c r="B336" t="s">
        <v>2636</v>
      </c>
      <c r="C336" t="s">
        <v>2935</v>
      </c>
      <c r="D336" t="s">
        <v>3138</v>
      </c>
      <c r="E336" t="s">
        <v>4602</v>
      </c>
    </row>
    <row r="337" spans="2:5">
      <c r="B337">
        <v>0</v>
      </c>
      <c r="C337">
        <v>0</v>
      </c>
      <c r="D337">
        <v>77089</v>
      </c>
      <c r="E337">
        <v>3048189</v>
      </c>
    </row>
    <row r="338" spans="2:5">
      <c r="B338" t="s">
        <v>2637</v>
      </c>
      <c r="C338" t="s">
        <v>2936</v>
      </c>
      <c r="D338" t="s">
        <v>3139</v>
      </c>
      <c r="E338" t="s">
        <v>4603</v>
      </c>
    </row>
    <row r="339" spans="2:5">
      <c r="B339" t="s">
        <v>2638</v>
      </c>
      <c r="C339" t="s">
        <v>2937</v>
      </c>
      <c r="D339" t="s">
        <v>3140</v>
      </c>
      <c r="E339" t="s">
        <v>4604</v>
      </c>
    </row>
    <row r="340" spans="2:5">
      <c r="B340">
        <v>0</v>
      </c>
      <c r="C340">
        <v>0</v>
      </c>
      <c r="D340">
        <v>457772</v>
      </c>
      <c r="E340">
        <v>70265</v>
      </c>
    </row>
    <row r="341" spans="2:5">
      <c r="B341" t="s">
        <v>2639</v>
      </c>
      <c r="C341" t="s">
        <v>2938</v>
      </c>
      <c r="D341" t="s">
        <v>3141</v>
      </c>
      <c r="E341" t="s">
        <v>4605</v>
      </c>
    </row>
    <row r="342" spans="2:5">
      <c r="B342" t="s">
        <v>2640</v>
      </c>
      <c r="C342" t="s">
        <v>2939</v>
      </c>
      <c r="D342" t="s">
        <v>3142</v>
      </c>
      <c r="E342" t="s">
        <v>4606</v>
      </c>
    </row>
    <row r="343" spans="2:5">
      <c r="B343">
        <v>0</v>
      </c>
      <c r="C343">
        <v>0</v>
      </c>
      <c r="D343">
        <v>1138321</v>
      </c>
      <c r="E343">
        <v>462258</v>
      </c>
    </row>
    <row r="344" spans="2:5">
      <c r="B344" t="s">
        <v>2641</v>
      </c>
      <c r="C344" t="s">
        <v>2940</v>
      </c>
      <c r="D344" t="s">
        <v>3143</v>
      </c>
      <c r="E344" t="s">
        <v>4607</v>
      </c>
    </row>
    <row r="345" spans="2:5">
      <c r="B345" t="s">
        <v>2642</v>
      </c>
      <c r="C345" t="s">
        <v>2941</v>
      </c>
      <c r="D345" t="s">
        <v>3144</v>
      </c>
      <c r="E345" t="s">
        <v>4608</v>
      </c>
    </row>
    <row r="346" spans="2:5">
      <c r="B346">
        <v>0</v>
      </c>
      <c r="C346">
        <v>0</v>
      </c>
      <c r="D346">
        <v>206828</v>
      </c>
      <c r="E346">
        <v>0</v>
      </c>
    </row>
    <row r="347" spans="2:5">
      <c r="B347" t="s">
        <v>2643</v>
      </c>
      <c r="C347" t="s">
        <v>2942</v>
      </c>
      <c r="D347" t="s">
        <v>3145</v>
      </c>
      <c r="E347" t="s">
        <v>4609</v>
      </c>
    </row>
    <row r="348" spans="2:5">
      <c r="B348" t="s">
        <v>2644</v>
      </c>
      <c r="C348" t="s">
        <v>2943</v>
      </c>
      <c r="D348" t="s">
        <v>3146</v>
      </c>
      <c r="E348" t="s">
        <v>4610</v>
      </c>
    </row>
    <row r="349" spans="2:5">
      <c r="B349">
        <v>0</v>
      </c>
      <c r="C349">
        <v>0</v>
      </c>
      <c r="D349">
        <v>56006</v>
      </c>
      <c r="E349">
        <v>200</v>
      </c>
    </row>
    <row r="350" spans="2:5">
      <c r="B350" t="s">
        <v>2645</v>
      </c>
      <c r="C350" t="s">
        <v>2944</v>
      </c>
      <c r="D350" t="s">
        <v>3147</v>
      </c>
      <c r="E350" t="s">
        <v>4611</v>
      </c>
    </row>
    <row r="351" spans="2:5">
      <c r="B351" t="s">
        <v>2646</v>
      </c>
      <c r="C351" t="s">
        <v>2945</v>
      </c>
      <c r="D351" t="s">
        <v>3148</v>
      </c>
      <c r="E351" t="s">
        <v>4612</v>
      </c>
    </row>
    <row r="352" spans="2:5">
      <c r="B352">
        <v>19499230</v>
      </c>
      <c r="C352">
        <v>0</v>
      </c>
      <c r="D352">
        <v>0</v>
      </c>
      <c r="E352">
        <v>0</v>
      </c>
    </row>
    <row r="353" spans="2:5">
      <c r="B353" t="s">
        <v>2647</v>
      </c>
      <c r="C353" t="s">
        <v>2946</v>
      </c>
      <c r="D353" t="s">
        <v>3149</v>
      </c>
      <c r="E353" t="s">
        <v>4613</v>
      </c>
    </row>
    <row r="354" spans="2:5">
      <c r="B354" t="s">
        <v>2648</v>
      </c>
      <c r="C354" t="s">
        <v>2947</v>
      </c>
      <c r="D354" t="s">
        <v>3150</v>
      </c>
      <c r="E354" t="s">
        <v>4614</v>
      </c>
    </row>
    <row r="355" spans="2:5">
      <c r="B355">
        <v>79307</v>
      </c>
      <c r="C355">
        <v>71887429</v>
      </c>
      <c r="D355">
        <v>0</v>
      </c>
      <c r="E355">
        <v>0</v>
      </c>
    </row>
    <row r="356" spans="2:5">
      <c r="B356" t="s">
        <v>2649</v>
      </c>
      <c r="C356" t="s">
        <v>2948</v>
      </c>
      <c r="D356" t="s">
        <v>3151</v>
      </c>
      <c r="E356" t="s">
        <v>4615</v>
      </c>
    </row>
    <row r="357" spans="2:5">
      <c r="B357" t="s">
        <v>2650</v>
      </c>
      <c r="C357" t="s">
        <v>2949</v>
      </c>
      <c r="D357" t="s">
        <v>3152</v>
      </c>
      <c r="E357" t="s">
        <v>4616</v>
      </c>
    </row>
    <row r="358" spans="2:5">
      <c r="B358">
        <v>0</v>
      </c>
      <c r="C358">
        <v>3733002</v>
      </c>
      <c r="D358">
        <v>0</v>
      </c>
      <c r="E358">
        <v>13901011</v>
      </c>
    </row>
    <row r="359" spans="2:5">
      <c r="B359" t="s">
        <v>2651</v>
      </c>
      <c r="C359" t="s">
        <v>2950</v>
      </c>
      <c r="D359" t="s">
        <v>3153</v>
      </c>
      <c r="E359" t="s">
        <v>4617</v>
      </c>
    </row>
    <row r="360" spans="2:5">
      <c r="B360" t="s">
        <v>2652</v>
      </c>
      <c r="C360" t="s">
        <v>2951</v>
      </c>
      <c r="D360" t="s">
        <v>3154</v>
      </c>
      <c r="E360" t="s">
        <v>4618</v>
      </c>
    </row>
    <row r="361" spans="2:5">
      <c r="B361">
        <v>286976</v>
      </c>
      <c r="C361">
        <v>6489666</v>
      </c>
      <c r="D361">
        <v>0</v>
      </c>
      <c r="E361">
        <v>2979104</v>
      </c>
    </row>
    <row r="362" spans="2:5">
      <c r="B362" t="s">
        <v>2653</v>
      </c>
      <c r="C362" t="s">
        <v>2952</v>
      </c>
      <c r="D362" t="s">
        <v>3155</v>
      </c>
      <c r="E362" t="s">
        <v>4619</v>
      </c>
    </row>
    <row r="363" spans="2:5">
      <c r="B363" t="s">
        <v>2654</v>
      </c>
      <c r="C363" t="s">
        <v>2953</v>
      </c>
      <c r="D363" t="s">
        <v>3156</v>
      </c>
      <c r="E363" t="s">
        <v>4620</v>
      </c>
    </row>
    <row r="364" spans="2:5">
      <c r="B364">
        <v>0</v>
      </c>
      <c r="C364">
        <v>14871965</v>
      </c>
      <c r="D364">
        <v>0</v>
      </c>
      <c r="E364">
        <v>947958</v>
      </c>
    </row>
    <row r="365" spans="2:5">
      <c r="B365" t="s">
        <v>2655</v>
      </c>
      <c r="C365" t="s">
        <v>2954</v>
      </c>
      <c r="D365" t="s">
        <v>3157</v>
      </c>
      <c r="E365" t="s">
        <v>4621</v>
      </c>
    </row>
    <row r="366" spans="2:5">
      <c r="B366" t="s">
        <v>2656</v>
      </c>
      <c r="C366" t="s">
        <v>2955</v>
      </c>
      <c r="D366" t="s">
        <v>3158</v>
      </c>
      <c r="E366" t="s">
        <v>4622</v>
      </c>
    </row>
    <row r="367" spans="2:5">
      <c r="B367">
        <v>15870</v>
      </c>
      <c r="C367">
        <v>1667270</v>
      </c>
      <c r="D367">
        <v>0</v>
      </c>
      <c r="E367">
        <v>735495</v>
      </c>
    </row>
    <row r="368" spans="2:5">
      <c r="B368" t="s">
        <v>2657</v>
      </c>
      <c r="C368" t="s">
        <v>2956</v>
      </c>
      <c r="D368" t="s">
        <v>3159</v>
      </c>
      <c r="E368" t="s">
        <v>4623</v>
      </c>
    </row>
    <row r="369" spans="2:5">
      <c r="B369" t="s">
        <v>2658</v>
      </c>
      <c r="C369" t="s">
        <v>2957</v>
      </c>
      <c r="D369" t="s">
        <v>3160</v>
      </c>
      <c r="E369" t="s">
        <v>4624</v>
      </c>
    </row>
    <row r="370" spans="2:5">
      <c r="B370">
        <v>0</v>
      </c>
      <c r="C370">
        <v>31009872</v>
      </c>
      <c r="D370">
        <v>0</v>
      </c>
      <c r="E370">
        <v>25763</v>
      </c>
    </row>
    <row r="371" spans="2:5">
      <c r="B371" t="s">
        <v>2659</v>
      </c>
      <c r="C371" t="s">
        <v>2958</v>
      </c>
      <c r="D371" t="s">
        <v>3161</v>
      </c>
      <c r="E371" t="s">
        <v>4625</v>
      </c>
    </row>
    <row r="372" spans="2:5">
      <c r="B372" t="s">
        <v>2660</v>
      </c>
      <c r="C372" t="s">
        <v>2959</v>
      </c>
      <c r="D372" t="s">
        <v>3162</v>
      </c>
      <c r="E372" t="s">
        <v>4626</v>
      </c>
    </row>
    <row r="373" spans="2:5">
      <c r="B373">
        <v>52299</v>
      </c>
      <c r="C373">
        <v>33743410</v>
      </c>
      <c r="D373">
        <v>0</v>
      </c>
      <c r="E373">
        <v>0</v>
      </c>
    </row>
    <row r="374" spans="2:5">
      <c r="B374" t="s">
        <v>2661</v>
      </c>
      <c r="C374" t="s">
        <v>2960</v>
      </c>
      <c r="D374" t="s">
        <v>3163</v>
      </c>
      <c r="E374" t="s">
        <v>4627</v>
      </c>
    </row>
    <row r="375" spans="2:5">
      <c r="B375" t="s">
        <v>2662</v>
      </c>
      <c r="C375" t="s">
        <v>2961</v>
      </c>
      <c r="D375" t="s">
        <v>3164</v>
      </c>
      <c r="E375" t="s">
        <v>4628</v>
      </c>
    </row>
    <row r="376" spans="2:5">
      <c r="B376">
        <v>19774</v>
      </c>
      <c r="C376">
        <v>10929510</v>
      </c>
      <c r="D376">
        <v>0</v>
      </c>
      <c r="E376">
        <v>1391000</v>
      </c>
    </row>
    <row r="377" spans="2:5">
      <c r="B377" t="s">
        <v>2663</v>
      </c>
      <c r="C377" t="s">
        <v>2962</v>
      </c>
      <c r="D377" t="s">
        <v>3165</v>
      </c>
      <c r="E377" t="s">
        <v>4629</v>
      </c>
    </row>
    <row r="378" spans="2:5">
      <c r="B378" t="s">
        <v>2664</v>
      </c>
      <c r="C378" t="s">
        <v>2963</v>
      </c>
      <c r="D378" t="s">
        <v>2909</v>
      </c>
      <c r="E378" t="s">
        <v>4630</v>
      </c>
    </row>
    <row r="379" spans="2:5">
      <c r="B379">
        <v>0</v>
      </c>
      <c r="C379">
        <v>105284</v>
      </c>
      <c r="D379">
        <v>1412</v>
      </c>
      <c r="E379">
        <v>988</v>
      </c>
    </row>
    <row r="380" spans="2:5">
      <c r="B380" t="s">
        <v>2665</v>
      </c>
      <c r="C380" t="s">
        <v>2964</v>
      </c>
      <c r="D380" t="s">
        <v>3166</v>
      </c>
      <c r="E380" t="s">
        <v>4631</v>
      </c>
    </row>
    <row r="381" spans="2:5">
      <c r="B381" t="s">
        <v>2666</v>
      </c>
      <c r="D381" t="s">
        <v>3167</v>
      </c>
      <c r="E381" t="s">
        <v>4632</v>
      </c>
    </row>
    <row r="382" spans="2:5">
      <c r="B382">
        <v>0</v>
      </c>
      <c r="D382">
        <v>1082</v>
      </c>
      <c r="E382">
        <v>0</v>
      </c>
    </row>
    <row r="383" spans="2:5">
      <c r="B383" t="s">
        <v>2667</v>
      </c>
      <c r="D383" t="s">
        <v>3168</v>
      </c>
      <c r="E383" t="s">
        <v>4633</v>
      </c>
    </row>
    <row r="384" spans="2:5">
      <c r="B384" t="s">
        <v>2668</v>
      </c>
      <c r="D384" t="s">
        <v>3169</v>
      </c>
      <c r="E384" t="s">
        <v>4634</v>
      </c>
    </row>
    <row r="385" spans="2:5">
      <c r="B385">
        <v>0</v>
      </c>
      <c r="D385">
        <v>361331</v>
      </c>
      <c r="E385">
        <v>6189307</v>
      </c>
    </row>
    <row r="386" spans="2:5">
      <c r="B386" t="s">
        <v>2669</v>
      </c>
      <c r="D386" t="s">
        <v>3170</v>
      </c>
      <c r="E386" t="s">
        <v>4635</v>
      </c>
    </row>
    <row r="387" spans="2:5">
      <c r="B387" t="s">
        <v>2670</v>
      </c>
      <c r="D387" t="s">
        <v>3171</v>
      </c>
      <c r="E387" t="s">
        <v>4636</v>
      </c>
    </row>
    <row r="388" spans="2:5">
      <c r="B388">
        <v>0</v>
      </c>
      <c r="D388">
        <v>0</v>
      </c>
      <c r="E388">
        <v>0</v>
      </c>
    </row>
    <row r="389" spans="2:5">
      <c r="B389" t="s">
        <v>2671</v>
      </c>
      <c r="D389" t="s">
        <v>3172</v>
      </c>
      <c r="E389" t="s">
        <v>4637</v>
      </c>
    </row>
    <row r="390" spans="2:5">
      <c r="B390" t="s">
        <v>2672</v>
      </c>
      <c r="D390" t="s">
        <v>2913</v>
      </c>
      <c r="E390" t="s">
        <v>4638</v>
      </c>
    </row>
    <row r="391" spans="2:5">
      <c r="B391">
        <v>0</v>
      </c>
      <c r="D391">
        <v>0</v>
      </c>
      <c r="E391">
        <v>0</v>
      </c>
    </row>
    <row r="392" spans="2:5">
      <c r="B392" t="s">
        <v>2673</v>
      </c>
      <c r="D392" t="s">
        <v>3173</v>
      </c>
      <c r="E392" t="s">
        <v>4639</v>
      </c>
    </row>
    <row r="393" spans="2:5">
      <c r="B393" t="s">
        <v>2674</v>
      </c>
      <c r="D393" t="s">
        <v>2917</v>
      </c>
      <c r="E393" t="s">
        <v>4640</v>
      </c>
    </row>
    <row r="394" spans="2:5">
      <c r="B394">
        <v>0</v>
      </c>
      <c r="D394">
        <v>33339</v>
      </c>
      <c r="E394">
        <v>0</v>
      </c>
    </row>
    <row r="395" spans="2:5">
      <c r="B395" t="s">
        <v>2675</v>
      </c>
      <c r="D395" t="s">
        <v>3174</v>
      </c>
      <c r="E395" t="s">
        <v>4641</v>
      </c>
    </row>
    <row r="396" spans="2:5">
      <c r="B396" t="s">
        <v>2676</v>
      </c>
      <c r="D396" t="s">
        <v>3175</v>
      </c>
      <c r="E396" t="s">
        <v>4642</v>
      </c>
    </row>
    <row r="397" spans="2:5">
      <c r="B397">
        <v>0</v>
      </c>
      <c r="D397">
        <v>174618</v>
      </c>
      <c r="E397">
        <v>0</v>
      </c>
    </row>
    <row r="398" spans="2:5">
      <c r="B398" t="s">
        <v>2677</v>
      </c>
      <c r="D398" t="s">
        <v>3176</v>
      </c>
      <c r="E398" t="s">
        <v>4643</v>
      </c>
    </row>
    <row r="399" spans="2:5">
      <c r="B399" t="s">
        <v>2678</v>
      </c>
      <c r="D399" t="s">
        <v>3177</v>
      </c>
      <c r="E399" t="s">
        <v>4644</v>
      </c>
    </row>
    <row r="400" spans="2:5">
      <c r="B400">
        <v>0</v>
      </c>
      <c r="D400">
        <v>0</v>
      </c>
      <c r="E400">
        <v>0</v>
      </c>
    </row>
    <row r="401" spans="2:5">
      <c r="B401" t="s">
        <v>2679</v>
      </c>
      <c r="D401" t="s">
        <v>3178</v>
      </c>
      <c r="E401" t="s">
        <v>4645</v>
      </c>
    </row>
    <row r="402" spans="2:5">
      <c r="B402" t="s">
        <v>2680</v>
      </c>
      <c r="D402" t="s">
        <v>3179</v>
      </c>
      <c r="E402" t="s">
        <v>4646</v>
      </c>
    </row>
    <row r="403" spans="2:5">
      <c r="B403">
        <v>0</v>
      </c>
      <c r="D403">
        <v>4928</v>
      </c>
      <c r="E403">
        <v>0</v>
      </c>
    </row>
    <row r="404" spans="2:5">
      <c r="B404" t="s">
        <v>2681</v>
      </c>
      <c r="D404" t="s">
        <v>3180</v>
      </c>
      <c r="E404" t="s">
        <v>4647</v>
      </c>
    </row>
    <row r="405" spans="2:5">
      <c r="B405" t="s">
        <v>2682</v>
      </c>
      <c r="D405" t="s">
        <v>3181</v>
      </c>
      <c r="E405" t="s">
        <v>4648</v>
      </c>
    </row>
    <row r="406" spans="2:5">
      <c r="B406">
        <v>48704588</v>
      </c>
      <c r="D406">
        <v>0</v>
      </c>
      <c r="E406">
        <v>0</v>
      </c>
    </row>
    <row r="407" spans="2:5">
      <c r="B407" t="s">
        <v>2683</v>
      </c>
      <c r="D407" t="s">
        <v>3182</v>
      </c>
      <c r="E407" t="s">
        <v>4649</v>
      </c>
    </row>
    <row r="408" spans="2:5">
      <c r="B408" t="s">
        <v>2684</v>
      </c>
      <c r="D408" t="s">
        <v>2947</v>
      </c>
      <c r="E408" t="s">
        <v>4650</v>
      </c>
    </row>
    <row r="409" spans="2:5">
      <c r="B409">
        <v>7292752</v>
      </c>
      <c r="D409">
        <v>1444</v>
      </c>
      <c r="E409">
        <v>0</v>
      </c>
    </row>
    <row r="410" spans="2:5">
      <c r="B410" t="s">
        <v>2685</v>
      </c>
      <c r="D410" t="s">
        <v>3183</v>
      </c>
      <c r="E410" t="s">
        <v>4651</v>
      </c>
    </row>
    <row r="411" spans="2:5">
      <c r="B411" t="s">
        <v>2686</v>
      </c>
      <c r="D411" t="s">
        <v>2949</v>
      </c>
      <c r="E411" t="s">
        <v>4652</v>
      </c>
    </row>
    <row r="412" spans="2:5">
      <c r="B412">
        <v>13323470</v>
      </c>
      <c r="D412">
        <v>0</v>
      </c>
      <c r="E412">
        <v>0</v>
      </c>
    </row>
    <row r="413" spans="2:5">
      <c r="B413" t="s">
        <v>2687</v>
      </c>
      <c r="D413" t="s">
        <v>3184</v>
      </c>
      <c r="E413" t="s">
        <v>4653</v>
      </c>
    </row>
    <row r="414" spans="2:5">
      <c r="B414" t="s">
        <v>2688</v>
      </c>
      <c r="D414" t="s">
        <v>3185</v>
      </c>
      <c r="E414" t="s">
        <v>4654</v>
      </c>
    </row>
    <row r="415" spans="2:5">
      <c r="B415">
        <v>8320309</v>
      </c>
      <c r="D415">
        <v>0</v>
      </c>
      <c r="E415">
        <v>0</v>
      </c>
    </row>
    <row r="416" spans="2:5">
      <c r="B416" t="s">
        <v>2689</v>
      </c>
      <c r="D416" t="s">
        <v>3186</v>
      </c>
      <c r="E416" t="s">
        <v>4655</v>
      </c>
    </row>
    <row r="417" spans="2:5">
      <c r="B417" t="s">
        <v>2690</v>
      </c>
      <c r="D417" t="s">
        <v>3187</v>
      </c>
      <c r="E417" t="s">
        <v>2586</v>
      </c>
    </row>
    <row r="418" spans="2:5">
      <c r="B418">
        <v>3133278</v>
      </c>
      <c r="D418">
        <v>0</v>
      </c>
      <c r="E418">
        <v>0</v>
      </c>
    </row>
    <row r="419" spans="2:5">
      <c r="B419" t="s">
        <v>2691</v>
      </c>
      <c r="D419" t="s">
        <v>3188</v>
      </c>
      <c r="E419" t="s">
        <v>4656</v>
      </c>
    </row>
    <row r="420" spans="2:5">
      <c r="B420" t="s">
        <v>2692</v>
      </c>
      <c r="D420" t="s">
        <v>3189</v>
      </c>
      <c r="E420" t="s">
        <v>4657</v>
      </c>
    </row>
    <row r="421" spans="2:5">
      <c r="B421">
        <v>0</v>
      </c>
      <c r="D421">
        <v>24373</v>
      </c>
      <c r="E421">
        <v>0</v>
      </c>
    </row>
    <row r="422" spans="2:5">
      <c r="B422" t="s">
        <v>2693</v>
      </c>
      <c r="D422" t="s">
        <v>3190</v>
      </c>
      <c r="E422" t="s">
        <v>4658</v>
      </c>
    </row>
    <row r="423" spans="2:5">
      <c r="B423" t="s">
        <v>2694</v>
      </c>
      <c r="D423" t="s">
        <v>3191</v>
      </c>
      <c r="E423" t="s">
        <v>2756</v>
      </c>
    </row>
    <row r="424" spans="2:5">
      <c r="B424">
        <v>485893</v>
      </c>
      <c r="D424">
        <v>36966</v>
      </c>
      <c r="E424">
        <v>0</v>
      </c>
    </row>
    <row r="425" spans="2:5">
      <c r="B425" t="s">
        <v>2695</v>
      </c>
      <c r="D425" t="s">
        <v>3192</v>
      </c>
      <c r="E425" t="s">
        <v>4659</v>
      </c>
    </row>
    <row r="426" spans="2:5">
      <c r="B426" t="s">
        <v>2696</v>
      </c>
      <c r="D426" t="s">
        <v>3193</v>
      </c>
      <c r="E426" t="s">
        <v>4660</v>
      </c>
    </row>
    <row r="427" spans="2:5">
      <c r="B427">
        <v>2954978</v>
      </c>
      <c r="D427">
        <v>0</v>
      </c>
      <c r="E427">
        <v>0</v>
      </c>
    </row>
    <row r="428" spans="2:5">
      <c r="B428" t="s">
        <v>2697</v>
      </c>
      <c r="D428" t="s">
        <v>3194</v>
      </c>
      <c r="E428" t="s">
        <v>4661</v>
      </c>
    </row>
    <row r="429" spans="2:5">
      <c r="B429" t="s">
        <v>2698</v>
      </c>
      <c r="D429" t="s">
        <v>3195</v>
      </c>
      <c r="E429" t="s">
        <v>2602</v>
      </c>
    </row>
    <row r="430" spans="2:5">
      <c r="B430">
        <v>966572</v>
      </c>
      <c r="D430">
        <v>0</v>
      </c>
      <c r="E430">
        <v>0</v>
      </c>
    </row>
    <row r="431" spans="2:5">
      <c r="B431" t="s">
        <v>2699</v>
      </c>
      <c r="D431" t="s">
        <v>3196</v>
      </c>
      <c r="E431" t="s">
        <v>4662</v>
      </c>
    </row>
    <row r="432" spans="2:5">
      <c r="B432" t="s">
        <v>2700</v>
      </c>
      <c r="D432" t="s">
        <v>3197</v>
      </c>
      <c r="E432" t="s">
        <v>4663</v>
      </c>
    </row>
    <row r="433" spans="2:5">
      <c r="B433">
        <v>14129054</v>
      </c>
      <c r="D433">
        <v>0</v>
      </c>
      <c r="E433">
        <v>0</v>
      </c>
    </row>
    <row r="434" spans="2:5">
      <c r="B434" t="s">
        <v>2701</v>
      </c>
      <c r="D434" t="s">
        <v>3198</v>
      </c>
      <c r="E434" t="s">
        <v>4664</v>
      </c>
    </row>
    <row r="435" spans="2:5">
      <c r="B435" t="s">
        <v>2702</v>
      </c>
      <c r="D435" t="s">
        <v>3199</v>
      </c>
      <c r="E435" t="s">
        <v>2620</v>
      </c>
    </row>
    <row r="436" spans="2:5">
      <c r="B436">
        <v>5472510</v>
      </c>
      <c r="D436">
        <v>0</v>
      </c>
      <c r="E436">
        <v>0</v>
      </c>
    </row>
    <row r="437" spans="2:5">
      <c r="B437" t="s">
        <v>2703</v>
      </c>
      <c r="D437" t="s">
        <v>3200</v>
      </c>
      <c r="E437" t="s">
        <v>4665</v>
      </c>
    </row>
    <row r="438" spans="2:5">
      <c r="B438" t="s">
        <v>2704</v>
      </c>
      <c r="D438" t="s">
        <v>3201</v>
      </c>
      <c r="E438" t="s">
        <v>4666</v>
      </c>
    </row>
    <row r="439" spans="2:5">
      <c r="B439">
        <v>6734908</v>
      </c>
      <c r="D439">
        <v>0</v>
      </c>
      <c r="E439">
        <v>0</v>
      </c>
    </row>
    <row r="440" spans="2:5">
      <c r="B440" t="s">
        <v>2705</v>
      </c>
      <c r="D440" t="s">
        <v>3202</v>
      </c>
      <c r="E440" t="s">
        <v>4667</v>
      </c>
    </row>
    <row r="441" spans="2:5">
      <c r="B441" t="s">
        <v>2706</v>
      </c>
      <c r="D441" t="s">
        <v>3203</v>
      </c>
      <c r="E441" t="s">
        <v>2638</v>
      </c>
    </row>
    <row r="442" spans="2:5">
      <c r="B442">
        <v>26840549</v>
      </c>
      <c r="D442">
        <v>0</v>
      </c>
      <c r="E442">
        <v>0</v>
      </c>
    </row>
    <row r="443" spans="2:5">
      <c r="B443" t="s">
        <v>2707</v>
      </c>
      <c r="D443" t="s">
        <v>3204</v>
      </c>
      <c r="E443" t="s">
        <v>4668</v>
      </c>
    </row>
    <row r="444" spans="2:5">
      <c r="B444" t="s">
        <v>2708</v>
      </c>
      <c r="D444" t="s">
        <v>3205</v>
      </c>
      <c r="E444" t="s">
        <v>4669</v>
      </c>
    </row>
    <row r="445" spans="2:5">
      <c r="B445">
        <v>0</v>
      </c>
      <c r="D445">
        <v>0</v>
      </c>
      <c r="E445">
        <v>0</v>
      </c>
    </row>
    <row r="446" spans="2:5">
      <c r="B446" t="s">
        <v>2709</v>
      </c>
      <c r="D446" t="s">
        <v>3206</v>
      </c>
      <c r="E446" t="s">
        <v>4670</v>
      </c>
    </row>
    <row r="447" spans="2:5">
      <c r="B447" t="s">
        <v>2710</v>
      </c>
      <c r="D447" t="s">
        <v>3207</v>
      </c>
      <c r="E447" t="s">
        <v>2656</v>
      </c>
    </row>
    <row r="448" spans="2:5">
      <c r="B448">
        <v>11889629</v>
      </c>
      <c r="D448">
        <v>0</v>
      </c>
      <c r="E448">
        <v>0</v>
      </c>
    </row>
    <row r="449" spans="2:5">
      <c r="B449" t="s">
        <v>2711</v>
      </c>
      <c r="D449" t="s">
        <v>3208</v>
      </c>
      <c r="E449" t="s">
        <v>4671</v>
      </c>
    </row>
    <row r="450" spans="2:5">
      <c r="B450" t="s">
        <v>2712</v>
      </c>
      <c r="D450" t="s">
        <v>3209</v>
      </c>
      <c r="E450" t="s">
        <v>4672</v>
      </c>
    </row>
    <row r="451" spans="2:5">
      <c r="B451">
        <v>0</v>
      </c>
      <c r="D451">
        <v>0</v>
      </c>
      <c r="E451">
        <v>0</v>
      </c>
    </row>
    <row r="452" spans="2:5">
      <c r="B452" t="s">
        <v>2713</v>
      </c>
      <c r="D452" t="s">
        <v>3210</v>
      </c>
      <c r="E452" t="s">
        <v>4673</v>
      </c>
    </row>
    <row r="453" spans="2:5">
      <c r="B453" t="s">
        <v>2714</v>
      </c>
      <c r="D453" t="s">
        <v>3211</v>
      </c>
      <c r="E453" t="s">
        <v>2674</v>
      </c>
    </row>
    <row r="454" spans="2:5">
      <c r="B454">
        <v>10656467</v>
      </c>
      <c r="D454">
        <v>29180</v>
      </c>
      <c r="E454">
        <v>0</v>
      </c>
    </row>
    <row r="455" spans="2:5">
      <c r="B455" t="s">
        <v>2715</v>
      </c>
      <c r="D455" t="s">
        <v>3212</v>
      </c>
      <c r="E455" t="s">
        <v>4674</v>
      </c>
    </row>
    <row r="456" spans="2:5">
      <c r="B456" t="s">
        <v>2716</v>
      </c>
      <c r="D456" t="s">
        <v>3213</v>
      </c>
      <c r="E456" t="s">
        <v>4675</v>
      </c>
    </row>
    <row r="457" spans="2:5">
      <c r="B457">
        <v>0</v>
      </c>
      <c r="D457">
        <v>569530</v>
      </c>
      <c r="E457">
        <v>0</v>
      </c>
    </row>
    <row r="458" spans="2:5">
      <c r="B458" t="s">
        <v>2717</v>
      </c>
      <c r="D458" t="s">
        <v>3214</v>
      </c>
      <c r="E458" t="s">
        <v>4676</v>
      </c>
    </row>
    <row r="459" spans="2:5">
      <c r="B459" t="s">
        <v>2718</v>
      </c>
      <c r="D459" t="s">
        <v>3215</v>
      </c>
      <c r="E459" t="s">
        <v>2692</v>
      </c>
    </row>
    <row r="460" spans="2:5">
      <c r="B460">
        <v>74933578</v>
      </c>
      <c r="D460">
        <v>217324</v>
      </c>
      <c r="E460">
        <v>0</v>
      </c>
    </row>
    <row r="461" spans="2:5">
      <c r="B461" t="s">
        <v>2719</v>
      </c>
      <c r="D461" t="s">
        <v>3216</v>
      </c>
      <c r="E461" t="s">
        <v>4677</v>
      </c>
    </row>
    <row r="462" spans="2:5">
      <c r="B462" t="s">
        <v>2720</v>
      </c>
      <c r="D462" t="s">
        <v>3217</v>
      </c>
      <c r="E462" t="s">
        <v>4678</v>
      </c>
    </row>
    <row r="463" spans="2:5">
      <c r="B463">
        <v>0</v>
      </c>
      <c r="D463">
        <v>0</v>
      </c>
      <c r="E463">
        <v>0</v>
      </c>
    </row>
    <row r="464" spans="2:5">
      <c r="B464" t="s">
        <v>2721</v>
      </c>
      <c r="D464" t="s">
        <v>3218</v>
      </c>
      <c r="E464" t="s">
        <v>4679</v>
      </c>
    </row>
    <row r="465" spans="2:5">
      <c r="B465" t="s">
        <v>2722</v>
      </c>
      <c r="D465" t="s">
        <v>3219</v>
      </c>
      <c r="E465" t="s">
        <v>2825</v>
      </c>
    </row>
    <row r="466" spans="2:5">
      <c r="B466">
        <v>0</v>
      </c>
      <c r="D466">
        <v>0</v>
      </c>
      <c r="E466">
        <v>2898208</v>
      </c>
    </row>
    <row r="467" spans="2:5">
      <c r="B467" t="s">
        <v>2723</v>
      </c>
      <c r="D467" t="s">
        <v>3220</v>
      </c>
      <c r="E467" t="s">
        <v>4680</v>
      </c>
    </row>
    <row r="468" spans="2:5">
      <c r="B468" t="s">
        <v>2724</v>
      </c>
      <c r="D468" t="s">
        <v>3221</v>
      </c>
      <c r="E468" t="s">
        <v>2827</v>
      </c>
    </row>
    <row r="469" spans="2:5">
      <c r="B469">
        <v>0</v>
      </c>
      <c r="D469">
        <v>0</v>
      </c>
      <c r="E469">
        <v>932713</v>
      </c>
    </row>
    <row r="470" spans="2:5">
      <c r="B470" t="s">
        <v>2725</v>
      </c>
      <c r="D470" t="s">
        <v>3222</v>
      </c>
      <c r="E470" t="s">
        <v>4681</v>
      </c>
    </row>
    <row r="471" spans="2:5">
      <c r="B471" t="s">
        <v>2726</v>
      </c>
      <c r="D471" t="s">
        <v>3223</v>
      </c>
      <c r="E471" t="s">
        <v>2829</v>
      </c>
    </row>
    <row r="472" spans="2:5">
      <c r="B472">
        <v>1414167</v>
      </c>
      <c r="D472">
        <v>0</v>
      </c>
      <c r="E472">
        <v>580629</v>
      </c>
    </row>
    <row r="473" spans="2:5">
      <c r="B473" t="s">
        <v>2727</v>
      </c>
      <c r="D473" t="s">
        <v>3224</v>
      </c>
      <c r="E473" t="s">
        <v>4682</v>
      </c>
    </row>
    <row r="474" spans="2:5">
      <c r="B474" t="s">
        <v>2728</v>
      </c>
      <c r="D474" t="s">
        <v>3225</v>
      </c>
      <c r="E474" t="s">
        <v>2831</v>
      </c>
    </row>
    <row r="475" spans="2:5">
      <c r="B475">
        <v>0</v>
      </c>
      <c r="D475">
        <v>75000</v>
      </c>
      <c r="E475">
        <v>16066</v>
      </c>
    </row>
    <row r="476" spans="2:5">
      <c r="B476" t="s">
        <v>2729</v>
      </c>
      <c r="D476" t="s">
        <v>3226</v>
      </c>
      <c r="E476" t="s">
        <v>4683</v>
      </c>
    </row>
    <row r="477" spans="2:5">
      <c r="B477" t="s">
        <v>2730</v>
      </c>
      <c r="D477" t="s">
        <v>3227</v>
      </c>
      <c r="E477" t="s">
        <v>2833</v>
      </c>
    </row>
    <row r="478" spans="2:5">
      <c r="B478">
        <v>35856026</v>
      </c>
      <c r="D478">
        <v>0</v>
      </c>
      <c r="E478">
        <v>0</v>
      </c>
    </row>
    <row r="479" spans="2:5">
      <c r="B479" t="s">
        <v>2731</v>
      </c>
      <c r="D479" t="s">
        <v>3228</v>
      </c>
      <c r="E479" t="s">
        <v>4684</v>
      </c>
    </row>
    <row r="480" spans="2:5">
      <c r="B480" t="s">
        <v>2732</v>
      </c>
      <c r="D480" t="s">
        <v>3229</v>
      </c>
      <c r="E480" t="s">
        <v>2835</v>
      </c>
    </row>
    <row r="481" spans="2:5">
      <c r="B481">
        <v>0</v>
      </c>
      <c r="D481">
        <v>0</v>
      </c>
      <c r="E481">
        <v>0</v>
      </c>
    </row>
    <row r="482" spans="2:5">
      <c r="B482" t="s">
        <v>2733</v>
      </c>
      <c r="D482" t="s">
        <v>3230</v>
      </c>
      <c r="E482" t="s">
        <v>4685</v>
      </c>
    </row>
    <row r="483" spans="2:5">
      <c r="B483" t="s">
        <v>2734</v>
      </c>
      <c r="D483" t="s">
        <v>3231</v>
      </c>
      <c r="E483" t="s">
        <v>4686</v>
      </c>
    </row>
    <row r="484" spans="2:5">
      <c r="B484">
        <v>-2025252</v>
      </c>
      <c r="D484">
        <v>0</v>
      </c>
      <c r="E484">
        <v>0</v>
      </c>
    </row>
    <row r="485" spans="2:5">
      <c r="B485" t="s">
        <v>2735</v>
      </c>
      <c r="D485" t="s">
        <v>3232</v>
      </c>
      <c r="E485" t="s">
        <v>4687</v>
      </c>
    </row>
    <row r="486" spans="2:5">
      <c r="D486" t="s">
        <v>3233</v>
      </c>
      <c r="E486" t="s">
        <v>2837</v>
      </c>
    </row>
    <row r="487" spans="2:5">
      <c r="D487">
        <v>0</v>
      </c>
      <c r="E487">
        <v>0</v>
      </c>
    </row>
    <row r="488" spans="2:5">
      <c r="D488" t="s">
        <v>3234</v>
      </c>
      <c r="E488" t="s">
        <v>4688</v>
      </c>
    </row>
    <row r="489" spans="2:5">
      <c r="D489" t="s">
        <v>3235</v>
      </c>
      <c r="E489" t="s">
        <v>4689</v>
      </c>
    </row>
    <row r="490" spans="2:5">
      <c r="D490">
        <v>0</v>
      </c>
      <c r="E490">
        <v>4306809</v>
      </c>
    </row>
    <row r="491" spans="2:5">
      <c r="D491" t="s">
        <v>3236</v>
      </c>
      <c r="E491" t="s">
        <v>4690</v>
      </c>
    </row>
    <row r="492" spans="2:5">
      <c r="D492" t="s">
        <v>3237</v>
      </c>
      <c r="E492" t="s">
        <v>3090</v>
      </c>
    </row>
    <row r="493" spans="2:5">
      <c r="D493">
        <v>0</v>
      </c>
      <c r="E493">
        <v>5095476</v>
      </c>
    </row>
    <row r="494" spans="2:5">
      <c r="D494" t="s">
        <v>3238</v>
      </c>
      <c r="E494" t="s">
        <v>4691</v>
      </c>
    </row>
    <row r="495" spans="2:5">
      <c r="D495" t="s">
        <v>3239</v>
      </c>
      <c r="E495" t="s">
        <v>4692</v>
      </c>
    </row>
    <row r="496" spans="2:5">
      <c r="D496">
        <v>0</v>
      </c>
      <c r="E496">
        <v>1541865</v>
      </c>
    </row>
    <row r="497" spans="4:5">
      <c r="D497" t="s">
        <v>3240</v>
      </c>
      <c r="E497" t="s">
        <v>4693</v>
      </c>
    </row>
    <row r="498" spans="4:5">
      <c r="D498" t="s">
        <v>3241</v>
      </c>
      <c r="E498" t="s">
        <v>4694</v>
      </c>
    </row>
    <row r="499" spans="4:5">
      <c r="D499">
        <v>0</v>
      </c>
      <c r="E499">
        <v>142815</v>
      </c>
    </row>
    <row r="500" spans="4:5">
      <c r="D500" t="s">
        <v>3242</v>
      </c>
      <c r="E500" t="s">
        <v>4695</v>
      </c>
    </row>
    <row r="501" spans="4:5">
      <c r="D501" t="s">
        <v>3243</v>
      </c>
      <c r="E501" t="s">
        <v>4696</v>
      </c>
    </row>
    <row r="502" spans="4:5">
      <c r="D502">
        <v>0</v>
      </c>
      <c r="E502">
        <v>16963</v>
      </c>
    </row>
    <row r="503" spans="4:5">
      <c r="D503" t="s">
        <v>3244</v>
      </c>
      <c r="E503" t="s">
        <v>4697</v>
      </c>
    </row>
    <row r="504" spans="4:5">
      <c r="D504" t="s">
        <v>3245</v>
      </c>
      <c r="E504" t="s">
        <v>4698</v>
      </c>
    </row>
    <row r="505" spans="4:5">
      <c r="D505">
        <v>0</v>
      </c>
      <c r="E505">
        <v>0</v>
      </c>
    </row>
    <row r="506" spans="4:5">
      <c r="D506" t="s">
        <v>3246</v>
      </c>
      <c r="E506" t="s">
        <v>4699</v>
      </c>
    </row>
    <row r="507" spans="4:5">
      <c r="D507" t="s">
        <v>3247</v>
      </c>
      <c r="E507" t="s">
        <v>4700</v>
      </c>
    </row>
    <row r="508" spans="4:5">
      <c r="D508">
        <v>0</v>
      </c>
      <c r="E508">
        <v>10</v>
      </c>
    </row>
    <row r="509" spans="4:5">
      <c r="D509" t="s">
        <v>3248</v>
      </c>
      <c r="E509" t="s">
        <v>4701</v>
      </c>
    </row>
    <row r="510" spans="4:5">
      <c r="D510" t="s">
        <v>3249</v>
      </c>
      <c r="E510" t="s">
        <v>4702</v>
      </c>
    </row>
    <row r="511" spans="4:5">
      <c r="D511">
        <v>0</v>
      </c>
      <c r="E511">
        <v>0</v>
      </c>
    </row>
    <row r="512" spans="4:5">
      <c r="D512" t="s">
        <v>3250</v>
      </c>
      <c r="E512" t="s">
        <v>4703</v>
      </c>
    </row>
    <row r="513" spans="4:5">
      <c r="D513" t="s">
        <v>3251</v>
      </c>
      <c r="E513" t="s">
        <v>4704</v>
      </c>
    </row>
    <row r="514" spans="4:5">
      <c r="D514">
        <v>0</v>
      </c>
      <c r="E514">
        <v>0</v>
      </c>
    </row>
    <row r="515" spans="4:5">
      <c r="D515" t="s">
        <v>3252</v>
      </c>
      <c r="E515" t="s">
        <v>4705</v>
      </c>
    </row>
    <row r="516" spans="4:5">
      <c r="D516" t="s">
        <v>3253</v>
      </c>
      <c r="E516" t="s">
        <v>4706</v>
      </c>
    </row>
    <row r="517" spans="4:5">
      <c r="D517">
        <v>0</v>
      </c>
      <c r="E517">
        <v>6584605</v>
      </c>
    </row>
    <row r="518" spans="4:5">
      <c r="D518" t="s">
        <v>3254</v>
      </c>
      <c r="E518" t="s">
        <v>4707</v>
      </c>
    </row>
    <row r="519" spans="4:5">
      <c r="D519" t="s">
        <v>3255</v>
      </c>
      <c r="E519" t="s">
        <v>2700</v>
      </c>
    </row>
    <row r="520" spans="4:5">
      <c r="D520">
        <v>0</v>
      </c>
      <c r="E520">
        <v>3299479</v>
      </c>
    </row>
    <row r="521" spans="4:5">
      <c r="D521" t="s">
        <v>3256</v>
      </c>
      <c r="E521" t="s">
        <v>4708</v>
      </c>
    </row>
    <row r="522" spans="4:5">
      <c r="D522" t="s">
        <v>3257</v>
      </c>
      <c r="E522" t="s">
        <v>2702</v>
      </c>
    </row>
    <row r="523" spans="4:5">
      <c r="D523">
        <v>363182</v>
      </c>
      <c r="E523">
        <v>1036011</v>
      </c>
    </row>
    <row r="524" spans="4:5">
      <c r="D524" t="s">
        <v>3258</v>
      </c>
      <c r="E524" t="s">
        <v>4709</v>
      </c>
    </row>
    <row r="525" spans="4:5">
      <c r="D525" t="s">
        <v>3259</v>
      </c>
      <c r="E525" t="s">
        <v>2704</v>
      </c>
    </row>
    <row r="526" spans="4:5">
      <c r="D526">
        <v>43059</v>
      </c>
      <c r="E526">
        <v>69671</v>
      </c>
    </row>
    <row r="527" spans="4:5">
      <c r="D527" t="s">
        <v>3260</v>
      </c>
      <c r="E527" t="s">
        <v>4710</v>
      </c>
    </row>
    <row r="528" spans="4:5">
      <c r="D528" t="s">
        <v>3261</v>
      </c>
      <c r="E528" t="s">
        <v>2706</v>
      </c>
    </row>
    <row r="529" spans="4:5">
      <c r="D529">
        <v>0</v>
      </c>
      <c r="E529">
        <v>41712</v>
      </c>
    </row>
    <row r="530" spans="4:5">
      <c r="D530" t="s">
        <v>3262</v>
      </c>
      <c r="E530" t="s">
        <v>4711</v>
      </c>
    </row>
    <row r="531" spans="4:5">
      <c r="D531" t="s">
        <v>3263</v>
      </c>
      <c r="E531" t="s">
        <v>2708</v>
      </c>
    </row>
    <row r="532" spans="4:5">
      <c r="D532">
        <v>154038</v>
      </c>
      <c r="E532">
        <v>0</v>
      </c>
    </row>
    <row r="533" spans="4:5">
      <c r="D533" t="s">
        <v>3264</v>
      </c>
      <c r="E533" t="s">
        <v>4712</v>
      </c>
    </row>
    <row r="534" spans="4:5">
      <c r="D534" t="s">
        <v>3265</v>
      </c>
      <c r="E534" t="s">
        <v>2710</v>
      </c>
    </row>
    <row r="535" spans="4:5">
      <c r="D535">
        <v>0</v>
      </c>
      <c r="E535">
        <v>6000</v>
      </c>
    </row>
    <row r="536" spans="4:5">
      <c r="D536" t="s">
        <v>3266</v>
      </c>
      <c r="E536" t="s">
        <v>4713</v>
      </c>
    </row>
    <row r="537" spans="4:5">
      <c r="D537" t="s">
        <v>3267</v>
      </c>
      <c r="E537" t="s">
        <v>2712</v>
      </c>
    </row>
    <row r="538" spans="4:5">
      <c r="D538">
        <v>1303</v>
      </c>
      <c r="E538">
        <v>123081</v>
      </c>
    </row>
    <row r="539" spans="4:5">
      <c r="D539" t="s">
        <v>3268</v>
      </c>
      <c r="E539" t="s">
        <v>4714</v>
      </c>
    </row>
    <row r="540" spans="4:5">
      <c r="D540" t="s">
        <v>3269</v>
      </c>
      <c r="E540" t="s">
        <v>2714</v>
      </c>
    </row>
    <row r="541" spans="4:5">
      <c r="D541">
        <v>247648</v>
      </c>
      <c r="E541">
        <v>0</v>
      </c>
    </row>
    <row r="542" spans="4:5">
      <c r="D542" t="s">
        <v>3270</v>
      </c>
      <c r="E542" t="s">
        <v>4715</v>
      </c>
    </row>
    <row r="543" spans="4:5">
      <c r="D543" t="s">
        <v>3271</v>
      </c>
      <c r="E543" t="s">
        <v>4716</v>
      </c>
    </row>
    <row r="544" spans="4:5">
      <c r="D544">
        <v>0</v>
      </c>
      <c r="E544">
        <v>5206293</v>
      </c>
    </row>
    <row r="545" spans="4:5">
      <c r="D545" t="s">
        <v>3272</v>
      </c>
      <c r="E545" t="s">
        <v>4717</v>
      </c>
    </row>
    <row r="546" spans="4:5">
      <c r="D546" t="s">
        <v>3273</v>
      </c>
      <c r="E546" t="s">
        <v>2718</v>
      </c>
    </row>
    <row r="547" spans="4:5">
      <c r="D547">
        <v>0</v>
      </c>
      <c r="E547">
        <v>2216477</v>
      </c>
    </row>
    <row r="548" spans="4:5">
      <c r="D548" t="s">
        <v>3274</v>
      </c>
      <c r="E548" t="s">
        <v>4718</v>
      </c>
    </row>
    <row r="549" spans="4:5">
      <c r="D549" t="s">
        <v>3275</v>
      </c>
      <c r="E549" t="s">
        <v>2720</v>
      </c>
    </row>
    <row r="550" spans="4:5">
      <c r="D550">
        <v>18390</v>
      </c>
      <c r="E550">
        <v>661628</v>
      </c>
    </row>
    <row r="551" spans="4:5">
      <c r="D551" t="s">
        <v>3276</v>
      </c>
      <c r="E551" t="s">
        <v>4719</v>
      </c>
    </row>
    <row r="552" spans="4:5">
      <c r="D552" t="s">
        <v>3277</v>
      </c>
      <c r="E552" t="s">
        <v>2722</v>
      </c>
    </row>
    <row r="553" spans="4:5">
      <c r="D553">
        <v>0</v>
      </c>
      <c r="E553">
        <v>79130</v>
      </c>
    </row>
    <row r="554" spans="4:5">
      <c r="D554" t="s">
        <v>3278</v>
      </c>
      <c r="E554" t="s">
        <v>4720</v>
      </c>
    </row>
    <row r="555" spans="4:5">
      <c r="D555" t="s">
        <v>3279</v>
      </c>
      <c r="E555" t="s">
        <v>2724</v>
      </c>
    </row>
    <row r="556" spans="4:5">
      <c r="D556">
        <v>0</v>
      </c>
      <c r="E556">
        <v>23450</v>
      </c>
    </row>
    <row r="557" spans="4:5">
      <c r="D557" t="s">
        <v>3280</v>
      </c>
      <c r="E557" t="s">
        <v>4721</v>
      </c>
    </row>
    <row r="558" spans="4:5">
      <c r="D558" t="s">
        <v>3281</v>
      </c>
      <c r="E558" t="s">
        <v>2726</v>
      </c>
    </row>
    <row r="559" spans="4:5">
      <c r="D559">
        <v>0</v>
      </c>
      <c r="E559">
        <v>0</v>
      </c>
    </row>
    <row r="560" spans="4:5">
      <c r="D560" t="s">
        <v>3282</v>
      </c>
      <c r="E560" t="s">
        <v>4722</v>
      </c>
    </row>
    <row r="561" spans="4:5">
      <c r="D561" t="s">
        <v>3283</v>
      </c>
      <c r="E561" t="s">
        <v>2728</v>
      </c>
    </row>
    <row r="562" spans="4:5">
      <c r="D562">
        <v>0</v>
      </c>
      <c r="E562">
        <v>0</v>
      </c>
    </row>
    <row r="563" spans="4:5">
      <c r="D563" t="s">
        <v>3284</v>
      </c>
      <c r="E563" t="s">
        <v>4723</v>
      </c>
    </row>
    <row r="564" spans="4:5">
      <c r="D564" t="s">
        <v>3285</v>
      </c>
      <c r="E564" t="s">
        <v>2730</v>
      </c>
    </row>
    <row r="565" spans="4:5">
      <c r="D565">
        <v>0</v>
      </c>
      <c r="E565">
        <v>0</v>
      </c>
    </row>
    <row r="566" spans="4:5">
      <c r="D566" t="s">
        <v>3286</v>
      </c>
      <c r="E566" t="s">
        <v>4724</v>
      </c>
    </row>
    <row r="567" spans="4:5">
      <c r="D567" t="s">
        <v>3287</v>
      </c>
      <c r="E567" t="s">
        <v>2732</v>
      </c>
    </row>
    <row r="568" spans="4:5">
      <c r="D568">
        <v>0</v>
      </c>
      <c r="E568">
        <v>0</v>
      </c>
    </row>
    <row r="569" spans="4:5">
      <c r="D569" t="s">
        <v>3288</v>
      </c>
      <c r="E569" t="s">
        <v>4725</v>
      </c>
    </row>
    <row r="570" spans="4:5">
      <c r="D570" t="s">
        <v>3289</v>
      </c>
      <c r="E570" t="s">
        <v>4726</v>
      </c>
    </row>
    <row r="571" spans="4:5">
      <c r="D571">
        <v>0</v>
      </c>
      <c r="E571">
        <v>3413827</v>
      </c>
    </row>
    <row r="572" spans="4:5">
      <c r="D572" t="s">
        <v>3290</v>
      </c>
      <c r="E572" t="s">
        <v>4727</v>
      </c>
    </row>
    <row r="573" spans="4:5">
      <c r="D573" t="s">
        <v>3291</v>
      </c>
      <c r="E573" t="s">
        <v>4728</v>
      </c>
    </row>
    <row r="574" spans="4:5">
      <c r="D574">
        <v>33740</v>
      </c>
      <c r="E574">
        <v>3028289</v>
      </c>
    </row>
    <row r="575" spans="4:5">
      <c r="D575" t="s">
        <v>3292</v>
      </c>
      <c r="E575" t="s">
        <v>4729</v>
      </c>
    </row>
    <row r="576" spans="4:5">
      <c r="D576" t="s">
        <v>3293</v>
      </c>
      <c r="E576" t="s">
        <v>4730</v>
      </c>
    </row>
    <row r="577" spans="4:5">
      <c r="D577">
        <v>0</v>
      </c>
      <c r="E577">
        <v>933095</v>
      </c>
    </row>
    <row r="578" spans="4:5">
      <c r="D578" t="s">
        <v>3294</v>
      </c>
      <c r="E578" t="s">
        <v>4731</v>
      </c>
    </row>
    <row r="579" spans="4:5">
      <c r="D579" t="s">
        <v>3295</v>
      </c>
      <c r="E579" t="s">
        <v>4732</v>
      </c>
    </row>
    <row r="580" spans="4:5">
      <c r="D580">
        <v>0</v>
      </c>
      <c r="E580">
        <v>672959</v>
      </c>
    </row>
    <row r="581" spans="4:5">
      <c r="D581" t="s">
        <v>3296</v>
      </c>
      <c r="E581" t="s">
        <v>4733</v>
      </c>
    </row>
    <row r="582" spans="4:5">
      <c r="D582" t="s">
        <v>3297</v>
      </c>
      <c r="E582" t="s">
        <v>4734</v>
      </c>
    </row>
    <row r="583" spans="4:5">
      <c r="D583">
        <v>0</v>
      </c>
      <c r="E583">
        <v>22417</v>
      </c>
    </row>
    <row r="584" spans="4:5">
      <c r="D584" t="s">
        <v>3298</v>
      </c>
      <c r="E584" t="s">
        <v>4735</v>
      </c>
    </row>
    <row r="585" spans="4:5">
      <c r="D585" t="s">
        <v>3299</v>
      </c>
      <c r="E585" t="s">
        <v>4736</v>
      </c>
    </row>
    <row r="586" spans="4:5">
      <c r="D586">
        <v>0</v>
      </c>
      <c r="E586">
        <v>0</v>
      </c>
    </row>
    <row r="587" spans="4:5">
      <c r="D587" t="s">
        <v>3300</v>
      </c>
      <c r="E587" t="s">
        <v>4737</v>
      </c>
    </row>
    <row r="588" spans="4:5">
      <c r="D588" t="s">
        <v>3301</v>
      </c>
      <c r="E588" t="s">
        <v>4738</v>
      </c>
    </row>
    <row r="589" spans="4:5">
      <c r="D589">
        <v>0</v>
      </c>
      <c r="E589">
        <v>0</v>
      </c>
    </row>
    <row r="590" spans="4:5">
      <c r="D590" t="s">
        <v>3302</v>
      </c>
      <c r="E590" t="s">
        <v>4739</v>
      </c>
    </row>
    <row r="591" spans="4:5">
      <c r="D591" t="s">
        <v>3303</v>
      </c>
      <c r="E591" t="s">
        <v>4740</v>
      </c>
    </row>
    <row r="592" spans="4:5">
      <c r="D592">
        <v>0</v>
      </c>
      <c r="E592">
        <v>0</v>
      </c>
    </row>
    <row r="593" spans="4:5">
      <c r="D593" t="s">
        <v>3304</v>
      </c>
      <c r="E593" t="s">
        <v>4741</v>
      </c>
    </row>
    <row r="594" spans="4:5">
      <c r="D594" t="s">
        <v>3305</v>
      </c>
      <c r="E594" t="s">
        <v>4742</v>
      </c>
    </row>
    <row r="595" spans="4:5">
      <c r="D595">
        <v>0</v>
      </c>
      <c r="E595">
        <v>0</v>
      </c>
    </row>
    <row r="596" spans="4:5">
      <c r="D596" t="s">
        <v>3306</v>
      </c>
      <c r="E596" t="s">
        <v>4743</v>
      </c>
    </row>
    <row r="597" spans="4:5">
      <c r="D597" t="s">
        <v>3307</v>
      </c>
      <c r="E597" t="s">
        <v>4744</v>
      </c>
    </row>
    <row r="598" spans="4:5">
      <c r="D598">
        <v>0</v>
      </c>
      <c r="E598">
        <v>4525642</v>
      </c>
    </row>
    <row r="599" spans="4:5">
      <c r="D599" t="s">
        <v>3308</v>
      </c>
      <c r="E599" t="s">
        <v>4745</v>
      </c>
    </row>
    <row r="600" spans="4:5">
      <c r="D600" t="s">
        <v>3309</v>
      </c>
      <c r="E600" t="s">
        <v>4746</v>
      </c>
    </row>
    <row r="601" spans="4:5">
      <c r="D601">
        <v>0</v>
      </c>
      <c r="E601">
        <v>79767</v>
      </c>
    </row>
    <row r="602" spans="4:5">
      <c r="D602" t="s">
        <v>3310</v>
      </c>
      <c r="E602" t="s">
        <v>4747</v>
      </c>
    </row>
    <row r="603" spans="4:5">
      <c r="D603" t="s">
        <v>3311</v>
      </c>
      <c r="E603" t="s">
        <v>4748</v>
      </c>
    </row>
    <row r="604" spans="4:5">
      <c r="D604">
        <v>0</v>
      </c>
      <c r="E604">
        <v>5484</v>
      </c>
    </row>
    <row r="605" spans="4:5">
      <c r="D605" t="s">
        <v>3312</v>
      </c>
      <c r="E605" t="s">
        <v>4749</v>
      </c>
    </row>
    <row r="606" spans="4:5">
      <c r="D606" t="s">
        <v>3313</v>
      </c>
      <c r="E606" t="s">
        <v>4750</v>
      </c>
    </row>
    <row r="607" spans="4:5">
      <c r="D607">
        <v>0</v>
      </c>
      <c r="E607">
        <v>845</v>
      </c>
    </row>
    <row r="608" spans="4:5">
      <c r="D608" t="s">
        <v>3314</v>
      </c>
      <c r="E608" t="s">
        <v>4751</v>
      </c>
    </row>
    <row r="609" spans="4:5">
      <c r="D609" t="s">
        <v>3315</v>
      </c>
      <c r="E609" t="s">
        <v>4752</v>
      </c>
    </row>
    <row r="610" spans="4:5">
      <c r="D610">
        <v>0</v>
      </c>
      <c r="E610">
        <v>5438</v>
      </c>
    </row>
    <row r="611" spans="4:5">
      <c r="D611" t="s">
        <v>3316</v>
      </c>
      <c r="E611" t="s">
        <v>4753</v>
      </c>
    </row>
    <row r="612" spans="4:5">
      <c r="D612" t="s">
        <v>3317</v>
      </c>
      <c r="E612" t="s">
        <v>4754</v>
      </c>
    </row>
    <row r="613" spans="4:5">
      <c r="D613">
        <v>0</v>
      </c>
      <c r="E613">
        <v>0</v>
      </c>
    </row>
    <row r="614" spans="4:5">
      <c r="D614" t="s">
        <v>3318</v>
      </c>
      <c r="E614" t="s">
        <v>4755</v>
      </c>
    </row>
    <row r="615" spans="4:5">
      <c r="D615" t="s">
        <v>3319</v>
      </c>
      <c r="E615" t="s">
        <v>4756</v>
      </c>
    </row>
    <row r="616" spans="4:5">
      <c r="D616">
        <v>0</v>
      </c>
      <c r="E616">
        <v>0</v>
      </c>
    </row>
    <row r="617" spans="4:5">
      <c r="D617" t="s">
        <v>3320</v>
      </c>
      <c r="E617" t="s">
        <v>4757</v>
      </c>
    </row>
    <row r="618" spans="4:5">
      <c r="D618" t="s">
        <v>3321</v>
      </c>
      <c r="E618" t="s">
        <v>4758</v>
      </c>
    </row>
    <row r="619" spans="4:5">
      <c r="D619">
        <v>0</v>
      </c>
      <c r="E619">
        <v>0</v>
      </c>
    </row>
    <row r="620" spans="4:5">
      <c r="D620" t="s">
        <v>3322</v>
      </c>
      <c r="E620" t="s">
        <v>4759</v>
      </c>
    </row>
    <row r="621" spans="4:5">
      <c r="D621" t="s">
        <v>3323</v>
      </c>
      <c r="E621" t="s">
        <v>4760</v>
      </c>
    </row>
    <row r="622" spans="4:5">
      <c r="D622">
        <v>0</v>
      </c>
      <c r="E622">
        <v>0</v>
      </c>
    </row>
    <row r="623" spans="4:5">
      <c r="D623" t="s">
        <v>3324</v>
      </c>
      <c r="E623" t="s">
        <v>4761</v>
      </c>
    </row>
    <row r="624" spans="4:5">
      <c r="D624" t="s">
        <v>3325</v>
      </c>
      <c r="E624" t="s">
        <v>4762</v>
      </c>
    </row>
    <row r="625" spans="4:5">
      <c r="D625">
        <v>0</v>
      </c>
      <c r="E625">
        <v>110515</v>
      </c>
    </row>
    <row r="626" spans="4:5">
      <c r="D626" t="s">
        <v>3326</v>
      </c>
      <c r="E626" t="s">
        <v>4763</v>
      </c>
    </row>
    <row r="627" spans="4:5">
      <c r="D627" t="s">
        <v>3327</v>
      </c>
      <c r="E627" t="s">
        <v>4764</v>
      </c>
    </row>
    <row r="628" spans="4:5">
      <c r="D628">
        <v>0</v>
      </c>
      <c r="E628">
        <v>4703799</v>
      </c>
    </row>
    <row r="629" spans="4:5">
      <c r="D629" t="s">
        <v>3328</v>
      </c>
      <c r="E629" t="s">
        <v>4765</v>
      </c>
    </row>
    <row r="630" spans="4:5">
      <c r="D630" t="s">
        <v>3329</v>
      </c>
      <c r="E630" t="s">
        <v>4766</v>
      </c>
    </row>
    <row r="631" spans="4:5">
      <c r="D631">
        <v>110566</v>
      </c>
      <c r="E631">
        <v>1425585</v>
      </c>
    </row>
    <row r="632" spans="4:5">
      <c r="D632" t="s">
        <v>3330</v>
      </c>
      <c r="E632" t="s">
        <v>4767</v>
      </c>
    </row>
    <row r="633" spans="4:5">
      <c r="D633" t="s">
        <v>3331</v>
      </c>
      <c r="E633" t="s">
        <v>4768</v>
      </c>
    </row>
    <row r="634" spans="4:5">
      <c r="D634">
        <v>0</v>
      </c>
      <c r="E634">
        <v>1577548</v>
      </c>
    </row>
    <row r="635" spans="4:5">
      <c r="D635" t="s">
        <v>3332</v>
      </c>
      <c r="E635" t="s">
        <v>4769</v>
      </c>
    </row>
    <row r="636" spans="4:5">
      <c r="D636" t="s">
        <v>3333</v>
      </c>
      <c r="E636" t="s">
        <v>3096</v>
      </c>
    </row>
    <row r="637" spans="4:5">
      <c r="D637">
        <v>0</v>
      </c>
      <c r="E637">
        <v>710617</v>
      </c>
    </row>
    <row r="638" spans="4:5">
      <c r="D638" t="s">
        <v>3334</v>
      </c>
      <c r="E638" t="s">
        <v>4770</v>
      </c>
    </row>
    <row r="639" spans="4:5">
      <c r="D639" t="s">
        <v>3335</v>
      </c>
      <c r="E639" t="s">
        <v>4771</v>
      </c>
    </row>
    <row r="640" spans="4:5">
      <c r="D640">
        <v>0</v>
      </c>
      <c r="E640">
        <v>0</v>
      </c>
    </row>
    <row r="641" spans="4:5">
      <c r="D641" t="s">
        <v>3336</v>
      </c>
      <c r="E641" t="s">
        <v>4772</v>
      </c>
    </row>
    <row r="642" spans="4:5">
      <c r="D642" t="s">
        <v>3337</v>
      </c>
      <c r="E642" t="s">
        <v>4773</v>
      </c>
    </row>
    <row r="643" spans="4:5">
      <c r="D643">
        <v>0</v>
      </c>
      <c r="E643">
        <v>32763</v>
      </c>
    </row>
    <row r="644" spans="4:5">
      <c r="D644" t="s">
        <v>3338</v>
      </c>
      <c r="E644" t="s">
        <v>4774</v>
      </c>
    </row>
    <row r="645" spans="4:5">
      <c r="D645" t="s">
        <v>3339</v>
      </c>
      <c r="E645" t="s">
        <v>4775</v>
      </c>
    </row>
    <row r="646" spans="4:5">
      <c r="D646">
        <v>0</v>
      </c>
      <c r="E646">
        <v>59224</v>
      </c>
    </row>
    <row r="647" spans="4:5">
      <c r="D647" t="s">
        <v>3340</v>
      </c>
      <c r="E647" t="s">
        <v>4776</v>
      </c>
    </row>
    <row r="648" spans="4:5">
      <c r="D648" t="s">
        <v>3341</v>
      </c>
      <c r="E648" t="s">
        <v>4777</v>
      </c>
    </row>
    <row r="649" spans="4:5">
      <c r="D649">
        <v>0</v>
      </c>
      <c r="E649">
        <v>0</v>
      </c>
    </row>
    <row r="650" spans="4:5">
      <c r="D650" t="s">
        <v>3342</v>
      </c>
      <c r="E650" t="s">
        <v>4778</v>
      </c>
    </row>
    <row r="651" spans="4:5">
      <c r="D651" t="s">
        <v>3343</v>
      </c>
      <c r="E651" t="s">
        <v>4779</v>
      </c>
    </row>
    <row r="652" spans="4:5">
      <c r="D652">
        <v>0</v>
      </c>
      <c r="E652">
        <v>11270046</v>
      </c>
    </row>
    <row r="653" spans="4:5">
      <c r="D653" t="s">
        <v>3344</v>
      </c>
      <c r="E653" t="s">
        <v>4780</v>
      </c>
    </row>
    <row r="654" spans="4:5">
      <c r="D654" t="s">
        <v>3345</v>
      </c>
      <c r="E654" t="s">
        <v>4781</v>
      </c>
    </row>
    <row r="655" spans="4:5">
      <c r="D655">
        <v>578871</v>
      </c>
      <c r="E655">
        <v>2154844</v>
      </c>
    </row>
    <row r="656" spans="4:5">
      <c r="D656" t="s">
        <v>3346</v>
      </c>
      <c r="E656" t="s">
        <v>4782</v>
      </c>
    </row>
    <row r="657" spans="4:5">
      <c r="D657" t="s">
        <v>3347</v>
      </c>
      <c r="E657" t="s">
        <v>4783</v>
      </c>
    </row>
    <row r="658" spans="4:5">
      <c r="D658">
        <v>401923</v>
      </c>
      <c r="E658">
        <v>978806</v>
      </c>
    </row>
    <row r="659" spans="4:5">
      <c r="D659" t="s">
        <v>3348</v>
      </c>
      <c r="E659" t="s">
        <v>4784</v>
      </c>
    </row>
    <row r="660" spans="4:5">
      <c r="D660" t="s">
        <v>3349</v>
      </c>
      <c r="E660" t="s">
        <v>4785</v>
      </c>
    </row>
    <row r="661" spans="4:5">
      <c r="D661">
        <v>0</v>
      </c>
      <c r="E661">
        <v>580693</v>
      </c>
    </row>
    <row r="662" spans="4:5">
      <c r="D662" t="s">
        <v>3350</v>
      </c>
      <c r="E662" t="s">
        <v>4786</v>
      </c>
    </row>
    <row r="663" spans="4:5">
      <c r="D663" t="s">
        <v>3351</v>
      </c>
      <c r="E663" t="s">
        <v>3098</v>
      </c>
    </row>
    <row r="664" spans="4:5">
      <c r="D664">
        <v>22535</v>
      </c>
      <c r="E664">
        <v>805740</v>
      </c>
    </row>
    <row r="665" spans="4:5">
      <c r="D665" t="s">
        <v>3352</v>
      </c>
      <c r="E665" t="s">
        <v>4787</v>
      </c>
    </row>
    <row r="666" spans="4:5">
      <c r="D666" t="s">
        <v>3353</v>
      </c>
      <c r="E666" t="s">
        <v>4788</v>
      </c>
    </row>
    <row r="667" spans="4:5">
      <c r="D667">
        <v>0</v>
      </c>
      <c r="E667">
        <v>0</v>
      </c>
    </row>
    <row r="668" spans="4:5">
      <c r="D668" t="s">
        <v>3354</v>
      </c>
      <c r="E668" t="s">
        <v>4789</v>
      </c>
    </row>
    <row r="669" spans="4:5">
      <c r="D669" t="s">
        <v>3355</v>
      </c>
      <c r="E669" t="s">
        <v>4790</v>
      </c>
    </row>
    <row r="670" spans="4:5">
      <c r="D670">
        <v>373492</v>
      </c>
      <c r="E670">
        <v>0</v>
      </c>
    </row>
    <row r="671" spans="4:5">
      <c r="D671" t="s">
        <v>3356</v>
      </c>
      <c r="E671" t="s">
        <v>4791</v>
      </c>
    </row>
    <row r="672" spans="4:5">
      <c r="D672" t="s">
        <v>3357</v>
      </c>
      <c r="E672" t="s">
        <v>4792</v>
      </c>
    </row>
    <row r="673" spans="4:5">
      <c r="D673">
        <v>0</v>
      </c>
      <c r="E673">
        <v>0</v>
      </c>
    </row>
    <row r="674" spans="4:5">
      <c r="D674" t="s">
        <v>3358</v>
      </c>
      <c r="E674" t="s">
        <v>4793</v>
      </c>
    </row>
    <row r="675" spans="4:5">
      <c r="D675" t="s">
        <v>3359</v>
      </c>
      <c r="E675" t="s">
        <v>4794</v>
      </c>
    </row>
    <row r="676" spans="4:5">
      <c r="D676">
        <v>4</v>
      </c>
      <c r="E676">
        <v>0</v>
      </c>
    </row>
    <row r="677" spans="4:5">
      <c r="D677" t="s">
        <v>3360</v>
      </c>
      <c r="E677" t="s">
        <v>4795</v>
      </c>
    </row>
    <row r="678" spans="4:5">
      <c r="D678" t="s">
        <v>3361</v>
      </c>
      <c r="E678" t="s">
        <v>4796</v>
      </c>
    </row>
    <row r="679" spans="4:5">
      <c r="D679">
        <v>20</v>
      </c>
      <c r="E679">
        <v>3767620</v>
      </c>
    </row>
    <row r="680" spans="4:5">
      <c r="D680" t="s">
        <v>3362</v>
      </c>
      <c r="E680" t="s">
        <v>4797</v>
      </c>
    </row>
    <row r="681" spans="4:5">
      <c r="D681" t="s">
        <v>3363</v>
      </c>
      <c r="E681" t="s">
        <v>4798</v>
      </c>
    </row>
    <row r="682" spans="4:5">
      <c r="D682">
        <v>18777</v>
      </c>
      <c r="E682">
        <v>148447</v>
      </c>
    </row>
    <row r="683" spans="4:5">
      <c r="D683" t="s">
        <v>3364</v>
      </c>
      <c r="E683" t="s">
        <v>4799</v>
      </c>
    </row>
    <row r="684" spans="4:5">
      <c r="D684" t="s">
        <v>3365</v>
      </c>
      <c r="E684" t="s">
        <v>4800</v>
      </c>
    </row>
    <row r="685" spans="4:5">
      <c r="D685">
        <v>0</v>
      </c>
      <c r="E685">
        <v>20669</v>
      </c>
    </row>
    <row r="686" spans="4:5">
      <c r="D686" t="s">
        <v>3366</v>
      </c>
      <c r="E686" t="s">
        <v>4801</v>
      </c>
    </row>
    <row r="687" spans="4:5">
      <c r="D687" t="s">
        <v>3367</v>
      </c>
      <c r="E687" t="s">
        <v>4802</v>
      </c>
    </row>
    <row r="688" spans="4:5">
      <c r="D688">
        <v>0</v>
      </c>
      <c r="E688">
        <v>359887</v>
      </c>
    </row>
    <row r="689" spans="4:5">
      <c r="D689" t="s">
        <v>3368</v>
      </c>
      <c r="E689" t="s">
        <v>4803</v>
      </c>
    </row>
    <row r="690" spans="4:5">
      <c r="D690" t="s">
        <v>3369</v>
      </c>
      <c r="E690" t="s">
        <v>3100</v>
      </c>
    </row>
    <row r="691" spans="4:5">
      <c r="D691">
        <v>0</v>
      </c>
      <c r="E691">
        <v>40413</v>
      </c>
    </row>
    <row r="692" spans="4:5">
      <c r="D692" t="s">
        <v>3370</v>
      </c>
      <c r="E692" t="s">
        <v>4804</v>
      </c>
    </row>
    <row r="693" spans="4:5">
      <c r="D693" t="s">
        <v>3371</v>
      </c>
      <c r="E693" t="s">
        <v>4805</v>
      </c>
    </row>
    <row r="694" spans="4:5">
      <c r="D694">
        <v>0</v>
      </c>
      <c r="E694">
        <v>0</v>
      </c>
    </row>
    <row r="695" spans="4:5">
      <c r="D695" t="s">
        <v>3372</v>
      </c>
      <c r="E695" t="s">
        <v>4806</v>
      </c>
    </row>
    <row r="696" spans="4:5">
      <c r="D696" t="s">
        <v>3373</v>
      </c>
      <c r="E696" t="s">
        <v>4807</v>
      </c>
    </row>
    <row r="697" spans="4:5">
      <c r="D697">
        <v>0</v>
      </c>
      <c r="E697">
        <v>900</v>
      </c>
    </row>
    <row r="698" spans="4:5">
      <c r="D698" t="s">
        <v>3374</v>
      </c>
      <c r="E698" t="s">
        <v>4808</v>
      </c>
    </row>
    <row r="699" spans="4:5">
      <c r="D699" t="s">
        <v>3375</v>
      </c>
      <c r="E699" t="s">
        <v>4809</v>
      </c>
    </row>
    <row r="700" spans="4:5">
      <c r="D700">
        <v>0</v>
      </c>
      <c r="E700">
        <v>0</v>
      </c>
    </row>
    <row r="701" spans="4:5">
      <c r="D701" t="s">
        <v>3376</v>
      </c>
      <c r="E701" t="s">
        <v>4810</v>
      </c>
    </row>
    <row r="702" spans="4:5">
      <c r="D702" t="s">
        <v>3377</v>
      </c>
      <c r="E702" t="s">
        <v>4811</v>
      </c>
    </row>
    <row r="703" spans="4:5">
      <c r="D703">
        <v>0</v>
      </c>
      <c r="E703">
        <v>0</v>
      </c>
    </row>
    <row r="704" spans="4:5">
      <c r="D704" t="s">
        <v>3378</v>
      </c>
      <c r="E704" t="s">
        <v>4812</v>
      </c>
    </row>
    <row r="705" spans="4:5">
      <c r="D705" t="s">
        <v>3379</v>
      </c>
      <c r="E705" t="s">
        <v>4813</v>
      </c>
    </row>
    <row r="706" spans="4:5">
      <c r="D706">
        <v>0</v>
      </c>
      <c r="E706">
        <v>691208</v>
      </c>
    </row>
    <row r="707" spans="4:5">
      <c r="D707" t="s">
        <v>3380</v>
      </c>
      <c r="E707" t="s">
        <v>4814</v>
      </c>
    </row>
    <row r="708" spans="4:5">
      <c r="D708" t="s">
        <v>3381</v>
      </c>
      <c r="E708" t="s">
        <v>2873</v>
      </c>
    </row>
    <row r="709" spans="4:5">
      <c r="D709">
        <v>0</v>
      </c>
      <c r="E709">
        <v>139522</v>
      </c>
    </row>
    <row r="710" spans="4:5">
      <c r="D710" t="s">
        <v>3382</v>
      </c>
      <c r="E710" t="s">
        <v>4815</v>
      </c>
    </row>
    <row r="711" spans="4:5">
      <c r="D711" t="s">
        <v>3383</v>
      </c>
      <c r="E711" t="s">
        <v>2875</v>
      </c>
    </row>
    <row r="712" spans="4:5">
      <c r="D712">
        <v>0</v>
      </c>
      <c r="E712">
        <v>27766</v>
      </c>
    </row>
    <row r="713" spans="4:5">
      <c r="D713" t="s">
        <v>3384</v>
      </c>
      <c r="E713" t="s">
        <v>4816</v>
      </c>
    </row>
    <row r="714" spans="4:5">
      <c r="D714" t="s">
        <v>3385</v>
      </c>
      <c r="E714" t="s">
        <v>4817</v>
      </c>
    </row>
    <row r="715" spans="4:5">
      <c r="D715">
        <v>0</v>
      </c>
      <c r="E715">
        <v>990061</v>
      </c>
    </row>
    <row r="716" spans="4:5">
      <c r="D716" t="s">
        <v>3386</v>
      </c>
      <c r="E716" t="s">
        <v>4818</v>
      </c>
    </row>
    <row r="717" spans="4:5">
      <c r="D717" t="s">
        <v>3387</v>
      </c>
      <c r="E717" t="s">
        <v>2877</v>
      </c>
    </row>
    <row r="718" spans="4:5">
      <c r="D718">
        <v>143862105</v>
      </c>
      <c r="E718">
        <v>22239</v>
      </c>
    </row>
    <row r="719" spans="4:5">
      <c r="D719" t="s">
        <v>3388</v>
      </c>
      <c r="E719" t="s">
        <v>4819</v>
      </c>
    </row>
    <row r="720" spans="4:5">
      <c r="D720" t="s">
        <v>3389</v>
      </c>
      <c r="E720" t="s">
        <v>4820</v>
      </c>
    </row>
    <row r="721" spans="4:5">
      <c r="D721">
        <v>0</v>
      </c>
      <c r="E721">
        <v>0</v>
      </c>
    </row>
    <row r="722" spans="4:5">
      <c r="D722" t="s">
        <v>3390</v>
      </c>
      <c r="E722" t="s">
        <v>4821</v>
      </c>
    </row>
    <row r="723" spans="4:5">
      <c r="D723" t="s">
        <v>3391</v>
      </c>
      <c r="E723" t="s">
        <v>4822</v>
      </c>
    </row>
    <row r="724" spans="4:5">
      <c r="D724">
        <v>0</v>
      </c>
      <c r="E724">
        <v>58352</v>
      </c>
    </row>
    <row r="725" spans="4:5">
      <c r="D725" t="s">
        <v>3392</v>
      </c>
      <c r="E725" t="s">
        <v>4823</v>
      </c>
    </row>
    <row r="726" spans="4:5">
      <c r="D726" t="s">
        <v>3393</v>
      </c>
      <c r="E726" t="s">
        <v>4824</v>
      </c>
    </row>
    <row r="727" spans="4:5">
      <c r="D727">
        <v>0</v>
      </c>
      <c r="E727">
        <v>1375</v>
      </c>
    </row>
    <row r="728" spans="4:5">
      <c r="D728" t="s">
        <v>3394</v>
      </c>
      <c r="E728" t="s">
        <v>4825</v>
      </c>
    </row>
    <row r="729" spans="4:5">
      <c r="D729" t="s">
        <v>3395</v>
      </c>
      <c r="E729" t="s">
        <v>4826</v>
      </c>
    </row>
    <row r="730" spans="4:5">
      <c r="D730">
        <v>0</v>
      </c>
      <c r="E730">
        <v>0</v>
      </c>
    </row>
    <row r="731" spans="4:5">
      <c r="D731" t="s">
        <v>3396</v>
      </c>
      <c r="E731" t="s">
        <v>4827</v>
      </c>
    </row>
    <row r="732" spans="4:5">
      <c r="D732" t="s">
        <v>3397</v>
      </c>
      <c r="E732" t="s">
        <v>4828</v>
      </c>
    </row>
    <row r="733" spans="4:5">
      <c r="D733">
        <v>0</v>
      </c>
      <c r="E733">
        <v>1375245</v>
      </c>
    </row>
    <row r="734" spans="4:5">
      <c r="D734" t="s">
        <v>3398</v>
      </c>
      <c r="E734" t="s">
        <v>4829</v>
      </c>
    </row>
    <row r="735" spans="4:5">
      <c r="D735" t="s">
        <v>3399</v>
      </c>
      <c r="E735" t="s">
        <v>2879</v>
      </c>
    </row>
    <row r="736" spans="4:5">
      <c r="D736">
        <v>0</v>
      </c>
      <c r="E736">
        <v>1054002</v>
      </c>
    </row>
    <row r="737" spans="4:5">
      <c r="D737" t="s">
        <v>3400</v>
      </c>
      <c r="E737" t="s">
        <v>4830</v>
      </c>
    </row>
    <row r="738" spans="4:5">
      <c r="D738" t="s">
        <v>3401</v>
      </c>
      <c r="E738" t="s">
        <v>2881</v>
      </c>
    </row>
    <row r="739" spans="4:5">
      <c r="D739">
        <v>0</v>
      </c>
      <c r="E739">
        <v>238723</v>
      </c>
    </row>
    <row r="740" spans="4:5">
      <c r="D740" t="s">
        <v>3402</v>
      </c>
      <c r="E740" t="s">
        <v>4831</v>
      </c>
    </row>
    <row r="741" spans="4:5">
      <c r="D741" t="s">
        <v>3403</v>
      </c>
      <c r="E741" t="s">
        <v>2883</v>
      </c>
    </row>
    <row r="742" spans="4:5">
      <c r="D742">
        <v>0</v>
      </c>
      <c r="E742">
        <v>427052</v>
      </c>
    </row>
    <row r="743" spans="4:5">
      <c r="D743" t="s">
        <v>3404</v>
      </c>
      <c r="E743" t="s">
        <v>4832</v>
      </c>
    </row>
    <row r="744" spans="4:5">
      <c r="D744" t="s">
        <v>3405</v>
      </c>
      <c r="E744" t="s">
        <v>2885</v>
      </c>
    </row>
    <row r="745" spans="4:5">
      <c r="D745">
        <v>0</v>
      </c>
      <c r="E745">
        <v>19870</v>
      </c>
    </row>
    <row r="746" spans="4:5">
      <c r="D746" t="s">
        <v>3406</v>
      </c>
      <c r="E746" t="s">
        <v>4833</v>
      </c>
    </row>
    <row r="747" spans="4:5">
      <c r="D747" t="s">
        <v>3407</v>
      </c>
      <c r="E747" t="s">
        <v>2887</v>
      </c>
    </row>
    <row r="748" spans="4:5">
      <c r="D748">
        <v>0</v>
      </c>
      <c r="E748">
        <v>0</v>
      </c>
    </row>
    <row r="749" spans="4:5">
      <c r="D749" t="s">
        <v>3408</v>
      </c>
      <c r="E749" t="s">
        <v>4834</v>
      </c>
    </row>
    <row r="750" spans="4:5">
      <c r="D750" t="s">
        <v>3409</v>
      </c>
      <c r="E750" t="s">
        <v>2889</v>
      </c>
    </row>
    <row r="751" spans="4:5">
      <c r="D751">
        <v>0</v>
      </c>
      <c r="E751">
        <v>18733</v>
      </c>
    </row>
    <row r="752" spans="4:5">
      <c r="D752" t="s">
        <v>3410</v>
      </c>
      <c r="E752" t="s">
        <v>4835</v>
      </c>
    </row>
    <row r="753" spans="4:5">
      <c r="D753" t="s">
        <v>3411</v>
      </c>
      <c r="E753" t="s">
        <v>4836</v>
      </c>
    </row>
    <row r="754" spans="4:5">
      <c r="D754">
        <v>0</v>
      </c>
      <c r="E754">
        <v>5889</v>
      </c>
    </row>
    <row r="755" spans="4:5">
      <c r="D755" t="s">
        <v>3412</v>
      </c>
      <c r="E755" t="s">
        <v>4837</v>
      </c>
    </row>
    <row r="756" spans="4:5">
      <c r="D756" t="s">
        <v>3413</v>
      </c>
      <c r="E756" t="s">
        <v>2891</v>
      </c>
    </row>
    <row r="757" spans="4:5">
      <c r="D757">
        <v>0</v>
      </c>
      <c r="E757">
        <v>0</v>
      </c>
    </row>
    <row r="758" spans="4:5">
      <c r="D758" t="s">
        <v>3414</v>
      </c>
      <c r="E758" t="s">
        <v>4838</v>
      </c>
    </row>
    <row r="759" spans="4:5">
      <c r="D759" t="s">
        <v>3415</v>
      </c>
      <c r="E759" t="s">
        <v>4839</v>
      </c>
    </row>
    <row r="760" spans="4:5">
      <c r="D760">
        <v>0</v>
      </c>
      <c r="E760">
        <v>2191755</v>
      </c>
    </row>
    <row r="761" spans="4:5">
      <c r="D761" t="s">
        <v>3416</v>
      </c>
      <c r="E761" t="s">
        <v>4840</v>
      </c>
    </row>
    <row r="762" spans="4:5">
      <c r="D762" t="s">
        <v>3417</v>
      </c>
      <c r="E762" t="s">
        <v>4841</v>
      </c>
    </row>
    <row r="763" spans="4:5">
      <c r="D763">
        <v>0</v>
      </c>
      <c r="E763">
        <v>3182208</v>
      </c>
    </row>
    <row r="764" spans="4:5">
      <c r="D764" t="s">
        <v>3418</v>
      </c>
      <c r="E764" t="s">
        <v>4842</v>
      </c>
    </row>
    <row r="765" spans="4:5">
      <c r="D765" t="s">
        <v>3419</v>
      </c>
      <c r="E765" t="s">
        <v>4843</v>
      </c>
    </row>
    <row r="766" spans="4:5">
      <c r="D766">
        <v>0</v>
      </c>
      <c r="E766">
        <v>969934</v>
      </c>
    </row>
    <row r="767" spans="4:5">
      <c r="D767" t="s">
        <v>3420</v>
      </c>
      <c r="E767" t="s">
        <v>4844</v>
      </c>
    </row>
    <row r="768" spans="4:5">
      <c r="D768" t="s">
        <v>3421</v>
      </c>
      <c r="E768" t="s">
        <v>4845</v>
      </c>
    </row>
    <row r="769" spans="4:5">
      <c r="D769">
        <v>0</v>
      </c>
      <c r="E769">
        <v>117676</v>
      </c>
    </row>
    <row r="770" spans="4:5">
      <c r="D770" t="s">
        <v>3422</v>
      </c>
      <c r="E770" t="s">
        <v>4846</v>
      </c>
    </row>
    <row r="771" spans="4:5">
      <c r="D771" t="s">
        <v>3423</v>
      </c>
      <c r="E771" t="s">
        <v>3108</v>
      </c>
    </row>
    <row r="772" spans="4:5">
      <c r="D772">
        <v>0</v>
      </c>
      <c r="E772">
        <v>58999</v>
      </c>
    </row>
    <row r="773" spans="4:5">
      <c r="D773" t="s">
        <v>3424</v>
      </c>
      <c r="E773" t="s">
        <v>4847</v>
      </c>
    </row>
    <row r="774" spans="4:5">
      <c r="D774" t="s">
        <v>3425</v>
      </c>
      <c r="E774" t="s">
        <v>4848</v>
      </c>
    </row>
    <row r="775" spans="4:5">
      <c r="D775">
        <v>0</v>
      </c>
      <c r="E775">
        <v>0</v>
      </c>
    </row>
    <row r="776" spans="4:5">
      <c r="D776" t="s">
        <v>3426</v>
      </c>
      <c r="E776" t="s">
        <v>4849</v>
      </c>
    </row>
    <row r="777" spans="4:5">
      <c r="D777" t="s">
        <v>3427</v>
      </c>
      <c r="E777" t="s">
        <v>4850</v>
      </c>
    </row>
    <row r="778" spans="4:5">
      <c r="D778">
        <v>0</v>
      </c>
      <c r="E778">
        <v>2160</v>
      </c>
    </row>
    <row r="779" spans="4:5">
      <c r="D779" t="s">
        <v>3428</v>
      </c>
      <c r="E779" t="s">
        <v>4851</v>
      </c>
    </row>
    <row r="780" spans="4:5">
      <c r="D780" t="s">
        <v>3429</v>
      </c>
      <c r="E780" t="s">
        <v>4852</v>
      </c>
    </row>
    <row r="781" spans="4:5">
      <c r="D781">
        <v>0</v>
      </c>
      <c r="E781">
        <v>29374</v>
      </c>
    </row>
    <row r="782" spans="4:5">
      <c r="D782" t="s">
        <v>3430</v>
      </c>
      <c r="E782" t="s">
        <v>4853</v>
      </c>
    </row>
    <row r="783" spans="4:5">
      <c r="D783" t="s">
        <v>3431</v>
      </c>
      <c r="E783" t="s">
        <v>4854</v>
      </c>
    </row>
    <row r="784" spans="4:5">
      <c r="D784">
        <v>0</v>
      </c>
      <c r="E784">
        <v>0</v>
      </c>
    </row>
    <row r="785" spans="4:5">
      <c r="D785" t="s">
        <v>3432</v>
      </c>
      <c r="E785" t="s">
        <v>4855</v>
      </c>
    </row>
    <row r="786" spans="4:5">
      <c r="D786" t="s">
        <v>3433</v>
      </c>
      <c r="E786" t="s">
        <v>4856</v>
      </c>
    </row>
    <row r="787" spans="4:5">
      <c r="D787">
        <v>0</v>
      </c>
      <c r="E787">
        <v>5039165</v>
      </c>
    </row>
    <row r="788" spans="4:5">
      <c r="D788" t="s">
        <v>3434</v>
      </c>
      <c r="E788" t="s">
        <v>4857</v>
      </c>
    </row>
    <row r="789" spans="4:5">
      <c r="D789" t="s">
        <v>3435</v>
      </c>
      <c r="E789" t="s">
        <v>4858</v>
      </c>
    </row>
    <row r="790" spans="4:5">
      <c r="D790">
        <v>0</v>
      </c>
      <c r="E790">
        <v>175986</v>
      </c>
    </row>
    <row r="791" spans="4:5">
      <c r="D791" t="s">
        <v>3436</v>
      </c>
      <c r="E791" t="s">
        <v>4859</v>
      </c>
    </row>
    <row r="792" spans="4:5">
      <c r="D792" t="s">
        <v>3437</v>
      </c>
      <c r="E792" t="s">
        <v>4860</v>
      </c>
    </row>
    <row r="793" spans="4:5">
      <c r="D793">
        <v>0</v>
      </c>
      <c r="E793">
        <v>24048</v>
      </c>
    </row>
    <row r="794" spans="4:5">
      <c r="D794" t="s">
        <v>3438</v>
      </c>
      <c r="E794" t="s">
        <v>4861</v>
      </c>
    </row>
    <row r="795" spans="4:5">
      <c r="D795" t="s">
        <v>3439</v>
      </c>
      <c r="E795" t="s">
        <v>4862</v>
      </c>
    </row>
    <row r="796" spans="4:5">
      <c r="D796">
        <v>0</v>
      </c>
      <c r="E796">
        <v>17457</v>
      </c>
    </row>
    <row r="797" spans="4:5">
      <c r="D797" t="s">
        <v>3440</v>
      </c>
      <c r="E797" t="s">
        <v>4863</v>
      </c>
    </row>
    <row r="798" spans="4:5">
      <c r="D798" t="s">
        <v>3441</v>
      </c>
      <c r="E798" t="s">
        <v>3110</v>
      </c>
    </row>
    <row r="799" spans="4:5">
      <c r="D799">
        <v>0</v>
      </c>
      <c r="E799">
        <v>415</v>
      </c>
    </row>
    <row r="800" spans="4:5">
      <c r="D800" t="s">
        <v>3442</v>
      </c>
      <c r="E800" t="s">
        <v>4864</v>
      </c>
    </row>
    <row r="801" spans="4:5">
      <c r="D801" t="s">
        <v>3443</v>
      </c>
      <c r="E801" t="s">
        <v>4865</v>
      </c>
    </row>
    <row r="802" spans="4:5">
      <c r="D802">
        <v>0</v>
      </c>
      <c r="E802">
        <v>0</v>
      </c>
    </row>
    <row r="803" spans="4:5">
      <c r="D803" t="s">
        <v>3444</v>
      </c>
      <c r="E803" t="s">
        <v>4866</v>
      </c>
    </row>
    <row r="804" spans="4:5">
      <c r="D804" t="s">
        <v>3445</v>
      </c>
      <c r="E804" t="s">
        <v>4867</v>
      </c>
    </row>
    <row r="805" spans="4:5">
      <c r="D805">
        <v>0</v>
      </c>
      <c r="E805">
        <v>925</v>
      </c>
    </row>
    <row r="806" spans="4:5">
      <c r="D806" t="s">
        <v>3446</v>
      </c>
      <c r="E806" t="s">
        <v>4868</v>
      </c>
    </row>
    <row r="807" spans="4:5">
      <c r="D807" t="s">
        <v>3447</v>
      </c>
      <c r="E807" t="s">
        <v>4869</v>
      </c>
    </row>
    <row r="808" spans="4:5">
      <c r="D808">
        <v>0</v>
      </c>
      <c r="E808">
        <v>0</v>
      </c>
    </row>
    <row r="809" spans="4:5">
      <c r="D809" t="s">
        <v>3448</v>
      </c>
      <c r="E809" t="s">
        <v>4870</v>
      </c>
    </row>
    <row r="810" spans="4:5">
      <c r="D810" t="s">
        <v>3449</v>
      </c>
      <c r="E810" t="s">
        <v>4871</v>
      </c>
    </row>
    <row r="811" spans="4:5">
      <c r="D811">
        <v>0</v>
      </c>
      <c r="E811">
        <v>0</v>
      </c>
    </row>
    <row r="812" spans="4:5">
      <c r="D812" t="s">
        <v>3450</v>
      </c>
      <c r="E812" t="s">
        <v>4872</v>
      </c>
    </row>
    <row r="813" spans="4:5">
      <c r="D813" t="s">
        <v>3451</v>
      </c>
      <c r="E813" t="s">
        <v>4873</v>
      </c>
    </row>
    <row r="814" spans="4:5">
      <c r="D814">
        <v>3181830</v>
      </c>
      <c r="E814">
        <v>55876004</v>
      </c>
    </row>
    <row r="815" spans="4:5">
      <c r="D815" t="s">
        <v>3452</v>
      </c>
      <c r="E815" t="s">
        <v>4874</v>
      </c>
    </row>
    <row r="816" spans="4:5">
      <c r="D816" t="s">
        <v>3453</v>
      </c>
      <c r="E816" t="s">
        <v>4875</v>
      </c>
    </row>
    <row r="817" spans="4:5">
      <c r="D817">
        <v>0</v>
      </c>
      <c r="E817">
        <v>11796291</v>
      </c>
    </row>
    <row r="818" spans="4:5">
      <c r="D818" t="s">
        <v>3454</v>
      </c>
      <c r="E818" t="s">
        <v>4876</v>
      </c>
    </row>
    <row r="819" spans="4:5">
      <c r="D819" t="s">
        <v>3455</v>
      </c>
      <c r="E819" t="s">
        <v>4877</v>
      </c>
    </row>
    <row r="820" spans="4:5">
      <c r="D820">
        <v>0</v>
      </c>
      <c r="E820">
        <v>3402897</v>
      </c>
    </row>
    <row r="821" spans="4:5">
      <c r="D821" t="s">
        <v>3456</v>
      </c>
      <c r="E821" t="s">
        <v>4878</v>
      </c>
    </row>
    <row r="822" spans="4:5">
      <c r="D822" t="s">
        <v>3457</v>
      </c>
      <c r="E822" t="s">
        <v>4879</v>
      </c>
    </row>
    <row r="823" spans="4:5">
      <c r="D823">
        <v>0</v>
      </c>
      <c r="E823">
        <v>28599</v>
      </c>
    </row>
    <row r="824" spans="4:5">
      <c r="D824" t="s">
        <v>3458</v>
      </c>
      <c r="E824" t="s">
        <v>4880</v>
      </c>
    </row>
    <row r="825" spans="4:5">
      <c r="D825" t="s">
        <v>3459</v>
      </c>
      <c r="E825" t="s">
        <v>3116</v>
      </c>
    </row>
    <row r="826" spans="4:5">
      <c r="D826">
        <v>0</v>
      </c>
      <c r="E826">
        <v>64255</v>
      </c>
    </row>
    <row r="827" spans="4:5">
      <c r="D827" t="s">
        <v>3460</v>
      </c>
      <c r="E827" t="s">
        <v>4881</v>
      </c>
    </row>
    <row r="828" spans="4:5">
      <c r="D828" t="s">
        <v>3461</v>
      </c>
      <c r="E828" t="s">
        <v>4882</v>
      </c>
    </row>
    <row r="829" spans="4:5">
      <c r="D829">
        <v>0</v>
      </c>
      <c r="E829">
        <v>0</v>
      </c>
    </row>
    <row r="830" spans="4:5">
      <c r="D830" t="s">
        <v>3462</v>
      </c>
      <c r="E830" t="s">
        <v>4883</v>
      </c>
    </row>
    <row r="831" spans="4:5">
      <c r="D831" t="s">
        <v>3463</v>
      </c>
      <c r="E831" t="s">
        <v>4884</v>
      </c>
    </row>
    <row r="832" spans="4:5">
      <c r="D832">
        <v>0</v>
      </c>
      <c r="E832">
        <v>745</v>
      </c>
    </row>
    <row r="833" spans="4:5">
      <c r="D833" t="s">
        <v>3464</v>
      </c>
      <c r="E833" t="s">
        <v>4885</v>
      </c>
    </row>
    <row r="834" spans="4:5">
      <c r="D834" t="s">
        <v>3465</v>
      </c>
      <c r="E834" t="s">
        <v>4886</v>
      </c>
    </row>
    <row r="835" spans="4:5">
      <c r="D835">
        <v>277386</v>
      </c>
      <c r="E835">
        <v>4742</v>
      </c>
    </row>
    <row r="836" spans="4:5">
      <c r="D836" t="s">
        <v>3466</v>
      </c>
      <c r="E836" t="s">
        <v>4887</v>
      </c>
    </row>
    <row r="837" spans="4:5">
      <c r="D837" t="s">
        <v>3467</v>
      </c>
      <c r="E837" t="s">
        <v>4888</v>
      </c>
    </row>
    <row r="838" spans="4:5">
      <c r="D838">
        <v>0</v>
      </c>
      <c r="E838">
        <v>0</v>
      </c>
    </row>
    <row r="839" spans="4:5">
      <c r="D839" t="s">
        <v>3468</v>
      </c>
      <c r="E839" t="s">
        <v>4889</v>
      </c>
    </row>
    <row r="840" spans="4:5">
      <c r="D840" t="s">
        <v>3469</v>
      </c>
      <c r="E840" t="s">
        <v>4890</v>
      </c>
    </row>
    <row r="841" spans="4:5">
      <c r="D841">
        <v>15057</v>
      </c>
      <c r="E841">
        <v>16345991</v>
      </c>
    </row>
    <row r="842" spans="4:5">
      <c r="D842" t="s">
        <v>3470</v>
      </c>
      <c r="E842" t="s">
        <v>4891</v>
      </c>
    </row>
    <row r="843" spans="4:5">
      <c r="D843" t="s">
        <v>3471</v>
      </c>
      <c r="E843" t="s">
        <v>4892</v>
      </c>
    </row>
    <row r="844" spans="4:5">
      <c r="D844">
        <v>0</v>
      </c>
      <c r="E844">
        <v>185010</v>
      </c>
    </row>
    <row r="845" spans="4:5">
      <c r="D845" t="s">
        <v>3472</v>
      </c>
      <c r="E845" t="s">
        <v>4893</v>
      </c>
    </row>
    <row r="846" spans="4:5">
      <c r="D846" t="s">
        <v>3473</v>
      </c>
      <c r="E846" t="s">
        <v>4894</v>
      </c>
    </row>
    <row r="847" spans="4:5">
      <c r="D847">
        <v>0</v>
      </c>
      <c r="E847">
        <v>51488</v>
      </c>
    </row>
    <row r="848" spans="4:5">
      <c r="D848" t="s">
        <v>3474</v>
      </c>
      <c r="E848" t="s">
        <v>4895</v>
      </c>
    </row>
    <row r="849" spans="4:5">
      <c r="D849" t="s">
        <v>3475</v>
      </c>
      <c r="E849" t="s">
        <v>4896</v>
      </c>
    </row>
    <row r="850" spans="4:5">
      <c r="D850">
        <v>0</v>
      </c>
      <c r="E850">
        <v>0</v>
      </c>
    </row>
    <row r="851" spans="4:5">
      <c r="D851" t="s">
        <v>3476</v>
      </c>
      <c r="E851" t="s">
        <v>4897</v>
      </c>
    </row>
    <row r="852" spans="4:5">
      <c r="D852" t="s">
        <v>3477</v>
      </c>
      <c r="E852" t="s">
        <v>3118</v>
      </c>
    </row>
    <row r="853" spans="4:5">
      <c r="D853">
        <v>0</v>
      </c>
      <c r="E853">
        <v>0</v>
      </c>
    </row>
    <row r="854" spans="4:5">
      <c r="D854" t="s">
        <v>3478</v>
      </c>
      <c r="E854" t="s">
        <v>4898</v>
      </c>
    </row>
    <row r="855" spans="4:5">
      <c r="D855" t="s">
        <v>3479</v>
      </c>
      <c r="E855" t="s">
        <v>4899</v>
      </c>
    </row>
    <row r="856" spans="4:5">
      <c r="D856">
        <v>0</v>
      </c>
      <c r="E856">
        <v>0</v>
      </c>
    </row>
    <row r="857" spans="4:5">
      <c r="D857" t="s">
        <v>3480</v>
      </c>
      <c r="E857" t="s">
        <v>4900</v>
      </c>
    </row>
    <row r="858" spans="4:5">
      <c r="D858" t="s">
        <v>3481</v>
      </c>
      <c r="E858" t="s">
        <v>4901</v>
      </c>
    </row>
    <row r="859" spans="4:5">
      <c r="D859">
        <v>0</v>
      </c>
      <c r="E859">
        <v>0</v>
      </c>
    </row>
    <row r="860" spans="4:5">
      <c r="D860" t="s">
        <v>3482</v>
      </c>
      <c r="E860" t="s">
        <v>4902</v>
      </c>
    </row>
    <row r="861" spans="4:5">
      <c r="D861" t="s">
        <v>3483</v>
      </c>
      <c r="E861" t="s">
        <v>4903</v>
      </c>
    </row>
    <row r="862" spans="4:5">
      <c r="D862">
        <v>0</v>
      </c>
      <c r="E862">
        <v>0</v>
      </c>
    </row>
    <row r="863" spans="4:5">
      <c r="D863" t="s">
        <v>3484</v>
      </c>
      <c r="E863" t="s">
        <v>4904</v>
      </c>
    </row>
    <row r="864" spans="4:5">
      <c r="D864" t="s">
        <v>3485</v>
      </c>
      <c r="E864" t="s">
        <v>4905</v>
      </c>
    </row>
    <row r="865" spans="4:5">
      <c r="D865">
        <v>0</v>
      </c>
      <c r="E865">
        <v>0</v>
      </c>
    </row>
    <row r="866" spans="4:5">
      <c r="D866" t="s">
        <v>3486</v>
      </c>
      <c r="E866" t="s">
        <v>4906</v>
      </c>
    </row>
    <row r="867" spans="4:5">
      <c r="D867" t="s">
        <v>3487</v>
      </c>
      <c r="E867" t="s">
        <v>4907</v>
      </c>
    </row>
    <row r="868" spans="4:5">
      <c r="D868">
        <v>0</v>
      </c>
      <c r="E868">
        <v>231872</v>
      </c>
    </row>
    <row r="869" spans="4:5">
      <c r="D869" t="s">
        <v>3488</v>
      </c>
      <c r="E869" t="s">
        <v>4908</v>
      </c>
    </row>
    <row r="870" spans="4:5">
      <c r="D870" t="s">
        <v>3489</v>
      </c>
      <c r="E870" t="s">
        <v>4909</v>
      </c>
    </row>
    <row r="871" spans="4:5">
      <c r="D871">
        <v>40725</v>
      </c>
      <c r="E871">
        <v>136541</v>
      </c>
    </row>
    <row r="872" spans="4:5">
      <c r="D872" t="s">
        <v>3490</v>
      </c>
      <c r="E872" t="s">
        <v>4910</v>
      </c>
    </row>
    <row r="873" spans="4:5">
      <c r="D873" t="s">
        <v>3491</v>
      </c>
      <c r="E873" t="s">
        <v>4911</v>
      </c>
    </row>
    <row r="874" spans="4:5">
      <c r="D874">
        <v>0</v>
      </c>
      <c r="E874">
        <v>12972</v>
      </c>
    </row>
    <row r="875" spans="4:5">
      <c r="D875" t="s">
        <v>3492</v>
      </c>
      <c r="E875" t="s">
        <v>4912</v>
      </c>
    </row>
    <row r="876" spans="4:5">
      <c r="D876" t="s">
        <v>3493</v>
      </c>
      <c r="E876" t="s">
        <v>4913</v>
      </c>
    </row>
    <row r="877" spans="4:5">
      <c r="D877">
        <v>0</v>
      </c>
      <c r="E877">
        <v>0</v>
      </c>
    </row>
    <row r="878" spans="4:5">
      <c r="D878" t="s">
        <v>3494</v>
      </c>
      <c r="E878" t="s">
        <v>4914</v>
      </c>
    </row>
    <row r="879" spans="4:5">
      <c r="D879" t="s">
        <v>3495</v>
      </c>
      <c r="E879" t="s">
        <v>3124</v>
      </c>
    </row>
    <row r="880" spans="4:5">
      <c r="D880">
        <v>0</v>
      </c>
      <c r="E880">
        <v>0</v>
      </c>
    </row>
    <row r="881" spans="4:5">
      <c r="D881" t="s">
        <v>3496</v>
      </c>
      <c r="E881" t="s">
        <v>4915</v>
      </c>
    </row>
    <row r="882" spans="4:5">
      <c r="D882" t="s">
        <v>3497</v>
      </c>
      <c r="E882" t="s">
        <v>4916</v>
      </c>
    </row>
    <row r="883" spans="4:5">
      <c r="D883">
        <v>0</v>
      </c>
      <c r="E883">
        <v>0</v>
      </c>
    </row>
    <row r="884" spans="4:5">
      <c r="D884" t="s">
        <v>3498</v>
      </c>
      <c r="E884" t="s">
        <v>4917</v>
      </c>
    </row>
    <row r="885" spans="4:5">
      <c r="D885" t="s">
        <v>3499</v>
      </c>
      <c r="E885" t="s">
        <v>4918</v>
      </c>
    </row>
    <row r="886" spans="4:5">
      <c r="D886">
        <v>0</v>
      </c>
      <c r="E886">
        <v>0</v>
      </c>
    </row>
    <row r="887" spans="4:5">
      <c r="D887" t="s">
        <v>3500</v>
      </c>
      <c r="E887" t="s">
        <v>4919</v>
      </c>
    </row>
    <row r="888" spans="4:5">
      <c r="D888" t="s">
        <v>3501</v>
      </c>
      <c r="E888" t="s">
        <v>4920</v>
      </c>
    </row>
    <row r="889" spans="4:5">
      <c r="D889">
        <v>0</v>
      </c>
      <c r="E889">
        <v>0</v>
      </c>
    </row>
    <row r="890" spans="4:5">
      <c r="D890" t="s">
        <v>3502</v>
      </c>
      <c r="E890" t="s">
        <v>4921</v>
      </c>
    </row>
    <row r="891" spans="4:5">
      <c r="D891" t="s">
        <v>3503</v>
      </c>
      <c r="E891" t="s">
        <v>4922</v>
      </c>
    </row>
    <row r="892" spans="4:5">
      <c r="D892">
        <v>0</v>
      </c>
      <c r="E892">
        <v>0</v>
      </c>
    </row>
    <row r="893" spans="4:5">
      <c r="D893" t="s">
        <v>3504</v>
      </c>
      <c r="E893" t="s">
        <v>4923</v>
      </c>
    </row>
    <row r="894" spans="4:5">
      <c r="D894" t="s">
        <v>3505</v>
      </c>
      <c r="E894" t="s">
        <v>4924</v>
      </c>
    </row>
    <row r="895" spans="4:5">
      <c r="D895">
        <v>0</v>
      </c>
      <c r="E895">
        <v>155433</v>
      </c>
    </row>
    <row r="896" spans="4:5">
      <c r="D896" t="s">
        <v>3506</v>
      </c>
      <c r="E896" t="s">
        <v>4925</v>
      </c>
    </row>
    <row r="897" spans="4:5">
      <c r="D897" t="s">
        <v>3507</v>
      </c>
      <c r="E897" t="s">
        <v>4926</v>
      </c>
    </row>
    <row r="898" spans="4:5">
      <c r="D898">
        <v>0</v>
      </c>
      <c r="E898">
        <v>1271423</v>
      </c>
    </row>
    <row r="899" spans="4:5">
      <c r="D899" t="s">
        <v>3508</v>
      </c>
      <c r="E899" t="s">
        <v>4927</v>
      </c>
    </row>
    <row r="900" spans="4:5">
      <c r="D900" t="s">
        <v>3509</v>
      </c>
      <c r="E900" t="s">
        <v>4928</v>
      </c>
    </row>
    <row r="901" spans="4:5">
      <c r="D901">
        <v>0</v>
      </c>
      <c r="E901">
        <v>497038</v>
      </c>
    </row>
    <row r="902" spans="4:5">
      <c r="D902" t="s">
        <v>3510</v>
      </c>
      <c r="E902" t="s">
        <v>4929</v>
      </c>
    </row>
    <row r="903" spans="4:5">
      <c r="D903" t="s">
        <v>3511</v>
      </c>
      <c r="E903" t="s">
        <v>4930</v>
      </c>
    </row>
    <row r="904" spans="4:5">
      <c r="D904">
        <v>0</v>
      </c>
      <c r="E904">
        <v>249477</v>
      </c>
    </row>
    <row r="905" spans="4:5">
      <c r="D905" t="s">
        <v>3512</v>
      </c>
      <c r="E905" t="s">
        <v>4931</v>
      </c>
    </row>
    <row r="906" spans="4:5">
      <c r="D906" t="s">
        <v>3513</v>
      </c>
      <c r="E906" t="s">
        <v>3126</v>
      </c>
    </row>
    <row r="907" spans="4:5">
      <c r="D907">
        <v>0</v>
      </c>
      <c r="E907">
        <v>84875</v>
      </c>
    </row>
    <row r="908" spans="4:5">
      <c r="D908" t="s">
        <v>3514</v>
      </c>
      <c r="E908" t="s">
        <v>4932</v>
      </c>
    </row>
    <row r="909" spans="4:5">
      <c r="D909" t="s">
        <v>3515</v>
      </c>
      <c r="E909" t="s">
        <v>4933</v>
      </c>
    </row>
    <row r="910" spans="4:5">
      <c r="D910">
        <v>0</v>
      </c>
      <c r="E910">
        <v>0</v>
      </c>
    </row>
    <row r="911" spans="4:5">
      <c r="D911" t="s">
        <v>3516</v>
      </c>
      <c r="E911" t="s">
        <v>4934</v>
      </c>
    </row>
    <row r="912" spans="4:5">
      <c r="D912" t="s">
        <v>3517</v>
      </c>
      <c r="E912" t="s">
        <v>4935</v>
      </c>
    </row>
    <row r="913" spans="4:5">
      <c r="D913">
        <v>0</v>
      </c>
      <c r="E913">
        <v>398921</v>
      </c>
    </row>
    <row r="914" spans="4:5">
      <c r="D914" t="s">
        <v>3518</v>
      </c>
      <c r="E914" t="s">
        <v>4936</v>
      </c>
    </row>
    <row r="915" spans="4:5">
      <c r="D915" t="s">
        <v>3519</v>
      </c>
      <c r="E915" t="s">
        <v>4937</v>
      </c>
    </row>
    <row r="916" spans="4:5">
      <c r="D916">
        <v>0</v>
      </c>
      <c r="E916">
        <v>27028</v>
      </c>
    </row>
    <row r="917" spans="4:5">
      <c r="D917" t="s">
        <v>3520</v>
      </c>
      <c r="E917" t="s">
        <v>4938</v>
      </c>
    </row>
    <row r="918" spans="4:5">
      <c r="D918" t="s">
        <v>3521</v>
      </c>
      <c r="E918" t="s">
        <v>4939</v>
      </c>
    </row>
    <row r="919" spans="4:5">
      <c r="D919">
        <v>0</v>
      </c>
      <c r="E919">
        <v>0</v>
      </c>
    </row>
    <row r="920" spans="4:5">
      <c r="D920" t="s">
        <v>3522</v>
      </c>
      <c r="E920" t="s">
        <v>4940</v>
      </c>
    </row>
    <row r="921" spans="4:5">
      <c r="D921" t="s">
        <v>3523</v>
      </c>
      <c r="E921" t="s">
        <v>4941</v>
      </c>
    </row>
    <row r="922" spans="4:5">
      <c r="D922">
        <v>0</v>
      </c>
      <c r="E922">
        <v>5838002</v>
      </c>
    </row>
    <row r="923" spans="4:5">
      <c r="D923" t="s">
        <v>3524</v>
      </c>
      <c r="E923" t="s">
        <v>4942</v>
      </c>
    </row>
    <row r="924" spans="4:5">
      <c r="D924" t="s">
        <v>3525</v>
      </c>
      <c r="E924" t="s">
        <v>2899</v>
      </c>
    </row>
    <row r="925" spans="4:5">
      <c r="D925">
        <v>0</v>
      </c>
      <c r="E925">
        <v>24666</v>
      </c>
    </row>
    <row r="926" spans="4:5">
      <c r="D926" t="s">
        <v>3526</v>
      </c>
      <c r="E926" t="s">
        <v>4943</v>
      </c>
    </row>
    <row r="927" spans="4:5">
      <c r="D927" t="s">
        <v>3527</v>
      </c>
      <c r="E927" t="s">
        <v>2901</v>
      </c>
    </row>
    <row r="928" spans="4:5">
      <c r="D928">
        <v>0</v>
      </c>
      <c r="E928">
        <v>22825</v>
      </c>
    </row>
    <row r="929" spans="4:5">
      <c r="D929" t="s">
        <v>3528</v>
      </c>
      <c r="E929" t="s">
        <v>4944</v>
      </c>
    </row>
    <row r="930" spans="4:5">
      <c r="D930" t="s">
        <v>3529</v>
      </c>
      <c r="E930" t="s">
        <v>4945</v>
      </c>
    </row>
    <row r="931" spans="4:5">
      <c r="D931">
        <v>0</v>
      </c>
      <c r="E931">
        <v>422942</v>
      </c>
    </row>
    <row r="932" spans="4:5">
      <c r="D932" t="s">
        <v>3530</v>
      </c>
      <c r="E932" t="s">
        <v>4946</v>
      </c>
    </row>
    <row r="933" spans="4:5">
      <c r="D933" t="s">
        <v>3531</v>
      </c>
      <c r="E933" t="s">
        <v>3128</v>
      </c>
    </row>
    <row r="934" spans="4:5">
      <c r="D934">
        <v>0</v>
      </c>
      <c r="E934">
        <v>728774</v>
      </c>
    </row>
    <row r="935" spans="4:5">
      <c r="D935" t="s">
        <v>3532</v>
      </c>
      <c r="E935" t="s">
        <v>4947</v>
      </c>
    </row>
    <row r="936" spans="4:5">
      <c r="D936" t="s">
        <v>3533</v>
      </c>
      <c r="E936" t="s">
        <v>4948</v>
      </c>
    </row>
    <row r="937" spans="4:5">
      <c r="D937">
        <v>246703</v>
      </c>
      <c r="E937">
        <v>287581</v>
      </c>
    </row>
    <row r="938" spans="4:5">
      <c r="D938" t="s">
        <v>3534</v>
      </c>
      <c r="E938" t="s">
        <v>4949</v>
      </c>
    </row>
    <row r="939" spans="4:5">
      <c r="D939" t="s">
        <v>3535</v>
      </c>
      <c r="E939" t="s">
        <v>2903</v>
      </c>
    </row>
    <row r="940" spans="4:5">
      <c r="D940">
        <v>0</v>
      </c>
      <c r="E940">
        <v>0</v>
      </c>
    </row>
    <row r="941" spans="4:5">
      <c r="D941" t="s">
        <v>3536</v>
      </c>
      <c r="E941" t="s">
        <v>4950</v>
      </c>
    </row>
    <row r="942" spans="4:5">
      <c r="D942" t="s">
        <v>3537</v>
      </c>
      <c r="E942" t="s">
        <v>4951</v>
      </c>
    </row>
    <row r="943" spans="4:5">
      <c r="D943">
        <v>0</v>
      </c>
      <c r="E943">
        <v>298245</v>
      </c>
    </row>
    <row r="944" spans="4:5">
      <c r="D944" t="s">
        <v>3538</v>
      </c>
      <c r="E944" t="s">
        <v>4952</v>
      </c>
    </row>
    <row r="945" spans="4:5">
      <c r="D945" t="s">
        <v>3539</v>
      </c>
      <c r="E945" t="s">
        <v>4953</v>
      </c>
    </row>
    <row r="946" spans="4:5">
      <c r="D946">
        <v>0</v>
      </c>
      <c r="E946">
        <v>0</v>
      </c>
    </row>
    <row r="947" spans="4:5">
      <c r="D947" t="s">
        <v>3540</v>
      </c>
      <c r="E947" t="s">
        <v>4954</v>
      </c>
    </row>
    <row r="948" spans="4:5">
      <c r="D948" t="s">
        <v>3541</v>
      </c>
      <c r="E948" t="s">
        <v>4955</v>
      </c>
    </row>
    <row r="949" spans="4:5">
      <c r="D949">
        <v>191845</v>
      </c>
      <c r="E949">
        <v>2468905</v>
      </c>
    </row>
    <row r="950" spans="4:5">
      <c r="D950" t="s">
        <v>3542</v>
      </c>
      <c r="E950" t="s">
        <v>4956</v>
      </c>
    </row>
    <row r="951" spans="4:5">
      <c r="D951" t="s">
        <v>3543</v>
      </c>
      <c r="E951" t="s">
        <v>4957</v>
      </c>
    </row>
    <row r="952" spans="4:5">
      <c r="D952">
        <v>0</v>
      </c>
      <c r="E952">
        <v>0</v>
      </c>
    </row>
    <row r="953" spans="4:5">
      <c r="D953" t="s">
        <v>3544</v>
      </c>
      <c r="E953" t="s">
        <v>4958</v>
      </c>
    </row>
    <row r="954" spans="4:5">
      <c r="D954" t="s">
        <v>3545</v>
      </c>
      <c r="E954" t="s">
        <v>4959</v>
      </c>
    </row>
    <row r="955" spans="4:5">
      <c r="D955">
        <v>492365</v>
      </c>
      <c r="E955">
        <v>0</v>
      </c>
    </row>
    <row r="956" spans="4:5">
      <c r="D956" t="s">
        <v>3546</v>
      </c>
      <c r="E956" t="s">
        <v>4960</v>
      </c>
    </row>
    <row r="957" spans="4:5">
      <c r="D957" t="s">
        <v>3547</v>
      </c>
      <c r="E957" t="s">
        <v>4961</v>
      </c>
    </row>
    <row r="958" spans="4:5">
      <c r="D958">
        <v>0</v>
      </c>
      <c r="E958">
        <v>1644829</v>
      </c>
    </row>
    <row r="959" spans="4:5">
      <c r="D959" t="s">
        <v>3548</v>
      </c>
      <c r="E959" t="s">
        <v>4962</v>
      </c>
    </row>
    <row r="960" spans="4:5">
      <c r="D960" t="s">
        <v>3549</v>
      </c>
      <c r="E960" t="s">
        <v>3130</v>
      </c>
    </row>
    <row r="961" spans="4:5">
      <c r="D961">
        <v>0</v>
      </c>
      <c r="E961">
        <v>0</v>
      </c>
    </row>
    <row r="962" spans="4:5">
      <c r="D962" t="s">
        <v>3550</v>
      </c>
      <c r="E962" t="s">
        <v>4963</v>
      </c>
    </row>
    <row r="963" spans="4:5">
      <c r="D963" t="s">
        <v>3551</v>
      </c>
      <c r="E963" t="s">
        <v>4964</v>
      </c>
    </row>
    <row r="964" spans="4:5">
      <c r="D964">
        <v>0</v>
      </c>
      <c r="E964">
        <v>0</v>
      </c>
    </row>
    <row r="965" spans="4:5">
      <c r="D965" t="s">
        <v>3552</v>
      </c>
      <c r="E965" t="s">
        <v>4965</v>
      </c>
    </row>
    <row r="966" spans="4:5">
      <c r="D966" t="s">
        <v>3553</v>
      </c>
      <c r="E966" t="s">
        <v>4966</v>
      </c>
    </row>
    <row r="967" spans="4:5">
      <c r="D967">
        <v>0</v>
      </c>
      <c r="E967">
        <v>0</v>
      </c>
    </row>
    <row r="968" spans="4:5">
      <c r="D968" t="s">
        <v>3554</v>
      </c>
      <c r="E968" t="s">
        <v>4967</v>
      </c>
    </row>
    <row r="969" spans="4:5">
      <c r="D969" t="s">
        <v>3555</v>
      </c>
      <c r="E969" t="s">
        <v>4968</v>
      </c>
    </row>
    <row r="970" spans="4:5">
      <c r="D970">
        <v>0</v>
      </c>
      <c r="E970">
        <v>0</v>
      </c>
    </row>
    <row r="971" spans="4:5">
      <c r="D971" t="s">
        <v>3556</v>
      </c>
      <c r="E971" t="s">
        <v>4969</v>
      </c>
    </row>
    <row r="972" spans="4:5">
      <c r="D972" t="s">
        <v>3557</v>
      </c>
      <c r="E972" t="s">
        <v>4970</v>
      </c>
    </row>
    <row r="973" spans="4:5">
      <c r="D973">
        <v>0</v>
      </c>
      <c r="E973">
        <v>0</v>
      </c>
    </row>
    <row r="974" spans="4:5">
      <c r="D974" t="s">
        <v>3558</v>
      </c>
      <c r="E974" t="s">
        <v>4971</v>
      </c>
    </row>
    <row r="975" spans="4:5">
      <c r="D975" t="s">
        <v>3559</v>
      </c>
      <c r="E975" t="s">
        <v>4972</v>
      </c>
    </row>
    <row r="976" spans="4:5">
      <c r="D976">
        <v>0</v>
      </c>
      <c r="E976">
        <v>2085379</v>
      </c>
    </row>
    <row r="977" spans="4:5">
      <c r="D977" t="s">
        <v>3560</v>
      </c>
      <c r="E977" t="s">
        <v>4973</v>
      </c>
    </row>
    <row r="978" spans="4:5">
      <c r="D978" t="s">
        <v>3561</v>
      </c>
      <c r="E978" t="s">
        <v>4974</v>
      </c>
    </row>
    <row r="979" spans="4:5">
      <c r="D979">
        <v>0</v>
      </c>
      <c r="E979">
        <v>3413660</v>
      </c>
    </row>
    <row r="980" spans="4:5">
      <c r="D980" t="s">
        <v>3562</v>
      </c>
      <c r="E980" t="s">
        <v>4975</v>
      </c>
    </row>
    <row r="981" spans="4:5">
      <c r="D981" t="s">
        <v>3563</v>
      </c>
      <c r="E981" t="s">
        <v>4976</v>
      </c>
    </row>
    <row r="982" spans="4:5">
      <c r="D982">
        <v>0</v>
      </c>
      <c r="E982">
        <v>1212823</v>
      </c>
    </row>
    <row r="983" spans="4:5">
      <c r="D983" t="s">
        <v>3564</v>
      </c>
      <c r="E983" t="s">
        <v>4977</v>
      </c>
    </row>
    <row r="984" spans="4:5">
      <c r="D984" t="s">
        <v>3565</v>
      </c>
      <c r="E984" t="s">
        <v>4978</v>
      </c>
    </row>
    <row r="985" spans="4:5">
      <c r="D985">
        <v>0</v>
      </c>
      <c r="E985">
        <v>162935</v>
      </c>
    </row>
    <row r="986" spans="4:5">
      <c r="D986" t="s">
        <v>3566</v>
      </c>
      <c r="E986" t="s">
        <v>4979</v>
      </c>
    </row>
    <row r="987" spans="4:5">
      <c r="D987" t="s">
        <v>3567</v>
      </c>
      <c r="E987" t="s">
        <v>4980</v>
      </c>
    </row>
    <row r="988" spans="4:5">
      <c r="D988">
        <v>0</v>
      </c>
      <c r="E988">
        <v>7099491</v>
      </c>
    </row>
    <row r="989" spans="4:5">
      <c r="D989" t="s">
        <v>3568</v>
      </c>
      <c r="E989" t="s">
        <v>4981</v>
      </c>
    </row>
    <row r="990" spans="4:5">
      <c r="D990" t="s">
        <v>3569</v>
      </c>
      <c r="E990" t="s">
        <v>4982</v>
      </c>
    </row>
    <row r="991" spans="4:5">
      <c r="D991">
        <v>0</v>
      </c>
      <c r="E991">
        <v>109633</v>
      </c>
    </row>
    <row r="992" spans="4:5">
      <c r="D992" t="s">
        <v>3570</v>
      </c>
      <c r="E992" t="s">
        <v>4983</v>
      </c>
    </row>
    <row r="993" spans="4:5">
      <c r="D993" t="s">
        <v>3571</v>
      </c>
      <c r="E993" t="s">
        <v>4984</v>
      </c>
    </row>
    <row r="994" spans="4:5">
      <c r="D994">
        <v>0</v>
      </c>
      <c r="E994">
        <v>5803</v>
      </c>
    </row>
    <row r="995" spans="4:5">
      <c r="D995" t="s">
        <v>3572</v>
      </c>
      <c r="E995" t="s">
        <v>4985</v>
      </c>
    </row>
    <row r="996" spans="4:5">
      <c r="D996" t="s">
        <v>3573</v>
      </c>
      <c r="E996" t="s">
        <v>4986</v>
      </c>
    </row>
    <row r="997" spans="4:5">
      <c r="D997">
        <v>0</v>
      </c>
      <c r="E997">
        <v>87939</v>
      </c>
    </row>
    <row r="998" spans="4:5">
      <c r="D998" t="s">
        <v>3574</v>
      </c>
      <c r="E998" t="s">
        <v>4987</v>
      </c>
    </row>
    <row r="999" spans="4:5">
      <c r="D999" t="s">
        <v>3575</v>
      </c>
      <c r="E999" t="s">
        <v>4988</v>
      </c>
    </row>
    <row r="1000" spans="4:5">
      <c r="D1000">
        <v>0</v>
      </c>
      <c r="E1000">
        <v>0</v>
      </c>
    </row>
    <row r="1001" spans="4:5">
      <c r="D1001" t="s">
        <v>3576</v>
      </c>
      <c r="E1001" t="s">
        <v>4989</v>
      </c>
    </row>
    <row r="1002" spans="4:5">
      <c r="D1002" t="s">
        <v>3577</v>
      </c>
      <c r="E1002" t="s">
        <v>4990</v>
      </c>
    </row>
    <row r="1003" spans="4:5">
      <c r="D1003">
        <v>0</v>
      </c>
      <c r="E1003">
        <v>15329696</v>
      </c>
    </row>
    <row r="1004" spans="4:5">
      <c r="D1004" t="s">
        <v>3578</v>
      </c>
      <c r="E1004" t="s">
        <v>4991</v>
      </c>
    </row>
    <row r="1005" spans="4:5">
      <c r="D1005" t="s">
        <v>3579</v>
      </c>
      <c r="E1005" t="s">
        <v>4992</v>
      </c>
    </row>
    <row r="1006" spans="4:5">
      <c r="D1006">
        <v>0</v>
      </c>
      <c r="E1006">
        <v>567795</v>
      </c>
    </row>
    <row r="1007" spans="4:5">
      <c r="D1007" t="s">
        <v>3580</v>
      </c>
      <c r="E1007" t="s">
        <v>4993</v>
      </c>
    </row>
    <row r="1008" spans="4:5">
      <c r="D1008" t="s">
        <v>3581</v>
      </c>
      <c r="E1008" t="s">
        <v>4994</v>
      </c>
    </row>
    <row r="1009" spans="4:5">
      <c r="D1009">
        <v>0</v>
      </c>
      <c r="E1009">
        <v>125325</v>
      </c>
    </row>
    <row r="1010" spans="4:5">
      <c r="D1010" t="s">
        <v>3582</v>
      </c>
      <c r="E1010" t="s">
        <v>4995</v>
      </c>
    </row>
    <row r="1011" spans="4:5">
      <c r="D1011" t="s">
        <v>3583</v>
      </c>
      <c r="E1011" t="s">
        <v>4996</v>
      </c>
    </row>
    <row r="1012" spans="4:5">
      <c r="D1012">
        <v>0</v>
      </c>
      <c r="E1012">
        <v>162828</v>
      </c>
    </row>
    <row r="1013" spans="4:5">
      <c r="D1013" t="s">
        <v>3584</v>
      </c>
      <c r="E1013" t="s">
        <v>4997</v>
      </c>
    </row>
    <row r="1014" spans="4:5">
      <c r="D1014" t="s">
        <v>3585</v>
      </c>
      <c r="E1014" t="s">
        <v>4998</v>
      </c>
    </row>
    <row r="1015" spans="4:5">
      <c r="D1015">
        <v>15048510</v>
      </c>
      <c r="E1015">
        <v>142060</v>
      </c>
    </row>
    <row r="1016" spans="4:5">
      <c r="D1016" t="s">
        <v>3586</v>
      </c>
      <c r="E1016" t="s">
        <v>4999</v>
      </c>
    </row>
    <row r="1017" spans="4:5">
      <c r="D1017" t="s">
        <v>3587</v>
      </c>
      <c r="E1017" t="s">
        <v>5000</v>
      </c>
    </row>
    <row r="1018" spans="4:5">
      <c r="D1018">
        <v>0</v>
      </c>
      <c r="E1018">
        <v>13985</v>
      </c>
    </row>
    <row r="1019" spans="4:5">
      <c r="D1019" t="s">
        <v>3588</v>
      </c>
      <c r="E1019" t="s">
        <v>5001</v>
      </c>
    </row>
    <row r="1020" spans="4:5">
      <c r="D1020" t="s">
        <v>3589</v>
      </c>
      <c r="E1020" t="s">
        <v>5002</v>
      </c>
    </row>
    <row r="1021" spans="4:5">
      <c r="D1021">
        <v>0</v>
      </c>
      <c r="E1021">
        <v>0</v>
      </c>
    </row>
    <row r="1022" spans="4:5">
      <c r="D1022" t="s">
        <v>3590</v>
      </c>
      <c r="E1022" t="s">
        <v>5003</v>
      </c>
    </row>
    <row r="1023" spans="4:5">
      <c r="D1023" t="s">
        <v>3591</v>
      </c>
      <c r="E1023" t="s">
        <v>5004</v>
      </c>
    </row>
    <row r="1024" spans="4:5">
      <c r="D1024">
        <v>0</v>
      </c>
      <c r="E1024">
        <v>2584</v>
      </c>
    </row>
    <row r="1025" spans="4:5">
      <c r="D1025" t="s">
        <v>3592</v>
      </c>
      <c r="E1025" t="s">
        <v>5005</v>
      </c>
    </row>
    <row r="1026" spans="4:5">
      <c r="D1026" t="s">
        <v>3593</v>
      </c>
      <c r="E1026" t="s">
        <v>5006</v>
      </c>
    </row>
    <row r="1027" spans="4:5">
      <c r="D1027">
        <v>5151801</v>
      </c>
      <c r="E1027">
        <v>0</v>
      </c>
    </row>
    <row r="1028" spans="4:5">
      <c r="D1028" t="s">
        <v>3594</v>
      </c>
      <c r="E1028" t="s">
        <v>5007</v>
      </c>
    </row>
    <row r="1029" spans="4:5">
      <c r="D1029" t="s">
        <v>3595</v>
      </c>
      <c r="E1029" t="s">
        <v>5008</v>
      </c>
    </row>
    <row r="1030" spans="4:5">
      <c r="D1030">
        <v>0</v>
      </c>
      <c r="E1030">
        <v>1342700</v>
      </c>
    </row>
    <row r="1031" spans="4:5">
      <c r="D1031" t="s">
        <v>3596</v>
      </c>
      <c r="E1031" t="s">
        <v>5009</v>
      </c>
    </row>
    <row r="1032" spans="4:5">
      <c r="D1032" t="s">
        <v>3597</v>
      </c>
      <c r="E1032" t="s">
        <v>5010</v>
      </c>
    </row>
    <row r="1033" spans="4:5">
      <c r="D1033">
        <v>0</v>
      </c>
      <c r="E1033">
        <v>14868</v>
      </c>
    </row>
    <row r="1034" spans="4:5">
      <c r="D1034" t="s">
        <v>3598</v>
      </c>
      <c r="E1034" t="s">
        <v>5011</v>
      </c>
    </row>
    <row r="1035" spans="4:5">
      <c r="D1035" t="s">
        <v>3599</v>
      </c>
      <c r="E1035" t="s">
        <v>5012</v>
      </c>
    </row>
    <row r="1036" spans="4:5">
      <c r="D1036">
        <v>0</v>
      </c>
      <c r="E1036">
        <v>5098</v>
      </c>
    </row>
    <row r="1037" spans="4:5">
      <c r="D1037" t="s">
        <v>3600</v>
      </c>
      <c r="E1037" t="s">
        <v>5013</v>
      </c>
    </row>
    <row r="1038" spans="4:5">
      <c r="D1038" t="s">
        <v>3601</v>
      </c>
      <c r="E1038" t="s">
        <v>5014</v>
      </c>
    </row>
    <row r="1039" spans="4:5">
      <c r="D1039">
        <v>0</v>
      </c>
      <c r="E1039">
        <v>685480</v>
      </c>
    </row>
    <row r="1040" spans="4:5">
      <c r="D1040" t="s">
        <v>3602</v>
      </c>
      <c r="E1040" t="s">
        <v>5015</v>
      </c>
    </row>
    <row r="1041" spans="4:5">
      <c r="D1041" t="s">
        <v>3603</v>
      </c>
      <c r="E1041" t="s">
        <v>5016</v>
      </c>
    </row>
    <row r="1042" spans="4:5">
      <c r="D1042">
        <v>0</v>
      </c>
      <c r="E1042">
        <v>368</v>
      </c>
    </row>
    <row r="1043" spans="4:5">
      <c r="D1043" t="s">
        <v>3604</v>
      </c>
      <c r="E1043" t="s">
        <v>5017</v>
      </c>
    </row>
    <row r="1044" spans="4:5">
      <c r="D1044" t="s">
        <v>3605</v>
      </c>
      <c r="E1044" t="s">
        <v>5018</v>
      </c>
    </row>
    <row r="1045" spans="4:5">
      <c r="D1045">
        <v>0</v>
      </c>
      <c r="E1045">
        <v>0</v>
      </c>
    </row>
    <row r="1046" spans="4:5">
      <c r="D1046" t="s">
        <v>3606</v>
      </c>
      <c r="E1046" t="s">
        <v>5019</v>
      </c>
    </row>
    <row r="1047" spans="4:5">
      <c r="D1047" t="s">
        <v>3607</v>
      </c>
      <c r="E1047" t="s">
        <v>5020</v>
      </c>
    </row>
    <row r="1048" spans="4:5">
      <c r="D1048">
        <v>0</v>
      </c>
      <c r="E1048">
        <v>173775</v>
      </c>
    </row>
    <row r="1049" spans="4:5">
      <c r="D1049" t="s">
        <v>3608</v>
      </c>
      <c r="E1049" t="s">
        <v>5021</v>
      </c>
    </row>
    <row r="1050" spans="4:5">
      <c r="D1050" t="s">
        <v>3609</v>
      </c>
      <c r="E1050" t="s">
        <v>5022</v>
      </c>
    </row>
    <row r="1051" spans="4:5">
      <c r="D1051">
        <v>0</v>
      </c>
      <c r="E1051">
        <v>0</v>
      </c>
    </row>
    <row r="1052" spans="4:5">
      <c r="D1052" t="s">
        <v>3610</v>
      </c>
      <c r="E1052" t="s">
        <v>5023</v>
      </c>
    </row>
    <row r="1053" spans="4:5">
      <c r="D1053" t="s">
        <v>3611</v>
      </c>
      <c r="E1053" t="s">
        <v>5024</v>
      </c>
    </row>
    <row r="1054" spans="4:5">
      <c r="D1054">
        <v>0</v>
      </c>
      <c r="E1054">
        <v>0</v>
      </c>
    </row>
    <row r="1055" spans="4:5">
      <c r="D1055" t="s">
        <v>3612</v>
      </c>
      <c r="E1055" t="s">
        <v>5025</v>
      </c>
    </row>
    <row r="1056" spans="4:5">
      <c r="D1056" t="s">
        <v>3613</v>
      </c>
      <c r="E1056" t="s">
        <v>5026</v>
      </c>
    </row>
    <row r="1057" spans="4:5">
      <c r="D1057">
        <v>0</v>
      </c>
      <c r="E1057">
        <v>797463</v>
      </c>
    </row>
    <row r="1058" spans="4:5">
      <c r="D1058" t="s">
        <v>3614</v>
      </c>
      <c r="E1058" t="s">
        <v>5027</v>
      </c>
    </row>
    <row r="1059" spans="4:5">
      <c r="D1059" t="s">
        <v>3615</v>
      </c>
      <c r="E1059" t="s">
        <v>5028</v>
      </c>
    </row>
    <row r="1060" spans="4:5">
      <c r="D1060">
        <v>169408</v>
      </c>
      <c r="E1060">
        <v>693873</v>
      </c>
    </row>
    <row r="1061" spans="4:5">
      <c r="D1061" t="s">
        <v>3616</v>
      </c>
      <c r="E1061" t="s">
        <v>5029</v>
      </c>
    </row>
    <row r="1062" spans="4:5">
      <c r="D1062" t="s">
        <v>3617</v>
      </c>
      <c r="E1062" t="s">
        <v>5030</v>
      </c>
    </row>
    <row r="1063" spans="4:5">
      <c r="D1063">
        <v>0</v>
      </c>
      <c r="E1063">
        <v>175136</v>
      </c>
    </row>
    <row r="1064" spans="4:5">
      <c r="D1064" t="s">
        <v>3618</v>
      </c>
      <c r="E1064" t="s">
        <v>5031</v>
      </c>
    </row>
    <row r="1065" spans="4:5">
      <c r="D1065" t="s">
        <v>3619</v>
      </c>
      <c r="E1065" t="s">
        <v>5032</v>
      </c>
    </row>
    <row r="1066" spans="4:5">
      <c r="D1066">
        <v>0</v>
      </c>
      <c r="E1066">
        <v>85820</v>
      </c>
    </row>
    <row r="1067" spans="4:5">
      <c r="D1067" t="s">
        <v>3620</v>
      </c>
      <c r="E1067" t="s">
        <v>5033</v>
      </c>
    </row>
    <row r="1068" spans="4:5">
      <c r="D1068" t="s">
        <v>3621</v>
      </c>
      <c r="E1068" t="s">
        <v>5034</v>
      </c>
    </row>
    <row r="1069" spans="4:5">
      <c r="D1069">
        <v>10766386</v>
      </c>
      <c r="E1069">
        <v>20398</v>
      </c>
    </row>
    <row r="1070" spans="4:5">
      <c r="D1070" t="s">
        <v>3622</v>
      </c>
      <c r="E1070" t="s">
        <v>5035</v>
      </c>
    </row>
    <row r="1071" spans="4:5">
      <c r="D1071" t="s">
        <v>3623</v>
      </c>
      <c r="E1071" t="s">
        <v>5036</v>
      </c>
    </row>
    <row r="1072" spans="4:5">
      <c r="D1072">
        <v>0</v>
      </c>
      <c r="E1072">
        <v>0</v>
      </c>
    </row>
    <row r="1073" spans="4:5">
      <c r="D1073" t="s">
        <v>3624</v>
      </c>
      <c r="E1073" t="s">
        <v>5037</v>
      </c>
    </row>
    <row r="1074" spans="4:5">
      <c r="D1074" t="s">
        <v>3625</v>
      </c>
      <c r="E1074" t="s">
        <v>5038</v>
      </c>
    </row>
    <row r="1075" spans="4:5">
      <c r="D1075">
        <v>0</v>
      </c>
      <c r="E1075">
        <v>430</v>
      </c>
    </row>
    <row r="1076" spans="4:5">
      <c r="D1076" t="s">
        <v>3626</v>
      </c>
      <c r="E1076" t="s">
        <v>5039</v>
      </c>
    </row>
    <row r="1077" spans="4:5">
      <c r="D1077" t="s">
        <v>3627</v>
      </c>
      <c r="E1077" t="s">
        <v>5040</v>
      </c>
    </row>
    <row r="1078" spans="4:5">
      <c r="D1078">
        <v>0</v>
      </c>
      <c r="E1078">
        <v>0</v>
      </c>
    </row>
    <row r="1079" spans="4:5">
      <c r="D1079" t="s">
        <v>3628</v>
      </c>
      <c r="E1079" t="s">
        <v>5041</v>
      </c>
    </row>
    <row r="1080" spans="4:5">
      <c r="D1080" t="s">
        <v>3629</v>
      </c>
      <c r="E1080" t="s">
        <v>5042</v>
      </c>
    </row>
    <row r="1081" spans="4:5">
      <c r="D1081">
        <v>0</v>
      </c>
      <c r="E1081">
        <v>0</v>
      </c>
    </row>
    <row r="1082" spans="4:5">
      <c r="D1082" t="s">
        <v>3630</v>
      </c>
      <c r="E1082" t="s">
        <v>5043</v>
      </c>
    </row>
    <row r="1083" spans="4:5">
      <c r="D1083" t="s">
        <v>3631</v>
      </c>
      <c r="E1083" t="s">
        <v>5044</v>
      </c>
    </row>
    <row r="1084" spans="4:5">
      <c r="D1084">
        <v>0</v>
      </c>
      <c r="E1084">
        <v>1047324</v>
      </c>
    </row>
    <row r="1085" spans="4:5">
      <c r="D1085" t="s">
        <v>3632</v>
      </c>
      <c r="E1085" t="s">
        <v>5045</v>
      </c>
    </row>
    <row r="1086" spans="4:5">
      <c r="D1086" t="s">
        <v>3633</v>
      </c>
      <c r="E1086" t="s">
        <v>2909</v>
      </c>
    </row>
    <row r="1087" spans="4:5">
      <c r="D1087">
        <v>0</v>
      </c>
      <c r="E1087">
        <v>495847</v>
      </c>
    </row>
    <row r="1088" spans="4:5">
      <c r="D1088" t="s">
        <v>3634</v>
      </c>
      <c r="E1088" t="s">
        <v>5046</v>
      </c>
    </row>
    <row r="1089" spans="4:5">
      <c r="D1089" t="s">
        <v>3635</v>
      </c>
      <c r="E1089" t="s">
        <v>2911</v>
      </c>
    </row>
    <row r="1090" spans="4:5">
      <c r="D1090">
        <v>0</v>
      </c>
      <c r="E1090">
        <v>98991</v>
      </c>
    </row>
    <row r="1091" spans="4:5">
      <c r="D1091" t="s">
        <v>3636</v>
      </c>
      <c r="E1091" t="s">
        <v>5047</v>
      </c>
    </row>
    <row r="1092" spans="4:5">
      <c r="D1092" t="s">
        <v>3637</v>
      </c>
      <c r="E1092" t="s">
        <v>5048</v>
      </c>
    </row>
    <row r="1093" spans="4:5">
      <c r="D1093">
        <v>0</v>
      </c>
      <c r="E1093">
        <v>61208</v>
      </c>
    </row>
    <row r="1094" spans="4:5">
      <c r="D1094" t="s">
        <v>3638</v>
      </c>
      <c r="E1094" t="s">
        <v>5049</v>
      </c>
    </row>
    <row r="1095" spans="4:5">
      <c r="D1095" t="s">
        <v>3639</v>
      </c>
      <c r="E1095" t="s">
        <v>5050</v>
      </c>
    </row>
    <row r="1096" spans="4:5">
      <c r="D1096">
        <v>0</v>
      </c>
      <c r="E1096">
        <v>29615</v>
      </c>
    </row>
    <row r="1097" spans="4:5">
      <c r="D1097" t="s">
        <v>3640</v>
      </c>
      <c r="E1097" t="s">
        <v>5051</v>
      </c>
    </row>
    <row r="1098" spans="4:5">
      <c r="D1098" t="s">
        <v>3641</v>
      </c>
      <c r="E1098" t="s">
        <v>5052</v>
      </c>
    </row>
    <row r="1099" spans="4:5">
      <c r="D1099">
        <v>0</v>
      </c>
      <c r="E1099">
        <v>7499</v>
      </c>
    </row>
    <row r="1100" spans="4:5">
      <c r="D1100" t="s">
        <v>3642</v>
      </c>
      <c r="E1100" t="s">
        <v>5053</v>
      </c>
    </row>
    <row r="1101" spans="4:5">
      <c r="D1101" t="s">
        <v>3643</v>
      </c>
      <c r="E1101" t="s">
        <v>5054</v>
      </c>
    </row>
    <row r="1102" spans="4:5">
      <c r="D1102">
        <v>0</v>
      </c>
      <c r="E1102">
        <v>4335</v>
      </c>
    </row>
    <row r="1103" spans="4:5">
      <c r="D1103" t="s">
        <v>3644</v>
      </c>
      <c r="E1103" t="s">
        <v>5055</v>
      </c>
    </row>
    <row r="1104" spans="4:5">
      <c r="D1104" t="s">
        <v>3645</v>
      </c>
      <c r="E1104" t="s">
        <v>5056</v>
      </c>
    </row>
    <row r="1105" spans="4:5">
      <c r="D1105">
        <v>0</v>
      </c>
      <c r="E1105">
        <v>9736</v>
      </c>
    </row>
    <row r="1106" spans="4:5">
      <c r="D1106" t="s">
        <v>3646</v>
      </c>
      <c r="E1106" t="s">
        <v>5057</v>
      </c>
    </row>
    <row r="1107" spans="4:5">
      <c r="D1107" t="s">
        <v>3647</v>
      </c>
      <c r="E1107" t="s">
        <v>5058</v>
      </c>
    </row>
    <row r="1108" spans="4:5">
      <c r="D1108">
        <v>0</v>
      </c>
      <c r="E1108">
        <v>0</v>
      </c>
    </row>
    <row r="1109" spans="4:5">
      <c r="D1109" t="s">
        <v>3648</v>
      </c>
      <c r="E1109" t="s">
        <v>5059</v>
      </c>
    </row>
    <row r="1110" spans="4:5">
      <c r="D1110" t="s">
        <v>3649</v>
      </c>
      <c r="E1110" t="s">
        <v>5060</v>
      </c>
    </row>
    <row r="1111" spans="4:5">
      <c r="D1111">
        <v>0</v>
      </c>
      <c r="E1111">
        <v>681639</v>
      </c>
    </row>
    <row r="1112" spans="4:5">
      <c r="D1112" t="s">
        <v>3650</v>
      </c>
      <c r="E1112" t="s">
        <v>5061</v>
      </c>
    </row>
    <row r="1113" spans="4:5">
      <c r="D1113" t="s">
        <v>3651</v>
      </c>
      <c r="E1113" t="s">
        <v>3167</v>
      </c>
    </row>
    <row r="1114" spans="4:5">
      <c r="D1114">
        <v>0</v>
      </c>
      <c r="E1114">
        <v>2090421</v>
      </c>
    </row>
    <row r="1115" spans="4:5">
      <c r="D1115" t="s">
        <v>3652</v>
      </c>
      <c r="E1115" t="s">
        <v>5062</v>
      </c>
    </row>
    <row r="1116" spans="4:5">
      <c r="D1116" t="s">
        <v>3653</v>
      </c>
      <c r="E1116" t="s">
        <v>5063</v>
      </c>
    </row>
    <row r="1117" spans="4:5">
      <c r="D1117">
        <v>0</v>
      </c>
      <c r="E1117">
        <v>514916</v>
      </c>
    </row>
    <row r="1118" spans="4:5">
      <c r="D1118" t="s">
        <v>3654</v>
      </c>
      <c r="E1118" t="s">
        <v>5064</v>
      </c>
    </row>
    <row r="1119" spans="4:5">
      <c r="D1119" t="s">
        <v>3655</v>
      </c>
      <c r="E1119" t="s">
        <v>5065</v>
      </c>
    </row>
    <row r="1120" spans="4:5">
      <c r="D1120">
        <v>0</v>
      </c>
      <c r="E1120">
        <v>661728</v>
      </c>
    </row>
    <row r="1121" spans="4:5">
      <c r="D1121" t="s">
        <v>3656</v>
      </c>
      <c r="E1121" t="s">
        <v>5066</v>
      </c>
    </row>
    <row r="1122" spans="4:5">
      <c r="D1122" t="s">
        <v>3657</v>
      </c>
      <c r="E1122" t="s">
        <v>5067</v>
      </c>
    </row>
    <row r="1123" spans="4:5">
      <c r="D1123">
        <v>0</v>
      </c>
      <c r="E1123">
        <v>128565</v>
      </c>
    </row>
    <row r="1124" spans="4:5">
      <c r="D1124" t="s">
        <v>3658</v>
      </c>
      <c r="E1124" t="s">
        <v>5068</v>
      </c>
    </row>
    <row r="1125" spans="4:5">
      <c r="D1125" t="s">
        <v>3659</v>
      </c>
      <c r="E1125" t="s">
        <v>5069</v>
      </c>
    </row>
    <row r="1126" spans="4:5">
      <c r="D1126">
        <v>0</v>
      </c>
      <c r="E1126">
        <v>0</v>
      </c>
    </row>
    <row r="1127" spans="4:5">
      <c r="D1127" t="s">
        <v>3660</v>
      </c>
      <c r="E1127" t="s">
        <v>5070</v>
      </c>
    </row>
    <row r="1128" spans="4:5">
      <c r="D1128" t="s">
        <v>3661</v>
      </c>
      <c r="E1128" t="s">
        <v>5071</v>
      </c>
    </row>
    <row r="1129" spans="4:5">
      <c r="D1129">
        <v>0</v>
      </c>
      <c r="E1129">
        <v>7164</v>
      </c>
    </row>
    <row r="1130" spans="4:5">
      <c r="D1130" t="s">
        <v>3662</v>
      </c>
      <c r="E1130" t="s">
        <v>5072</v>
      </c>
    </row>
    <row r="1131" spans="4:5">
      <c r="D1131" t="s">
        <v>3663</v>
      </c>
      <c r="E1131" t="s">
        <v>5073</v>
      </c>
    </row>
    <row r="1132" spans="4:5">
      <c r="D1132">
        <v>0</v>
      </c>
      <c r="E1132">
        <v>3628</v>
      </c>
    </row>
    <row r="1133" spans="4:5">
      <c r="D1133" t="s">
        <v>3664</v>
      </c>
      <c r="E1133" t="s">
        <v>5074</v>
      </c>
    </row>
    <row r="1134" spans="4:5">
      <c r="D1134" t="s">
        <v>3665</v>
      </c>
      <c r="E1134" t="s">
        <v>5075</v>
      </c>
    </row>
    <row r="1135" spans="4:5">
      <c r="D1135">
        <v>0</v>
      </c>
      <c r="E1135">
        <v>0</v>
      </c>
    </row>
    <row r="1136" spans="4:5">
      <c r="D1136" t="s">
        <v>3666</v>
      </c>
      <c r="E1136" t="s">
        <v>5076</v>
      </c>
    </row>
    <row r="1137" spans="4:5">
      <c r="D1137" t="s">
        <v>3667</v>
      </c>
      <c r="E1137" t="s">
        <v>5077</v>
      </c>
    </row>
    <row r="1138" spans="4:5">
      <c r="D1138">
        <v>0</v>
      </c>
      <c r="E1138">
        <v>3147087</v>
      </c>
    </row>
    <row r="1139" spans="4:5">
      <c r="D1139" t="s">
        <v>3668</v>
      </c>
      <c r="E1139" t="s">
        <v>5078</v>
      </c>
    </row>
    <row r="1140" spans="4:5">
      <c r="D1140" t="s">
        <v>3669</v>
      </c>
      <c r="E1140" t="s">
        <v>3169</v>
      </c>
    </row>
    <row r="1141" spans="4:5">
      <c r="D1141">
        <v>0</v>
      </c>
      <c r="E1141">
        <v>1943542</v>
      </c>
    </row>
    <row r="1142" spans="4:5">
      <c r="D1142" t="s">
        <v>3670</v>
      </c>
      <c r="E1142" t="s">
        <v>5079</v>
      </c>
    </row>
    <row r="1143" spans="4:5">
      <c r="D1143" t="s">
        <v>3671</v>
      </c>
      <c r="E1143" t="s">
        <v>5080</v>
      </c>
    </row>
    <row r="1144" spans="4:5">
      <c r="D1144">
        <v>0</v>
      </c>
      <c r="E1144">
        <v>574342</v>
      </c>
    </row>
    <row r="1145" spans="4:5">
      <c r="D1145" t="s">
        <v>3672</v>
      </c>
      <c r="E1145" t="s">
        <v>5081</v>
      </c>
    </row>
    <row r="1146" spans="4:5">
      <c r="D1146" t="s">
        <v>3673</v>
      </c>
      <c r="E1146" t="s">
        <v>5082</v>
      </c>
    </row>
    <row r="1147" spans="4:5">
      <c r="D1147">
        <v>0</v>
      </c>
      <c r="E1147">
        <v>2290767</v>
      </c>
    </row>
    <row r="1148" spans="4:5">
      <c r="D1148" t="s">
        <v>3674</v>
      </c>
      <c r="E1148" t="s">
        <v>5083</v>
      </c>
    </row>
    <row r="1149" spans="4:5">
      <c r="D1149" t="s">
        <v>3675</v>
      </c>
      <c r="E1149" t="s">
        <v>5084</v>
      </c>
    </row>
    <row r="1150" spans="4:5">
      <c r="D1150">
        <v>0</v>
      </c>
      <c r="E1150">
        <v>580623</v>
      </c>
    </row>
    <row r="1151" spans="4:5">
      <c r="D1151" t="s">
        <v>3676</v>
      </c>
      <c r="E1151" t="s">
        <v>5085</v>
      </c>
    </row>
    <row r="1152" spans="4:5">
      <c r="D1152" t="s">
        <v>3677</v>
      </c>
      <c r="E1152" t="s">
        <v>5086</v>
      </c>
    </row>
    <row r="1153" spans="4:5">
      <c r="D1153">
        <v>0</v>
      </c>
      <c r="E1153">
        <v>248442</v>
      </c>
    </row>
    <row r="1154" spans="4:5">
      <c r="D1154" t="s">
        <v>3678</v>
      </c>
      <c r="E1154" t="s">
        <v>5087</v>
      </c>
    </row>
    <row r="1155" spans="4:5">
      <c r="D1155" t="s">
        <v>3679</v>
      </c>
      <c r="E1155" t="s">
        <v>5088</v>
      </c>
    </row>
    <row r="1156" spans="4:5">
      <c r="D1156">
        <v>0</v>
      </c>
      <c r="E1156">
        <v>200</v>
      </c>
    </row>
    <row r="1157" spans="4:5">
      <c r="D1157" t="s">
        <v>3680</v>
      </c>
      <c r="E1157" t="s">
        <v>5089</v>
      </c>
    </row>
    <row r="1158" spans="4:5">
      <c r="D1158" t="s">
        <v>3681</v>
      </c>
      <c r="E1158" t="s">
        <v>5090</v>
      </c>
    </row>
    <row r="1159" spans="4:5">
      <c r="D1159">
        <v>0</v>
      </c>
      <c r="E1159">
        <v>3025722</v>
      </c>
    </row>
    <row r="1160" spans="4:5">
      <c r="D1160" t="s">
        <v>3682</v>
      </c>
      <c r="E1160" t="s">
        <v>5091</v>
      </c>
    </row>
    <row r="1161" spans="4:5">
      <c r="D1161" t="s">
        <v>3683</v>
      </c>
      <c r="E1161" t="s">
        <v>5092</v>
      </c>
    </row>
    <row r="1162" spans="4:5">
      <c r="D1162">
        <v>0</v>
      </c>
      <c r="E1162">
        <v>0</v>
      </c>
    </row>
    <row r="1163" spans="4:5">
      <c r="D1163" t="s">
        <v>3684</v>
      </c>
      <c r="E1163" t="s">
        <v>5093</v>
      </c>
    </row>
    <row r="1164" spans="4:5">
      <c r="D1164" t="s">
        <v>3685</v>
      </c>
      <c r="E1164" t="s">
        <v>5094</v>
      </c>
    </row>
    <row r="1165" spans="4:5">
      <c r="D1165">
        <v>0</v>
      </c>
      <c r="E1165">
        <v>9733227</v>
      </c>
    </row>
    <row r="1166" spans="4:5">
      <c r="D1166" t="s">
        <v>3686</v>
      </c>
      <c r="E1166" t="s">
        <v>5095</v>
      </c>
    </row>
    <row r="1167" spans="4:5">
      <c r="D1167" t="s">
        <v>3687</v>
      </c>
      <c r="E1167" t="s">
        <v>2913</v>
      </c>
    </row>
    <row r="1168" spans="4:5">
      <c r="D1168">
        <v>0</v>
      </c>
      <c r="E1168">
        <v>240629</v>
      </c>
    </row>
    <row r="1169" spans="4:5">
      <c r="D1169" t="s">
        <v>3688</v>
      </c>
      <c r="E1169" t="s">
        <v>5096</v>
      </c>
    </row>
    <row r="1170" spans="4:5">
      <c r="D1170" t="s">
        <v>3689</v>
      </c>
      <c r="E1170" t="s">
        <v>2915</v>
      </c>
    </row>
    <row r="1171" spans="4:5">
      <c r="D1171">
        <v>0</v>
      </c>
      <c r="E1171">
        <v>108144</v>
      </c>
    </row>
    <row r="1172" spans="4:5">
      <c r="D1172" t="s">
        <v>3690</v>
      </c>
      <c r="E1172" t="s">
        <v>5097</v>
      </c>
    </row>
    <row r="1173" spans="4:5">
      <c r="D1173" t="s">
        <v>3691</v>
      </c>
      <c r="E1173" t="s">
        <v>5098</v>
      </c>
    </row>
    <row r="1174" spans="4:5">
      <c r="D1174">
        <v>885819</v>
      </c>
      <c r="E1174">
        <v>156704</v>
      </c>
    </row>
    <row r="1175" spans="4:5">
      <c r="D1175" t="s">
        <v>3692</v>
      </c>
      <c r="E1175" t="s">
        <v>5099</v>
      </c>
    </row>
    <row r="1176" spans="4:5">
      <c r="D1176" t="s">
        <v>3693</v>
      </c>
      <c r="E1176" t="s">
        <v>5100</v>
      </c>
    </row>
    <row r="1177" spans="4:5">
      <c r="D1177">
        <v>0</v>
      </c>
      <c r="E1177">
        <v>40666</v>
      </c>
    </row>
    <row r="1178" spans="4:5">
      <c r="D1178" t="s">
        <v>3694</v>
      </c>
      <c r="E1178" t="s">
        <v>5101</v>
      </c>
    </row>
    <row r="1179" spans="4:5">
      <c r="D1179" t="s">
        <v>3695</v>
      </c>
      <c r="E1179" t="s">
        <v>5102</v>
      </c>
    </row>
    <row r="1180" spans="4:5">
      <c r="D1180">
        <v>0</v>
      </c>
      <c r="E1180">
        <v>0</v>
      </c>
    </row>
    <row r="1181" spans="4:5">
      <c r="D1181" t="s">
        <v>3696</v>
      </c>
      <c r="E1181" t="s">
        <v>5103</v>
      </c>
    </row>
    <row r="1182" spans="4:5">
      <c r="D1182" t="s">
        <v>3697</v>
      </c>
      <c r="E1182" t="s">
        <v>5104</v>
      </c>
    </row>
    <row r="1183" spans="4:5">
      <c r="D1183">
        <v>0</v>
      </c>
      <c r="E1183">
        <v>0</v>
      </c>
    </row>
    <row r="1184" spans="4:5">
      <c r="D1184" t="s">
        <v>3698</v>
      </c>
      <c r="E1184" t="s">
        <v>5105</v>
      </c>
    </row>
    <row r="1185" spans="4:5">
      <c r="D1185" t="s">
        <v>3699</v>
      </c>
      <c r="E1185" t="s">
        <v>5106</v>
      </c>
    </row>
    <row r="1186" spans="4:5">
      <c r="D1186">
        <v>0</v>
      </c>
      <c r="E1186">
        <v>0</v>
      </c>
    </row>
    <row r="1187" spans="4:5">
      <c r="D1187" t="s">
        <v>3700</v>
      </c>
      <c r="E1187" t="s">
        <v>5107</v>
      </c>
    </row>
    <row r="1188" spans="4:5">
      <c r="D1188" t="s">
        <v>3701</v>
      </c>
      <c r="E1188" t="s">
        <v>5108</v>
      </c>
    </row>
    <row r="1189" spans="4:5">
      <c r="D1189">
        <v>0</v>
      </c>
      <c r="E1189">
        <v>0</v>
      </c>
    </row>
    <row r="1190" spans="4:5">
      <c r="D1190" t="s">
        <v>3702</v>
      </c>
      <c r="E1190" t="s">
        <v>5109</v>
      </c>
    </row>
    <row r="1191" spans="4:5">
      <c r="D1191" t="s">
        <v>3703</v>
      </c>
      <c r="E1191" t="s">
        <v>5110</v>
      </c>
    </row>
    <row r="1192" spans="4:5">
      <c r="D1192">
        <v>0</v>
      </c>
      <c r="E1192">
        <v>622831</v>
      </c>
    </row>
    <row r="1193" spans="4:5">
      <c r="D1193" t="s">
        <v>3704</v>
      </c>
      <c r="E1193" t="s">
        <v>5111</v>
      </c>
    </row>
    <row r="1194" spans="4:5">
      <c r="D1194" t="s">
        <v>3705</v>
      </c>
      <c r="E1194" t="s">
        <v>2929</v>
      </c>
    </row>
    <row r="1195" spans="4:5">
      <c r="D1195">
        <v>0</v>
      </c>
      <c r="E1195">
        <v>2924761</v>
      </c>
    </row>
    <row r="1196" spans="4:5">
      <c r="D1196" t="s">
        <v>3706</v>
      </c>
      <c r="E1196" t="s">
        <v>5112</v>
      </c>
    </row>
    <row r="1197" spans="4:5">
      <c r="D1197" t="s">
        <v>3707</v>
      </c>
      <c r="E1197" t="s">
        <v>2931</v>
      </c>
    </row>
    <row r="1198" spans="4:5">
      <c r="D1198">
        <v>0</v>
      </c>
      <c r="E1198">
        <v>1184410</v>
      </c>
    </row>
    <row r="1199" spans="4:5">
      <c r="D1199" t="s">
        <v>3708</v>
      </c>
      <c r="E1199" t="s">
        <v>5113</v>
      </c>
    </row>
    <row r="1200" spans="4:5">
      <c r="D1200" t="s">
        <v>3709</v>
      </c>
      <c r="E1200" t="s">
        <v>2933</v>
      </c>
    </row>
    <row r="1201" spans="4:5">
      <c r="D1201">
        <v>15019</v>
      </c>
      <c r="E1201">
        <v>271543</v>
      </c>
    </row>
    <row r="1202" spans="4:5">
      <c r="D1202" t="s">
        <v>3710</v>
      </c>
      <c r="E1202" t="s">
        <v>5114</v>
      </c>
    </row>
    <row r="1203" spans="4:5">
      <c r="D1203" t="s">
        <v>3711</v>
      </c>
      <c r="E1203" t="s">
        <v>2935</v>
      </c>
    </row>
    <row r="1204" spans="4:5">
      <c r="D1204">
        <v>0</v>
      </c>
      <c r="E1204">
        <v>309564</v>
      </c>
    </row>
    <row r="1205" spans="4:5">
      <c r="D1205" t="s">
        <v>3712</v>
      </c>
      <c r="E1205" t="s">
        <v>5115</v>
      </c>
    </row>
    <row r="1206" spans="4:5">
      <c r="D1206" t="s">
        <v>3713</v>
      </c>
      <c r="E1206" t="s">
        <v>2937</v>
      </c>
    </row>
    <row r="1207" spans="4:5">
      <c r="D1207">
        <v>0</v>
      </c>
      <c r="E1207">
        <v>0</v>
      </c>
    </row>
    <row r="1208" spans="4:5">
      <c r="D1208" t="s">
        <v>3714</v>
      </c>
      <c r="E1208" t="s">
        <v>5116</v>
      </c>
    </row>
    <row r="1209" spans="4:5">
      <c r="D1209" t="s">
        <v>3715</v>
      </c>
      <c r="E1209" t="s">
        <v>2939</v>
      </c>
    </row>
    <row r="1210" spans="4:5">
      <c r="D1210">
        <v>0</v>
      </c>
      <c r="E1210">
        <v>0</v>
      </c>
    </row>
    <row r="1211" spans="4:5">
      <c r="D1211" t="s">
        <v>3716</v>
      </c>
      <c r="E1211" t="s">
        <v>5117</v>
      </c>
    </row>
    <row r="1212" spans="4:5">
      <c r="D1212" t="s">
        <v>3717</v>
      </c>
      <c r="E1212" t="s">
        <v>2941</v>
      </c>
    </row>
    <row r="1213" spans="4:5">
      <c r="D1213">
        <v>0</v>
      </c>
      <c r="E1213">
        <v>16545</v>
      </c>
    </row>
    <row r="1214" spans="4:5">
      <c r="D1214" t="s">
        <v>3718</v>
      </c>
      <c r="E1214" t="s">
        <v>5118</v>
      </c>
    </row>
    <row r="1215" spans="4:5">
      <c r="D1215" t="s">
        <v>3719</v>
      </c>
      <c r="E1215" t="s">
        <v>2943</v>
      </c>
    </row>
    <row r="1216" spans="4:5">
      <c r="D1216">
        <v>0</v>
      </c>
      <c r="E1216">
        <v>0</v>
      </c>
    </row>
    <row r="1217" spans="4:5">
      <c r="D1217" t="s">
        <v>3720</v>
      </c>
      <c r="E1217" t="s">
        <v>5119</v>
      </c>
    </row>
    <row r="1218" spans="4:5">
      <c r="D1218" t="s">
        <v>3721</v>
      </c>
      <c r="E1218" t="s">
        <v>5120</v>
      </c>
    </row>
    <row r="1219" spans="4:5">
      <c r="D1219">
        <v>0</v>
      </c>
      <c r="E1219">
        <v>4177450</v>
      </c>
    </row>
    <row r="1220" spans="4:5">
      <c r="D1220" t="s">
        <v>3722</v>
      </c>
      <c r="E1220" t="s">
        <v>5121</v>
      </c>
    </row>
    <row r="1221" spans="4:5">
      <c r="D1221" t="s">
        <v>3723</v>
      </c>
      <c r="E1221" t="s">
        <v>5122</v>
      </c>
    </row>
    <row r="1222" spans="4:5">
      <c r="D1222">
        <v>0</v>
      </c>
      <c r="E1222">
        <v>0</v>
      </c>
    </row>
    <row r="1223" spans="4:5">
      <c r="D1223" t="s">
        <v>3724</v>
      </c>
      <c r="E1223" t="s">
        <v>5123</v>
      </c>
    </row>
    <row r="1224" spans="4:5">
      <c r="D1224" t="s">
        <v>3725</v>
      </c>
      <c r="E1224" t="s">
        <v>5124</v>
      </c>
    </row>
    <row r="1225" spans="4:5">
      <c r="D1225">
        <v>0</v>
      </c>
      <c r="E1225">
        <v>0</v>
      </c>
    </row>
    <row r="1226" spans="4:5">
      <c r="D1226" t="s">
        <v>3726</v>
      </c>
      <c r="E1226" t="s">
        <v>5125</v>
      </c>
    </row>
    <row r="1227" spans="4:5">
      <c r="D1227" t="s">
        <v>3727</v>
      </c>
      <c r="E1227" t="s">
        <v>5126</v>
      </c>
    </row>
    <row r="1228" spans="4:5">
      <c r="D1228">
        <v>0</v>
      </c>
      <c r="E1228">
        <v>10393618</v>
      </c>
    </row>
    <row r="1229" spans="4:5">
      <c r="D1229" t="s">
        <v>3728</v>
      </c>
      <c r="E1229" t="s">
        <v>5127</v>
      </c>
    </row>
    <row r="1230" spans="4:5">
      <c r="D1230" t="s">
        <v>3729</v>
      </c>
      <c r="E1230" t="s">
        <v>2951</v>
      </c>
    </row>
    <row r="1231" spans="4:5">
      <c r="D1231">
        <v>0</v>
      </c>
      <c r="E1231">
        <v>4738208</v>
      </c>
    </row>
    <row r="1232" spans="4:5">
      <c r="D1232" t="s">
        <v>3730</v>
      </c>
      <c r="E1232" t="s">
        <v>5128</v>
      </c>
    </row>
    <row r="1233" spans="4:5">
      <c r="D1233" t="s">
        <v>3731</v>
      </c>
      <c r="E1233" t="s">
        <v>2957</v>
      </c>
    </row>
    <row r="1234" spans="4:5">
      <c r="D1234">
        <v>0</v>
      </c>
      <c r="E1234">
        <v>0</v>
      </c>
    </row>
    <row r="1235" spans="4:5">
      <c r="D1235" t="s">
        <v>3732</v>
      </c>
      <c r="E1235" t="s">
        <v>5129</v>
      </c>
    </row>
    <row r="1236" spans="4:5">
      <c r="D1236" t="s">
        <v>3733</v>
      </c>
      <c r="E1236" t="s">
        <v>5130</v>
      </c>
    </row>
    <row r="1237" spans="4:5">
      <c r="D1237">
        <v>0</v>
      </c>
      <c r="E1237">
        <v>2613501</v>
      </c>
    </row>
    <row r="1238" spans="4:5">
      <c r="D1238" t="s">
        <v>3734</v>
      </c>
      <c r="E1238" t="s">
        <v>5131</v>
      </c>
    </row>
    <row r="1239" spans="4:5">
      <c r="D1239" t="s">
        <v>3735</v>
      </c>
      <c r="E1239" t="s">
        <v>5132</v>
      </c>
    </row>
    <row r="1240" spans="4:5">
      <c r="D1240">
        <v>0</v>
      </c>
      <c r="E1240">
        <v>0</v>
      </c>
    </row>
    <row r="1241" spans="4:5">
      <c r="D1241" t="s">
        <v>3736</v>
      </c>
      <c r="E1241" t="s">
        <v>5133</v>
      </c>
    </row>
    <row r="1242" spans="4:5">
      <c r="D1242" t="s">
        <v>3737</v>
      </c>
      <c r="E1242" t="s">
        <v>5134</v>
      </c>
    </row>
    <row r="1243" spans="4:5">
      <c r="D1243">
        <v>0</v>
      </c>
      <c r="E1243">
        <v>0</v>
      </c>
    </row>
    <row r="1244" spans="4:5">
      <c r="D1244" t="s">
        <v>3738</v>
      </c>
      <c r="E1244" t="s">
        <v>5135</v>
      </c>
    </row>
    <row r="1245" spans="4:5">
      <c r="D1245" t="s">
        <v>3739</v>
      </c>
      <c r="E1245" t="s">
        <v>5136</v>
      </c>
    </row>
    <row r="1246" spans="4:5">
      <c r="D1246">
        <v>0</v>
      </c>
      <c r="E1246">
        <v>0</v>
      </c>
    </row>
    <row r="1247" spans="4:5">
      <c r="D1247" t="s">
        <v>3740</v>
      </c>
      <c r="E1247" t="s">
        <v>5137</v>
      </c>
    </row>
    <row r="1248" spans="4:5">
      <c r="D1248" t="s">
        <v>3741</v>
      </c>
      <c r="E1248" t="s">
        <v>5138</v>
      </c>
    </row>
    <row r="1249" spans="4:5">
      <c r="D1249">
        <v>0</v>
      </c>
      <c r="E1249">
        <v>0</v>
      </c>
    </row>
    <row r="1250" spans="4:5">
      <c r="D1250" t="s">
        <v>3742</v>
      </c>
      <c r="E1250" t="s">
        <v>5139</v>
      </c>
    </row>
    <row r="1251" spans="4:5">
      <c r="D1251" t="s">
        <v>3743</v>
      </c>
      <c r="E1251" t="s">
        <v>5140</v>
      </c>
    </row>
    <row r="1252" spans="4:5">
      <c r="D1252">
        <v>0</v>
      </c>
      <c r="E1252">
        <v>0</v>
      </c>
    </row>
    <row r="1253" spans="4:5">
      <c r="D1253" t="s">
        <v>3744</v>
      </c>
      <c r="E1253" t="s">
        <v>5141</v>
      </c>
    </row>
    <row r="1254" spans="4:5">
      <c r="D1254" t="s">
        <v>3745</v>
      </c>
      <c r="E1254" t="s">
        <v>5142</v>
      </c>
    </row>
    <row r="1255" spans="4:5">
      <c r="D1255">
        <v>0</v>
      </c>
      <c r="E1255">
        <v>0</v>
      </c>
    </row>
    <row r="1256" spans="4:5">
      <c r="D1256" t="s">
        <v>3746</v>
      </c>
      <c r="E1256" t="s">
        <v>5143</v>
      </c>
    </row>
    <row r="1257" spans="4:5">
      <c r="D1257" t="s">
        <v>3747</v>
      </c>
      <c r="E1257" t="s">
        <v>5144</v>
      </c>
    </row>
    <row r="1258" spans="4:5">
      <c r="D1258">
        <v>0</v>
      </c>
      <c r="E1258">
        <v>0</v>
      </c>
    </row>
    <row r="1259" spans="4:5">
      <c r="D1259" t="s">
        <v>3748</v>
      </c>
      <c r="E1259" t="s">
        <v>5145</v>
      </c>
    </row>
    <row r="1260" spans="4:5">
      <c r="D1260" t="s">
        <v>3749</v>
      </c>
      <c r="E1260" t="s">
        <v>5146</v>
      </c>
    </row>
    <row r="1261" spans="4:5">
      <c r="D1261">
        <v>0</v>
      </c>
      <c r="E1261">
        <v>0</v>
      </c>
    </row>
    <row r="1262" spans="4:5">
      <c r="D1262" t="s">
        <v>3750</v>
      </c>
      <c r="E1262" t="s">
        <v>5147</v>
      </c>
    </row>
    <row r="1263" spans="4:5">
      <c r="D1263" t="s">
        <v>3751</v>
      </c>
      <c r="E1263" t="s">
        <v>5148</v>
      </c>
    </row>
    <row r="1264" spans="4:5">
      <c r="D1264">
        <v>0</v>
      </c>
      <c r="E1264">
        <v>0</v>
      </c>
    </row>
    <row r="1265" spans="4:5">
      <c r="D1265" t="s">
        <v>3752</v>
      </c>
      <c r="E1265" t="s">
        <v>5149</v>
      </c>
    </row>
    <row r="1266" spans="4:5">
      <c r="D1266" t="s">
        <v>3753</v>
      </c>
      <c r="E1266" t="s">
        <v>5150</v>
      </c>
    </row>
    <row r="1267" spans="4:5">
      <c r="D1267">
        <v>0</v>
      </c>
      <c r="E1267">
        <v>58909</v>
      </c>
    </row>
    <row r="1268" spans="4:5">
      <c r="D1268" t="s">
        <v>3754</v>
      </c>
      <c r="E1268" t="s">
        <v>5151</v>
      </c>
    </row>
    <row r="1269" spans="4:5">
      <c r="D1269" t="s">
        <v>3755</v>
      </c>
      <c r="E1269" t="s">
        <v>5152</v>
      </c>
    </row>
    <row r="1270" spans="4:5">
      <c r="D1270">
        <v>0</v>
      </c>
      <c r="E1270">
        <v>0</v>
      </c>
    </row>
    <row r="1271" spans="4:5">
      <c r="D1271" t="s">
        <v>3756</v>
      </c>
      <c r="E1271" t="s">
        <v>5153</v>
      </c>
    </row>
    <row r="1272" spans="4:5">
      <c r="D1272" t="s">
        <v>3757</v>
      </c>
      <c r="E1272" t="s">
        <v>5154</v>
      </c>
    </row>
    <row r="1273" spans="4:5">
      <c r="D1273">
        <v>0</v>
      </c>
      <c r="E1273">
        <v>352000</v>
      </c>
    </row>
    <row r="1274" spans="4:5">
      <c r="D1274" t="s">
        <v>3758</v>
      </c>
      <c r="E1274" t="s">
        <v>5155</v>
      </c>
    </row>
    <row r="1275" spans="4:5">
      <c r="D1275" t="s">
        <v>3759</v>
      </c>
      <c r="E1275" t="s">
        <v>5156</v>
      </c>
    </row>
    <row r="1276" spans="4:5">
      <c r="D1276">
        <v>0</v>
      </c>
      <c r="E1276">
        <v>0</v>
      </c>
    </row>
    <row r="1277" spans="4:5">
      <c r="D1277" t="s">
        <v>3760</v>
      </c>
      <c r="E1277" t="s">
        <v>5157</v>
      </c>
    </row>
    <row r="1278" spans="4:5">
      <c r="D1278" t="s">
        <v>3761</v>
      </c>
      <c r="E1278" t="s">
        <v>5158</v>
      </c>
    </row>
    <row r="1279" spans="4:5">
      <c r="D1279">
        <v>0</v>
      </c>
      <c r="E1279">
        <v>0</v>
      </c>
    </row>
    <row r="1280" spans="4:5">
      <c r="D1280" t="s">
        <v>3762</v>
      </c>
      <c r="E1280" t="s">
        <v>5159</v>
      </c>
    </row>
    <row r="1281" spans="4:5">
      <c r="D1281" t="s">
        <v>3763</v>
      </c>
      <c r="E1281" t="s">
        <v>5160</v>
      </c>
    </row>
    <row r="1282" spans="4:5">
      <c r="D1282">
        <v>0</v>
      </c>
      <c r="E1282">
        <v>0</v>
      </c>
    </row>
    <row r="1283" spans="4:5">
      <c r="D1283" t="s">
        <v>3764</v>
      </c>
      <c r="E1283" t="s">
        <v>5161</v>
      </c>
    </row>
    <row r="1284" spans="4:5">
      <c r="D1284" t="s">
        <v>3765</v>
      </c>
      <c r="E1284" t="s">
        <v>5162</v>
      </c>
    </row>
    <row r="1285" spans="4:5">
      <c r="D1285">
        <v>0</v>
      </c>
      <c r="E1285">
        <v>0</v>
      </c>
    </row>
    <row r="1286" spans="4:5">
      <c r="D1286" t="s">
        <v>3766</v>
      </c>
      <c r="E1286" t="s">
        <v>5163</v>
      </c>
    </row>
    <row r="1287" spans="4:5">
      <c r="D1287" t="s">
        <v>3767</v>
      </c>
      <c r="E1287" t="s">
        <v>5164</v>
      </c>
    </row>
    <row r="1288" spans="4:5">
      <c r="D1288">
        <v>0</v>
      </c>
      <c r="E1288">
        <v>0</v>
      </c>
    </row>
    <row r="1289" spans="4:5">
      <c r="D1289" t="s">
        <v>3752</v>
      </c>
      <c r="E1289" t="s">
        <v>5165</v>
      </c>
    </row>
    <row r="1290" spans="4:5">
      <c r="D1290" t="s">
        <v>3768</v>
      </c>
      <c r="E1290" t="s">
        <v>5166</v>
      </c>
    </row>
    <row r="1291" spans="4:5">
      <c r="D1291">
        <v>0</v>
      </c>
      <c r="E1291">
        <v>0</v>
      </c>
    </row>
    <row r="1292" spans="4:5">
      <c r="D1292" t="s">
        <v>3769</v>
      </c>
      <c r="E1292" t="s">
        <v>5167</v>
      </c>
    </row>
    <row r="1293" spans="4:5">
      <c r="D1293" t="s">
        <v>3770</v>
      </c>
      <c r="E1293" t="s">
        <v>5168</v>
      </c>
    </row>
    <row r="1294" spans="4:5">
      <c r="D1294">
        <v>0</v>
      </c>
      <c r="E1294">
        <v>0</v>
      </c>
    </row>
    <row r="1295" spans="4:5">
      <c r="D1295" t="s">
        <v>3771</v>
      </c>
      <c r="E1295" t="s">
        <v>5169</v>
      </c>
    </row>
    <row r="1296" spans="4:5">
      <c r="D1296" t="s">
        <v>3772</v>
      </c>
      <c r="E1296" t="s">
        <v>5170</v>
      </c>
    </row>
    <row r="1297" spans="4:5">
      <c r="D1297">
        <v>0</v>
      </c>
      <c r="E1297">
        <v>0</v>
      </c>
    </row>
    <row r="1298" spans="4:5">
      <c r="D1298" t="s">
        <v>3773</v>
      </c>
      <c r="E1298" t="s">
        <v>5171</v>
      </c>
    </row>
    <row r="1299" spans="4:5">
      <c r="D1299" t="s">
        <v>3774</v>
      </c>
      <c r="E1299" t="s">
        <v>5172</v>
      </c>
    </row>
    <row r="1300" spans="4:5">
      <c r="D1300">
        <v>0</v>
      </c>
      <c r="E1300">
        <v>0</v>
      </c>
    </row>
    <row r="1301" spans="4:5">
      <c r="D1301" t="s">
        <v>3775</v>
      </c>
      <c r="E1301" t="s">
        <v>5173</v>
      </c>
    </row>
    <row r="1302" spans="4:5">
      <c r="D1302" t="s">
        <v>3776</v>
      </c>
      <c r="E1302" t="s">
        <v>5174</v>
      </c>
    </row>
    <row r="1303" spans="4:5">
      <c r="D1303">
        <v>0</v>
      </c>
      <c r="E1303">
        <v>0</v>
      </c>
    </row>
    <row r="1304" spans="4:5">
      <c r="D1304" t="s">
        <v>3777</v>
      </c>
      <c r="E1304" t="s">
        <v>5175</v>
      </c>
    </row>
    <row r="1305" spans="4:5">
      <c r="D1305" t="s">
        <v>3778</v>
      </c>
      <c r="E1305" t="s">
        <v>5176</v>
      </c>
    </row>
    <row r="1306" spans="4:5">
      <c r="D1306">
        <v>0</v>
      </c>
      <c r="E1306">
        <v>0</v>
      </c>
    </row>
    <row r="1307" spans="4:5">
      <c r="D1307" t="s">
        <v>3779</v>
      </c>
      <c r="E1307" t="s">
        <v>5177</v>
      </c>
    </row>
    <row r="1308" spans="4:5">
      <c r="D1308" t="s">
        <v>3780</v>
      </c>
      <c r="E1308" t="s">
        <v>5178</v>
      </c>
    </row>
    <row r="1309" spans="4:5">
      <c r="D1309">
        <v>0</v>
      </c>
      <c r="E1309">
        <v>0</v>
      </c>
    </row>
    <row r="1310" spans="4:5">
      <c r="D1310" t="s">
        <v>3777</v>
      </c>
      <c r="E1310" t="s">
        <v>5179</v>
      </c>
    </row>
    <row r="1311" spans="4:5">
      <c r="D1311" t="s">
        <v>3781</v>
      </c>
      <c r="E1311" t="s">
        <v>5180</v>
      </c>
    </row>
    <row r="1312" spans="4:5">
      <c r="D1312">
        <v>0</v>
      </c>
      <c r="E1312">
        <v>0</v>
      </c>
    </row>
    <row r="1313" spans="4:5">
      <c r="D1313" t="s">
        <v>3782</v>
      </c>
      <c r="E1313" t="s">
        <v>5181</v>
      </c>
    </row>
    <row r="1314" spans="4:5">
      <c r="D1314" t="s">
        <v>3783</v>
      </c>
      <c r="E1314" t="s">
        <v>5182</v>
      </c>
    </row>
    <row r="1315" spans="4:5">
      <c r="D1315">
        <v>0</v>
      </c>
      <c r="E1315">
        <v>0</v>
      </c>
    </row>
    <row r="1316" spans="4:5">
      <c r="D1316" t="s">
        <v>3784</v>
      </c>
      <c r="E1316" t="s">
        <v>5183</v>
      </c>
    </row>
    <row r="1317" spans="4:5">
      <c r="D1317" t="s">
        <v>3785</v>
      </c>
      <c r="E1317" t="s">
        <v>5184</v>
      </c>
    </row>
    <row r="1318" spans="4:5">
      <c r="D1318">
        <v>0</v>
      </c>
      <c r="E1318">
        <v>0</v>
      </c>
    </row>
    <row r="1319" spans="4:5">
      <c r="D1319" t="s">
        <v>3786</v>
      </c>
      <c r="E1319" t="s">
        <v>5185</v>
      </c>
    </row>
    <row r="1320" spans="4:5">
      <c r="D1320" t="s">
        <v>3787</v>
      </c>
      <c r="E1320" t="s">
        <v>5186</v>
      </c>
    </row>
    <row r="1321" spans="4:5">
      <c r="D1321">
        <v>0</v>
      </c>
      <c r="E1321">
        <v>0</v>
      </c>
    </row>
    <row r="1322" spans="4:5">
      <c r="D1322" t="s">
        <v>3784</v>
      </c>
      <c r="E1322" t="s">
        <v>5187</v>
      </c>
    </row>
    <row r="1323" spans="4:5">
      <c r="D1323" t="s">
        <v>3788</v>
      </c>
      <c r="E1323" t="s">
        <v>5188</v>
      </c>
    </row>
    <row r="1324" spans="4:5">
      <c r="D1324">
        <v>0</v>
      </c>
      <c r="E1324">
        <v>0</v>
      </c>
    </row>
    <row r="1325" spans="4:5">
      <c r="D1325" t="s">
        <v>3789</v>
      </c>
      <c r="E1325" t="s">
        <v>5189</v>
      </c>
    </row>
    <row r="1326" spans="4:5">
      <c r="D1326" t="s">
        <v>3790</v>
      </c>
      <c r="E1326" t="s">
        <v>5190</v>
      </c>
    </row>
    <row r="1327" spans="4:5">
      <c r="D1327">
        <v>0</v>
      </c>
      <c r="E1327">
        <v>0</v>
      </c>
    </row>
    <row r="1328" spans="4:5">
      <c r="D1328" t="s">
        <v>3791</v>
      </c>
      <c r="E1328" t="s">
        <v>5191</v>
      </c>
    </row>
    <row r="1329" spans="4:5">
      <c r="D1329" t="s">
        <v>3792</v>
      </c>
      <c r="E1329" t="s">
        <v>5192</v>
      </c>
    </row>
    <row r="1330" spans="4:5">
      <c r="D1330">
        <v>0</v>
      </c>
      <c r="E1330">
        <v>0</v>
      </c>
    </row>
    <row r="1331" spans="4:5">
      <c r="D1331" t="s">
        <v>3793</v>
      </c>
      <c r="E1331" t="s">
        <v>5193</v>
      </c>
    </row>
    <row r="1332" spans="4:5">
      <c r="D1332" t="s">
        <v>3794</v>
      </c>
      <c r="E1332" t="s">
        <v>5194</v>
      </c>
    </row>
    <row r="1333" spans="4:5">
      <c r="D1333">
        <v>0</v>
      </c>
      <c r="E1333">
        <v>0</v>
      </c>
    </row>
    <row r="1334" spans="4:5">
      <c r="D1334" t="s">
        <v>3791</v>
      </c>
      <c r="E1334" t="s">
        <v>5195</v>
      </c>
    </row>
    <row r="1335" spans="4:5">
      <c r="D1335" t="s">
        <v>3795</v>
      </c>
      <c r="E1335" t="s">
        <v>3225</v>
      </c>
    </row>
    <row r="1336" spans="4:5">
      <c r="D1336">
        <v>152831</v>
      </c>
      <c r="E1336">
        <v>0</v>
      </c>
    </row>
    <row r="1337" spans="4:5">
      <c r="D1337" t="s">
        <v>3796</v>
      </c>
      <c r="E1337" t="s">
        <v>5196</v>
      </c>
    </row>
    <row r="1338" spans="4:5">
      <c r="D1338" t="s">
        <v>3797</v>
      </c>
      <c r="E1338" t="s">
        <v>5197</v>
      </c>
    </row>
    <row r="1339" spans="4:5">
      <c r="D1339">
        <v>0</v>
      </c>
      <c r="E1339">
        <v>0</v>
      </c>
    </row>
    <row r="1340" spans="4:5">
      <c r="D1340" t="s">
        <v>3798</v>
      </c>
      <c r="E1340" t="s">
        <v>5198</v>
      </c>
    </row>
    <row r="1341" spans="4:5">
      <c r="D1341" t="s">
        <v>3799</v>
      </c>
      <c r="E1341" t="s">
        <v>3243</v>
      </c>
    </row>
    <row r="1342" spans="4:5">
      <c r="D1342">
        <v>0</v>
      </c>
      <c r="E1342">
        <v>0</v>
      </c>
    </row>
    <row r="1343" spans="4:5">
      <c r="D1343" t="s">
        <v>3800</v>
      </c>
      <c r="E1343" t="s">
        <v>5199</v>
      </c>
    </row>
    <row r="1344" spans="4:5">
      <c r="D1344" t="s">
        <v>3801</v>
      </c>
      <c r="E1344" t="s">
        <v>5200</v>
      </c>
    </row>
    <row r="1345" spans="4:5">
      <c r="D1345">
        <v>0</v>
      </c>
      <c r="E1345">
        <v>0</v>
      </c>
    </row>
    <row r="1346" spans="4:5">
      <c r="D1346" t="s">
        <v>3798</v>
      </c>
      <c r="E1346" t="s">
        <v>5201</v>
      </c>
    </row>
    <row r="1347" spans="4:5">
      <c r="D1347" t="s">
        <v>3802</v>
      </c>
      <c r="E1347" t="s">
        <v>5202</v>
      </c>
    </row>
    <row r="1348" spans="4:5">
      <c r="D1348">
        <v>0</v>
      </c>
      <c r="E1348">
        <v>0</v>
      </c>
    </row>
    <row r="1349" spans="4:5">
      <c r="D1349" t="s">
        <v>3803</v>
      </c>
      <c r="E1349" t="s">
        <v>5203</v>
      </c>
    </row>
    <row r="1350" spans="4:5">
      <c r="D1350" t="s">
        <v>3804</v>
      </c>
      <c r="E1350" t="s">
        <v>5204</v>
      </c>
    </row>
    <row r="1351" spans="4:5">
      <c r="D1351">
        <v>0</v>
      </c>
      <c r="E1351">
        <v>0</v>
      </c>
    </row>
    <row r="1352" spans="4:5">
      <c r="D1352" t="s">
        <v>3805</v>
      </c>
      <c r="E1352" t="s">
        <v>5205</v>
      </c>
    </row>
    <row r="1353" spans="4:5">
      <c r="D1353" t="s">
        <v>3806</v>
      </c>
      <c r="E1353" t="s">
        <v>3261</v>
      </c>
    </row>
    <row r="1354" spans="4:5">
      <c r="D1354">
        <v>10681818</v>
      </c>
      <c r="E1354">
        <v>0</v>
      </c>
    </row>
    <row r="1355" spans="4:5">
      <c r="D1355" t="s">
        <v>3807</v>
      </c>
      <c r="E1355" t="s">
        <v>5206</v>
      </c>
    </row>
    <row r="1356" spans="4:5">
      <c r="D1356" t="s">
        <v>3808</v>
      </c>
      <c r="E1356" t="s">
        <v>3267</v>
      </c>
    </row>
    <row r="1357" spans="4:5">
      <c r="D1357">
        <v>0</v>
      </c>
      <c r="E1357">
        <v>0</v>
      </c>
    </row>
    <row r="1358" spans="4:5">
      <c r="D1358" t="s">
        <v>3809</v>
      </c>
      <c r="E1358" t="s">
        <v>5207</v>
      </c>
    </row>
    <row r="1359" spans="4:5">
      <c r="D1359" t="s">
        <v>3810</v>
      </c>
      <c r="E1359" t="s">
        <v>5208</v>
      </c>
    </row>
    <row r="1360" spans="4:5">
      <c r="D1360">
        <v>0</v>
      </c>
      <c r="E1360">
        <v>0</v>
      </c>
    </row>
    <row r="1361" spans="4:5">
      <c r="D1361" t="s">
        <v>3811</v>
      </c>
      <c r="E1361" t="s">
        <v>5209</v>
      </c>
    </row>
    <row r="1362" spans="4:5">
      <c r="D1362" t="s">
        <v>3812</v>
      </c>
      <c r="E1362" t="s">
        <v>5210</v>
      </c>
    </row>
    <row r="1363" spans="4:5">
      <c r="D1363">
        <v>0</v>
      </c>
      <c r="E1363">
        <v>0</v>
      </c>
    </row>
    <row r="1364" spans="4:5">
      <c r="D1364" t="s">
        <v>3813</v>
      </c>
      <c r="E1364" t="s">
        <v>5211</v>
      </c>
    </row>
    <row r="1365" spans="4:5">
      <c r="D1365" t="s">
        <v>3814</v>
      </c>
      <c r="E1365" t="s">
        <v>5212</v>
      </c>
    </row>
    <row r="1366" spans="4:5">
      <c r="D1366">
        <v>2806835</v>
      </c>
      <c r="E1366">
        <v>0</v>
      </c>
    </row>
    <row r="1367" spans="4:5">
      <c r="D1367" t="s">
        <v>3815</v>
      </c>
      <c r="E1367" t="s">
        <v>5213</v>
      </c>
    </row>
    <row r="1368" spans="4:5">
      <c r="D1368" t="s">
        <v>3816</v>
      </c>
      <c r="E1368" t="s">
        <v>5214</v>
      </c>
    </row>
    <row r="1369" spans="4:5">
      <c r="D1369">
        <v>0</v>
      </c>
      <c r="E1369">
        <v>0</v>
      </c>
    </row>
    <row r="1370" spans="4:5">
      <c r="D1370" t="s">
        <v>3817</v>
      </c>
      <c r="E1370" t="s">
        <v>5215</v>
      </c>
    </row>
    <row r="1371" spans="4:5">
      <c r="D1371" t="s">
        <v>3818</v>
      </c>
      <c r="E1371" t="s">
        <v>5216</v>
      </c>
    </row>
    <row r="1372" spans="4:5">
      <c r="D1372">
        <v>104404</v>
      </c>
      <c r="E1372">
        <v>0</v>
      </c>
    </row>
    <row r="1373" spans="4:5">
      <c r="D1373" t="s">
        <v>3819</v>
      </c>
      <c r="E1373" t="s">
        <v>5217</v>
      </c>
    </row>
    <row r="1374" spans="4:5">
      <c r="D1374" t="s">
        <v>3820</v>
      </c>
      <c r="E1374" t="s">
        <v>5218</v>
      </c>
    </row>
    <row r="1375" spans="4:5">
      <c r="D1375">
        <v>0</v>
      </c>
      <c r="E1375">
        <v>0</v>
      </c>
    </row>
    <row r="1376" spans="4:5">
      <c r="D1376" t="s">
        <v>3821</v>
      </c>
      <c r="E1376" t="s">
        <v>5219</v>
      </c>
    </row>
    <row r="1377" spans="4:5">
      <c r="D1377" t="s">
        <v>3822</v>
      </c>
      <c r="E1377" t="s">
        <v>3339</v>
      </c>
    </row>
    <row r="1378" spans="4:5">
      <c r="D1378">
        <v>4740</v>
      </c>
      <c r="E1378">
        <v>0</v>
      </c>
    </row>
    <row r="1379" spans="4:5">
      <c r="D1379" t="s">
        <v>3823</v>
      </c>
      <c r="E1379" t="s">
        <v>5220</v>
      </c>
    </row>
    <row r="1380" spans="4:5">
      <c r="D1380" t="s">
        <v>3824</v>
      </c>
      <c r="E1380" t="s">
        <v>5221</v>
      </c>
    </row>
    <row r="1381" spans="4:5">
      <c r="D1381">
        <v>0</v>
      </c>
      <c r="E1381">
        <v>0</v>
      </c>
    </row>
    <row r="1382" spans="4:5">
      <c r="D1382" t="s">
        <v>3825</v>
      </c>
      <c r="E1382" t="s">
        <v>5222</v>
      </c>
    </row>
    <row r="1383" spans="4:5">
      <c r="D1383" t="s">
        <v>3826</v>
      </c>
      <c r="E1383" t="s">
        <v>3355</v>
      </c>
    </row>
    <row r="1384" spans="4:5">
      <c r="D1384">
        <v>0</v>
      </c>
      <c r="E1384">
        <v>0</v>
      </c>
    </row>
    <row r="1385" spans="4:5">
      <c r="D1385" t="s">
        <v>3827</v>
      </c>
      <c r="E1385" t="s">
        <v>5223</v>
      </c>
    </row>
    <row r="1386" spans="4:5">
      <c r="D1386" t="s">
        <v>3828</v>
      </c>
      <c r="E1386" t="s">
        <v>5224</v>
      </c>
    </row>
    <row r="1387" spans="4:5">
      <c r="D1387">
        <v>1017045</v>
      </c>
      <c r="E1387">
        <v>0</v>
      </c>
    </row>
    <row r="1388" spans="4:5">
      <c r="D1388" t="s">
        <v>3829</v>
      </c>
      <c r="E1388" t="s">
        <v>5225</v>
      </c>
    </row>
    <row r="1389" spans="4:5">
      <c r="D1389" t="s">
        <v>3830</v>
      </c>
      <c r="E1389" t="s">
        <v>5226</v>
      </c>
    </row>
    <row r="1390" spans="4:5">
      <c r="D1390">
        <v>0</v>
      </c>
      <c r="E1390">
        <v>0</v>
      </c>
    </row>
    <row r="1391" spans="4:5">
      <c r="D1391" t="s">
        <v>3831</v>
      </c>
      <c r="E1391" t="s">
        <v>5227</v>
      </c>
    </row>
    <row r="1392" spans="4:5">
      <c r="D1392" t="s">
        <v>3832</v>
      </c>
      <c r="E1392" t="s">
        <v>5228</v>
      </c>
    </row>
    <row r="1393" spans="4:5">
      <c r="D1393">
        <v>14814203</v>
      </c>
      <c r="E1393">
        <v>0</v>
      </c>
    </row>
    <row r="1394" spans="4:5">
      <c r="D1394" t="s">
        <v>3833</v>
      </c>
      <c r="E1394" t="s">
        <v>5229</v>
      </c>
    </row>
    <row r="1395" spans="4:5">
      <c r="D1395" t="s">
        <v>3834</v>
      </c>
      <c r="E1395" t="s">
        <v>5230</v>
      </c>
    </row>
    <row r="1396" spans="4:5">
      <c r="D1396">
        <v>0</v>
      </c>
      <c r="E1396">
        <v>0</v>
      </c>
    </row>
    <row r="1397" spans="4:5">
      <c r="D1397" t="s">
        <v>3835</v>
      </c>
      <c r="E1397" t="s">
        <v>5231</v>
      </c>
    </row>
    <row r="1398" spans="4:5">
      <c r="D1398" t="s">
        <v>3836</v>
      </c>
      <c r="E1398" t="s">
        <v>5232</v>
      </c>
    </row>
    <row r="1399" spans="4:5">
      <c r="D1399">
        <v>0</v>
      </c>
      <c r="E1399">
        <v>0</v>
      </c>
    </row>
    <row r="1400" spans="4:5">
      <c r="D1400" t="s">
        <v>3837</v>
      </c>
      <c r="E1400" t="s">
        <v>5233</v>
      </c>
    </row>
    <row r="1401" spans="4:5">
      <c r="D1401" t="s">
        <v>3838</v>
      </c>
      <c r="E1401" t="s">
        <v>5234</v>
      </c>
    </row>
    <row r="1402" spans="4:5">
      <c r="D1402">
        <v>0</v>
      </c>
      <c r="E1402">
        <v>0</v>
      </c>
    </row>
    <row r="1403" spans="4:5">
      <c r="D1403" t="s">
        <v>3839</v>
      </c>
      <c r="E1403" t="s">
        <v>5235</v>
      </c>
    </row>
    <row r="1404" spans="4:5">
      <c r="D1404" t="s">
        <v>3840</v>
      </c>
      <c r="E1404" t="s">
        <v>5236</v>
      </c>
    </row>
    <row r="1405" spans="4:5">
      <c r="D1405">
        <v>0</v>
      </c>
      <c r="E1405">
        <v>0</v>
      </c>
    </row>
    <row r="1406" spans="4:5">
      <c r="D1406" t="s">
        <v>3841</v>
      </c>
      <c r="E1406" t="s">
        <v>5237</v>
      </c>
    </row>
    <row r="1407" spans="4:5">
      <c r="D1407" t="s">
        <v>3842</v>
      </c>
      <c r="E1407" t="s">
        <v>5238</v>
      </c>
    </row>
    <row r="1408" spans="4:5">
      <c r="D1408">
        <v>0</v>
      </c>
      <c r="E1408">
        <v>0</v>
      </c>
    </row>
    <row r="1409" spans="4:5">
      <c r="D1409" t="s">
        <v>3843</v>
      </c>
      <c r="E1409" t="s">
        <v>5239</v>
      </c>
    </row>
    <row r="1410" spans="4:5">
      <c r="D1410" t="s">
        <v>3844</v>
      </c>
      <c r="E1410" t="s">
        <v>5240</v>
      </c>
    </row>
    <row r="1411" spans="4:5">
      <c r="D1411">
        <v>0</v>
      </c>
      <c r="E1411">
        <v>0</v>
      </c>
    </row>
    <row r="1412" spans="4:5">
      <c r="D1412" t="s">
        <v>3845</v>
      </c>
      <c r="E1412" t="s">
        <v>5241</v>
      </c>
    </row>
    <row r="1413" spans="4:5">
      <c r="D1413" t="s">
        <v>3846</v>
      </c>
      <c r="E1413" t="s">
        <v>5242</v>
      </c>
    </row>
    <row r="1414" spans="4:5">
      <c r="D1414">
        <v>0</v>
      </c>
      <c r="E1414">
        <v>0</v>
      </c>
    </row>
    <row r="1415" spans="4:5">
      <c r="D1415" t="s">
        <v>3847</v>
      </c>
      <c r="E1415" t="s">
        <v>5243</v>
      </c>
    </row>
    <row r="1416" spans="4:5">
      <c r="D1416" t="s">
        <v>3848</v>
      </c>
      <c r="E1416" t="s">
        <v>5244</v>
      </c>
    </row>
    <row r="1417" spans="4:5">
      <c r="D1417">
        <v>0</v>
      </c>
      <c r="E1417">
        <v>0</v>
      </c>
    </row>
    <row r="1418" spans="4:5">
      <c r="D1418" t="s">
        <v>3849</v>
      </c>
      <c r="E1418" t="s">
        <v>5245</v>
      </c>
    </row>
    <row r="1419" spans="4:5">
      <c r="D1419" t="s">
        <v>3850</v>
      </c>
      <c r="E1419" t="s">
        <v>5246</v>
      </c>
    </row>
    <row r="1420" spans="4:5">
      <c r="D1420">
        <v>0</v>
      </c>
      <c r="E1420">
        <v>0</v>
      </c>
    </row>
    <row r="1421" spans="4:5">
      <c r="D1421" t="s">
        <v>3851</v>
      </c>
      <c r="E1421" t="s">
        <v>5247</v>
      </c>
    </row>
    <row r="1422" spans="4:5">
      <c r="D1422" t="s">
        <v>3852</v>
      </c>
      <c r="E1422" t="s">
        <v>5248</v>
      </c>
    </row>
    <row r="1423" spans="4:5">
      <c r="D1423">
        <v>0</v>
      </c>
      <c r="E1423">
        <v>0</v>
      </c>
    </row>
    <row r="1424" spans="4:5">
      <c r="D1424" t="s">
        <v>3853</v>
      </c>
      <c r="E1424" t="s">
        <v>5249</v>
      </c>
    </row>
    <row r="1425" spans="4:5">
      <c r="D1425" t="s">
        <v>3854</v>
      </c>
      <c r="E1425" t="s">
        <v>5250</v>
      </c>
    </row>
    <row r="1426" spans="4:5">
      <c r="D1426">
        <v>0</v>
      </c>
      <c r="E1426">
        <v>0</v>
      </c>
    </row>
    <row r="1427" spans="4:5">
      <c r="D1427" t="s">
        <v>3855</v>
      </c>
      <c r="E1427" t="s">
        <v>5251</v>
      </c>
    </row>
    <row r="1428" spans="4:5">
      <c r="D1428" t="s">
        <v>3856</v>
      </c>
      <c r="E1428" t="s">
        <v>5252</v>
      </c>
    </row>
    <row r="1429" spans="4:5">
      <c r="D1429">
        <v>2316398</v>
      </c>
      <c r="E1429">
        <v>0</v>
      </c>
    </row>
    <row r="1430" spans="4:5">
      <c r="D1430" t="s">
        <v>3857</v>
      </c>
      <c r="E1430" t="s">
        <v>5253</v>
      </c>
    </row>
    <row r="1431" spans="4:5">
      <c r="D1431" t="s">
        <v>3858</v>
      </c>
      <c r="E1431" t="s">
        <v>5254</v>
      </c>
    </row>
    <row r="1432" spans="4:5">
      <c r="D1432">
        <v>0</v>
      </c>
      <c r="E1432">
        <v>0</v>
      </c>
    </row>
    <row r="1433" spans="4:5">
      <c r="D1433" t="s">
        <v>3859</v>
      </c>
      <c r="E1433" t="s">
        <v>5255</v>
      </c>
    </row>
    <row r="1434" spans="4:5">
      <c r="D1434" t="s">
        <v>3860</v>
      </c>
      <c r="E1434" t="s">
        <v>5256</v>
      </c>
    </row>
    <row r="1435" spans="4:5">
      <c r="D1435">
        <v>0</v>
      </c>
      <c r="E1435">
        <v>0</v>
      </c>
    </row>
    <row r="1436" spans="4:5">
      <c r="D1436" t="s">
        <v>3861</v>
      </c>
      <c r="E1436" t="s">
        <v>5257</v>
      </c>
    </row>
    <row r="1437" spans="4:5">
      <c r="D1437" t="s">
        <v>3862</v>
      </c>
      <c r="E1437" t="s">
        <v>5258</v>
      </c>
    </row>
    <row r="1438" spans="4:5">
      <c r="D1438">
        <v>0</v>
      </c>
      <c r="E1438">
        <v>0</v>
      </c>
    </row>
    <row r="1439" spans="4:5">
      <c r="D1439" t="s">
        <v>3863</v>
      </c>
      <c r="E1439" t="s">
        <v>5259</v>
      </c>
    </row>
    <row r="1440" spans="4:5">
      <c r="D1440" t="s">
        <v>3864</v>
      </c>
      <c r="E1440" t="s">
        <v>5260</v>
      </c>
    </row>
    <row r="1441" spans="4:5">
      <c r="D1441">
        <v>154386</v>
      </c>
      <c r="E1441">
        <v>0</v>
      </c>
    </row>
    <row r="1442" spans="4:5">
      <c r="D1442" t="s">
        <v>3865</v>
      </c>
      <c r="E1442" t="s">
        <v>5261</v>
      </c>
    </row>
    <row r="1443" spans="4:5">
      <c r="D1443" t="s">
        <v>3866</v>
      </c>
      <c r="E1443" t="s">
        <v>5262</v>
      </c>
    </row>
    <row r="1444" spans="4:5">
      <c r="D1444">
        <v>0</v>
      </c>
      <c r="E1444">
        <v>0</v>
      </c>
    </row>
    <row r="1445" spans="4:5">
      <c r="D1445" t="s">
        <v>3867</v>
      </c>
      <c r="E1445" t="s">
        <v>5263</v>
      </c>
    </row>
    <row r="1446" spans="4:5">
      <c r="D1446" t="s">
        <v>3868</v>
      </c>
      <c r="E1446" t="s">
        <v>5264</v>
      </c>
    </row>
    <row r="1447" spans="4:5">
      <c r="D1447">
        <v>0</v>
      </c>
      <c r="E1447">
        <v>0</v>
      </c>
    </row>
    <row r="1448" spans="4:5">
      <c r="D1448" t="s">
        <v>3869</v>
      </c>
      <c r="E1448" t="s">
        <v>5265</v>
      </c>
    </row>
    <row r="1449" spans="4:5">
      <c r="D1449" t="s">
        <v>3870</v>
      </c>
      <c r="E1449" t="s">
        <v>5266</v>
      </c>
    </row>
    <row r="1450" spans="4:5">
      <c r="D1450">
        <v>0</v>
      </c>
      <c r="E1450">
        <v>0</v>
      </c>
    </row>
    <row r="1451" spans="4:5">
      <c r="D1451" t="s">
        <v>3871</v>
      </c>
      <c r="E1451" t="s">
        <v>5267</v>
      </c>
    </row>
    <row r="1452" spans="4:5">
      <c r="D1452" t="s">
        <v>3872</v>
      </c>
      <c r="E1452" t="s">
        <v>5268</v>
      </c>
    </row>
    <row r="1453" spans="4:5">
      <c r="D1453">
        <v>1531505</v>
      </c>
      <c r="E1453">
        <v>106</v>
      </c>
    </row>
    <row r="1454" spans="4:5">
      <c r="D1454" t="s">
        <v>3873</v>
      </c>
      <c r="E1454" t="s">
        <v>5269</v>
      </c>
    </row>
    <row r="1455" spans="4:5">
      <c r="D1455" t="s">
        <v>3874</v>
      </c>
      <c r="E1455" t="s">
        <v>5270</v>
      </c>
    </row>
    <row r="1456" spans="4:5">
      <c r="D1456">
        <v>0</v>
      </c>
      <c r="E1456">
        <v>0</v>
      </c>
    </row>
    <row r="1457" spans="4:5">
      <c r="D1457" t="s">
        <v>3875</v>
      </c>
      <c r="E1457" t="s">
        <v>5271</v>
      </c>
    </row>
    <row r="1458" spans="4:5">
      <c r="D1458" t="s">
        <v>3876</v>
      </c>
      <c r="E1458" t="s">
        <v>5272</v>
      </c>
    </row>
    <row r="1459" spans="4:5">
      <c r="D1459">
        <v>0</v>
      </c>
      <c r="E1459">
        <v>0</v>
      </c>
    </row>
    <row r="1460" spans="4:5">
      <c r="D1460" t="s">
        <v>3877</v>
      </c>
      <c r="E1460" t="s">
        <v>5273</v>
      </c>
    </row>
    <row r="1461" spans="4:5">
      <c r="D1461" t="s">
        <v>3878</v>
      </c>
      <c r="E1461" t="s">
        <v>5274</v>
      </c>
    </row>
    <row r="1462" spans="4:5">
      <c r="D1462">
        <v>0</v>
      </c>
      <c r="E1462">
        <v>0</v>
      </c>
    </row>
    <row r="1463" spans="4:5">
      <c r="D1463" t="s">
        <v>3879</v>
      </c>
      <c r="E1463" t="s">
        <v>5275</v>
      </c>
    </row>
    <row r="1464" spans="4:5">
      <c r="D1464" t="s">
        <v>3880</v>
      </c>
      <c r="E1464" t="s">
        <v>5276</v>
      </c>
    </row>
    <row r="1465" spans="4:5">
      <c r="D1465">
        <v>0</v>
      </c>
      <c r="E1465">
        <v>0</v>
      </c>
    </row>
    <row r="1466" spans="4:5">
      <c r="D1466" t="s">
        <v>3881</v>
      </c>
      <c r="E1466" t="s">
        <v>5277</v>
      </c>
    </row>
    <row r="1467" spans="4:5">
      <c r="D1467" t="s">
        <v>3882</v>
      </c>
      <c r="E1467" t="s">
        <v>5278</v>
      </c>
    </row>
    <row r="1468" spans="4:5">
      <c r="D1468">
        <v>0</v>
      </c>
      <c r="E1468">
        <v>0</v>
      </c>
    </row>
    <row r="1469" spans="4:5">
      <c r="D1469" t="s">
        <v>3883</v>
      </c>
      <c r="E1469" t="s">
        <v>5279</v>
      </c>
    </row>
    <row r="1470" spans="4:5">
      <c r="D1470" t="s">
        <v>3884</v>
      </c>
      <c r="E1470" t="s">
        <v>5280</v>
      </c>
    </row>
    <row r="1471" spans="4:5">
      <c r="D1471">
        <v>0</v>
      </c>
      <c r="E1471">
        <v>0</v>
      </c>
    </row>
    <row r="1472" spans="4:5">
      <c r="D1472" t="s">
        <v>3885</v>
      </c>
      <c r="E1472" t="s">
        <v>5281</v>
      </c>
    </row>
    <row r="1473" spans="4:5">
      <c r="D1473" t="s">
        <v>3886</v>
      </c>
      <c r="E1473" t="s">
        <v>5282</v>
      </c>
    </row>
    <row r="1474" spans="4:5">
      <c r="D1474">
        <v>0</v>
      </c>
      <c r="E1474">
        <v>0</v>
      </c>
    </row>
    <row r="1475" spans="4:5">
      <c r="D1475" t="s">
        <v>3887</v>
      </c>
      <c r="E1475" t="s">
        <v>5283</v>
      </c>
    </row>
    <row r="1476" spans="4:5">
      <c r="D1476" t="s">
        <v>3888</v>
      </c>
      <c r="E1476" t="s">
        <v>5284</v>
      </c>
    </row>
    <row r="1477" spans="4:5">
      <c r="D1477">
        <v>272795</v>
      </c>
      <c r="E1477">
        <v>0</v>
      </c>
    </row>
    <row r="1478" spans="4:5">
      <c r="D1478" t="s">
        <v>3889</v>
      </c>
      <c r="E1478" t="s">
        <v>5285</v>
      </c>
    </row>
    <row r="1479" spans="4:5">
      <c r="D1479" t="s">
        <v>3890</v>
      </c>
      <c r="E1479" t="s">
        <v>5286</v>
      </c>
    </row>
    <row r="1480" spans="4:5">
      <c r="D1480">
        <v>0</v>
      </c>
      <c r="E1480">
        <v>0</v>
      </c>
    </row>
    <row r="1481" spans="4:5">
      <c r="D1481" t="s">
        <v>3891</v>
      </c>
      <c r="E1481" t="s">
        <v>5287</v>
      </c>
    </row>
    <row r="1482" spans="4:5">
      <c r="D1482" t="s">
        <v>3892</v>
      </c>
      <c r="E1482" t="s">
        <v>5288</v>
      </c>
    </row>
    <row r="1483" spans="4:5">
      <c r="D1483">
        <v>0</v>
      </c>
      <c r="E1483">
        <v>0</v>
      </c>
    </row>
    <row r="1484" spans="4:5">
      <c r="D1484" t="s">
        <v>3893</v>
      </c>
      <c r="E1484" t="s">
        <v>5289</v>
      </c>
    </row>
    <row r="1485" spans="4:5">
      <c r="D1485" t="s">
        <v>3894</v>
      </c>
      <c r="E1485" t="s">
        <v>5290</v>
      </c>
    </row>
    <row r="1486" spans="4:5">
      <c r="D1486">
        <v>0</v>
      </c>
      <c r="E1486">
        <v>0</v>
      </c>
    </row>
    <row r="1487" spans="4:5">
      <c r="D1487" t="s">
        <v>3895</v>
      </c>
      <c r="E1487" t="s">
        <v>5291</v>
      </c>
    </row>
    <row r="1488" spans="4:5">
      <c r="D1488" t="s">
        <v>3896</v>
      </c>
      <c r="E1488" t="s">
        <v>5292</v>
      </c>
    </row>
    <row r="1489" spans="4:5">
      <c r="D1489">
        <v>0</v>
      </c>
      <c r="E1489">
        <v>3072528</v>
      </c>
    </row>
    <row r="1490" spans="4:5">
      <c r="D1490" t="s">
        <v>3897</v>
      </c>
      <c r="E1490" t="s">
        <v>5293</v>
      </c>
    </row>
    <row r="1491" spans="4:5">
      <c r="D1491" t="s">
        <v>3898</v>
      </c>
      <c r="E1491" t="s">
        <v>5294</v>
      </c>
    </row>
    <row r="1492" spans="4:5">
      <c r="D1492">
        <v>0</v>
      </c>
      <c r="E1492">
        <v>626017</v>
      </c>
    </row>
    <row r="1493" spans="4:5">
      <c r="D1493" t="s">
        <v>3899</v>
      </c>
      <c r="E1493" t="s">
        <v>5295</v>
      </c>
    </row>
    <row r="1494" spans="4:5">
      <c r="D1494" t="s">
        <v>3900</v>
      </c>
      <c r="E1494" t="s">
        <v>5296</v>
      </c>
    </row>
    <row r="1495" spans="4:5">
      <c r="D1495">
        <v>0</v>
      </c>
      <c r="E1495">
        <v>13387977</v>
      </c>
    </row>
    <row r="1496" spans="4:5">
      <c r="D1496" t="s">
        <v>3901</v>
      </c>
      <c r="E1496" t="s">
        <v>5297</v>
      </c>
    </row>
    <row r="1497" spans="4:5">
      <c r="D1497" t="s">
        <v>3902</v>
      </c>
      <c r="E1497" t="s">
        <v>5298</v>
      </c>
    </row>
    <row r="1498" spans="4:5">
      <c r="D1498">
        <v>0</v>
      </c>
      <c r="E1498">
        <v>6573157</v>
      </c>
    </row>
    <row r="1499" spans="4:5">
      <c r="D1499" t="s">
        <v>3903</v>
      </c>
      <c r="E1499" t="s">
        <v>5299</v>
      </c>
    </row>
    <row r="1500" spans="4:5">
      <c r="D1500" t="s">
        <v>3904</v>
      </c>
      <c r="E1500" t="s">
        <v>5300</v>
      </c>
    </row>
    <row r="1501" spans="4:5">
      <c r="D1501">
        <v>7031599</v>
      </c>
      <c r="E1501">
        <v>2052583</v>
      </c>
    </row>
    <row r="1502" spans="4:5">
      <c r="D1502" t="s">
        <v>3905</v>
      </c>
      <c r="E1502" t="s">
        <v>5301</v>
      </c>
    </row>
    <row r="1503" spans="4:5">
      <c r="D1503" t="s">
        <v>3906</v>
      </c>
      <c r="E1503" t="s">
        <v>5302</v>
      </c>
    </row>
    <row r="1504" spans="4:5">
      <c r="D1504">
        <v>0</v>
      </c>
      <c r="E1504">
        <v>28672</v>
      </c>
    </row>
    <row r="1505" spans="4:5">
      <c r="D1505" t="s">
        <v>3907</v>
      </c>
      <c r="E1505" t="s">
        <v>5303</v>
      </c>
    </row>
    <row r="1506" spans="4:5">
      <c r="D1506" t="s">
        <v>3908</v>
      </c>
      <c r="E1506" t="s">
        <v>5304</v>
      </c>
    </row>
    <row r="1507" spans="4:5">
      <c r="D1507">
        <v>0</v>
      </c>
      <c r="E1507">
        <v>202083</v>
      </c>
    </row>
    <row r="1508" spans="4:5">
      <c r="D1508" t="s">
        <v>3909</v>
      </c>
      <c r="E1508" t="s">
        <v>5305</v>
      </c>
    </row>
    <row r="1509" spans="4:5">
      <c r="D1509" t="s">
        <v>3910</v>
      </c>
      <c r="E1509" t="s">
        <v>5306</v>
      </c>
    </row>
    <row r="1510" spans="4:5">
      <c r="D1510">
        <v>0</v>
      </c>
      <c r="E1510">
        <v>0</v>
      </c>
    </row>
    <row r="1511" spans="4:5">
      <c r="D1511" t="s">
        <v>3911</v>
      </c>
      <c r="E1511" t="s">
        <v>5307</v>
      </c>
    </row>
    <row r="1512" spans="4:5">
      <c r="D1512" t="s">
        <v>3912</v>
      </c>
      <c r="E1512" t="s">
        <v>5308</v>
      </c>
    </row>
    <row r="1513" spans="4:5">
      <c r="D1513">
        <v>612974</v>
      </c>
      <c r="E1513">
        <v>28844081</v>
      </c>
    </row>
    <row r="1514" spans="4:5">
      <c r="D1514" t="s">
        <v>3913</v>
      </c>
      <c r="E1514" t="s">
        <v>5309</v>
      </c>
    </row>
    <row r="1515" spans="4:5">
      <c r="D1515" t="s">
        <v>3914</v>
      </c>
      <c r="E1515" t="s">
        <v>3451</v>
      </c>
    </row>
    <row r="1516" spans="4:5">
      <c r="D1516">
        <v>0</v>
      </c>
      <c r="E1516">
        <v>69374</v>
      </c>
    </row>
    <row r="1517" spans="4:5">
      <c r="D1517" t="s">
        <v>3915</v>
      </c>
      <c r="E1517" t="s">
        <v>5310</v>
      </c>
    </row>
    <row r="1518" spans="4:5">
      <c r="D1518" t="s">
        <v>3916</v>
      </c>
      <c r="E1518" t="s">
        <v>5311</v>
      </c>
    </row>
    <row r="1519" spans="4:5">
      <c r="D1519">
        <v>0</v>
      </c>
      <c r="E1519">
        <v>14105</v>
      </c>
    </row>
    <row r="1520" spans="4:5">
      <c r="D1520" t="s">
        <v>3917</v>
      </c>
      <c r="E1520" t="s">
        <v>5312</v>
      </c>
    </row>
    <row r="1521" spans="4:5">
      <c r="D1521" t="s">
        <v>3918</v>
      </c>
      <c r="E1521" t="s">
        <v>5313</v>
      </c>
    </row>
    <row r="1522" spans="4:5">
      <c r="D1522">
        <v>0</v>
      </c>
      <c r="E1522">
        <v>0</v>
      </c>
    </row>
    <row r="1523" spans="4:5">
      <c r="D1523" t="s">
        <v>3919</v>
      </c>
      <c r="E1523" t="s">
        <v>5314</v>
      </c>
    </row>
    <row r="1524" spans="4:5">
      <c r="D1524" t="s">
        <v>3920</v>
      </c>
      <c r="E1524" t="s">
        <v>3453</v>
      </c>
    </row>
    <row r="1525" spans="4:5">
      <c r="D1525">
        <v>0</v>
      </c>
      <c r="E1525">
        <v>0</v>
      </c>
    </row>
    <row r="1526" spans="4:5">
      <c r="D1526" t="s">
        <v>3921</v>
      </c>
      <c r="E1526" t="s">
        <v>5315</v>
      </c>
    </row>
    <row r="1527" spans="4:5">
      <c r="D1527" t="s">
        <v>3922</v>
      </c>
      <c r="E1527" t="s">
        <v>5316</v>
      </c>
    </row>
    <row r="1528" spans="4:5">
      <c r="D1528">
        <v>0</v>
      </c>
      <c r="E1528">
        <v>0</v>
      </c>
    </row>
    <row r="1529" spans="4:5">
      <c r="D1529" t="s">
        <v>3923</v>
      </c>
      <c r="E1529" t="s">
        <v>5317</v>
      </c>
    </row>
    <row r="1530" spans="4:5">
      <c r="D1530" t="s">
        <v>3924</v>
      </c>
      <c r="E1530" t="s">
        <v>5318</v>
      </c>
    </row>
    <row r="1531" spans="4:5">
      <c r="D1531">
        <v>0</v>
      </c>
      <c r="E1531">
        <v>0</v>
      </c>
    </row>
    <row r="1532" spans="4:5">
      <c r="D1532" t="s">
        <v>3925</v>
      </c>
      <c r="E1532" t="s">
        <v>5319</v>
      </c>
    </row>
    <row r="1533" spans="4:5">
      <c r="D1533" t="s">
        <v>3926</v>
      </c>
      <c r="E1533" t="s">
        <v>5320</v>
      </c>
    </row>
    <row r="1534" spans="4:5">
      <c r="D1534">
        <v>0</v>
      </c>
      <c r="E1534">
        <v>0</v>
      </c>
    </row>
    <row r="1535" spans="4:5">
      <c r="D1535" t="s">
        <v>3927</v>
      </c>
      <c r="E1535" t="s">
        <v>5321</v>
      </c>
    </row>
    <row r="1536" spans="4:5">
      <c r="D1536" t="s">
        <v>3928</v>
      </c>
      <c r="E1536" t="s">
        <v>5322</v>
      </c>
    </row>
    <row r="1537" spans="4:5">
      <c r="D1537">
        <v>0</v>
      </c>
      <c r="E1537">
        <v>0</v>
      </c>
    </row>
    <row r="1538" spans="4:5">
      <c r="D1538" t="s">
        <v>3929</v>
      </c>
      <c r="E1538" t="s">
        <v>5323</v>
      </c>
    </row>
    <row r="1539" spans="4:5">
      <c r="D1539" t="s">
        <v>3930</v>
      </c>
      <c r="E1539" t="s">
        <v>5324</v>
      </c>
    </row>
    <row r="1540" spans="4:5">
      <c r="D1540">
        <v>0</v>
      </c>
      <c r="E1540">
        <v>80814</v>
      </c>
    </row>
    <row r="1541" spans="4:5">
      <c r="D1541" t="s">
        <v>3923</v>
      </c>
      <c r="E1541" t="s">
        <v>5325</v>
      </c>
    </row>
    <row r="1542" spans="4:5">
      <c r="D1542" t="s">
        <v>3931</v>
      </c>
      <c r="E1542" t="s">
        <v>5326</v>
      </c>
    </row>
    <row r="1543" spans="4:5">
      <c r="D1543">
        <v>0</v>
      </c>
      <c r="E1543">
        <v>0</v>
      </c>
    </row>
    <row r="1544" spans="4:5">
      <c r="D1544" t="s">
        <v>3932</v>
      </c>
      <c r="E1544" t="s">
        <v>5327</v>
      </c>
    </row>
    <row r="1545" spans="4:5">
      <c r="D1545" t="s">
        <v>3933</v>
      </c>
      <c r="E1545" t="s">
        <v>5328</v>
      </c>
    </row>
    <row r="1546" spans="4:5">
      <c r="D1546">
        <v>0</v>
      </c>
      <c r="E1546">
        <v>0</v>
      </c>
    </row>
    <row r="1547" spans="4:5">
      <c r="D1547" t="s">
        <v>3934</v>
      </c>
      <c r="E1547" t="s">
        <v>5329</v>
      </c>
    </row>
    <row r="1548" spans="4:5">
      <c r="D1548" t="s">
        <v>3935</v>
      </c>
      <c r="E1548" t="s">
        <v>5330</v>
      </c>
    </row>
    <row r="1549" spans="4:5">
      <c r="D1549">
        <v>0</v>
      </c>
      <c r="E1549">
        <v>0</v>
      </c>
    </row>
    <row r="1550" spans="4:5">
      <c r="D1550" t="s">
        <v>3936</v>
      </c>
      <c r="E1550" t="s">
        <v>5331</v>
      </c>
    </row>
    <row r="1551" spans="4:5">
      <c r="D1551" t="s">
        <v>3937</v>
      </c>
      <c r="E1551" t="s">
        <v>3465</v>
      </c>
    </row>
    <row r="1552" spans="4:5">
      <c r="D1552">
        <v>0</v>
      </c>
      <c r="E1552">
        <v>422724</v>
      </c>
    </row>
    <row r="1553" spans="4:5">
      <c r="D1553" t="s">
        <v>3938</v>
      </c>
      <c r="E1553" t="s">
        <v>5332</v>
      </c>
    </row>
    <row r="1554" spans="4:5">
      <c r="D1554" t="s">
        <v>3939</v>
      </c>
      <c r="E1554" t="s">
        <v>5333</v>
      </c>
    </row>
    <row r="1555" spans="4:5">
      <c r="D1555">
        <v>0</v>
      </c>
      <c r="E1555">
        <v>96266</v>
      </c>
    </row>
    <row r="1556" spans="4:5">
      <c r="D1556" t="s">
        <v>3940</v>
      </c>
      <c r="E1556" t="s">
        <v>5334</v>
      </c>
    </row>
    <row r="1557" spans="4:5">
      <c r="D1557" t="s">
        <v>3941</v>
      </c>
      <c r="E1557" t="s">
        <v>5335</v>
      </c>
    </row>
    <row r="1558" spans="4:5">
      <c r="D1558">
        <v>0</v>
      </c>
      <c r="E1558">
        <v>0</v>
      </c>
    </row>
    <row r="1559" spans="4:5">
      <c r="D1559" t="s">
        <v>3942</v>
      </c>
      <c r="E1559" t="s">
        <v>5336</v>
      </c>
    </row>
    <row r="1560" spans="4:5">
      <c r="D1560" t="s">
        <v>3943</v>
      </c>
      <c r="E1560" t="s">
        <v>3467</v>
      </c>
    </row>
    <row r="1561" spans="4:5">
      <c r="D1561">
        <v>0</v>
      </c>
      <c r="E1561">
        <v>0</v>
      </c>
    </row>
    <row r="1562" spans="4:5">
      <c r="D1562" t="s">
        <v>3944</v>
      </c>
      <c r="E1562" t="s">
        <v>5337</v>
      </c>
    </row>
    <row r="1563" spans="4:5">
      <c r="D1563" t="s">
        <v>3945</v>
      </c>
      <c r="E1563" t="s">
        <v>5338</v>
      </c>
    </row>
    <row r="1564" spans="4:5">
      <c r="D1564">
        <v>0</v>
      </c>
      <c r="E1564">
        <v>0</v>
      </c>
    </row>
    <row r="1565" spans="4:5">
      <c r="D1565" t="s">
        <v>3946</v>
      </c>
      <c r="E1565" t="s">
        <v>5339</v>
      </c>
    </row>
    <row r="1566" spans="4:5">
      <c r="D1566" t="s">
        <v>3947</v>
      </c>
      <c r="E1566" t="s">
        <v>5340</v>
      </c>
    </row>
    <row r="1567" spans="4:5">
      <c r="D1567">
        <v>219105</v>
      </c>
      <c r="E1567">
        <v>0</v>
      </c>
    </row>
    <row r="1568" spans="4:5">
      <c r="D1568" t="s">
        <v>3948</v>
      </c>
      <c r="E1568" t="s">
        <v>5341</v>
      </c>
    </row>
    <row r="1569" spans="4:5">
      <c r="D1569" t="s">
        <v>3949</v>
      </c>
      <c r="E1569" t="s">
        <v>5342</v>
      </c>
    </row>
    <row r="1570" spans="4:5">
      <c r="D1570">
        <v>0</v>
      </c>
      <c r="E1570">
        <v>0</v>
      </c>
    </row>
    <row r="1571" spans="4:5">
      <c r="D1571" t="s">
        <v>3950</v>
      </c>
      <c r="E1571" t="s">
        <v>5343</v>
      </c>
    </row>
    <row r="1572" spans="4:5">
      <c r="D1572" t="s">
        <v>3951</v>
      </c>
      <c r="E1572" t="s">
        <v>5344</v>
      </c>
    </row>
    <row r="1573" spans="4:5">
      <c r="D1573">
        <v>0</v>
      </c>
      <c r="E1573">
        <v>0</v>
      </c>
    </row>
    <row r="1574" spans="4:5">
      <c r="D1574" t="s">
        <v>3952</v>
      </c>
      <c r="E1574" t="s">
        <v>5345</v>
      </c>
    </row>
    <row r="1575" spans="4:5">
      <c r="D1575" t="s">
        <v>3953</v>
      </c>
      <c r="E1575" t="s">
        <v>5346</v>
      </c>
    </row>
    <row r="1576" spans="4:5">
      <c r="D1576">
        <v>0</v>
      </c>
      <c r="E1576">
        <v>498839</v>
      </c>
    </row>
    <row r="1577" spans="4:5">
      <c r="D1577" t="s">
        <v>3954</v>
      </c>
      <c r="E1577" t="s">
        <v>5347</v>
      </c>
    </row>
    <row r="1578" spans="4:5">
      <c r="D1578" t="s">
        <v>3955</v>
      </c>
      <c r="E1578" t="s">
        <v>3473</v>
      </c>
    </row>
    <row r="1579" spans="4:5">
      <c r="D1579">
        <v>0</v>
      </c>
      <c r="E1579">
        <v>0</v>
      </c>
    </row>
    <row r="1580" spans="4:5">
      <c r="D1580" t="s">
        <v>3956</v>
      </c>
      <c r="E1580" t="s">
        <v>5348</v>
      </c>
    </row>
    <row r="1581" spans="4:5">
      <c r="D1581" t="s">
        <v>3957</v>
      </c>
      <c r="E1581" t="s">
        <v>5349</v>
      </c>
    </row>
    <row r="1582" spans="4:5">
      <c r="D1582">
        <v>0</v>
      </c>
      <c r="E1582">
        <v>0</v>
      </c>
    </row>
    <row r="1583" spans="4:5">
      <c r="D1583" t="s">
        <v>3958</v>
      </c>
      <c r="E1583" t="s">
        <v>5350</v>
      </c>
    </row>
    <row r="1584" spans="4:5">
      <c r="D1584" t="s">
        <v>3959</v>
      </c>
      <c r="E1584" t="s">
        <v>5351</v>
      </c>
    </row>
    <row r="1585" spans="4:5">
      <c r="D1585">
        <v>0</v>
      </c>
      <c r="E1585">
        <v>0</v>
      </c>
    </row>
    <row r="1586" spans="4:5">
      <c r="D1586" t="s">
        <v>3960</v>
      </c>
      <c r="E1586" t="s">
        <v>5352</v>
      </c>
    </row>
    <row r="1587" spans="4:5">
      <c r="D1587" t="s">
        <v>3961</v>
      </c>
      <c r="E1587" t="s">
        <v>3475</v>
      </c>
    </row>
    <row r="1588" spans="4:5">
      <c r="D1588">
        <v>0</v>
      </c>
      <c r="E1588">
        <v>0</v>
      </c>
    </row>
    <row r="1589" spans="4:5">
      <c r="D1589" t="s">
        <v>3962</v>
      </c>
      <c r="E1589" t="s">
        <v>5353</v>
      </c>
    </row>
    <row r="1590" spans="4:5">
      <c r="D1590" t="s">
        <v>3963</v>
      </c>
      <c r="E1590" t="s">
        <v>5354</v>
      </c>
    </row>
    <row r="1591" spans="4:5">
      <c r="D1591">
        <v>0</v>
      </c>
      <c r="E1591">
        <v>0</v>
      </c>
    </row>
    <row r="1592" spans="4:5">
      <c r="D1592" t="s">
        <v>3964</v>
      </c>
      <c r="E1592" t="s">
        <v>5355</v>
      </c>
    </row>
    <row r="1593" spans="4:5">
      <c r="D1593" t="s">
        <v>3965</v>
      </c>
      <c r="E1593" t="s">
        <v>5356</v>
      </c>
    </row>
    <row r="1594" spans="4:5">
      <c r="D1594">
        <v>0</v>
      </c>
      <c r="E1594">
        <v>0</v>
      </c>
    </row>
    <row r="1595" spans="4:5">
      <c r="D1595" t="s">
        <v>3966</v>
      </c>
      <c r="E1595" t="s">
        <v>5357</v>
      </c>
    </row>
    <row r="1596" spans="4:5">
      <c r="D1596" t="s">
        <v>3967</v>
      </c>
      <c r="E1596" t="s">
        <v>5358</v>
      </c>
    </row>
    <row r="1597" spans="4:5">
      <c r="D1597">
        <v>0</v>
      </c>
      <c r="E1597">
        <v>0</v>
      </c>
    </row>
    <row r="1598" spans="4:5">
      <c r="D1598" t="s">
        <v>3968</v>
      </c>
      <c r="E1598" t="s">
        <v>5359</v>
      </c>
    </row>
    <row r="1599" spans="4:5">
      <c r="D1599" t="s">
        <v>3969</v>
      </c>
      <c r="E1599" t="s">
        <v>5360</v>
      </c>
    </row>
    <row r="1600" spans="4:5">
      <c r="D1600">
        <v>0</v>
      </c>
      <c r="E1600">
        <v>0</v>
      </c>
    </row>
    <row r="1601" spans="4:5">
      <c r="D1601" t="s">
        <v>3970</v>
      </c>
      <c r="E1601" t="s">
        <v>5361</v>
      </c>
    </row>
    <row r="1602" spans="4:5">
      <c r="D1602" t="s">
        <v>3971</v>
      </c>
      <c r="E1602" t="s">
        <v>5362</v>
      </c>
    </row>
    <row r="1603" spans="4:5">
      <c r="D1603">
        <v>0</v>
      </c>
      <c r="E1603">
        <v>0</v>
      </c>
    </row>
    <row r="1604" spans="4:5">
      <c r="D1604" t="s">
        <v>3972</v>
      </c>
      <c r="E1604" t="s">
        <v>5363</v>
      </c>
    </row>
    <row r="1605" spans="4:5">
      <c r="D1605" t="s">
        <v>3973</v>
      </c>
      <c r="E1605" t="s">
        <v>5364</v>
      </c>
    </row>
    <row r="1606" spans="4:5">
      <c r="D1606">
        <v>0</v>
      </c>
      <c r="E1606">
        <v>0</v>
      </c>
    </row>
    <row r="1607" spans="4:5">
      <c r="D1607" t="s">
        <v>3974</v>
      </c>
      <c r="E1607" t="s">
        <v>5365</v>
      </c>
    </row>
    <row r="1608" spans="4:5">
      <c r="D1608" t="s">
        <v>3975</v>
      </c>
      <c r="E1608" t="s">
        <v>5366</v>
      </c>
    </row>
    <row r="1609" spans="4:5">
      <c r="D1609">
        <v>0</v>
      </c>
      <c r="E1609">
        <v>0</v>
      </c>
    </row>
    <row r="1610" spans="4:5">
      <c r="D1610" t="s">
        <v>3976</v>
      </c>
      <c r="E1610" t="s">
        <v>5367</v>
      </c>
    </row>
    <row r="1611" spans="4:5">
      <c r="D1611" t="s">
        <v>3977</v>
      </c>
      <c r="E1611" t="s">
        <v>5368</v>
      </c>
    </row>
    <row r="1612" spans="4:5">
      <c r="D1612">
        <v>0</v>
      </c>
      <c r="E1612">
        <v>0</v>
      </c>
    </row>
    <row r="1613" spans="4:5">
      <c r="D1613" t="s">
        <v>3978</v>
      </c>
      <c r="E1613" t="s">
        <v>5369</v>
      </c>
    </row>
    <row r="1614" spans="4:5">
      <c r="D1614" t="s">
        <v>3979</v>
      </c>
      <c r="E1614" t="s">
        <v>5370</v>
      </c>
    </row>
    <row r="1615" spans="4:5">
      <c r="D1615">
        <v>0</v>
      </c>
      <c r="E1615">
        <v>0</v>
      </c>
    </row>
    <row r="1616" spans="4:5">
      <c r="D1616" t="s">
        <v>3980</v>
      </c>
      <c r="E1616" t="s">
        <v>5371</v>
      </c>
    </row>
    <row r="1617" spans="4:5">
      <c r="D1617" t="s">
        <v>3981</v>
      </c>
      <c r="E1617" t="s">
        <v>5372</v>
      </c>
    </row>
    <row r="1618" spans="4:5">
      <c r="D1618">
        <v>0</v>
      </c>
      <c r="E1618">
        <v>0</v>
      </c>
    </row>
    <row r="1619" spans="4:5">
      <c r="D1619" t="s">
        <v>3982</v>
      </c>
      <c r="E1619" t="s">
        <v>5373</v>
      </c>
    </row>
    <row r="1620" spans="4:5">
      <c r="D1620" t="s">
        <v>3983</v>
      </c>
      <c r="E1620" t="s">
        <v>5374</v>
      </c>
    </row>
    <row r="1621" spans="4:5">
      <c r="D1621">
        <v>0</v>
      </c>
      <c r="E1621">
        <v>0</v>
      </c>
    </row>
    <row r="1622" spans="4:5">
      <c r="D1622" t="s">
        <v>3982</v>
      </c>
      <c r="E1622" t="s">
        <v>5375</v>
      </c>
    </row>
    <row r="1623" spans="4:5">
      <c r="D1623" t="s">
        <v>3984</v>
      </c>
      <c r="E1623" t="s">
        <v>5376</v>
      </c>
    </row>
    <row r="1624" spans="4:5">
      <c r="D1624">
        <v>0</v>
      </c>
      <c r="E1624">
        <v>0</v>
      </c>
    </row>
    <row r="1625" spans="4:5">
      <c r="D1625" t="s">
        <v>3982</v>
      </c>
      <c r="E1625" t="s">
        <v>5377</v>
      </c>
    </row>
    <row r="1626" spans="4:5">
      <c r="D1626" t="s">
        <v>3985</v>
      </c>
      <c r="E1626" t="s">
        <v>5378</v>
      </c>
    </row>
    <row r="1627" spans="4:5">
      <c r="D1627">
        <v>0</v>
      </c>
      <c r="E1627">
        <v>0</v>
      </c>
    </row>
    <row r="1628" spans="4:5">
      <c r="D1628" t="s">
        <v>3982</v>
      </c>
      <c r="E1628" t="s">
        <v>5379</v>
      </c>
    </row>
    <row r="1629" spans="4:5">
      <c r="D1629" t="s">
        <v>3986</v>
      </c>
      <c r="E1629" t="s">
        <v>5380</v>
      </c>
    </row>
    <row r="1630" spans="4:5">
      <c r="D1630">
        <v>0</v>
      </c>
      <c r="E1630">
        <v>0</v>
      </c>
    </row>
    <row r="1631" spans="4:5">
      <c r="D1631" t="s">
        <v>3987</v>
      </c>
      <c r="E1631" t="s">
        <v>5381</v>
      </c>
    </row>
    <row r="1632" spans="4:5">
      <c r="D1632" t="s">
        <v>3988</v>
      </c>
      <c r="E1632" t="s">
        <v>5382</v>
      </c>
    </row>
    <row r="1633" spans="4:5">
      <c r="D1633">
        <v>0</v>
      </c>
      <c r="E1633">
        <v>0</v>
      </c>
    </row>
    <row r="1634" spans="4:5">
      <c r="D1634" t="s">
        <v>3989</v>
      </c>
      <c r="E1634" t="s">
        <v>5383</v>
      </c>
    </row>
    <row r="1635" spans="4:5">
      <c r="D1635" t="s">
        <v>3990</v>
      </c>
      <c r="E1635" t="s">
        <v>5384</v>
      </c>
    </row>
    <row r="1636" spans="4:5">
      <c r="D1636">
        <v>0</v>
      </c>
      <c r="E1636">
        <v>0</v>
      </c>
    </row>
    <row r="1637" spans="4:5">
      <c r="D1637" t="s">
        <v>3991</v>
      </c>
      <c r="E1637" t="s">
        <v>5385</v>
      </c>
    </row>
    <row r="1638" spans="4:5">
      <c r="D1638" t="s">
        <v>3992</v>
      </c>
      <c r="E1638" t="s">
        <v>5386</v>
      </c>
    </row>
    <row r="1639" spans="4:5">
      <c r="D1639">
        <v>0</v>
      </c>
      <c r="E1639">
        <v>0</v>
      </c>
    </row>
    <row r="1640" spans="4:5">
      <c r="D1640" t="s">
        <v>3993</v>
      </c>
      <c r="E1640" t="s">
        <v>5387</v>
      </c>
    </row>
    <row r="1641" spans="4:5">
      <c r="D1641" t="s">
        <v>3994</v>
      </c>
      <c r="E1641" t="s">
        <v>5388</v>
      </c>
    </row>
    <row r="1642" spans="4:5">
      <c r="D1642">
        <v>0</v>
      </c>
      <c r="E1642">
        <v>0</v>
      </c>
    </row>
    <row r="1643" spans="4:5">
      <c r="D1643" t="s">
        <v>3995</v>
      </c>
      <c r="E1643" t="s">
        <v>5389</v>
      </c>
    </row>
    <row r="1644" spans="4:5">
      <c r="D1644" t="s">
        <v>3996</v>
      </c>
      <c r="E1644" t="s">
        <v>5390</v>
      </c>
    </row>
    <row r="1645" spans="4:5">
      <c r="D1645">
        <v>0</v>
      </c>
      <c r="E1645">
        <v>0</v>
      </c>
    </row>
    <row r="1646" spans="4:5">
      <c r="D1646" t="s">
        <v>3997</v>
      </c>
      <c r="E1646" t="s">
        <v>5391</v>
      </c>
    </row>
    <row r="1647" spans="4:5">
      <c r="D1647" t="s">
        <v>3998</v>
      </c>
      <c r="E1647" t="s">
        <v>5392</v>
      </c>
    </row>
    <row r="1648" spans="4:5">
      <c r="D1648">
        <v>0</v>
      </c>
      <c r="E1648">
        <v>0</v>
      </c>
    </row>
    <row r="1649" spans="4:5">
      <c r="D1649" t="s">
        <v>3999</v>
      </c>
      <c r="E1649" t="s">
        <v>5393</v>
      </c>
    </row>
    <row r="1650" spans="4:5">
      <c r="D1650" t="s">
        <v>4000</v>
      </c>
      <c r="E1650" t="s">
        <v>5394</v>
      </c>
    </row>
    <row r="1651" spans="4:5">
      <c r="D1651">
        <v>0</v>
      </c>
      <c r="E1651">
        <v>0</v>
      </c>
    </row>
    <row r="1652" spans="4:5">
      <c r="D1652" t="s">
        <v>4001</v>
      </c>
      <c r="E1652" t="s">
        <v>5395</v>
      </c>
    </row>
    <row r="1653" spans="4:5">
      <c r="D1653" t="s">
        <v>4002</v>
      </c>
      <c r="E1653" t="s">
        <v>5396</v>
      </c>
    </row>
    <row r="1654" spans="4:5">
      <c r="D1654">
        <v>0</v>
      </c>
      <c r="E1654">
        <v>0</v>
      </c>
    </row>
    <row r="1655" spans="4:5">
      <c r="D1655" t="s">
        <v>4003</v>
      </c>
      <c r="E1655" t="s">
        <v>5397</v>
      </c>
    </row>
    <row r="1656" spans="4:5">
      <c r="D1656" t="s">
        <v>4004</v>
      </c>
      <c r="E1656" t="s">
        <v>5398</v>
      </c>
    </row>
    <row r="1657" spans="4:5">
      <c r="D1657">
        <v>0</v>
      </c>
      <c r="E1657">
        <v>0</v>
      </c>
    </row>
    <row r="1658" spans="4:5">
      <c r="D1658" t="s">
        <v>4005</v>
      </c>
      <c r="E1658" t="s">
        <v>5399</v>
      </c>
    </row>
    <row r="1659" spans="4:5">
      <c r="D1659" t="s">
        <v>4006</v>
      </c>
      <c r="E1659" t="s">
        <v>5400</v>
      </c>
    </row>
    <row r="1660" spans="4:5">
      <c r="D1660">
        <v>0</v>
      </c>
      <c r="E1660">
        <v>0</v>
      </c>
    </row>
    <row r="1661" spans="4:5">
      <c r="D1661" t="s">
        <v>4007</v>
      </c>
      <c r="E1661" t="s">
        <v>5401</v>
      </c>
    </row>
    <row r="1662" spans="4:5">
      <c r="D1662" t="s">
        <v>4008</v>
      </c>
      <c r="E1662" t="s">
        <v>5402</v>
      </c>
    </row>
    <row r="1663" spans="4:5">
      <c r="D1663">
        <v>0</v>
      </c>
      <c r="E1663">
        <v>0</v>
      </c>
    </row>
    <row r="1664" spans="4:5">
      <c r="D1664" t="s">
        <v>4009</v>
      </c>
      <c r="E1664" t="s">
        <v>5403</v>
      </c>
    </row>
    <row r="1665" spans="4:5">
      <c r="D1665" t="s">
        <v>4010</v>
      </c>
      <c r="E1665" t="s">
        <v>5404</v>
      </c>
    </row>
    <row r="1666" spans="4:5">
      <c r="D1666">
        <v>0</v>
      </c>
      <c r="E1666">
        <v>0</v>
      </c>
    </row>
    <row r="1667" spans="4:5">
      <c r="D1667" t="s">
        <v>4011</v>
      </c>
      <c r="E1667" t="s">
        <v>5405</v>
      </c>
    </row>
    <row r="1668" spans="4:5">
      <c r="D1668" t="s">
        <v>4012</v>
      </c>
      <c r="E1668" t="s">
        <v>5406</v>
      </c>
    </row>
    <row r="1669" spans="4:5">
      <c r="D1669">
        <v>0</v>
      </c>
      <c r="E1669">
        <v>0</v>
      </c>
    </row>
    <row r="1670" spans="4:5">
      <c r="D1670" t="s">
        <v>4013</v>
      </c>
      <c r="E1670" t="s">
        <v>5407</v>
      </c>
    </row>
    <row r="1671" spans="4:5">
      <c r="D1671" t="s">
        <v>4014</v>
      </c>
      <c r="E1671" t="s">
        <v>5408</v>
      </c>
    </row>
    <row r="1672" spans="4:5">
      <c r="D1672">
        <v>0</v>
      </c>
      <c r="E1672">
        <v>0</v>
      </c>
    </row>
    <row r="1673" spans="4:5">
      <c r="D1673" t="s">
        <v>4015</v>
      </c>
      <c r="E1673" t="s">
        <v>5409</v>
      </c>
    </row>
    <row r="1674" spans="4:5">
      <c r="D1674" t="s">
        <v>4016</v>
      </c>
      <c r="E1674" t="s">
        <v>5410</v>
      </c>
    </row>
    <row r="1675" spans="4:5">
      <c r="D1675">
        <v>0</v>
      </c>
      <c r="E1675">
        <v>0</v>
      </c>
    </row>
    <row r="1676" spans="4:5">
      <c r="D1676" t="s">
        <v>4017</v>
      </c>
      <c r="E1676" t="s">
        <v>5411</v>
      </c>
    </row>
    <row r="1677" spans="4:5">
      <c r="D1677" t="s">
        <v>4018</v>
      </c>
      <c r="E1677" t="s">
        <v>5412</v>
      </c>
    </row>
    <row r="1678" spans="4:5">
      <c r="D1678">
        <v>0</v>
      </c>
      <c r="E1678">
        <v>0</v>
      </c>
    </row>
    <row r="1679" spans="4:5">
      <c r="D1679" t="s">
        <v>4019</v>
      </c>
      <c r="E1679" t="s">
        <v>5413</v>
      </c>
    </row>
    <row r="1680" spans="4:5">
      <c r="D1680" t="s">
        <v>4020</v>
      </c>
      <c r="E1680" t="s">
        <v>5414</v>
      </c>
    </row>
    <row r="1681" spans="4:5">
      <c r="D1681">
        <v>0</v>
      </c>
      <c r="E1681">
        <v>0</v>
      </c>
    </row>
    <row r="1682" spans="4:5">
      <c r="D1682" t="s">
        <v>4021</v>
      </c>
      <c r="E1682" t="s">
        <v>5415</v>
      </c>
    </row>
    <row r="1683" spans="4:5">
      <c r="D1683" t="s">
        <v>4022</v>
      </c>
      <c r="E1683" t="s">
        <v>5416</v>
      </c>
    </row>
    <row r="1684" spans="4:5">
      <c r="D1684">
        <v>0</v>
      </c>
      <c r="E1684">
        <v>0</v>
      </c>
    </row>
    <row r="1685" spans="4:5">
      <c r="D1685" t="s">
        <v>4023</v>
      </c>
      <c r="E1685" t="s">
        <v>5417</v>
      </c>
    </row>
    <row r="1686" spans="4:5">
      <c r="D1686" t="s">
        <v>4024</v>
      </c>
      <c r="E1686" t="s">
        <v>5418</v>
      </c>
    </row>
    <row r="1687" spans="4:5">
      <c r="D1687">
        <v>0</v>
      </c>
      <c r="E1687">
        <v>0</v>
      </c>
    </row>
    <row r="1688" spans="4:5">
      <c r="D1688" t="s">
        <v>4025</v>
      </c>
      <c r="E1688" t="s">
        <v>5419</v>
      </c>
    </row>
    <row r="1689" spans="4:5">
      <c r="D1689" t="s">
        <v>4026</v>
      </c>
      <c r="E1689" t="s">
        <v>5420</v>
      </c>
    </row>
    <row r="1690" spans="4:5">
      <c r="D1690">
        <v>0</v>
      </c>
      <c r="E1690">
        <v>2550</v>
      </c>
    </row>
    <row r="1691" spans="4:5">
      <c r="D1691" t="s">
        <v>4027</v>
      </c>
      <c r="E1691" t="s">
        <v>5421</v>
      </c>
    </row>
    <row r="1692" spans="4:5">
      <c r="D1692" t="s">
        <v>4028</v>
      </c>
      <c r="E1692" t="s">
        <v>5422</v>
      </c>
    </row>
    <row r="1693" spans="4:5">
      <c r="D1693">
        <v>0</v>
      </c>
      <c r="E1693">
        <v>0</v>
      </c>
    </row>
    <row r="1694" spans="4:5">
      <c r="D1694" t="s">
        <v>4029</v>
      </c>
      <c r="E1694" t="s">
        <v>5423</v>
      </c>
    </row>
    <row r="1695" spans="4:5">
      <c r="D1695" t="s">
        <v>4030</v>
      </c>
      <c r="E1695" t="s">
        <v>5424</v>
      </c>
    </row>
    <row r="1696" spans="4:5">
      <c r="D1696">
        <v>0</v>
      </c>
      <c r="E1696">
        <v>0</v>
      </c>
    </row>
    <row r="1697" spans="4:5">
      <c r="D1697" t="s">
        <v>4031</v>
      </c>
      <c r="E1697" t="s">
        <v>5425</v>
      </c>
    </row>
    <row r="1698" spans="4:5">
      <c r="D1698" t="s">
        <v>4032</v>
      </c>
      <c r="E1698" t="s">
        <v>5426</v>
      </c>
    </row>
    <row r="1699" spans="4:5">
      <c r="D1699">
        <v>0</v>
      </c>
      <c r="E1699">
        <v>0</v>
      </c>
    </row>
    <row r="1700" spans="4:5">
      <c r="D1700" t="s">
        <v>4033</v>
      </c>
      <c r="E1700" t="s">
        <v>5427</v>
      </c>
    </row>
    <row r="1701" spans="4:5">
      <c r="D1701" t="s">
        <v>4034</v>
      </c>
      <c r="E1701" t="s">
        <v>5428</v>
      </c>
    </row>
    <row r="1702" spans="4:5">
      <c r="D1702">
        <v>0</v>
      </c>
      <c r="E1702">
        <v>0</v>
      </c>
    </row>
    <row r="1703" spans="4:5">
      <c r="D1703" t="s">
        <v>4035</v>
      </c>
      <c r="E1703" t="s">
        <v>5429</v>
      </c>
    </row>
    <row r="1704" spans="4:5">
      <c r="D1704" t="s">
        <v>4036</v>
      </c>
      <c r="E1704" t="s">
        <v>5430</v>
      </c>
    </row>
    <row r="1705" spans="4:5">
      <c r="D1705">
        <v>0</v>
      </c>
      <c r="E1705">
        <v>0</v>
      </c>
    </row>
    <row r="1706" spans="4:5">
      <c r="D1706" t="s">
        <v>4037</v>
      </c>
      <c r="E1706" t="s">
        <v>5431</v>
      </c>
    </row>
    <row r="1707" spans="4:5">
      <c r="D1707" t="s">
        <v>4038</v>
      </c>
      <c r="E1707" t="s">
        <v>3669</v>
      </c>
    </row>
    <row r="1708" spans="4:5">
      <c r="D1708">
        <v>0</v>
      </c>
      <c r="E1708">
        <v>0</v>
      </c>
    </row>
    <row r="1709" spans="4:5">
      <c r="D1709" t="s">
        <v>4039</v>
      </c>
      <c r="E1709" t="s">
        <v>5432</v>
      </c>
    </row>
    <row r="1710" spans="4:5">
      <c r="D1710" t="s">
        <v>4040</v>
      </c>
      <c r="E1710" t="s">
        <v>5433</v>
      </c>
    </row>
    <row r="1711" spans="4:5">
      <c r="D1711">
        <v>0</v>
      </c>
      <c r="E1711">
        <v>0</v>
      </c>
    </row>
    <row r="1712" spans="4:5">
      <c r="D1712" t="s">
        <v>4041</v>
      </c>
      <c r="E1712" t="s">
        <v>5434</v>
      </c>
    </row>
    <row r="1713" spans="4:5">
      <c r="D1713" t="s">
        <v>4042</v>
      </c>
      <c r="E1713" t="s">
        <v>5435</v>
      </c>
    </row>
    <row r="1714" spans="4:5">
      <c r="D1714">
        <v>0</v>
      </c>
      <c r="E1714">
        <v>0</v>
      </c>
    </row>
    <row r="1715" spans="4:5">
      <c r="D1715" t="s">
        <v>4043</v>
      </c>
      <c r="E1715" t="s">
        <v>5436</v>
      </c>
    </row>
    <row r="1716" spans="4:5">
      <c r="D1716" t="s">
        <v>4044</v>
      </c>
      <c r="E1716" t="s">
        <v>5437</v>
      </c>
    </row>
    <row r="1717" spans="4:5">
      <c r="D1717">
        <v>0</v>
      </c>
      <c r="E1717">
        <v>0</v>
      </c>
    </row>
    <row r="1718" spans="4:5">
      <c r="D1718" t="s">
        <v>4045</v>
      </c>
      <c r="E1718" t="s">
        <v>5438</v>
      </c>
    </row>
    <row r="1719" spans="4:5">
      <c r="D1719" t="s">
        <v>4046</v>
      </c>
      <c r="E1719" t="s">
        <v>5439</v>
      </c>
    </row>
    <row r="1720" spans="4:5">
      <c r="D1720">
        <v>0</v>
      </c>
      <c r="E1720">
        <v>0</v>
      </c>
    </row>
    <row r="1721" spans="4:5">
      <c r="D1721" t="s">
        <v>4047</v>
      </c>
      <c r="E1721" t="s">
        <v>5440</v>
      </c>
    </row>
    <row r="1722" spans="4:5">
      <c r="D1722" t="s">
        <v>4048</v>
      </c>
      <c r="E1722" t="s">
        <v>5441</v>
      </c>
    </row>
    <row r="1723" spans="4:5">
      <c r="D1723">
        <v>0</v>
      </c>
      <c r="E1723">
        <v>0</v>
      </c>
    </row>
    <row r="1724" spans="4:5">
      <c r="D1724" t="s">
        <v>4049</v>
      </c>
      <c r="E1724" t="s">
        <v>5442</v>
      </c>
    </row>
    <row r="1725" spans="4:5">
      <c r="D1725" t="s">
        <v>4050</v>
      </c>
      <c r="E1725" t="s">
        <v>3683</v>
      </c>
    </row>
    <row r="1726" spans="4:5">
      <c r="D1726">
        <v>0</v>
      </c>
      <c r="E1726">
        <v>0</v>
      </c>
    </row>
    <row r="1727" spans="4:5">
      <c r="D1727" t="s">
        <v>4051</v>
      </c>
      <c r="E1727" t="s">
        <v>5443</v>
      </c>
    </row>
    <row r="1728" spans="4:5">
      <c r="D1728" t="s">
        <v>4052</v>
      </c>
      <c r="E1728" t="s">
        <v>5444</v>
      </c>
    </row>
    <row r="1729" spans="4:5">
      <c r="D1729">
        <v>0</v>
      </c>
      <c r="E1729">
        <v>0</v>
      </c>
    </row>
    <row r="1730" spans="4:5">
      <c r="D1730" t="s">
        <v>4053</v>
      </c>
      <c r="E1730" t="s">
        <v>5445</v>
      </c>
    </row>
    <row r="1731" spans="4:5">
      <c r="D1731" t="s">
        <v>4054</v>
      </c>
      <c r="E1731" t="s">
        <v>3687</v>
      </c>
    </row>
    <row r="1732" spans="4:5">
      <c r="D1732">
        <v>0</v>
      </c>
      <c r="E1732">
        <v>0</v>
      </c>
    </row>
    <row r="1733" spans="4:5">
      <c r="D1733" t="s">
        <v>4055</v>
      </c>
      <c r="E1733" t="s">
        <v>5446</v>
      </c>
    </row>
    <row r="1734" spans="4:5">
      <c r="D1734" t="s">
        <v>4056</v>
      </c>
      <c r="E1734" t="s">
        <v>5447</v>
      </c>
    </row>
    <row r="1735" spans="4:5">
      <c r="D1735">
        <v>0</v>
      </c>
      <c r="E1735">
        <v>0</v>
      </c>
    </row>
    <row r="1736" spans="4:5">
      <c r="D1736" t="s">
        <v>4057</v>
      </c>
      <c r="E1736" t="s">
        <v>5448</v>
      </c>
    </row>
    <row r="1737" spans="4:5">
      <c r="D1737" t="s">
        <v>4058</v>
      </c>
      <c r="E1737" t="s">
        <v>5449</v>
      </c>
    </row>
    <row r="1738" spans="4:5">
      <c r="D1738">
        <v>0</v>
      </c>
      <c r="E1738">
        <v>5450483</v>
      </c>
    </row>
    <row r="1739" spans="4:5">
      <c r="D1739" t="s">
        <v>4059</v>
      </c>
      <c r="E1739" t="s">
        <v>5450</v>
      </c>
    </row>
    <row r="1740" spans="4:5">
      <c r="D1740" t="s">
        <v>4060</v>
      </c>
      <c r="E1740" t="s">
        <v>5451</v>
      </c>
    </row>
    <row r="1741" spans="4:5">
      <c r="D1741">
        <v>0</v>
      </c>
      <c r="E1741">
        <v>4324125</v>
      </c>
    </row>
    <row r="1742" spans="4:5">
      <c r="D1742" t="s">
        <v>4061</v>
      </c>
      <c r="E1742" t="s">
        <v>5452</v>
      </c>
    </row>
    <row r="1743" spans="4:5">
      <c r="D1743" t="s">
        <v>4062</v>
      </c>
      <c r="E1743" t="s">
        <v>5453</v>
      </c>
    </row>
    <row r="1744" spans="4:5">
      <c r="D1744">
        <v>0</v>
      </c>
      <c r="E1744">
        <v>8995000</v>
      </c>
    </row>
    <row r="1745" spans="4:5">
      <c r="D1745" t="s">
        <v>4063</v>
      </c>
      <c r="E1745" t="s">
        <v>5454</v>
      </c>
    </row>
    <row r="1746" spans="4:5">
      <c r="D1746" t="s">
        <v>4064</v>
      </c>
      <c r="E1746" t="s">
        <v>5455</v>
      </c>
    </row>
    <row r="1747" spans="4:5">
      <c r="D1747">
        <v>0</v>
      </c>
      <c r="E1747">
        <v>10039024</v>
      </c>
    </row>
    <row r="1748" spans="4:5">
      <c r="D1748" t="s">
        <v>4065</v>
      </c>
      <c r="E1748" t="s">
        <v>5456</v>
      </c>
    </row>
    <row r="1749" spans="4:5">
      <c r="D1749" t="s">
        <v>4066</v>
      </c>
      <c r="E1749" t="s">
        <v>5457</v>
      </c>
    </row>
    <row r="1750" spans="4:5">
      <c r="D1750">
        <v>0</v>
      </c>
      <c r="E1750">
        <v>0</v>
      </c>
    </row>
    <row r="1751" spans="4:5">
      <c r="D1751" t="s">
        <v>4067</v>
      </c>
      <c r="E1751" t="s">
        <v>5458</v>
      </c>
    </row>
    <row r="1752" spans="4:5">
      <c r="D1752" t="s">
        <v>4068</v>
      </c>
      <c r="E1752" t="s">
        <v>5459</v>
      </c>
    </row>
    <row r="1753" spans="4:5">
      <c r="D1753">
        <v>0</v>
      </c>
      <c r="E1753">
        <v>0</v>
      </c>
    </row>
    <row r="1754" spans="4:5">
      <c r="D1754" t="s">
        <v>4069</v>
      </c>
      <c r="E1754" t="s">
        <v>5460</v>
      </c>
    </row>
    <row r="1755" spans="4:5">
      <c r="D1755" t="s">
        <v>4070</v>
      </c>
      <c r="E1755" t="s">
        <v>5461</v>
      </c>
    </row>
    <row r="1756" spans="4:5">
      <c r="D1756">
        <v>0</v>
      </c>
      <c r="E1756">
        <v>0</v>
      </c>
    </row>
    <row r="1757" spans="4:5">
      <c r="D1757" t="s">
        <v>4071</v>
      </c>
      <c r="E1757" t="s">
        <v>5462</v>
      </c>
    </row>
    <row r="1758" spans="4:5">
      <c r="D1758" t="s">
        <v>4072</v>
      </c>
      <c r="E1758" t="s">
        <v>3763</v>
      </c>
    </row>
    <row r="1759" spans="4:5">
      <c r="D1759">
        <v>0</v>
      </c>
      <c r="E1759">
        <v>3192</v>
      </c>
    </row>
    <row r="1760" spans="4:5">
      <c r="D1760" t="s">
        <v>4073</v>
      </c>
      <c r="E1760" t="s">
        <v>5463</v>
      </c>
    </row>
    <row r="1761" spans="4:5">
      <c r="D1761" t="s">
        <v>4074</v>
      </c>
      <c r="E1761" t="s">
        <v>3765</v>
      </c>
    </row>
    <row r="1762" spans="4:5">
      <c r="D1762">
        <v>0</v>
      </c>
      <c r="E1762">
        <v>0</v>
      </c>
    </row>
    <row r="1763" spans="4:5">
      <c r="D1763" t="s">
        <v>4075</v>
      </c>
      <c r="E1763" t="s">
        <v>5464</v>
      </c>
    </row>
    <row r="1764" spans="4:5">
      <c r="D1764" t="s">
        <v>4076</v>
      </c>
      <c r="E1764" t="s">
        <v>5465</v>
      </c>
    </row>
    <row r="1765" spans="4:5">
      <c r="D1765">
        <v>0</v>
      </c>
      <c r="E1765">
        <v>0</v>
      </c>
    </row>
    <row r="1766" spans="4:5">
      <c r="D1766" t="s">
        <v>4077</v>
      </c>
      <c r="E1766" t="s">
        <v>5466</v>
      </c>
    </row>
    <row r="1767" spans="4:5">
      <c r="D1767" t="s">
        <v>4078</v>
      </c>
      <c r="E1767" t="s">
        <v>3767</v>
      </c>
    </row>
    <row r="1768" spans="4:5">
      <c r="D1768">
        <v>0</v>
      </c>
      <c r="E1768">
        <v>0</v>
      </c>
    </row>
    <row r="1769" spans="4:5">
      <c r="D1769" t="s">
        <v>4079</v>
      </c>
      <c r="E1769" t="s">
        <v>5467</v>
      </c>
    </row>
    <row r="1770" spans="4:5">
      <c r="D1770" t="s">
        <v>4080</v>
      </c>
      <c r="E1770" t="s">
        <v>3768</v>
      </c>
    </row>
    <row r="1771" spans="4:5">
      <c r="D1771">
        <v>0</v>
      </c>
      <c r="E1771">
        <v>0</v>
      </c>
    </row>
    <row r="1772" spans="4:5">
      <c r="D1772" t="s">
        <v>4081</v>
      </c>
      <c r="E1772" t="s">
        <v>5468</v>
      </c>
    </row>
    <row r="1773" spans="4:5">
      <c r="D1773" t="s">
        <v>4082</v>
      </c>
      <c r="E1773" t="s">
        <v>3770</v>
      </c>
    </row>
    <row r="1774" spans="4:5">
      <c r="D1774">
        <v>0</v>
      </c>
      <c r="E1774">
        <v>0</v>
      </c>
    </row>
    <row r="1775" spans="4:5">
      <c r="D1775" t="s">
        <v>4083</v>
      </c>
      <c r="E1775" t="s">
        <v>5469</v>
      </c>
    </row>
    <row r="1776" spans="4:5">
      <c r="D1776" t="s">
        <v>4084</v>
      </c>
      <c r="E1776" t="s">
        <v>5470</v>
      </c>
    </row>
    <row r="1777" spans="4:5">
      <c r="D1777">
        <v>0</v>
      </c>
      <c r="E1777">
        <v>0</v>
      </c>
    </row>
    <row r="1778" spans="4:5">
      <c r="D1778" t="s">
        <v>4085</v>
      </c>
      <c r="E1778" t="s">
        <v>5471</v>
      </c>
    </row>
    <row r="1779" spans="4:5">
      <c r="D1779" t="s">
        <v>4086</v>
      </c>
      <c r="E1779" t="s">
        <v>5472</v>
      </c>
    </row>
    <row r="1780" spans="4:5">
      <c r="D1780">
        <v>0</v>
      </c>
      <c r="E1780">
        <v>0</v>
      </c>
    </row>
    <row r="1781" spans="4:5">
      <c r="D1781" t="s">
        <v>4087</v>
      </c>
      <c r="E1781" t="s">
        <v>5473</v>
      </c>
    </row>
    <row r="1782" spans="4:5">
      <c r="D1782" t="s">
        <v>4088</v>
      </c>
      <c r="E1782" t="s">
        <v>5474</v>
      </c>
    </row>
    <row r="1783" spans="4:5">
      <c r="D1783">
        <v>0</v>
      </c>
      <c r="E1783">
        <v>3192</v>
      </c>
    </row>
    <row r="1784" spans="4:5">
      <c r="D1784" t="s">
        <v>4089</v>
      </c>
      <c r="E1784" t="s">
        <v>5475</v>
      </c>
    </row>
    <row r="1785" spans="4:5">
      <c r="D1785" t="s">
        <v>4090</v>
      </c>
      <c r="E1785" t="s">
        <v>5476</v>
      </c>
    </row>
    <row r="1786" spans="4:5">
      <c r="D1786">
        <v>0</v>
      </c>
      <c r="E1786">
        <v>8069862</v>
      </c>
    </row>
    <row r="1787" spans="4:5">
      <c r="D1787" t="s">
        <v>4091</v>
      </c>
      <c r="E1787" t="s">
        <v>5477</v>
      </c>
    </row>
    <row r="1788" spans="4:5">
      <c r="D1788" t="s">
        <v>4092</v>
      </c>
      <c r="E1788" t="s">
        <v>5478</v>
      </c>
    </row>
    <row r="1789" spans="4:5">
      <c r="D1789">
        <v>0</v>
      </c>
      <c r="E1789">
        <v>3191753</v>
      </c>
    </row>
    <row r="1790" spans="4:5">
      <c r="D1790" t="s">
        <v>4093</v>
      </c>
      <c r="E1790" t="s">
        <v>5479</v>
      </c>
    </row>
    <row r="1791" spans="4:5">
      <c r="D1791" t="s">
        <v>4094</v>
      </c>
      <c r="E1791" t="s">
        <v>5480</v>
      </c>
    </row>
    <row r="1792" spans="4:5">
      <c r="D1792">
        <v>0</v>
      </c>
      <c r="E1792">
        <v>5577326</v>
      </c>
    </row>
    <row r="1793" spans="4:5">
      <c r="D1793" t="s">
        <v>4095</v>
      </c>
      <c r="E1793" t="s">
        <v>5481</v>
      </c>
    </row>
    <row r="1794" spans="4:5">
      <c r="D1794" t="s">
        <v>4096</v>
      </c>
      <c r="E1794" t="s">
        <v>5482</v>
      </c>
    </row>
    <row r="1795" spans="4:5">
      <c r="D1795">
        <v>0</v>
      </c>
      <c r="E1795">
        <v>2192318</v>
      </c>
    </row>
    <row r="1796" spans="4:5">
      <c r="D1796" t="s">
        <v>4097</v>
      </c>
      <c r="E1796" t="s">
        <v>5483</v>
      </c>
    </row>
    <row r="1797" spans="4:5">
      <c r="D1797" t="s">
        <v>4098</v>
      </c>
      <c r="E1797" t="s">
        <v>5484</v>
      </c>
    </row>
    <row r="1798" spans="4:5">
      <c r="D1798">
        <v>0</v>
      </c>
      <c r="E1798">
        <v>86028</v>
      </c>
    </row>
    <row r="1799" spans="4:5">
      <c r="D1799" t="s">
        <v>4099</v>
      </c>
      <c r="E1799" t="s">
        <v>5485</v>
      </c>
    </row>
    <row r="1800" spans="4:5">
      <c r="D1800" t="s">
        <v>4100</v>
      </c>
      <c r="E1800" t="s">
        <v>5486</v>
      </c>
    </row>
    <row r="1801" spans="4:5">
      <c r="D1801">
        <v>0</v>
      </c>
      <c r="E1801">
        <v>130</v>
      </c>
    </row>
    <row r="1802" spans="4:5">
      <c r="D1802" t="s">
        <v>4101</v>
      </c>
      <c r="E1802" t="s">
        <v>5487</v>
      </c>
    </row>
    <row r="1803" spans="4:5">
      <c r="D1803" t="s">
        <v>4102</v>
      </c>
      <c r="E1803" t="s">
        <v>5488</v>
      </c>
    </row>
    <row r="1804" spans="4:5">
      <c r="D1804">
        <v>0</v>
      </c>
      <c r="E1804">
        <v>245974</v>
      </c>
    </row>
    <row r="1805" spans="4:5">
      <c r="D1805" t="s">
        <v>4103</v>
      </c>
      <c r="E1805" t="s">
        <v>5489</v>
      </c>
    </row>
    <row r="1806" spans="4:5">
      <c r="D1806" t="s">
        <v>4104</v>
      </c>
      <c r="E1806" t="s">
        <v>5490</v>
      </c>
    </row>
    <row r="1807" spans="4:5">
      <c r="D1807">
        <v>0</v>
      </c>
      <c r="E1807">
        <v>0</v>
      </c>
    </row>
    <row r="1808" spans="4:5">
      <c r="D1808" t="s">
        <v>4105</v>
      </c>
      <c r="E1808" t="s">
        <v>5491</v>
      </c>
    </row>
    <row r="1809" spans="4:5">
      <c r="D1809" t="s">
        <v>4106</v>
      </c>
      <c r="E1809" t="s">
        <v>5492</v>
      </c>
    </row>
    <row r="1810" spans="4:5">
      <c r="D1810">
        <v>0</v>
      </c>
      <c r="E1810">
        <v>20710803</v>
      </c>
    </row>
    <row r="1811" spans="4:5">
      <c r="D1811" t="s">
        <v>4107</v>
      </c>
      <c r="E1811" t="s">
        <v>5493</v>
      </c>
    </row>
    <row r="1812" spans="4:5">
      <c r="D1812" t="s">
        <v>4108</v>
      </c>
      <c r="E1812" t="s">
        <v>5494</v>
      </c>
    </row>
    <row r="1813" spans="4:5">
      <c r="D1813">
        <v>0</v>
      </c>
      <c r="E1813">
        <v>1045400</v>
      </c>
    </row>
    <row r="1814" spans="4:5">
      <c r="D1814" t="s">
        <v>4109</v>
      </c>
      <c r="E1814" t="s">
        <v>5495</v>
      </c>
    </row>
    <row r="1815" spans="4:5">
      <c r="D1815" t="s">
        <v>4110</v>
      </c>
      <c r="E1815" t="s">
        <v>5496</v>
      </c>
    </row>
    <row r="1816" spans="4:5">
      <c r="D1816">
        <v>0</v>
      </c>
      <c r="E1816">
        <v>289430</v>
      </c>
    </row>
    <row r="1817" spans="4:5">
      <c r="D1817" t="s">
        <v>4111</v>
      </c>
      <c r="E1817" t="s">
        <v>5497</v>
      </c>
    </row>
    <row r="1818" spans="4:5">
      <c r="D1818" t="s">
        <v>4112</v>
      </c>
      <c r="E1818" t="s">
        <v>5498</v>
      </c>
    </row>
    <row r="1819" spans="4:5">
      <c r="D1819">
        <v>0</v>
      </c>
      <c r="E1819">
        <v>0</v>
      </c>
    </row>
    <row r="1820" spans="4:5">
      <c r="D1820" t="s">
        <v>4113</v>
      </c>
      <c r="E1820" t="s">
        <v>5499</v>
      </c>
    </row>
    <row r="1821" spans="4:5">
      <c r="D1821" t="s">
        <v>4114</v>
      </c>
      <c r="E1821" t="s">
        <v>5500</v>
      </c>
    </row>
    <row r="1822" spans="4:5">
      <c r="D1822">
        <v>0</v>
      </c>
      <c r="E1822">
        <v>0</v>
      </c>
    </row>
    <row r="1823" spans="4:5">
      <c r="D1823" t="s">
        <v>4115</v>
      </c>
      <c r="E1823" t="s">
        <v>5501</v>
      </c>
    </row>
    <row r="1824" spans="4:5">
      <c r="D1824" t="s">
        <v>4116</v>
      </c>
      <c r="E1824" t="s">
        <v>5502</v>
      </c>
    </row>
    <row r="1825" spans="4:5">
      <c r="D1825">
        <v>0</v>
      </c>
      <c r="E1825">
        <v>0</v>
      </c>
    </row>
    <row r="1826" spans="4:5">
      <c r="D1826" t="s">
        <v>4117</v>
      </c>
      <c r="E1826" t="s">
        <v>5503</v>
      </c>
    </row>
    <row r="1827" spans="4:5">
      <c r="D1827" t="s">
        <v>4118</v>
      </c>
      <c r="E1827" t="s">
        <v>5504</v>
      </c>
    </row>
    <row r="1828" spans="4:5">
      <c r="D1828">
        <v>0</v>
      </c>
      <c r="E1828">
        <v>0</v>
      </c>
    </row>
    <row r="1829" spans="4:5">
      <c r="D1829" t="s">
        <v>4119</v>
      </c>
      <c r="E1829" t="s">
        <v>5505</v>
      </c>
    </row>
    <row r="1830" spans="4:5">
      <c r="D1830" t="s">
        <v>4120</v>
      </c>
      <c r="E1830" t="s">
        <v>5506</v>
      </c>
    </row>
    <row r="1831" spans="4:5">
      <c r="D1831">
        <v>0</v>
      </c>
      <c r="E1831">
        <v>0</v>
      </c>
    </row>
    <row r="1832" spans="4:5">
      <c r="D1832" t="s">
        <v>4121</v>
      </c>
      <c r="E1832" t="s">
        <v>5507</v>
      </c>
    </row>
    <row r="1833" spans="4:5">
      <c r="D1833" t="s">
        <v>4122</v>
      </c>
      <c r="E1833" t="s">
        <v>5508</v>
      </c>
    </row>
    <row r="1834" spans="4:5">
      <c r="D1834">
        <v>0</v>
      </c>
      <c r="E1834">
        <v>0</v>
      </c>
    </row>
    <row r="1835" spans="4:5">
      <c r="D1835" t="s">
        <v>4123</v>
      </c>
      <c r="E1835" t="s">
        <v>5509</v>
      </c>
    </row>
    <row r="1836" spans="4:5">
      <c r="D1836" t="s">
        <v>4124</v>
      </c>
      <c r="E1836" t="s">
        <v>5510</v>
      </c>
    </row>
    <row r="1837" spans="4:5">
      <c r="D1837">
        <v>0</v>
      </c>
      <c r="E1837">
        <v>1401150</v>
      </c>
    </row>
    <row r="1838" spans="4:5">
      <c r="D1838" t="s">
        <v>4125</v>
      </c>
      <c r="E1838" t="s">
        <v>5511</v>
      </c>
    </row>
    <row r="1839" spans="4:5">
      <c r="D1839" t="s">
        <v>4126</v>
      </c>
      <c r="E1839" t="s">
        <v>3781</v>
      </c>
    </row>
    <row r="1840" spans="4:5">
      <c r="D1840">
        <v>0</v>
      </c>
      <c r="E1840">
        <v>0</v>
      </c>
    </row>
    <row r="1841" spans="4:5">
      <c r="D1841" t="s">
        <v>4127</v>
      </c>
      <c r="E1841" t="s">
        <v>5512</v>
      </c>
    </row>
    <row r="1842" spans="4:5">
      <c r="D1842" t="s">
        <v>4128</v>
      </c>
      <c r="E1842" t="s">
        <v>3783</v>
      </c>
    </row>
    <row r="1843" spans="4:5">
      <c r="D1843">
        <v>0</v>
      </c>
      <c r="E1843">
        <v>0</v>
      </c>
    </row>
    <row r="1844" spans="4:5">
      <c r="D1844" t="s">
        <v>4129</v>
      </c>
      <c r="E1844" t="s">
        <v>5513</v>
      </c>
    </row>
    <row r="1845" spans="4:5">
      <c r="D1845" t="s">
        <v>4130</v>
      </c>
      <c r="E1845" t="s">
        <v>5514</v>
      </c>
    </row>
    <row r="1846" spans="4:5">
      <c r="D1846">
        <v>0</v>
      </c>
      <c r="E1846">
        <v>0</v>
      </c>
    </row>
    <row r="1847" spans="4:5">
      <c r="D1847" t="s">
        <v>4131</v>
      </c>
      <c r="E1847" t="s">
        <v>5515</v>
      </c>
    </row>
    <row r="1848" spans="4:5">
      <c r="D1848" t="s">
        <v>4132</v>
      </c>
      <c r="E1848" t="s">
        <v>3785</v>
      </c>
    </row>
    <row r="1849" spans="4:5">
      <c r="D1849">
        <v>0</v>
      </c>
      <c r="E1849">
        <v>0</v>
      </c>
    </row>
    <row r="1850" spans="4:5">
      <c r="D1850" t="s">
        <v>4133</v>
      </c>
      <c r="E1850" t="s">
        <v>5516</v>
      </c>
    </row>
    <row r="1851" spans="4:5">
      <c r="D1851" t="s">
        <v>4134</v>
      </c>
      <c r="E1851" t="s">
        <v>3787</v>
      </c>
    </row>
    <row r="1852" spans="4:5">
      <c r="D1852">
        <v>0</v>
      </c>
      <c r="E1852">
        <v>0</v>
      </c>
    </row>
    <row r="1853" spans="4:5">
      <c r="D1853" t="s">
        <v>4135</v>
      </c>
      <c r="E1853" t="s">
        <v>5517</v>
      </c>
    </row>
    <row r="1854" spans="4:5">
      <c r="D1854" t="s">
        <v>4136</v>
      </c>
      <c r="E1854" t="s">
        <v>5518</v>
      </c>
    </row>
    <row r="1855" spans="4:5">
      <c r="D1855">
        <v>0</v>
      </c>
      <c r="E1855">
        <v>0</v>
      </c>
    </row>
    <row r="1856" spans="4:5">
      <c r="D1856" t="s">
        <v>4137</v>
      </c>
      <c r="E1856" t="s">
        <v>5519</v>
      </c>
    </row>
    <row r="1857" spans="4:5">
      <c r="D1857" t="s">
        <v>4138</v>
      </c>
      <c r="E1857" t="s">
        <v>5520</v>
      </c>
    </row>
    <row r="1858" spans="4:5">
      <c r="D1858">
        <v>0</v>
      </c>
      <c r="E1858">
        <v>0</v>
      </c>
    </row>
    <row r="1859" spans="4:5">
      <c r="D1859" t="s">
        <v>4139</v>
      </c>
      <c r="E1859" t="s">
        <v>5521</v>
      </c>
    </row>
    <row r="1860" spans="4:5">
      <c r="D1860" t="s">
        <v>4140</v>
      </c>
      <c r="E1860" t="s">
        <v>5522</v>
      </c>
    </row>
    <row r="1861" spans="4:5">
      <c r="D1861">
        <v>0</v>
      </c>
      <c r="E1861">
        <v>0</v>
      </c>
    </row>
    <row r="1862" spans="4:5">
      <c r="D1862" t="s">
        <v>4141</v>
      </c>
      <c r="E1862" t="s">
        <v>5523</v>
      </c>
    </row>
    <row r="1863" spans="4:5">
      <c r="D1863" t="s">
        <v>4142</v>
      </c>
      <c r="E1863" t="s">
        <v>5524</v>
      </c>
    </row>
    <row r="1864" spans="4:5">
      <c r="D1864">
        <v>0</v>
      </c>
      <c r="E1864">
        <v>0</v>
      </c>
    </row>
    <row r="1865" spans="4:5">
      <c r="D1865" t="s">
        <v>4143</v>
      </c>
      <c r="E1865" t="s">
        <v>5525</v>
      </c>
    </row>
    <row r="1866" spans="4:5">
      <c r="D1866" t="s">
        <v>4144</v>
      </c>
      <c r="E1866" t="s">
        <v>5526</v>
      </c>
    </row>
    <row r="1867" spans="4:5">
      <c r="D1867">
        <v>0</v>
      </c>
      <c r="E1867">
        <v>0</v>
      </c>
    </row>
    <row r="1868" spans="4:5">
      <c r="D1868" t="s">
        <v>4145</v>
      </c>
      <c r="E1868" t="s">
        <v>5527</v>
      </c>
    </row>
    <row r="1869" spans="4:5">
      <c r="D1869" t="s">
        <v>4146</v>
      </c>
      <c r="E1869" t="s">
        <v>5528</v>
      </c>
    </row>
    <row r="1870" spans="4:5">
      <c r="D1870">
        <v>0</v>
      </c>
      <c r="E1870">
        <v>0</v>
      </c>
    </row>
    <row r="1871" spans="4:5">
      <c r="D1871" t="s">
        <v>4147</v>
      </c>
      <c r="E1871" t="s">
        <v>5529</v>
      </c>
    </row>
    <row r="1872" spans="4:5">
      <c r="D1872" t="s">
        <v>4148</v>
      </c>
      <c r="E1872" t="s">
        <v>5530</v>
      </c>
    </row>
    <row r="1873" spans="4:5">
      <c r="D1873">
        <v>0</v>
      </c>
      <c r="E1873">
        <v>0</v>
      </c>
    </row>
    <row r="1874" spans="4:5">
      <c r="D1874" t="s">
        <v>4149</v>
      </c>
      <c r="E1874" t="s">
        <v>5531</v>
      </c>
    </row>
    <row r="1875" spans="4:5">
      <c r="D1875" t="s">
        <v>4150</v>
      </c>
      <c r="E1875" t="s">
        <v>5532</v>
      </c>
    </row>
    <row r="1876" spans="4:5">
      <c r="D1876">
        <v>0</v>
      </c>
      <c r="E1876">
        <v>0</v>
      </c>
    </row>
    <row r="1877" spans="4:5">
      <c r="D1877" t="s">
        <v>4151</v>
      </c>
      <c r="E1877" t="s">
        <v>5533</v>
      </c>
    </row>
    <row r="1878" spans="4:5">
      <c r="D1878" t="s">
        <v>4152</v>
      </c>
      <c r="E1878" t="s">
        <v>5534</v>
      </c>
    </row>
    <row r="1879" spans="4:5">
      <c r="D1879">
        <v>0</v>
      </c>
      <c r="E1879">
        <v>0</v>
      </c>
    </row>
    <row r="1880" spans="4:5">
      <c r="D1880" t="s">
        <v>4153</v>
      </c>
      <c r="E1880" t="s">
        <v>5535</v>
      </c>
    </row>
    <row r="1881" spans="4:5">
      <c r="D1881" t="s">
        <v>4154</v>
      </c>
      <c r="E1881" t="s">
        <v>5536</v>
      </c>
    </row>
    <row r="1882" spans="4:5">
      <c r="D1882">
        <v>0</v>
      </c>
      <c r="E1882">
        <v>0</v>
      </c>
    </row>
    <row r="1883" spans="4:5">
      <c r="D1883" t="s">
        <v>4155</v>
      </c>
      <c r="E1883" t="s">
        <v>5537</v>
      </c>
    </row>
    <row r="1884" spans="4:5">
      <c r="D1884" t="s">
        <v>4156</v>
      </c>
      <c r="E1884" t="s">
        <v>5538</v>
      </c>
    </row>
    <row r="1885" spans="4:5">
      <c r="D1885">
        <v>0</v>
      </c>
      <c r="E1885">
        <v>0</v>
      </c>
    </row>
    <row r="1886" spans="4:5">
      <c r="D1886" t="s">
        <v>4157</v>
      </c>
      <c r="E1886" t="s">
        <v>5539</v>
      </c>
    </row>
    <row r="1887" spans="4:5">
      <c r="D1887" t="s">
        <v>4158</v>
      </c>
      <c r="E1887" t="s">
        <v>5540</v>
      </c>
    </row>
    <row r="1888" spans="4:5">
      <c r="D1888">
        <v>0</v>
      </c>
      <c r="E1888">
        <v>0</v>
      </c>
    </row>
    <row r="1889" spans="4:5">
      <c r="D1889" t="s">
        <v>4159</v>
      </c>
      <c r="E1889" t="s">
        <v>5541</v>
      </c>
    </row>
    <row r="1890" spans="4:5">
      <c r="D1890" t="s">
        <v>4160</v>
      </c>
      <c r="E1890" t="s">
        <v>5542</v>
      </c>
    </row>
    <row r="1891" spans="4:5">
      <c r="D1891">
        <v>0</v>
      </c>
      <c r="E1891">
        <v>0</v>
      </c>
    </row>
    <row r="1892" spans="4:5">
      <c r="D1892" t="s">
        <v>4161</v>
      </c>
      <c r="E1892" t="s">
        <v>5543</v>
      </c>
    </row>
    <row r="1893" spans="4:5">
      <c r="D1893" t="s">
        <v>4162</v>
      </c>
      <c r="E1893" t="s">
        <v>5544</v>
      </c>
    </row>
    <row r="1894" spans="4:5">
      <c r="D1894">
        <v>0</v>
      </c>
      <c r="E1894">
        <v>0</v>
      </c>
    </row>
    <row r="1895" spans="4:5">
      <c r="D1895" t="s">
        <v>4163</v>
      </c>
      <c r="E1895" t="s">
        <v>5545</v>
      </c>
    </row>
    <row r="1896" spans="4:5">
      <c r="D1896" t="s">
        <v>4164</v>
      </c>
      <c r="E1896" t="s">
        <v>5546</v>
      </c>
    </row>
    <row r="1897" spans="4:5">
      <c r="D1897">
        <v>0</v>
      </c>
      <c r="E1897">
        <v>0</v>
      </c>
    </row>
    <row r="1898" spans="4:5">
      <c r="D1898" t="s">
        <v>4165</v>
      </c>
      <c r="E1898" t="s">
        <v>5547</v>
      </c>
    </row>
    <row r="1899" spans="4:5">
      <c r="D1899" t="s">
        <v>4166</v>
      </c>
      <c r="E1899" t="s">
        <v>5548</v>
      </c>
    </row>
    <row r="1900" spans="4:5">
      <c r="D1900">
        <v>0</v>
      </c>
      <c r="E1900">
        <v>0</v>
      </c>
    </row>
    <row r="1901" spans="4:5">
      <c r="D1901" t="s">
        <v>4167</v>
      </c>
      <c r="E1901" t="s">
        <v>5549</v>
      </c>
    </row>
    <row r="1902" spans="4:5">
      <c r="D1902" t="s">
        <v>4168</v>
      </c>
      <c r="E1902" t="s">
        <v>5550</v>
      </c>
    </row>
    <row r="1903" spans="4:5">
      <c r="D1903">
        <v>0</v>
      </c>
      <c r="E1903">
        <v>0</v>
      </c>
    </row>
    <row r="1904" spans="4:5">
      <c r="D1904" t="s">
        <v>4169</v>
      </c>
      <c r="E1904" t="s">
        <v>5551</v>
      </c>
    </row>
    <row r="1905" spans="4:5">
      <c r="D1905" t="s">
        <v>4170</v>
      </c>
      <c r="E1905" t="s">
        <v>5552</v>
      </c>
    </row>
    <row r="1906" spans="4:5">
      <c r="D1906">
        <v>0</v>
      </c>
      <c r="E1906">
        <v>0</v>
      </c>
    </row>
    <row r="1907" spans="4:5">
      <c r="D1907" t="s">
        <v>4171</v>
      </c>
      <c r="E1907" t="s">
        <v>5553</v>
      </c>
    </row>
    <row r="1908" spans="4:5">
      <c r="D1908" t="s">
        <v>4172</v>
      </c>
      <c r="E1908" t="s">
        <v>5554</v>
      </c>
    </row>
    <row r="1909" spans="4:5">
      <c r="D1909">
        <v>0</v>
      </c>
      <c r="E1909">
        <v>0</v>
      </c>
    </row>
    <row r="1910" spans="4:5">
      <c r="D1910" t="s">
        <v>4173</v>
      </c>
      <c r="E1910" t="s">
        <v>5555</v>
      </c>
    </row>
    <row r="1911" spans="4:5">
      <c r="D1911" t="s">
        <v>4174</v>
      </c>
      <c r="E1911" t="s">
        <v>5556</v>
      </c>
    </row>
    <row r="1912" spans="4:5">
      <c r="D1912">
        <v>0</v>
      </c>
      <c r="E1912">
        <v>0</v>
      </c>
    </row>
    <row r="1913" spans="4:5">
      <c r="D1913" t="s">
        <v>4175</v>
      </c>
      <c r="E1913" t="s">
        <v>5557</v>
      </c>
    </row>
    <row r="1914" spans="4:5">
      <c r="D1914" t="s">
        <v>4176</v>
      </c>
      <c r="E1914" t="s">
        <v>5558</v>
      </c>
    </row>
    <row r="1915" spans="4:5">
      <c r="D1915">
        <v>0</v>
      </c>
      <c r="E1915">
        <v>0</v>
      </c>
    </row>
    <row r="1916" spans="4:5">
      <c r="D1916" t="s">
        <v>4177</v>
      </c>
      <c r="E1916" t="s">
        <v>5559</v>
      </c>
    </row>
    <row r="1917" spans="4:5">
      <c r="D1917" t="s">
        <v>4178</v>
      </c>
      <c r="E1917" t="s">
        <v>5560</v>
      </c>
    </row>
    <row r="1918" spans="4:5">
      <c r="D1918">
        <v>0</v>
      </c>
      <c r="E1918">
        <v>0</v>
      </c>
    </row>
    <row r="1919" spans="4:5">
      <c r="D1919" t="s">
        <v>4179</v>
      </c>
      <c r="E1919" t="s">
        <v>5561</v>
      </c>
    </row>
    <row r="1920" spans="4:5">
      <c r="D1920" t="s">
        <v>4180</v>
      </c>
      <c r="E1920" t="s">
        <v>5562</v>
      </c>
    </row>
    <row r="1921" spans="4:5">
      <c r="D1921">
        <v>0</v>
      </c>
      <c r="E1921">
        <v>0</v>
      </c>
    </row>
    <row r="1922" spans="4:5">
      <c r="D1922" t="s">
        <v>4181</v>
      </c>
      <c r="E1922" t="s">
        <v>5563</v>
      </c>
    </row>
    <row r="1923" spans="4:5">
      <c r="D1923" t="s">
        <v>4182</v>
      </c>
      <c r="E1923" t="s">
        <v>5564</v>
      </c>
    </row>
    <row r="1924" spans="4:5">
      <c r="D1924">
        <v>0</v>
      </c>
      <c r="E1924">
        <v>0</v>
      </c>
    </row>
    <row r="1925" spans="4:5">
      <c r="D1925" t="s">
        <v>4183</v>
      </c>
      <c r="E1925" t="s">
        <v>5565</v>
      </c>
    </row>
    <row r="1926" spans="4:5">
      <c r="D1926" t="s">
        <v>4184</v>
      </c>
      <c r="E1926" t="s">
        <v>5566</v>
      </c>
    </row>
    <row r="1927" spans="4:5">
      <c r="D1927">
        <v>0</v>
      </c>
      <c r="E1927">
        <v>0</v>
      </c>
    </row>
    <row r="1928" spans="4:5">
      <c r="D1928" t="s">
        <v>4185</v>
      </c>
      <c r="E1928" t="s">
        <v>5567</v>
      </c>
    </row>
    <row r="1929" spans="4:5">
      <c r="D1929" t="s">
        <v>4186</v>
      </c>
      <c r="E1929" t="s">
        <v>5568</v>
      </c>
    </row>
    <row r="1930" spans="4:5">
      <c r="D1930">
        <v>0</v>
      </c>
      <c r="E1930">
        <v>0</v>
      </c>
    </row>
    <row r="1931" spans="4:5">
      <c r="D1931" t="s">
        <v>4187</v>
      </c>
      <c r="E1931" t="s">
        <v>5569</v>
      </c>
    </row>
    <row r="1932" spans="4:5">
      <c r="D1932" t="s">
        <v>4188</v>
      </c>
      <c r="E1932" t="s">
        <v>5570</v>
      </c>
    </row>
    <row r="1933" spans="4:5">
      <c r="D1933">
        <v>0</v>
      </c>
      <c r="E1933">
        <v>0</v>
      </c>
    </row>
    <row r="1934" spans="4:5">
      <c r="D1934" t="s">
        <v>4189</v>
      </c>
      <c r="E1934" t="s">
        <v>5571</v>
      </c>
    </row>
    <row r="1935" spans="4:5">
      <c r="D1935" t="s">
        <v>4190</v>
      </c>
      <c r="E1935" t="s">
        <v>5572</v>
      </c>
    </row>
    <row r="1936" spans="4:5">
      <c r="D1936">
        <v>0</v>
      </c>
      <c r="E1936">
        <v>0</v>
      </c>
    </row>
    <row r="1937" spans="4:5">
      <c r="D1937" t="s">
        <v>4191</v>
      </c>
      <c r="E1937" t="s">
        <v>5573</v>
      </c>
    </row>
    <row r="1938" spans="4:5">
      <c r="D1938" t="s">
        <v>4192</v>
      </c>
      <c r="E1938" t="s">
        <v>5574</v>
      </c>
    </row>
    <row r="1939" spans="4:5">
      <c r="D1939">
        <v>0</v>
      </c>
      <c r="E1939">
        <v>0</v>
      </c>
    </row>
    <row r="1940" spans="4:5">
      <c r="D1940" t="s">
        <v>4193</v>
      </c>
      <c r="E1940" t="s">
        <v>5575</v>
      </c>
    </row>
    <row r="1941" spans="4:5">
      <c r="D1941" t="s">
        <v>4194</v>
      </c>
      <c r="E1941" t="s">
        <v>5576</v>
      </c>
    </row>
    <row r="1942" spans="4:5">
      <c r="D1942">
        <v>0</v>
      </c>
      <c r="E1942">
        <v>0</v>
      </c>
    </row>
    <row r="1943" spans="4:5">
      <c r="D1943" t="s">
        <v>4195</v>
      </c>
      <c r="E1943" t="s">
        <v>5577</v>
      </c>
    </row>
    <row r="1944" spans="4:5">
      <c r="D1944" t="s">
        <v>4196</v>
      </c>
      <c r="E1944" t="s">
        <v>5578</v>
      </c>
    </row>
    <row r="1945" spans="4:5">
      <c r="D1945">
        <v>0</v>
      </c>
      <c r="E1945">
        <v>0</v>
      </c>
    </row>
    <row r="1946" spans="4:5">
      <c r="D1946" t="s">
        <v>4197</v>
      </c>
      <c r="E1946" t="s">
        <v>5579</v>
      </c>
    </row>
    <row r="1947" spans="4:5">
      <c r="D1947" t="s">
        <v>4198</v>
      </c>
      <c r="E1947" t="s">
        <v>5580</v>
      </c>
    </row>
    <row r="1948" spans="4:5">
      <c r="D1948">
        <v>1057916</v>
      </c>
      <c r="E1948">
        <v>0</v>
      </c>
    </row>
    <row r="1949" spans="4:5">
      <c r="D1949" t="s">
        <v>4199</v>
      </c>
      <c r="E1949" t="s">
        <v>5581</v>
      </c>
    </row>
    <row r="1950" spans="4:5">
      <c r="D1950" t="s">
        <v>4200</v>
      </c>
      <c r="E1950" t="s">
        <v>5582</v>
      </c>
    </row>
    <row r="1951" spans="4:5">
      <c r="D1951">
        <v>0</v>
      </c>
      <c r="E1951">
        <v>0</v>
      </c>
    </row>
    <row r="1952" spans="4:5">
      <c r="D1952" t="s">
        <v>4201</v>
      </c>
      <c r="E1952" t="s">
        <v>5583</v>
      </c>
    </row>
    <row r="1953" spans="4:5">
      <c r="D1953" t="s">
        <v>4202</v>
      </c>
      <c r="E1953" t="s">
        <v>5584</v>
      </c>
    </row>
    <row r="1954" spans="4:5">
      <c r="D1954">
        <v>0</v>
      </c>
      <c r="E1954">
        <v>0</v>
      </c>
    </row>
    <row r="1955" spans="4:5">
      <c r="D1955" t="s">
        <v>4203</v>
      </c>
      <c r="E1955" t="s">
        <v>5585</v>
      </c>
    </row>
    <row r="1956" spans="4:5">
      <c r="D1956" t="s">
        <v>4204</v>
      </c>
      <c r="E1956" t="s">
        <v>5586</v>
      </c>
    </row>
    <row r="1957" spans="4:5">
      <c r="D1957">
        <v>0</v>
      </c>
      <c r="E1957">
        <v>0</v>
      </c>
    </row>
    <row r="1958" spans="4:5">
      <c r="D1958" t="s">
        <v>4205</v>
      </c>
      <c r="E1958" t="s">
        <v>5587</v>
      </c>
    </row>
    <row r="1959" spans="4:5">
      <c r="D1959" t="s">
        <v>4206</v>
      </c>
      <c r="E1959" t="s">
        <v>5588</v>
      </c>
    </row>
    <row r="1960" spans="4:5">
      <c r="D1960">
        <v>0</v>
      </c>
      <c r="E1960">
        <v>0</v>
      </c>
    </row>
    <row r="1961" spans="4:5">
      <c r="D1961" t="s">
        <v>4207</v>
      </c>
      <c r="E1961" t="s">
        <v>5589</v>
      </c>
    </row>
    <row r="1962" spans="4:5">
      <c r="D1962" t="s">
        <v>4208</v>
      </c>
      <c r="E1962" t="s">
        <v>5590</v>
      </c>
    </row>
    <row r="1963" spans="4:5">
      <c r="D1963">
        <v>0</v>
      </c>
      <c r="E1963">
        <v>0</v>
      </c>
    </row>
    <row r="1964" spans="4:5">
      <c r="D1964" t="s">
        <v>4209</v>
      </c>
      <c r="E1964" t="s">
        <v>5591</v>
      </c>
    </row>
    <row r="1965" spans="4:5">
      <c r="D1965" t="s">
        <v>4210</v>
      </c>
      <c r="E1965" t="s">
        <v>5592</v>
      </c>
    </row>
    <row r="1966" spans="4:5">
      <c r="D1966">
        <v>0</v>
      </c>
      <c r="E1966">
        <v>0</v>
      </c>
    </row>
    <row r="1967" spans="4:5">
      <c r="D1967" t="s">
        <v>4211</v>
      </c>
      <c r="E1967" t="s">
        <v>5593</v>
      </c>
    </row>
    <row r="1968" spans="4:5">
      <c r="D1968" t="s">
        <v>4212</v>
      </c>
      <c r="E1968" t="s">
        <v>5594</v>
      </c>
    </row>
    <row r="1969" spans="4:5">
      <c r="D1969">
        <v>0</v>
      </c>
      <c r="E1969">
        <v>0</v>
      </c>
    </row>
    <row r="1970" spans="4:5">
      <c r="D1970" t="s">
        <v>4213</v>
      </c>
      <c r="E1970" t="s">
        <v>5595</v>
      </c>
    </row>
    <row r="1971" spans="4:5">
      <c r="D1971" t="s">
        <v>4214</v>
      </c>
      <c r="E1971" t="s">
        <v>5596</v>
      </c>
    </row>
    <row r="1972" spans="4:5">
      <c r="D1972">
        <v>0</v>
      </c>
      <c r="E1972">
        <v>0</v>
      </c>
    </row>
    <row r="1973" spans="4:5">
      <c r="D1973" t="s">
        <v>4215</v>
      </c>
      <c r="E1973" t="s">
        <v>5597</v>
      </c>
    </row>
    <row r="1974" spans="4:5">
      <c r="D1974" t="s">
        <v>4216</v>
      </c>
      <c r="E1974" t="s">
        <v>5598</v>
      </c>
    </row>
    <row r="1975" spans="4:5">
      <c r="D1975">
        <v>0</v>
      </c>
      <c r="E1975">
        <v>0</v>
      </c>
    </row>
    <row r="1976" spans="4:5">
      <c r="D1976" t="s">
        <v>4217</v>
      </c>
      <c r="E1976" t="s">
        <v>5599</v>
      </c>
    </row>
    <row r="1977" spans="4:5">
      <c r="D1977" t="s">
        <v>4218</v>
      </c>
      <c r="E1977" t="s">
        <v>5600</v>
      </c>
    </row>
    <row r="1978" spans="4:5">
      <c r="D1978">
        <v>0</v>
      </c>
      <c r="E1978">
        <v>0</v>
      </c>
    </row>
    <row r="1979" spans="4:5">
      <c r="D1979" t="s">
        <v>4219</v>
      </c>
      <c r="E1979" t="s">
        <v>5601</v>
      </c>
    </row>
    <row r="1980" spans="4:5">
      <c r="D1980" t="s">
        <v>4220</v>
      </c>
      <c r="E1980" t="s">
        <v>3922</v>
      </c>
    </row>
    <row r="1981" spans="4:5">
      <c r="D1981">
        <v>0</v>
      </c>
      <c r="E1981">
        <v>1013047</v>
      </c>
    </row>
    <row r="1982" spans="4:5">
      <c r="D1982" t="s">
        <v>4221</v>
      </c>
      <c r="E1982" t="s">
        <v>5602</v>
      </c>
    </row>
    <row r="1983" spans="4:5">
      <c r="D1983" t="s">
        <v>4222</v>
      </c>
      <c r="E1983" t="s">
        <v>5603</v>
      </c>
    </row>
    <row r="1984" spans="4:5">
      <c r="D1984">
        <v>0</v>
      </c>
      <c r="E1984">
        <v>1011610</v>
      </c>
    </row>
    <row r="1985" spans="4:5">
      <c r="D1985" t="s">
        <v>4223</v>
      </c>
      <c r="E1985" t="s">
        <v>5604</v>
      </c>
    </row>
    <row r="1986" spans="4:5">
      <c r="D1986" t="s">
        <v>4224</v>
      </c>
      <c r="E1986" t="s">
        <v>3930</v>
      </c>
    </row>
    <row r="1987" spans="4:5">
      <c r="D1987">
        <v>0</v>
      </c>
      <c r="E1987">
        <v>33548</v>
      </c>
    </row>
    <row r="1988" spans="4:5">
      <c r="D1988" t="s">
        <v>4225</v>
      </c>
      <c r="E1988" t="s">
        <v>5605</v>
      </c>
    </row>
    <row r="1989" spans="4:5">
      <c r="D1989" t="s">
        <v>4226</v>
      </c>
      <c r="E1989" t="s">
        <v>5606</v>
      </c>
    </row>
    <row r="1990" spans="4:5">
      <c r="D1990">
        <v>0</v>
      </c>
      <c r="E1990">
        <v>39030</v>
      </c>
    </row>
    <row r="1991" spans="4:5">
      <c r="D1991" t="s">
        <v>4227</v>
      </c>
      <c r="E1991" t="s">
        <v>5607</v>
      </c>
    </row>
    <row r="1992" spans="4:5">
      <c r="D1992" t="s">
        <v>4228</v>
      </c>
      <c r="E1992" t="s">
        <v>5608</v>
      </c>
    </row>
    <row r="1993" spans="4:5">
      <c r="D1993">
        <v>0</v>
      </c>
      <c r="E1993">
        <v>910823</v>
      </c>
    </row>
    <row r="1994" spans="4:5">
      <c r="D1994" t="s">
        <v>4229</v>
      </c>
      <c r="E1994" t="s">
        <v>5609</v>
      </c>
    </row>
    <row r="1995" spans="4:5">
      <c r="D1995" t="s">
        <v>4230</v>
      </c>
      <c r="E1995" t="s">
        <v>5610</v>
      </c>
    </row>
    <row r="1996" spans="4:5">
      <c r="D1996">
        <v>0</v>
      </c>
      <c r="E1996">
        <v>779646</v>
      </c>
    </row>
    <row r="1997" spans="4:5">
      <c r="D1997" t="s">
        <v>4231</v>
      </c>
      <c r="E1997" t="s">
        <v>5611</v>
      </c>
    </row>
    <row r="1998" spans="4:5">
      <c r="D1998" t="s">
        <v>4232</v>
      </c>
      <c r="E1998" t="s">
        <v>5612</v>
      </c>
    </row>
    <row r="1999" spans="4:5">
      <c r="D1999">
        <v>0</v>
      </c>
      <c r="E1999">
        <v>87725</v>
      </c>
    </row>
    <row r="2000" spans="4:5">
      <c r="D2000" t="s">
        <v>4233</v>
      </c>
      <c r="E2000" t="s">
        <v>5613</v>
      </c>
    </row>
    <row r="2001" spans="4:5">
      <c r="D2001" t="s">
        <v>4234</v>
      </c>
      <c r="E2001" t="s">
        <v>5614</v>
      </c>
    </row>
    <row r="2002" spans="4:5">
      <c r="D2002">
        <v>0</v>
      </c>
      <c r="E2002">
        <v>58503</v>
      </c>
    </row>
    <row r="2003" spans="4:5">
      <c r="D2003" t="s">
        <v>4235</v>
      </c>
      <c r="E2003" t="s">
        <v>5615</v>
      </c>
    </row>
    <row r="2004" spans="4:5">
      <c r="D2004" t="s">
        <v>4236</v>
      </c>
      <c r="E2004" t="s">
        <v>3937</v>
      </c>
    </row>
    <row r="2005" spans="4:5">
      <c r="D2005">
        <v>0</v>
      </c>
      <c r="E2005">
        <v>181</v>
      </c>
    </row>
    <row r="2006" spans="4:5">
      <c r="D2006" t="s">
        <v>4237</v>
      </c>
      <c r="E2006" t="s">
        <v>5616</v>
      </c>
    </row>
    <row r="2007" spans="4:5">
      <c r="D2007" t="s">
        <v>4238</v>
      </c>
      <c r="E2007" t="s">
        <v>5617</v>
      </c>
    </row>
    <row r="2008" spans="4:5">
      <c r="D2008">
        <v>0</v>
      </c>
      <c r="E2008">
        <v>0</v>
      </c>
    </row>
    <row r="2009" spans="4:5">
      <c r="D2009" t="s">
        <v>4239</v>
      </c>
      <c r="E2009" t="s">
        <v>5618</v>
      </c>
    </row>
    <row r="2010" spans="4:5">
      <c r="D2010" t="s">
        <v>4240</v>
      </c>
      <c r="E2010" t="s">
        <v>3943</v>
      </c>
    </row>
    <row r="2011" spans="4:5">
      <c r="D2011">
        <v>0</v>
      </c>
      <c r="E2011">
        <v>0</v>
      </c>
    </row>
    <row r="2012" spans="4:5">
      <c r="D2012" t="s">
        <v>4241</v>
      </c>
      <c r="E2012" t="s">
        <v>5619</v>
      </c>
    </row>
    <row r="2013" spans="4:5">
      <c r="D2013" t="s">
        <v>4242</v>
      </c>
      <c r="E2013" t="s">
        <v>5620</v>
      </c>
    </row>
    <row r="2014" spans="4:5">
      <c r="D2014">
        <v>0</v>
      </c>
      <c r="E2014">
        <v>10644</v>
      </c>
    </row>
    <row r="2015" spans="4:5">
      <c r="D2015" t="s">
        <v>4243</v>
      </c>
      <c r="E2015" t="s">
        <v>5621</v>
      </c>
    </row>
    <row r="2016" spans="4:5">
      <c r="D2016" t="s">
        <v>4244</v>
      </c>
      <c r="E2016" t="s">
        <v>5622</v>
      </c>
    </row>
    <row r="2017" spans="4:5">
      <c r="D2017">
        <v>0</v>
      </c>
      <c r="E2017">
        <v>2178</v>
      </c>
    </row>
    <row r="2018" spans="4:5">
      <c r="D2018" t="s">
        <v>4245</v>
      </c>
      <c r="E2018" t="s">
        <v>5623</v>
      </c>
    </row>
    <row r="2019" spans="4:5">
      <c r="D2019" t="s">
        <v>4246</v>
      </c>
      <c r="E2019" t="s">
        <v>5624</v>
      </c>
    </row>
    <row r="2020" spans="4:5">
      <c r="D2020">
        <v>0</v>
      </c>
      <c r="E2020">
        <v>1232</v>
      </c>
    </row>
    <row r="2021" spans="4:5">
      <c r="D2021" t="s">
        <v>4247</v>
      </c>
      <c r="E2021" t="s">
        <v>5625</v>
      </c>
    </row>
    <row r="2022" spans="4:5">
      <c r="D2022" t="s">
        <v>4248</v>
      </c>
      <c r="E2022" t="s">
        <v>3949</v>
      </c>
    </row>
    <row r="2023" spans="4:5">
      <c r="D2023">
        <v>0</v>
      </c>
      <c r="E2023">
        <v>81568</v>
      </c>
    </row>
    <row r="2024" spans="4:5">
      <c r="D2024" t="s">
        <v>4249</v>
      </c>
      <c r="E2024" t="s">
        <v>5626</v>
      </c>
    </row>
    <row r="2025" spans="4:5">
      <c r="D2025" t="s">
        <v>4250</v>
      </c>
      <c r="E2025" t="s">
        <v>5627</v>
      </c>
    </row>
    <row r="2026" spans="4:5">
      <c r="D2026">
        <v>0</v>
      </c>
      <c r="E2026">
        <v>69104</v>
      </c>
    </row>
    <row r="2027" spans="4:5">
      <c r="D2027" t="s">
        <v>4251</v>
      </c>
      <c r="E2027" t="s">
        <v>5628</v>
      </c>
    </row>
    <row r="2028" spans="4:5">
      <c r="D2028" t="s">
        <v>4252</v>
      </c>
      <c r="E2028" t="s">
        <v>3955</v>
      </c>
    </row>
    <row r="2029" spans="4:5">
      <c r="D2029">
        <v>0</v>
      </c>
      <c r="E2029">
        <v>147822</v>
      </c>
    </row>
    <row r="2030" spans="4:5">
      <c r="D2030" t="s">
        <v>4253</v>
      </c>
      <c r="E2030" t="s">
        <v>5629</v>
      </c>
    </row>
    <row r="2031" spans="4:5">
      <c r="D2031" t="s">
        <v>4254</v>
      </c>
      <c r="E2031" t="s">
        <v>5630</v>
      </c>
    </row>
    <row r="2032" spans="4:5">
      <c r="D2032">
        <v>0</v>
      </c>
      <c r="E2032">
        <v>28982</v>
      </c>
    </row>
    <row r="2033" spans="4:5">
      <c r="D2033" t="s">
        <v>4255</v>
      </c>
      <c r="E2033" t="s">
        <v>5631</v>
      </c>
    </row>
    <row r="2034" spans="4:5">
      <c r="D2034" t="s">
        <v>4256</v>
      </c>
      <c r="E2034" t="s">
        <v>3971</v>
      </c>
    </row>
    <row r="2035" spans="4:5">
      <c r="D2035">
        <v>0</v>
      </c>
      <c r="E2035">
        <v>16499</v>
      </c>
    </row>
    <row r="2036" spans="4:5">
      <c r="D2036" t="s">
        <v>4257</v>
      </c>
      <c r="E2036" t="s">
        <v>5632</v>
      </c>
    </row>
    <row r="2037" spans="4:5">
      <c r="D2037" t="s">
        <v>4258</v>
      </c>
      <c r="E2037" t="s">
        <v>5633</v>
      </c>
    </row>
    <row r="2038" spans="4:5">
      <c r="D2038">
        <v>0</v>
      </c>
      <c r="E2038">
        <v>13408</v>
      </c>
    </row>
    <row r="2039" spans="4:5">
      <c r="D2039" t="s">
        <v>4259</v>
      </c>
      <c r="E2039" t="s">
        <v>5634</v>
      </c>
    </row>
    <row r="2040" spans="4:5">
      <c r="D2040" t="s">
        <v>4260</v>
      </c>
      <c r="E2040" t="s">
        <v>3979</v>
      </c>
    </row>
    <row r="2041" spans="4:5">
      <c r="D2041">
        <v>0</v>
      </c>
      <c r="E2041">
        <v>59200</v>
      </c>
    </row>
    <row r="2042" spans="4:5">
      <c r="D2042" t="s">
        <v>4261</v>
      </c>
      <c r="E2042" t="s">
        <v>5635</v>
      </c>
    </row>
    <row r="2043" spans="4:5">
      <c r="D2043" t="s">
        <v>4262</v>
      </c>
      <c r="E2043" t="s">
        <v>5636</v>
      </c>
    </row>
    <row r="2044" spans="4:5">
      <c r="D2044">
        <v>0</v>
      </c>
      <c r="E2044">
        <v>61948</v>
      </c>
    </row>
    <row r="2045" spans="4:5">
      <c r="D2045" t="s">
        <v>4263</v>
      </c>
      <c r="E2045" t="s">
        <v>5637</v>
      </c>
    </row>
    <row r="2046" spans="4:5">
      <c r="D2046" t="s">
        <v>4264</v>
      </c>
      <c r="E2046" t="s">
        <v>3992</v>
      </c>
    </row>
    <row r="2047" spans="4:5">
      <c r="D2047">
        <v>0</v>
      </c>
      <c r="E2047">
        <v>6890</v>
      </c>
    </row>
    <row r="2048" spans="4:5">
      <c r="D2048" t="s">
        <v>4265</v>
      </c>
      <c r="E2048" t="s">
        <v>5638</v>
      </c>
    </row>
    <row r="2049" spans="4:5">
      <c r="D2049" t="s">
        <v>4266</v>
      </c>
      <c r="E2049" t="s">
        <v>5639</v>
      </c>
    </row>
    <row r="2050" spans="4:5">
      <c r="D2050">
        <v>0</v>
      </c>
      <c r="E2050">
        <v>7696</v>
      </c>
    </row>
    <row r="2051" spans="4:5">
      <c r="D2051" t="s">
        <v>4267</v>
      </c>
      <c r="E2051" t="s">
        <v>5640</v>
      </c>
    </row>
    <row r="2052" spans="4:5">
      <c r="D2052" t="s">
        <v>4268</v>
      </c>
      <c r="E2052" t="s">
        <v>4008</v>
      </c>
    </row>
    <row r="2053" spans="4:5">
      <c r="D2053">
        <v>0</v>
      </c>
      <c r="E2053">
        <v>141511</v>
      </c>
    </row>
    <row r="2054" spans="4:5">
      <c r="D2054" t="s">
        <v>4269</v>
      </c>
      <c r="E2054" t="s">
        <v>5641</v>
      </c>
    </row>
    <row r="2055" spans="4:5">
      <c r="D2055" t="s">
        <v>4270</v>
      </c>
      <c r="E2055" t="s">
        <v>5642</v>
      </c>
    </row>
    <row r="2056" spans="4:5">
      <c r="D2056">
        <v>0</v>
      </c>
      <c r="E2056">
        <v>171234</v>
      </c>
    </row>
    <row r="2057" spans="4:5">
      <c r="D2057" t="s">
        <v>4271</v>
      </c>
      <c r="E2057" t="s">
        <v>5643</v>
      </c>
    </row>
    <row r="2058" spans="4:5">
      <c r="D2058" t="s">
        <v>4272</v>
      </c>
      <c r="E2058" t="s">
        <v>4024</v>
      </c>
    </row>
    <row r="2059" spans="4:5">
      <c r="D2059">
        <v>0</v>
      </c>
      <c r="E2059">
        <v>93307</v>
      </c>
    </row>
    <row r="2060" spans="4:5">
      <c r="D2060" t="s">
        <v>4273</v>
      </c>
      <c r="E2060" t="s">
        <v>5644</v>
      </c>
    </row>
    <row r="2061" spans="4:5">
      <c r="D2061" t="s">
        <v>4274</v>
      </c>
      <c r="E2061" t="s">
        <v>5645</v>
      </c>
    </row>
    <row r="2062" spans="4:5">
      <c r="D2062">
        <v>0</v>
      </c>
      <c r="E2062">
        <v>67352</v>
      </c>
    </row>
    <row r="2063" spans="4:5">
      <c r="D2063" t="s">
        <v>4275</v>
      </c>
      <c r="E2063" t="s">
        <v>5646</v>
      </c>
    </row>
    <row r="2064" spans="4:5">
      <c r="D2064" t="s">
        <v>4276</v>
      </c>
      <c r="E2064" t="s">
        <v>4088</v>
      </c>
    </row>
    <row r="2065" spans="4:5">
      <c r="D2065">
        <v>0</v>
      </c>
      <c r="E2065">
        <v>21094</v>
      </c>
    </row>
    <row r="2066" spans="4:5">
      <c r="D2066" t="s">
        <v>4277</v>
      </c>
      <c r="E2066" t="s">
        <v>5647</v>
      </c>
    </row>
    <row r="2067" spans="4:5">
      <c r="D2067" t="s">
        <v>4278</v>
      </c>
      <c r="E2067" t="s">
        <v>5648</v>
      </c>
    </row>
    <row r="2068" spans="4:5">
      <c r="D2068">
        <v>0</v>
      </c>
      <c r="E2068">
        <v>45604</v>
      </c>
    </row>
    <row r="2069" spans="4:5">
      <c r="D2069" t="s">
        <v>4279</v>
      </c>
      <c r="E2069" t="s">
        <v>5649</v>
      </c>
    </row>
    <row r="2070" spans="4:5">
      <c r="D2070" t="s">
        <v>4280</v>
      </c>
      <c r="E2070" t="s">
        <v>4104</v>
      </c>
    </row>
    <row r="2071" spans="4:5">
      <c r="D2071">
        <v>0</v>
      </c>
      <c r="E2071">
        <v>130970</v>
      </c>
    </row>
    <row r="2072" spans="4:5">
      <c r="D2072" t="s">
        <v>4281</v>
      </c>
      <c r="E2072" t="s">
        <v>5650</v>
      </c>
    </row>
    <row r="2073" spans="4:5">
      <c r="D2073" t="s">
        <v>4282</v>
      </c>
      <c r="E2073" t="s">
        <v>5651</v>
      </c>
    </row>
    <row r="2074" spans="4:5">
      <c r="D2074">
        <v>0</v>
      </c>
      <c r="E2074">
        <v>126214</v>
      </c>
    </row>
    <row r="2075" spans="4:5">
      <c r="D2075" t="s">
        <v>4283</v>
      </c>
      <c r="E2075" t="s">
        <v>5652</v>
      </c>
    </row>
    <row r="2076" spans="4:5">
      <c r="D2076" t="s">
        <v>4284</v>
      </c>
      <c r="E2076" t="s">
        <v>4112</v>
      </c>
    </row>
    <row r="2077" spans="4:5">
      <c r="D2077">
        <v>0</v>
      </c>
      <c r="E2077">
        <v>98395</v>
      </c>
    </row>
    <row r="2078" spans="4:5">
      <c r="D2078" t="s">
        <v>4285</v>
      </c>
      <c r="E2078" t="s">
        <v>5653</v>
      </c>
    </row>
    <row r="2079" spans="4:5">
      <c r="D2079" t="s">
        <v>4286</v>
      </c>
      <c r="E2079" t="s">
        <v>5654</v>
      </c>
    </row>
    <row r="2080" spans="4:5">
      <c r="D2080">
        <v>0</v>
      </c>
      <c r="E2080">
        <v>215414</v>
      </c>
    </row>
    <row r="2081" spans="4:5">
      <c r="D2081" t="s">
        <v>4287</v>
      </c>
      <c r="E2081" t="s">
        <v>5655</v>
      </c>
    </row>
    <row r="2082" spans="4:5">
      <c r="D2082" t="s">
        <v>4288</v>
      </c>
      <c r="E2082" t="s">
        <v>4116</v>
      </c>
    </row>
    <row r="2083" spans="4:5">
      <c r="D2083">
        <v>0</v>
      </c>
      <c r="E2083">
        <v>16745</v>
      </c>
    </row>
    <row r="2084" spans="4:5">
      <c r="D2084" t="s">
        <v>4289</v>
      </c>
      <c r="E2084" t="s">
        <v>5656</v>
      </c>
    </row>
    <row r="2085" spans="4:5">
      <c r="D2085" t="s">
        <v>4290</v>
      </c>
      <c r="E2085" t="s">
        <v>5657</v>
      </c>
    </row>
    <row r="2086" spans="4:5">
      <c r="D2086">
        <v>0</v>
      </c>
      <c r="E2086">
        <v>46550</v>
      </c>
    </row>
    <row r="2087" spans="4:5">
      <c r="D2087" t="s">
        <v>4291</v>
      </c>
      <c r="E2087" t="s">
        <v>5658</v>
      </c>
    </row>
    <row r="2088" spans="4:5">
      <c r="D2088" t="s">
        <v>4292</v>
      </c>
      <c r="E2088" t="s">
        <v>4132</v>
      </c>
    </row>
    <row r="2089" spans="4:5">
      <c r="D2089">
        <v>0</v>
      </c>
      <c r="E2089">
        <v>24429</v>
      </c>
    </row>
    <row r="2090" spans="4:5">
      <c r="D2090" t="s">
        <v>4293</v>
      </c>
      <c r="E2090" t="s">
        <v>5659</v>
      </c>
    </row>
    <row r="2091" spans="4:5">
      <c r="D2091" t="s">
        <v>4294</v>
      </c>
      <c r="E2091" t="s">
        <v>5660</v>
      </c>
    </row>
    <row r="2092" spans="4:5">
      <c r="D2092">
        <v>0</v>
      </c>
      <c r="E2092">
        <v>66575</v>
      </c>
    </row>
    <row r="2093" spans="4:5">
      <c r="D2093" t="s">
        <v>4295</v>
      </c>
      <c r="E2093" t="s">
        <v>5661</v>
      </c>
    </row>
    <row r="2094" spans="4:5">
      <c r="D2094" t="s">
        <v>4296</v>
      </c>
      <c r="E2094" t="s">
        <v>4148</v>
      </c>
    </row>
    <row r="2095" spans="4:5">
      <c r="D2095">
        <v>0</v>
      </c>
      <c r="E2095">
        <v>18459</v>
      </c>
    </row>
    <row r="2096" spans="4:5">
      <c r="D2096" t="s">
        <v>4297</v>
      </c>
      <c r="E2096" t="s">
        <v>5662</v>
      </c>
    </row>
    <row r="2097" spans="4:5">
      <c r="D2097" t="s">
        <v>4298</v>
      </c>
      <c r="E2097" t="s">
        <v>5663</v>
      </c>
    </row>
    <row r="2098" spans="4:5">
      <c r="D2098">
        <v>0</v>
      </c>
      <c r="E2098">
        <v>16243</v>
      </c>
    </row>
    <row r="2099" spans="4:5">
      <c r="D2099" t="s">
        <v>4299</v>
      </c>
      <c r="E2099" t="s">
        <v>5664</v>
      </c>
    </row>
    <row r="2100" spans="4:5">
      <c r="D2100" t="s">
        <v>4300</v>
      </c>
      <c r="E2100" t="s">
        <v>4196</v>
      </c>
    </row>
    <row r="2101" spans="4:5">
      <c r="D2101">
        <v>0</v>
      </c>
      <c r="E2101">
        <v>64533</v>
      </c>
    </row>
    <row r="2102" spans="4:5">
      <c r="D2102" t="s">
        <v>4301</v>
      </c>
      <c r="E2102" t="s">
        <v>5665</v>
      </c>
    </row>
    <row r="2103" spans="4:5">
      <c r="D2103" t="s">
        <v>4302</v>
      </c>
      <c r="E2103" t="s">
        <v>5666</v>
      </c>
    </row>
    <row r="2104" spans="4:5">
      <c r="D2104">
        <v>0</v>
      </c>
      <c r="E2104">
        <v>67217</v>
      </c>
    </row>
    <row r="2105" spans="4:5">
      <c r="D2105" t="s">
        <v>4303</v>
      </c>
      <c r="E2105" t="s">
        <v>5667</v>
      </c>
    </row>
    <row r="2106" spans="4:5">
      <c r="D2106" t="s">
        <v>4304</v>
      </c>
      <c r="E2106" t="s">
        <v>4212</v>
      </c>
    </row>
    <row r="2107" spans="4:5">
      <c r="D2107">
        <v>0</v>
      </c>
      <c r="E2107">
        <v>118694</v>
      </c>
    </row>
    <row r="2108" spans="4:5">
      <c r="D2108" t="s">
        <v>4305</v>
      </c>
      <c r="E2108" t="s">
        <v>5668</v>
      </c>
    </row>
    <row r="2109" spans="4:5">
      <c r="D2109" t="s">
        <v>4306</v>
      </c>
      <c r="E2109" t="s">
        <v>5669</v>
      </c>
    </row>
    <row r="2110" spans="4:5">
      <c r="D2110">
        <v>0</v>
      </c>
      <c r="E2110">
        <v>120503</v>
      </c>
    </row>
    <row r="2111" spans="4:5">
      <c r="D2111" t="s">
        <v>4307</v>
      </c>
      <c r="E2111" t="s">
        <v>5670</v>
      </c>
    </row>
    <row r="2112" spans="4:5">
      <c r="D2112" t="s">
        <v>4308</v>
      </c>
      <c r="E2112" t="s">
        <v>4228</v>
      </c>
    </row>
    <row r="2113" spans="4:5">
      <c r="D2113">
        <v>0</v>
      </c>
      <c r="E2113">
        <v>5944</v>
      </c>
    </row>
    <row r="2114" spans="4:5">
      <c r="D2114" t="s">
        <v>4309</v>
      </c>
      <c r="E2114" t="s">
        <v>5671</v>
      </c>
    </row>
    <row r="2115" spans="4:5">
      <c r="D2115" t="s">
        <v>4310</v>
      </c>
      <c r="E2115" t="s">
        <v>5672</v>
      </c>
    </row>
    <row r="2116" spans="4:5">
      <c r="D2116">
        <v>0</v>
      </c>
      <c r="E2116">
        <v>8778</v>
      </c>
    </row>
    <row r="2117" spans="4:5">
      <c r="D2117" t="s">
        <v>4311</v>
      </c>
      <c r="E2117" t="s">
        <v>5673</v>
      </c>
    </row>
    <row r="2118" spans="4:5">
      <c r="D2118" t="s">
        <v>4312</v>
      </c>
      <c r="E2118" t="s">
        <v>4276</v>
      </c>
    </row>
    <row r="2119" spans="4:5">
      <c r="D2119">
        <v>0</v>
      </c>
      <c r="E2119">
        <v>30823</v>
      </c>
    </row>
    <row r="2120" spans="4:5">
      <c r="D2120" t="s">
        <v>4313</v>
      </c>
      <c r="E2120" t="s">
        <v>5674</v>
      </c>
    </row>
    <row r="2121" spans="4:5">
      <c r="D2121" t="s">
        <v>4314</v>
      </c>
      <c r="E2121" t="s">
        <v>5675</v>
      </c>
    </row>
    <row r="2122" spans="4:5">
      <c r="D2122">
        <v>0</v>
      </c>
      <c r="E2122">
        <v>55257</v>
      </c>
    </row>
    <row r="2123" spans="4:5">
      <c r="D2123" t="s">
        <v>4315</v>
      </c>
      <c r="E2123" t="s">
        <v>5676</v>
      </c>
    </row>
    <row r="2124" spans="4:5">
      <c r="D2124" t="s">
        <v>4316</v>
      </c>
      <c r="E2124" t="s">
        <v>4292</v>
      </c>
    </row>
    <row r="2125" spans="4:5">
      <c r="D2125">
        <v>0</v>
      </c>
      <c r="E2125">
        <v>49175</v>
      </c>
    </row>
    <row r="2126" spans="4:5">
      <c r="D2126" t="s">
        <v>4317</v>
      </c>
      <c r="E2126" t="s">
        <v>5677</v>
      </c>
    </row>
    <row r="2127" spans="4:5">
      <c r="D2127" t="s">
        <v>4318</v>
      </c>
      <c r="E2127" t="s">
        <v>5678</v>
      </c>
    </row>
    <row r="2128" spans="4:5">
      <c r="D2128">
        <v>0</v>
      </c>
      <c r="E2128">
        <v>97930</v>
      </c>
    </row>
    <row r="2129" spans="4:5">
      <c r="D2129" t="s">
        <v>4319</v>
      </c>
      <c r="E2129" t="s">
        <v>5679</v>
      </c>
    </row>
    <row r="2130" spans="4:5">
      <c r="D2130" t="s">
        <v>4320</v>
      </c>
      <c r="E2130" t="s">
        <v>4308</v>
      </c>
    </row>
    <row r="2131" spans="4:5">
      <c r="D2131">
        <v>0</v>
      </c>
      <c r="E2131">
        <v>74813</v>
      </c>
    </row>
    <row r="2132" spans="4:5">
      <c r="D2132" t="s">
        <v>4321</v>
      </c>
      <c r="E2132" t="s">
        <v>5680</v>
      </c>
    </row>
    <row r="2133" spans="4:5">
      <c r="D2133" t="s">
        <v>4322</v>
      </c>
      <c r="E2133" t="s">
        <v>5681</v>
      </c>
    </row>
    <row r="2134" spans="4:5">
      <c r="D2134">
        <v>0</v>
      </c>
      <c r="E2134">
        <v>78966</v>
      </c>
    </row>
    <row r="2135" spans="4:5">
      <c r="D2135" t="s">
        <v>4323</v>
      </c>
      <c r="E2135" t="s">
        <v>5682</v>
      </c>
    </row>
    <row r="2136" spans="4:5">
      <c r="D2136" t="s">
        <v>4324</v>
      </c>
      <c r="E2136" t="s">
        <v>4324</v>
      </c>
    </row>
    <row r="2137" spans="4:5">
      <c r="D2137">
        <v>0</v>
      </c>
      <c r="E2137">
        <v>0</v>
      </c>
    </row>
    <row r="2138" spans="4:5">
      <c r="D2138" t="s">
        <v>4325</v>
      </c>
      <c r="E2138" t="s">
        <v>5683</v>
      </c>
    </row>
    <row r="2139" spans="4:5">
      <c r="D2139" t="s">
        <v>4326</v>
      </c>
      <c r="E2139" t="s">
        <v>5684</v>
      </c>
    </row>
    <row r="2140" spans="4:5">
      <c r="D2140">
        <v>0</v>
      </c>
      <c r="E2140">
        <v>0</v>
      </c>
    </row>
    <row r="2141" spans="4:5">
      <c r="D2141" t="s">
        <v>4327</v>
      </c>
      <c r="E2141" t="s">
        <v>5685</v>
      </c>
    </row>
    <row r="2142" spans="4:5">
      <c r="D2142" t="s">
        <v>4328</v>
      </c>
      <c r="E2142" t="s">
        <v>4340</v>
      </c>
    </row>
    <row r="2143" spans="4:5">
      <c r="D2143">
        <v>0</v>
      </c>
      <c r="E2143">
        <v>0</v>
      </c>
    </row>
    <row r="2144" spans="4:5">
      <c r="D2144" t="s">
        <v>4329</v>
      </c>
      <c r="E2144" t="s">
        <v>5686</v>
      </c>
    </row>
    <row r="2145" spans="4:5">
      <c r="D2145" t="s">
        <v>4330</v>
      </c>
      <c r="E2145" t="s">
        <v>5687</v>
      </c>
    </row>
    <row r="2146" spans="4:5">
      <c r="D2146">
        <v>0</v>
      </c>
      <c r="E2146">
        <v>0</v>
      </c>
    </row>
    <row r="2147" spans="4:5">
      <c r="D2147" t="s">
        <v>4331</v>
      </c>
      <c r="E2147" t="s">
        <v>5688</v>
      </c>
    </row>
    <row r="2148" spans="4:5">
      <c r="D2148" t="s">
        <v>4332</v>
      </c>
      <c r="E2148" t="s">
        <v>4356</v>
      </c>
    </row>
    <row r="2149" spans="4:5">
      <c r="D2149">
        <v>0</v>
      </c>
      <c r="E2149">
        <v>0</v>
      </c>
    </row>
    <row r="2150" spans="4:5">
      <c r="D2150" t="s">
        <v>4333</v>
      </c>
      <c r="E2150" t="s">
        <v>5689</v>
      </c>
    </row>
    <row r="2151" spans="4:5">
      <c r="D2151" t="s">
        <v>4334</v>
      </c>
      <c r="E2151" t="s">
        <v>5690</v>
      </c>
    </row>
    <row r="2152" spans="4:5">
      <c r="D2152">
        <v>0</v>
      </c>
      <c r="E2152">
        <v>0</v>
      </c>
    </row>
    <row r="2153" spans="4:5">
      <c r="D2153" t="s">
        <v>4335</v>
      </c>
      <c r="E2153" t="s">
        <v>5691</v>
      </c>
    </row>
    <row r="2154" spans="4:5">
      <c r="D2154" t="s">
        <v>4336</v>
      </c>
      <c r="E2154" t="s">
        <v>4372</v>
      </c>
    </row>
    <row r="2155" spans="4:5">
      <c r="D2155">
        <v>0</v>
      </c>
      <c r="E2155">
        <v>0</v>
      </c>
    </row>
    <row r="2156" spans="4:5">
      <c r="D2156" t="s">
        <v>4337</v>
      </c>
      <c r="E2156" t="s">
        <v>5692</v>
      </c>
    </row>
    <row r="2157" spans="4:5">
      <c r="D2157" t="s">
        <v>4338</v>
      </c>
      <c r="E2157" t="s">
        <v>5693</v>
      </c>
    </row>
    <row r="2158" spans="4:5">
      <c r="D2158">
        <v>0</v>
      </c>
      <c r="E2158">
        <v>0</v>
      </c>
    </row>
    <row r="2159" spans="4:5">
      <c r="D2159" t="s">
        <v>4339</v>
      </c>
      <c r="E2159" t="s">
        <v>5694</v>
      </c>
    </row>
    <row r="2160" spans="4:5">
      <c r="D2160" t="s">
        <v>4340</v>
      </c>
      <c r="E2160" t="s">
        <v>5695</v>
      </c>
    </row>
    <row r="2161" spans="4:5">
      <c r="D2161">
        <v>0</v>
      </c>
      <c r="E2161">
        <v>0</v>
      </c>
    </row>
    <row r="2162" spans="4:5">
      <c r="D2162" t="s">
        <v>4341</v>
      </c>
      <c r="E2162" t="s">
        <v>5696</v>
      </c>
    </row>
    <row r="2163" spans="4:5">
      <c r="D2163" t="s">
        <v>4342</v>
      </c>
      <c r="E2163" t="s">
        <v>5697</v>
      </c>
    </row>
    <row r="2164" spans="4:5">
      <c r="D2164">
        <v>0</v>
      </c>
      <c r="E2164">
        <v>0</v>
      </c>
    </row>
    <row r="2165" spans="4:5">
      <c r="D2165" t="s">
        <v>4343</v>
      </c>
      <c r="E2165" t="s">
        <v>5698</v>
      </c>
    </row>
    <row r="2166" spans="4:5">
      <c r="D2166" t="s">
        <v>4344</v>
      </c>
      <c r="E2166" t="s">
        <v>5699</v>
      </c>
    </row>
    <row r="2167" spans="4:5">
      <c r="D2167">
        <v>0</v>
      </c>
      <c r="E2167">
        <v>0</v>
      </c>
    </row>
    <row r="2168" spans="4:5">
      <c r="D2168" t="s">
        <v>4345</v>
      </c>
      <c r="E2168" t="s">
        <v>5700</v>
      </c>
    </row>
    <row r="2169" spans="4:5">
      <c r="D2169" t="s">
        <v>4346</v>
      </c>
      <c r="E2169" t="s">
        <v>5701</v>
      </c>
    </row>
    <row r="2170" spans="4:5">
      <c r="D2170">
        <v>0</v>
      </c>
      <c r="E2170">
        <v>0</v>
      </c>
    </row>
    <row r="2171" spans="4:5">
      <c r="D2171" t="s">
        <v>4347</v>
      </c>
      <c r="E2171" t="s">
        <v>5702</v>
      </c>
    </row>
    <row r="2172" spans="4:5">
      <c r="D2172" t="s">
        <v>4348</v>
      </c>
      <c r="E2172" t="s">
        <v>4390</v>
      </c>
    </row>
    <row r="2173" spans="4:5">
      <c r="D2173">
        <v>0</v>
      </c>
      <c r="E2173">
        <v>50413</v>
      </c>
    </row>
    <row r="2174" spans="4:5">
      <c r="D2174" t="s">
        <v>4349</v>
      </c>
      <c r="E2174" t="s">
        <v>5703</v>
      </c>
    </row>
    <row r="2175" spans="4:5">
      <c r="D2175" t="s">
        <v>4350</v>
      </c>
      <c r="E2175" t="s">
        <v>5704</v>
      </c>
    </row>
    <row r="2176" spans="4:5">
      <c r="D2176">
        <v>0</v>
      </c>
      <c r="E2176">
        <v>53975</v>
      </c>
    </row>
    <row r="2177" spans="4:5">
      <c r="D2177" t="s">
        <v>4351</v>
      </c>
      <c r="E2177" t="s">
        <v>5705</v>
      </c>
    </row>
    <row r="2178" spans="4:5">
      <c r="D2178" t="s">
        <v>4352</v>
      </c>
      <c r="E2178" t="s">
        <v>5706</v>
      </c>
    </row>
    <row r="2179" spans="4:5">
      <c r="D2179">
        <v>0</v>
      </c>
      <c r="E2179">
        <v>0</v>
      </c>
    </row>
    <row r="2180" spans="4:5">
      <c r="D2180" t="s">
        <v>4353</v>
      </c>
      <c r="E2180" t="s">
        <v>5707</v>
      </c>
    </row>
    <row r="2181" spans="4:5">
      <c r="D2181" t="s">
        <v>4354</v>
      </c>
      <c r="E2181" t="s">
        <v>5708</v>
      </c>
    </row>
    <row r="2182" spans="4:5">
      <c r="D2182">
        <v>0</v>
      </c>
      <c r="E2182">
        <v>0</v>
      </c>
    </row>
    <row r="2183" spans="4:5">
      <c r="D2183" t="s">
        <v>4355</v>
      </c>
      <c r="E2183" t="s">
        <v>5709</v>
      </c>
    </row>
    <row r="2184" spans="4:5">
      <c r="D2184" t="s">
        <v>4356</v>
      </c>
      <c r="E2184" t="s">
        <v>5710</v>
      </c>
    </row>
    <row r="2185" spans="4:5">
      <c r="D2185">
        <v>0</v>
      </c>
      <c r="E2185">
        <v>59934</v>
      </c>
    </row>
    <row r="2186" spans="4:5">
      <c r="D2186" t="s">
        <v>4357</v>
      </c>
      <c r="E2186" t="s">
        <v>5711</v>
      </c>
    </row>
    <row r="2187" spans="4:5">
      <c r="D2187" t="s">
        <v>4358</v>
      </c>
      <c r="E2187" t="s">
        <v>5712</v>
      </c>
    </row>
    <row r="2188" spans="4:5">
      <c r="D2188">
        <v>0</v>
      </c>
      <c r="E2188">
        <v>0</v>
      </c>
    </row>
    <row r="2189" spans="4:5">
      <c r="D2189" t="s">
        <v>4359</v>
      </c>
      <c r="E2189" t="s">
        <v>5713</v>
      </c>
    </row>
    <row r="2190" spans="4:5">
      <c r="D2190" t="s">
        <v>4360</v>
      </c>
      <c r="E2190" t="s">
        <v>4426</v>
      </c>
    </row>
    <row r="2191" spans="4:5">
      <c r="D2191">
        <v>0</v>
      </c>
      <c r="E2191">
        <v>671693</v>
      </c>
    </row>
    <row r="2192" spans="4:5">
      <c r="D2192" t="s">
        <v>4361</v>
      </c>
      <c r="E2192" t="s">
        <v>5714</v>
      </c>
    </row>
    <row r="2193" spans="4:5">
      <c r="D2193" t="s">
        <v>4362</v>
      </c>
      <c r="E2193" t="s">
        <v>5715</v>
      </c>
    </row>
    <row r="2194" spans="4:5">
      <c r="D2194">
        <v>0</v>
      </c>
      <c r="E2194">
        <v>655074</v>
      </c>
    </row>
    <row r="2195" spans="4:5">
      <c r="D2195" t="s">
        <v>4363</v>
      </c>
      <c r="E2195" t="s">
        <v>5716</v>
      </c>
    </row>
    <row r="2196" spans="4:5">
      <c r="D2196" t="s">
        <v>4364</v>
      </c>
      <c r="E2196" t="s">
        <v>4434</v>
      </c>
    </row>
    <row r="2197" spans="4:5">
      <c r="D2197">
        <v>0</v>
      </c>
      <c r="E2197">
        <v>2608</v>
      </c>
    </row>
    <row r="2198" spans="4:5">
      <c r="D2198" t="s">
        <v>4365</v>
      </c>
      <c r="E2198" t="s">
        <v>5717</v>
      </c>
    </row>
    <row r="2199" spans="4:5">
      <c r="D2199" t="s">
        <v>4366</v>
      </c>
      <c r="E2199" t="s">
        <v>5718</v>
      </c>
    </row>
    <row r="2200" spans="4:5">
      <c r="D2200">
        <v>0</v>
      </c>
      <c r="E2200">
        <v>61146</v>
      </c>
    </row>
    <row r="2201" spans="4:5">
      <c r="D2201" t="s">
        <v>4367</v>
      </c>
      <c r="E2201" t="s">
        <v>5719</v>
      </c>
    </row>
    <row r="2202" spans="4:5">
      <c r="D2202" t="s">
        <v>4368</v>
      </c>
      <c r="E2202" t="s">
        <v>4442</v>
      </c>
    </row>
    <row r="2203" spans="4:5">
      <c r="D2203">
        <v>0</v>
      </c>
      <c r="E2203">
        <v>19855</v>
      </c>
    </row>
    <row r="2204" spans="4:5">
      <c r="D2204" t="s">
        <v>4369</v>
      </c>
      <c r="E2204" t="s">
        <v>5720</v>
      </c>
    </row>
    <row r="2205" spans="4:5">
      <c r="D2205" t="s">
        <v>4370</v>
      </c>
      <c r="E2205" t="s">
        <v>5721</v>
      </c>
    </row>
    <row r="2206" spans="4:5">
      <c r="D2206">
        <v>0</v>
      </c>
      <c r="E2206">
        <v>20244</v>
      </c>
    </row>
    <row r="2207" spans="4:5">
      <c r="D2207" t="s">
        <v>4371</v>
      </c>
      <c r="E2207" t="s">
        <v>5722</v>
      </c>
    </row>
    <row r="2208" spans="4:5">
      <c r="D2208" t="s">
        <v>4372</v>
      </c>
      <c r="E2208" t="s">
        <v>4450</v>
      </c>
    </row>
    <row r="2209" spans="4:5">
      <c r="D2209">
        <v>0</v>
      </c>
      <c r="E2209">
        <v>250557</v>
      </c>
    </row>
    <row r="2210" spans="4:5">
      <c r="D2210" t="s">
        <v>4373</v>
      </c>
      <c r="E2210" t="s">
        <v>5723</v>
      </c>
    </row>
    <row r="2211" spans="4:5">
      <c r="D2211" t="s">
        <v>4374</v>
      </c>
      <c r="E2211" t="s">
        <v>5724</v>
      </c>
    </row>
    <row r="2212" spans="4:5">
      <c r="D2212">
        <v>0</v>
      </c>
      <c r="E2212">
        <v>446284</v>
      </c>
    </row>
    <row r="2213" spans="4:5">
      <c r="D2213" t="s">
        <v>4375</v>
      </c>
      <c r="E2213" t="s">
        <v>5725</v>
      </c>
    </row>
    <row r="2214" spans="4:5">
      <c r="D2214" t="s">
        <v>4376</v>
      </c>
      <c r="E2214" t="s">
        <v>4458</v>
      </c>
    </row>
    <row r="2215" spans="4:5">
      <c r="D2215">
        <v>0</v>
      </c>
      <c r="E2215">
        <v>47230</v>
      </c>
    </row>
    <row r="2216" spans="4:5">
      <c r="D2216" t="s">
        <v>4377</v>
      </c>
      <c r="E2216" t="s">
        <v>5726</v>
      </c>
    </row>
    <row r="2217" spans="4:5">
      <c r="D2217" t="s">
        <v>4378</v>
      </c>
      <c r="E2217" t="s">
        <v>5727</v>
      </c>
    </row>
    <row r="2218" spans="4:5">
      <c r="D2218">
        <v>0</v>
      </c>
      <c r="E2218">
        <v>58474</v>
      </c>
    </row>
    <row r="2219" spans="4:5">
      <c r="D2219" t="s">
        <v>4379</v>
      </c>
      <c r="E2219" t="s">
        <v>5728</v>
      </c>
    </row>
    <row r="2220" spans="4:5">
      <c r="D2220" t="s">
        <v>4380</v>
      </c>
      <c r="E2220" t="s">
        <v>5729</v>
      </c>
    </row>
    <row r="2221" spans="4:5">
      <c r="D2221">
        <v>0</v>
      </c>
      <c r="E2221">
        <v>565357</v>
      </c>
    </row>
    <row r="2222" spans="4:5">
      <c r="D2222" t="s">
        <v>4381</v>
      </c>
      <c r="E2222" t="s">
        <v>5730</v>
      </c>
    </row>
    <row r="2223" spans="4:5">
      <c r="D2223" t="s">
        <v>4382</v>
      </c>
      <c r="E2223" t="s">
        <v>5731</v>
      </c>
    </row>
    <row r="2224" spans="4:5">
      <c r="D2224">
        <v>0</v>
      </c>
      <c r="E2224">
        <v>572873</v>
      </c>
    </row>
    <row r="2225" spans="4:5">
      <c r="D2225" t="s">
        <v>4383</v>
      </c>
      <c r="E2225" t="s">
        <v>5732</v>
      </c>
    </row>
    <row r="2226" spans="4:5">
      <c r="D2226" t="s">
        <v>4384</v>
      </c>
      <c r="E2226" t="s">
        <v>5733</v>
      </c>
    </row>
    <row r="2227" spans="4:5">
      <c r="D2227">
        <v>0</v>
      </c>
      <c r="E2227">
        <v>1313431</v>
      </c>
    </row>
    <row r="2228" spans="4:5">
      <c r="D2228" t="s">
        <v>4385</v>
      </c>
      <c r="E2228" t="s">
        <v>5734</v>
      </c>
    </row>
    <row r="2229" spans="4:5">
      <c r="D2229" t="s">
        <v>4386</v>
      </c>
      <c r="E2229" t="s">
        <v>5735</v>
      </c>
    </row>
    <row r="2230" spans="4:5">
      <c r="D2230">
        <v>0</v>
      </c>
      <c r="E2230">
        <v>1107076</v>
      </c>
    </row>
    <row r="2231" spans="4:5">
      <c r="D2231" t="s">
        <v>4387</v>
      </c>
      <c r="E2231" t="s">
        <v>5736</v>
      </c>
    </row>
    <row r="2232" spans="4:5">
      <c r="D2232" t="s">
        <v>4388</v>
      </c>
      <c r="E2232" t="s">
        <v>5737</v>
      </c>
    </row>
    <row r="2233" spans="4:5">
      <c r="D2233">
        <v>1518732</v>
      </c>
      <c r="E2233">
        <v>506300</v>
      </c>
    </row>
    <row r="2234" spans="4:5">
      <c r="D2234" t="s">
        <v>4389</v>
      </c>
      <c r="E2234" t="s">
        <v>5738</v>
      </c>
    </row>
    <row r="2235" spans="4:5">
      <c r="D2235" t="s">
        <v>4390</v>
      </c>
      <c r="E2235" t="s">
        <v>5739</v>
      </c>
    </row>
    <row r="2236" spans="4:5">
      <c r="D2236">
        <v>0</v>
      </c>
      <c r="E2236">
        <v>530001</v>
      </c>
    </row>
    <row r="2237" spans="4:5">
      <c r="D2237" t="s">
        <v>4391</v>
      </c>
      <c r="E2237" t="s">
        <v>5740</v>
      </c>
    </row>
    <row r="2238" spans="4:5">
      <c r="D2238" t="s">
        <v>4392</v>
      </c>
      <c r="E2238" t="s">
        <v>5741</v>
      </c>
    </row>
    <row r="2239" spans="4:5">
      <c r="D2239">
        <v>0</v>
      </c>
      <c r="E2239">
        <v>89057</v>
      </c>
    </row>
    <row r="2240" spans="4:5">
      <c r="D2240" t="s">
        <v>4393</v>
      </c>
      <c r="E2240" t="s">
        <v>5742</v>
      </c>
    </row>
    <row r="2241" spans="4:5">
      <c r="D2241" t="s">
        <v>4394</v>
      </c>
      <c r="E2241" t="s">
        <v>5743</v>
      </c>
    </row>
    <row r="2242" spans="4:5">
      <c r="D2242">
        <v>0</v>
      </c>
      <c r="E2242">
        <v>96069</v>
      </c>
    </row>
    <row r="2243" spans="4:5">
      <c r="D2243" t="s">
        <v>4395</v>
      </c>
      <c r="E2243" t="s">
        <v>5744</v>
      </c>
    </row>
    <row r="2244" spans="4:5">
      <c r="D2244" t="s">
        <v>4396</v>
      </c>
      <c r="E2244" t="s">
        <v>5745</v>
      </c>
    </row>
    <row r="2245" spans="4:5">
      <c r="D2245">
        <v>32022</v>
      </c>
      <c r="E2245">
        <v>0</v>
      </c>
    </row>
    <row r="2246" spans="4:5">
      <c r="D2246" t="s">
        <v>4397</v>
      </c>
      <c r="E2246" t="s">
        <v>5746</v>
      </c>
    </row>
    <row r="2247" spans="4:5">
      <c r="D2247" t="s">
        <v>4398</v>
      </c>
      <c r="E2247" t="s">
        <v>5747</v>
      </c>
    </row>
    <row r="2248" spans="4:5">
      <c r="D2248">
        <v>0</v>
      </c>
      <c r="E2248">
        <v>0</v>
      </c>
    </row>
    <row r="2249" spans="4:5">
      <c r="D2249" t="s">
        <v>4399</v>
      </c>
      <c r="E2249" t="s">
        <v>5748</v>
      </c>
    </row>
    <row r="2250" spans="4:5">
      <c r="D2250" t="s">
        <v>4400</v>
      </c>
      <c r="E2250" t="s">
        <v>5749</v>
      </c>
    </row>
    <row r="2251" spans="4:5">
      <c r="D2251">
        <v>0</v>
      </c>
      <c r="E2251">
        <v>77567</v>
      </c>
    </row>
    <row r="2252" spans="4:5">
      <c r="D2252" t="s">
        <v>4401</v>
      </c>
      <c r="E2252" t="s">
        <v>5750</v>
      </c>
    </row>
    <row r="2253" spans="4:5">
      <c r="D2253" t="s">
        <v>4402</v>
      </c>
      <c r="E2253" t="s">
        <v>5751</v>
      </c>
    </row>
    <row r="2254" spans="4:5">
      <c r="D2254">
        <v>533381</v>
      </c>
      <c r="E2254">
        <v>76955</v>
      </c>
    </row>
    <row r="2255" spans="4:5">
      <c r="D2255" t="s">
        <v>4403</v>
      </c>
      <c r="E2255" t="s">
        <v>5752</v>
      </c>
    </row>
    <row r="2256" spans="4:5">
      <c r="D2256" t="s">
        <v>4404</v>
      </c>
      <c r="E2256" t="s">
        <v>5753</v>
      </c>
    </row>
    <row r="2257" spans="4:5">
      <c r="D2257">
        <v>0</v>
      </c>
      <c r="E2257">
        <v>67541</v>
      </c>
    </row>
    <row r="2258" spans="4:5">
      <c r="D2258" t="s">
        <v>4405</v>
      </c>
      <c r="E2258" t="s">
        <v>5754</v>
      </c>
    </row>
    <row r="2259" spans="4:5">
      <c r="D2259" t="s">
        <v>4406</v>
      </c>
      <c r="E2259" t="s">
        <v>5755</v>
      </c>
    </row>
    <row r="2260" spans="4:5">
      <c r="D2260">
        <v>0</v>
      </c>
      <c r="E2260">
        <v>65124</v>
      </c>
    </row>
    <row r="2261" spans="4:5">
      <c r="D2261" t="s">
        <v>4407</v>
      </c>
      <c r="E2261" t="s">
        <v>5756</v>
      </c>
    </row>
    <row r="2262" spans="4:5">
      <c r="D2262" t="s">
        <v>4408</v>
      </c>
      <c r="E2262" t="s">
        <v>5757</v>
      </c>
    </row>
    <row r="2263" spans="4:5">
      <c r="D2263">
        <v>56557</v>
      </c>
      <c r="E2263">
        <v>222015</v>
      </c>
    </row>
    <row r="2264" spans="4:5">
      <c r="D2264" t="s">
        <v>4409</v>
      </c>
      <c r="E2264" t="s">
        <v>5758</v>
      </c>
    </row>
    <row r="2265" spans="4:5">
      <c r="D2265" t="s">
        <v>4410</v>
      </c>
      <c r="E2265" t="s">
        <v>5759</v>
      </c>
    </row>
    <row r="2266" spans="4:5">
      <c r="D2266">
        <v>0</v>
      </c>
      <c r="E2266">
        <v>215718</v>
      </c>
    </row>
    <row r="2267" spans="4:5">
      <c r="D2267" t="s">
        <v>4411</v>
      </c>
      <c r="E2267" t="s">
        <v>5760</v>
      </c>
    </row>
    <row r="2268" spans="4:5">
      <c r="D2268" t="s">
        <v>4412</v>
      </c>
      <c r="E2268" t="s">
        <v>5761</v>
      </c>
    </row>
    <row r="2269" spans="4:5">
      <c r="D2269">
        <v>0</v>
      </c>
      <c r="E2269">
        <v>252561</v>
      </c>
    </row>
    <row r="2270" spans="4:5">
      <c r="D2270" t="s">
        <v>4413</v>
      </c>
      <c r="E2270" t="s">
        <v>5762</v>
      </c>
    </row>
    <row r="2271" spans="4:5">
      <c r="D2271" t="s">
        <v>4414</v>
      </c>
      <c r="E2271" t="s">
        <v>5763</v>
      </c>
    </row>
    <row r="2272" spans="4:5">
      <c r="D2272">
        <v>0</v>
      </c>
      <c r="E2272">
        <v>337854</v>
      </c>
    </row>
    <row r="2273" spans="4:5">
      <c r="D2273" t="s">
        <v>4415</v>
      </c>
      <c r="E2273" t="s">
        <v>5764</v>
      </c>
    </row>
    <row r="2274" spans="4:5">
      <c r="D2274" t="s">
        <v>4416</v>
      </c>
      <c r="E2274" t="s">
        <v>5765</v>
      </c>
    </row>
    <row r="2275" spans="4:5">
      <c r="D2275">
        <v>0</v>
      </c>
      <c r="E2275">
        <v>79645</v>
      </c>
    </row>
    <row r="2276" spans="4:5">
      <c r="D2276" t="s">
        <v>4417</v>
      </c>
      <c r="E2276" t="s">
        <v>5766</v>
      </c>
    </row>
    <row r="2277" spans="4:5">
      <c r="D2277" t="s">
        <v>4418</v>
      </c>
      <c r="E2277" t="s">
        <v>5767</v>
      </c>
    </row>
    <row r="2278" spans="4:5">
      <c r="D2278">
        <v>0</v>
      </c>
      <c r="E2278">
        <v>84528</v>
      </c>
    </row>
    <row r="2279" spans="4:5">
      <c r="D2279" t="s">
        <v>4419</v>
      </c>
      <c r="E2279" t="s">
        <v>5768</v>
      </c>
    </row>
    <row r="2280" spans="4:5">
      <c r="D2280" t="s">
        <v>4420</v>
      </c>
      <c r="E2280" t="s">
        <v>5769</v>
      </c>
    </row>
    <row r="2281" spans="4:5">
      <c r="D2281">
        <v>0</v>
      </c>
      <c r="E2281">
        <v>61405</v>
      </c>
    </row>
    <row r="2282" spans="4:5">
      <c r="D2282" t="s">
        <v>4421</v>
      </c>
      <c r="E2282" t="s">
        <v>5770</v>
      </c>
    </row>
    <row r="2283" spans="4:5">
      <c r="D2283" t="s">
        <v>4422</v>
      </c>
      <c r="E2283" t="s">
        <v>5771</v>
      </c>
    </row>
    <row r="2284" spans="4:5">
      <c r="D2284">
        <v>0</v>
      </c>
      <c r="E2284">
        <v>50268</v>
      </c>
    </row>
    <row r="2285" spans="4:5">
      <c r="D2285" t="s">
        <v>4423</v>
      </c>
      <c r="E2285" t="s">
        <v>5772</v>
      </c>
    </row>
    <row r="2286" spans="4:5">
      <c r="D2286" t="s">
        <v>4424</v>
      </c>
      <c r="E2286" t="s">
        <v>5773</v>
      </c>
    </row>
    <row r="2287" spans="4:5">
      <c r="D2287">
        <v>1977203</v>
      </c>
      <c r="E2287">
        <v>0</v>
      </c>
    </row>
    <row r="2288" spans="4:5">
      <c r="D2288" t="s">
        <v>4425</v>
      </c>
      <c r="E2288" t="s">
        <v>5774</v>
      </c>
    </row>
    <row r="2289" spans="4:5">
      <c r="D2289" t="s">
        <v>4426</v>
      </c>
      <c r="E2289" t="s">
        <v>5775</v>
      </c>
    </row>
    <row r="2290" spans="4:5">
      <c r="D2290">
        <v>0</v>
      </c>
      <c r="E2290">
        <v>0</v>
      </c>
    </row>
    <row r="2291" spans="4:5">
      <c r="D2291" t="s">
        <v>4427</v>
      </c>
      <c r="E2291" t="s">
        <v>5776</v>
      </c>
    </row>
    <row r="2292" spans="4:5">
      <c r="D2292" t="s">
        <v>4428</v>
      </c>
      <c r="E2292" t="s">
        <v>5777</v>
      </c>
    </row>
    <row r="2293" spans="4:5">
      <c r="D2293">
        <v>0</v>
      </c>
      <c r="E2293">
        <v>0</v>
      </c>
    </row>
    <row r="2294" spans="4:5">
      <c r="D2294" t="s">
        <v>4429</v>
      </c>
      <c r="E2294" t="s">
        <v>5778</v>
      </c>
    </row>
    <row r="2295" spans="4:5">
      <c r="D2295" t="s">
        <v>4430</v>
      </c>
      <c r="E2295" t="s">
        <v>5779</v>
      </c>
    </row>
    <row r="2296" spans="4:5">
      <c r="D2296">
        <v>0</v>
      </c>
      <c r="E2296">
        <v>0</v>
      </c>
    </row>
    <row r="2297" spans="4:5">
      <c r="D2297" t="s">
        <v>4431</v>
      </c>
      <c r="E2297" t="s">
        <v>5780</v>
      </c>
    </row>
    <row r="2298" spans="4:5">
      <c r="D2298" t="s">
        <v>4432</v>
      </c>
      <c r="E2298" t="s">
        <v>5781</v>
      </c>
    </row>
    <row r="2299" spans="4:5">
      <c r="D2299">
        <v>0</v>
      </c>
      <c r="E2299">
        <v>0</v>
      </c>
    </row>
    <row r="2300" spans="4:5">
      <c r="D2300" t="s">
        <v>4433</v>
      </c>
      <c r="E2300" t="s">
        <v>5782</v>
      </c>
    </row>
    <row r="2301" spans="4:5">
      <c r="D2301" t="s">
        <v>4434</v>
      </c>
      <c r="E2301" t="s">
        <v>5783</v>
      </c>
    </row>
    <row r="2302" spans="4:5">
      <c r="D2302">
        <v>0</v>
      </c>
      <c r="E2302">
        <v>0</v>
      </c>
    </row>
    <row r="2303" spans="4:5">
      <c r="D2303" t="s">
        <v>4435</v>
      </c>
      <c r="E2303" t="s">
        <v>5784</v>
      </c>
    </row>
    <row r="2304" spans="4:5">
      <c r="D2304" t="s">
        <v>4436</v>
      </c>
      <c r="E2304" t="s">
        <v>5785</v>
      </c>
    </row>
    <row r="2305" spans="4:5">
      <c r="D2305">
        <v>0</v>
      </c>
      <c r="E2305">
        <v>0</v>
      </c>
    </row>
    <row r="2306" spans="4:5">
      <c r="D2306" t="s">
        <v>4437</v>
      </c>
      <c r="E2306" t="s">
        <v>5786</v>
      </c>
    </row>
    <row r="2307" spans="4:5">
      <c r="D2307" t="s">
        <v>4438</v>
      </c>
      <c r="E2307" t="s">
        <v>5787</v>
      </c>
    </row>
    <row r="2308" spans="4:5">
      <c r="D2308">
        <v>0</v>
      </c>
      <c r="E2308">
        <v>0</v>
      </c>
    </row>
    <row r="2309" spans="4:5">
      <c r="D2309" t="s">
        <v>4439</v>
      </c>
      <c r="E2309" t="s">
        <v>5788</v>
      </c>
    </row>
    <row r="2310" spans="4:5">
      <c r="D2310" t="s">
        <v>4440</v>
      </c>
      <c r="E2310" t="s">
        <v>5789</v>
      </c>
    </row>
    <row r="2311" spans="4:5">
      <c r="D2311">
        <v>787333</v>
      </c>
      <c r="E2311">
        <v>0</v>
      </c>
    </row>
    <row r="2312" spans="4:5">
      <c r="D2312" t="s">
        <v>4441</v>
      </c>
      <c r="E2312" t="s">
        <v>5790</v>
      </c>
    </row>
    <row r="2313" spans="4:5">
      <c r="D2313" t="s">
        <v>4442</v>
      </c>
      <c r="E2313" t="s">
        <v>5791</v>
      </c>
    </row>
    <row r="2314" spans="4:5">
      <c r="D2314">
        <v>0</v>
      </c>
      <c r="E2314">
        <v>0</v>
      </c>
    </row>
    <row r="2315" spans="4:5">
      <c r="D2315" t="s">
        <v>4443</v>
      </c>
      <c r="E2315" t="s">
        <v>5792</v>
      </c>
    </row>
    <row r="2316" spans="4:5">
      <c r="D2316" t="s">
        <v>4444</v>
      </c>
      <c r="E2316" t="s">
        <v>5793</v>
      </c>
    </row>
    <row r="2317" spans="4:5">
      <c r="D2317">
        <v>0</v>
      </c>
      <c r="E2317">
        <v>0</v>
      </c>
    </row>
    <row r="2318" spans="4:5">
      <c r="D2318" t="s">
        <v>4445</v>
      </c>
      <c r="E2318" t="s">
        <v>5794</v>
      </c>
    </row>
    <row r="2319" spans="4:5">
      <c r="D2319" t="s">
        <v>4446</v>
      </c>
      <c r="E2319" t="s">
        <v>5795</v>
      </c>
    </row>
    <row r="2320" spans="4:5">
      <c r="D2320">
        <v>0</v>
      </c>
      <c r="E2320">
        <v>0</v>
      </c>
    </row>
    <row r="2321" spans="4:5">
      <c r="D2321" t="s">
        <v>4447</v>
      </c>
      <c r="E2321" t="s">
        <v>5796</v>
      </c>
    </row>
    <row r="2322" spans="4:5">
      <c r="D2322" t="s">
        <v>4448</v>
      </c>
      <c r="E2322" t="s">
        <v>5797</v>
      </c>
    </row>
    <row r="2323" spans="4:5">
      <c r="D2323">
        <v>3647825</v>
      </c>
      <c r="E2323">
        <v>0</v>
      </c>
    </row>
    <row r="2324" spans="4:5">
      <c r="D2324" t="s">
        <v>4449</v>
      </c>
      <c r="E2324" t="s">
        <v>5798</v>
      </c>
    </row>
    <row r="2325" spans="4:5">
      <c r="D2325" t="s">
        <v>4450</v>
      </c>
      <c r="E2325" t="s">
        <v>5799</v>
      </c>
    </row>
    <row r="2326" spans="4:5">
      <c r="D2326">
        <v>0</v>
      </c>
      <c r="E2326">
        <v>0</v>
      </c>
    </row>
    <row r="2327" spans="4:5">
      <c r="D2327" t="s">
        <v>4451</v>
      </c>
      <c r="E2327" t="s">
        <v>5800</v>
      </c>
    </row>
    <row r="2328" spans="4:5">
      <c r="D2328" t="s">
        <v>4452</v>
      </c>
      <c r="E2328" t="s">
        <v>5801</v>
      </c>
    </row>
    <row r="2329" spans="4:5">
      <c r="D2329">
        <v>0</v>
      </c>
      <c r="E2329">
        <v>0</v>
      </c>
    </row>
    <row r="2330" spans="4:5">
      <c r="D2330" t="s">
        <v>4453</v>
      </c>
      <c r="E2330" t="s">
        <v>5802</v>
      </c>
    </row>
    <row r="2331" spans="4:5">
      <c r="D2331" t="s">
        <v>4454</v>
      </c>
      <c r="E2331" t="s">
        <v>5803</v>
      </c>
    </row>
    <row r="2332" spans="4:5">
      <c r="D2332">
        <v>0</v>
      </c>
      <c r="E2332">
        <v>0</v>
      </c>
    </row>
    <row r="2333" spans="4:5">
      <c r="D2333" t="s">
        <v>4455</v>
      </c>
      <c r="E2333" t="s">
        <v>5804</v>
      </c>
    </row>
    <row r="2334" spans="4:5">
      <c r="D2334" t="s">
        <v>4456</v>
      </c>
      <c r="E2334" t="s">
        <v>5805</v>
      </c>
    </row>
    <row r="2335" spans="4:5">
      <c r="D2335">
        <v>29679</v>
      </c>
      <c r="E2335">
        <v>0</v>
      </c>
    </row>
    <row r="2336" spans="4:5">
      <c r="D2336" t="s">
        <v>4457</v>
      </c>
      <c r="E2336" t="s">
        <v>5806</v>
      </c>
    </row>
    <row r="2337" spans="4:5">
      <c r="D2337" t="s">
        <v>4458</v>
      </c>
      <c r="E2337" t="s">
        <v>5807</v>
      </c>
    </row>
    <row r="2338" spans="4:5">
      <c r="D2338">
        <v>0</v>
      </c>
      <c r="E2338">
        <v>304972</v>
      </c>
    </row>
    <row r="2339" spans="4:5">
      <c r="D2339" t="s">
        <v>4459</v>
      </c>
      <c r="E2339" t="s">
        <v>5808</v>
      </c>
    </row>
    <row r="2340" spans="4:5">
      <c r="D2340" t="s">
        <v>4460</v>
      </c>
      <c r="E2340" t="s">
        <v>5809</v>
      </c>
    </row>
    <row r="2341" spans="4:5">
      <c r="D2341">
        <v>0</v>
      </c>
      <c r="E2341">
        <v>75472</v>
      </c>
    </row>
    <row r="2342" spans="4:5">
      <c r="D2342" t="s">
        <v>4461</v>
      </c>
      <c r="E2342" t="s">
        <v>5810</v>
      </c>
    </row>
    <row r="2343" spans="4:5">
      <c r="D2343" t="s">
        <v>4462</v>
      </c>
      <c r="E2343" t="s">
        <v>5811</v>
      </c>
    </row>
    <row r="2344" spans="4:5">
      <c r="D2344">
        <v>0</v>
      </c>
      <c r="E2344">
        <v>2184378</v>
      </c>
    </row>
    <row r="2345" spans="4:5">
      <c r="D2345" t="s">
        <v>4463</v>
      </c>
      <c r="E2345" t="s">
        <v>5812</v>
      </c>
    </row>
    <row r="2346" spans="4:5">
      <c r="D2346" t="s">
        <v>4464</v>
      </c>
      <c r="E2346" t="s">
        <v>5813</v>
      </c>
    </row>
    <row r="2347" spans="4:5">
      <c r="D2347">
        <v>0</v>
      </c>
      <c r="E2347">
        <v>417942</v>
      </c>
    </row>
    <row r="2348" spans="4:5">
      <c r="D2348" t="s">
        <v>4465</v>
      </c>
      <c r="E2348" t="s">
        <v>5814</v>
      </c>
    </row>
    <row r="2349" spans="4:5">
      <c r="D2349" t="s">
        <v>4466</v>
      </c>
      <c r="E2349" t="s">
        <v>5815</v>
      </c>
    </row>
    <row r="2350" spans="4:5">
      <c r="D2350">
        <v>0</v>
      </c>
      <c r="E2350">
        <v>19341492</v>
      </c>
    </row>
    <row r="2351" spans="4:5">
      <c r="D2351" t="s">
        <v>4467</v>
      </c>
      <c r="E2351" t="s">
        <v>5816</v>
      </c>
    </row>
    <row r="2352" spans="4:5">
      <c r="E2352" t="s">
        <v>5817</v>
      </c>
    </row>
    <row r="2353" spans="5:5">
      <c r="E2353">
        <v>0</v>
      </c>
    </row>
    <row r="2354" spans="5:5">
      <c r="E2354" t="s">
        <v>5818</v>
      </c>
    </row>
    <row r="2355" spans="5:5">
      <c r="E2355" t="s">
        <v>5819</v>
      </c>
    </row>
    <row r="2356" spans="5:5">
      <c r="E2356">
        <v>249521</v>
      </c>
    </row>
    <row r="2357" spans="5:5">
      <c r="E2357" t="s">
        <v>5820</v>
      </c>
    </row>
    <row r="2358" spans="5:5">
      <c r="E2358" t="s">
        <v>5821</v>
      </c>
    </row>
    <row r="2359" spans="5:5">
      <c r="E2359">
        <v>0</v>
      </c>
    </row>
    <row r="2360" spans="5:5">
      <c r="E2360" t="s">
        <v>5822</v>
      </c>
    </row>
    <row r="2361" spans="5:5">
      <c r="E2361" t="s">
        <v>5823</v>
      </c>
    </row>
    <row r="2362" spans="5:5">
      <c r="E2362">
        <v>32606287</v>
      </c>
    </row>
    <row r="2363" spans="5:5">
      <c r="E2363" t="s">
        <v>5824</v>
      </c>
    </row>
    <row r="2364" spans="5:5">
      <c r="E2364" t="s">
        <v>5825</v>
      </c>
    </row>
    <row r="2365" spans="5:5">
      <c r="E2365">
        <v>0</v>
      </c>
    </row>
    <row r="2366" spans="5:5">
      <c r="E2366" t="s">
        <v>5826</v>
      </c>
    </row>
    <row r="2367" spans="5:5">
      <c r="E2367" t="s">
        <v>5827</v>
      </c>
    </row>
    <row r="2368" spans="5:5">
      <c r="E2368">
        <v>0</v>
      </c>
    </row>
    <row r="2369" spans="5:5">
      <c r="E2369" t="s">
        <v>5828</v>
      </c>
    </row>
    <row r="2370" spans="5:5">
      <c r="E2370" t="s">
        <v>5829</v>
      </c>
    </row>
    <row r="2371" spans="5:5">
      <c r="E2371">
        <v>0</v>
      </c>
    </row>
    <row r="2372" spans="5:5">
      <c r="E2372" t="s">
        <v>5830</v>
      </c>
    </row>
    <row r="2373" spans="5:5">
      <c r="E2373" t="s">
        <v>5831</v>
      </c>
    </row>
    <row r="2374" spans="5:5">
      <c r="E2374">
        <v>0</v>
      </c>
    </row>
    <row r="2375" spans="5:5">
      <c r="E2375" t="s">
        <v>5832</v>
      </c>
    </row>
    <row r="2376" spans="5:5">
      <c r="E2376" t="s">
        <v>5833</v>
      </c>
    </row>
    <row r="2377" spans="5:5">
      <c r="E2377">
        <v>0</v>
      </c>
    </row>
    <row r="2378" spans="5:5">
      <c r="E2378" t="s">
        <v>5834</v>
      </c>
    </row>
    <row r="2379" spans="5:5">
      <c r="E2379" t="s">
        <v>5835</v>
      </c>
    </row>
    <row r="2380" spans="5:5">
      <c r="E2380">
        <v>0</v>
      </c>
    </row>
    <row r="2381" spans="5:5">
      <c r="E2381" t="s">
        <v>5836</v>
      </c>
    </row>
    <row r="2382" spans="5:5">
      <c r="E2382" t="s">
        <v>5837</v>
      </c>
    </row>
    <row r="2383" spans="5:5">
      <c r="E2383">
        <v>0</v>
      </c>
    </row>
    <row r="2384" spans="5:5">
      <c r="E2384" t="s">
        <v>5838</v>
      </c>
    </row>
    <row r="2385" spans="5:5">
      <c r="E2385" t="s">
        <v>5839</v>
      </c>
    </row>
    <row r="2386" spans="5:5">
      <c r="E2386">
        <v>0</v>
      </c>
    </row>
    <row r="2387" spans="5:5">
      <c r="E2387" t="s">
        <v>5840</v>
      </c>
    </row>
    <row r="2388" spans="5:5">
      <c r="E2388" t="s">
        <v>5841</v>
      </c>
    </row>
    <row r="2389" spans="5:5">
      <c r="E2389">
        <v>0</v>
      </c>
    </row>
    <row r="2390" spans="5:5">
      <c r="E2390" t="s">
        <v>5842</v>
      </c>
    </row>
    <row r="2391" spans="5:5">
      <c r="E2391" t="s">
        <v>5843</v>
      </c>
    </row>
    <row r="2392" spans="5:5">
      <c r="E2392">
        <v>0</v>
      </c>
    </row>
    <row r="2393" spans="5:5">
      <c r="E2393" t="s">
        <v>5844</v>
      </c>
    </row>
    <row r="2394" spans="5:5">
      <c r="E2394" t="s">
        <v>5845</v>
      </c>
    </row>
    <row r="2395" spans="5:5">
      <c r="E2395">
        <v>0</v>
      </c>
    </row>
    <row r="2396" spans="5:5">
      <c r="E2396" t="s">
        <v>5846</v>
      </c>
    </row>
    <row r="2397" spans="5:5">
      <c r="E2397" t="s">
        <v>5847</v>
      </c>
    </row>
    <row r="2398" spans="5:5">
      <c r="E2398">
        <v>0</v>
      </c>
    </row>
    <row r="2399" spans="5:5">
      <c r="E2399" t="s">
        <v>5848</v>
      </c>
    </row>
    <row r="2400" spans="5:5">
      <c r="E2400" t="s">
        <v>5849</v>
      </c>
    </row>
    <row r="2401" spans="5:5">
      <c r="E2401">
        <v>0</v>
      </c>
    </row>
    <row r="2402" spans="5:5">
      <c r="E2402" t="s">
        <v>5850</v>
      </c>
    </row>
    <row r="2403" spans="5:5">
      <c r="E2403" t="s">
        <v>5851</v>
      </c>
    </row>
    <row r="2404" spans="5:5">
      <c r="E2404">
        <v>0</v>
      </c>
    </row>
    <row r="2405" spans="5:5">
      <c r="E2405" t="s">
        <v>5852</v>
      </c>
    </row>
    <row r="2406" spans="5:5">
      <c r="E2406" t="s">
        <v>5853</v>
      </c>
    </row>
    <row r="2407" spans="5:5">
      <c r="E2407">
        <v>0</v>
      </c>
    </row>
    <row r="2408" spans="5:5">
      <c r="E2408" t="s">
        <v>5854</v>
      </c>
    </row>
    <row r="2409" spans="5:5">
      <c r="E2409" t="s">
        <v>5855</v>
      </c>
    </row>
    <row r="2410" spans="5:5">
      <c r="E2410">
        <v>0</v>
      </c>
    </row>
    <row r="2411" spans="5:5">
      <c r="E2411" t="s">
        <v>5856</v>
      </c>
    </row>
    <row r="2412" spans="5:5">
      <c r="E2412" t="s">
        <v>5857</v>
      </c>
    </row>
    <row r="2413" spans="5:5">
      <c r="E2413">
        <v>0</v>
      </c>
    </row>
    <row r="2414" spans="5:5">
      <c r="E2414" t="s">
        <v>5858</v>
      </c>
    </row>
    <row r="2415" spans="5:5">
      <c r="E2415" t="s">
        <v>5859</v>
      </c>
    </row>
    <row r="2416" spans="5:5">
      <c r="E2416">
        <v>0</v>
      </c>
    </row>
    <row r="2417" spans="5:5">
      <c r="E2417" t="s">
        <v>5860</v>
      </c>
    </row>
    <row r="2418" spans="5:5">
      <c r="E2418" t="s">
        <v>5861</v>
      </c>
    </row>
    <row r="2419" spans="5:5">
      <c r="E2419">
        <v>0</v>
      </c>
    </row>
    <row r="2420" spans="5:5">
      <c r="E2420" t="s">
        <v>5862</v>
      </c>
    </row>
    <row r="2421" spans="5:5">
      <c r="E2421" t="s">
        <v>5863</v>
      </c>
    </row>
    <row r="2422" spans="5:5">
      <c r="E2422">
        <v>0</v>
      </c>
    </row>
    <row r="2423" spans="5:5">
      <c r="E2423" t="s">
        <v>5864</v>
      </c>
    </row>
    <row r="2424" spans="5:5">
      <c r="E2424" t="s">
        <v>5865</v>
      </c>
    </row>
    <row r="2425" spans="5:5">
      <c r="E2425">
        <v>0</v>
      </c>
    </row>
    <row r="2426" spans="5:5">
      <c r="E2426" t="s">
        <v>5866</v>
      </c>
    </row>
    <row r="2427" spans="5:5">
      <c r="E2427" t="s">
        <v>5867</v>
      </c>
    </row>
    <row r="2428" spans="5:5">
      <c r="E2428">
        <v>0</v>
      </c>
    </row>
    <row r="2429" spans="5:5">
      <c r="E2429" t="s">
        <v>5868</v>
      </c>
    </row>
    <row r="2430" spans="5:5">
      <c r="E2430" t="s">
        <v>5869</v>
      </c>
    </row>
    <row r="2431" spans="5:5">
      <c r="E2431">
        <v>2698</v>
      </c>
    </row>
    <row r="2432" spans="5:5">
      <c r="E2432" t="s">
        <v>5870</v>
      </c>
    </row>
    <row r="2433" spans="5:5">
      <c r="E2433" t="s">
        <v>5871</v>
      </c>
    </row>
    <row r="2434" spans="5:5">
      <c r="E2434">
        <v>0</v>
      </c>
    </row>
    <row r="2435" spans="5:5">
      <c r="E2435" t="s">
        <v>5872</v>
      </c>
    </row>
    <row r="2436" spans="5:5">
      <c r="E2436" t="s">
        <v>5873</v>
      </c>
    </row>
    <row r="2437" spans="5:5">
      <c r="E2437">
        <v>2980</v>
      </c>
    </row>
    <row r="2438" spans="5:5">
      <c r="E2438" t="s">
        <v>5874</v>
      </c>
    </row>
    <row r="2439" spans="5:5">
      <c r="E2439" t="s">
        <v>5875</v>
      </c>
    </row>
    <row r="2440" spans="5:5">
      <c r="E2440">
        <v>0</v>
      </c>
    </row>
    <row r="2441" spans="5:5">
      <c r="E2441" t="s">
        <v>5876</v>
      </c>
    </row>
    <row r="2442" spans="5:5">
      <c r="E2442" t="s">
        <v>5877</v>
      </c>
    </row>
    <row r="2443" spans="5:5">
      <c r="E2443">
        <v>0</v>
      </c>
    </row>
    <row r="2444" spans="5:5">
      <c r="E2444" t="s">
        <v>5878</v>
      </c>
    </row>
    <row r="2445" spans="5:5">
      <c r="E2445" t="s">
        <v>5879</v>
      </c>
    </row>
    <row r="2446" spans="5:5">
      <c r="E2446">
        <v>0</v>
      </c>
    </row>
    <row r="2447" spans="5:5">
      <c r="E2447" t="s">
        <v>5880</v>
      </c>
    </row>
    <row r="2448" spans="5:5">
      <c r="E2448" t="s">
        <v>5881</v>
      </c>
    </row>
    <row r="2449" spans="5:5">
      <c r="E2449">
        <v>0</v>
      </c>
    </row>
    <row r="2450" spans="5:5">
      <c r="E2450" t="s">
        <v>5882</v>
      </c>
    </row>
    <row r="2451" spans="5:5">
      <c r="E2451" t="s">
        <v>5883</v>
      </c>
    </row>
    <row r="2452" spans="5:5">
      <c r="E2452">
        <v>0</v>
      </c>
    </row>
    <row r="2453" spans="5:5">
      <c r="E2453" t="s">
        <v>5884</v>
      </c>
    </row>
    <row r="2454" spans="5:5">
      <c r="E2454" t="s">
        <v>5885</v>
      </c>
    </row>
    <row r="2455" spans="5:5">
      <c r="E2455">
        <v>0</v>
      </c>
    </row>
    <row r="2456" spans="5:5">
      <c r="E2456" t="s">
        <v>5886</v>
      </c>
    </row>
    <row r="2457" spans="5:5">
      <c r="E2457" t="s">
        <v>5887</v>
      </c>
    </row>
    <row r="2458" spans="5:5">
      <c r="E2458">
        <v>0</v>
      </c>
    </row>
    <row r="2459" spans="5:5">
      <c r="E2459" t="s">
        <v>5888</v>
      </c>
    </row>
    <row r="2460" spans="5:5">
      <c r="E2460" t="s">
        <v>5889</v>
      </c>
    </row>
    <row r="2461" spans="5:5">
      <c r="E2461">
        <v>0</v>
      </c>
    </row>
    <row r="2462" spans="5:5">
      <c r="E2462" t="s">
        <v>5890</v>
      </c>
    </row>
    <row r="2463" spans="5:5">
      <c r="E2463" t="s">
        <v>5891</v>
      </c>
    </row>
    <row r="2464" spans="5:5">
      <c r="E2464">
        <v>1836671</v>
      </c>
    </row>
    <row r="2465" spans="5:5">
      <c r="E2465" t="s">
        <v>5892</v>
      </c>
    </row>
    <row r="2466" spans="5:5">
      <c r="E2466" t="s">
        <v>5893</v>
      </c>
    </row>
    <row r="2467" spans="5:5">
      <c r="E2467">
        <v>0</v>
      </c>
    </row>
    <row r="2468" spans="5:5">
      <c r="E2468" t="s">
        <v>5894</v>
      </c>
    </row>
    <row r="2469" spans="5:5">
      <c r="E2469" t="s">
        <v>5895</v>
      </c>
    </row>
    <row r="2470" spans="5:5">
      <c r="E2470">
        <v>0</v>
      </c>
    </row>
    <row r="2471" spans="5:5">
      <c r="E2471" t="s">
        <v>5896</v>
      </c>
    </row>
    <row r="2472" spans="5:5">
      <c r="E2472" t="s">
        <v>5897</v>
      </c>
    </row>
    <row r="2473" spans="5:5">
      <c r="E2473">
        <v>0</v>
      </c>
    </row>
    <row r="2474" spans="5:5">
      <c r="E2474" t="s">
        <v>5898</v>
      </c>
    </row>
    <row r="2475" spans="5:5">
      <c r="E2475" t="s">
        <v>5899</v>
      </c>
    </row>
    <row r="2476" spans="5:5">
      <c r="E2476">
        <v>0</v>
      </c>
    </row>
    <row r="2477" spans="5:5">
      <c r="E2477" t="s">
        <v>5900</v>
      </c>
    </row>
    <row r="2478" spans="5:5">
      <c r="E2478" t="s">
        <v>5901</v>
      </c>
    </row>
    <row r="2479" spans="5:5">
      <c r="E2479">
        <v>0</v>
      </c>
    </row>
    <row r="2480" spans="5:5">
      <c r="E2480" t="s">
        <v>5902</v>
      </c>
    </row>
    <row r="2481" spans="5:5">
      <c r="E2481" t="s">
        <v>5903</v>
      </c>
    </row>
    <row r="2482" spans="5:5">
      <c r="E2482">
        <v>1650000</v>
      </c>
    </row>
    <row r="2483" spans="5:5">
      <c r="E2483" t="s">
        <v>5904</v>
      </c>
    </row>
    <row r="2484" spans="5:5">
      <c r="E2484" t="s">
        <v>5905</v>
      </c>
    </row>
    <row r="2485" spans="5:5">
      <c r="E2485">
        <v>0</v>
      </c>
    </row>
    <row r="2486" spans="5:5">
      <c r="E2486" t="s">
        <v>5906</v>
      </c>
    </row>
    <row r="2487" spans="5:5">
      <c r="E2487" t="s">
        <v>5907</v>
      </c>
    </row>
    <row r="2488" spans="5:5">
      <c r="E2488">
        <v>0</v>
      </c>
    </row>
    <row r="2489" spans="5:5">
      <c r="E2489" t="s">
        <v>5908</v>
      </c>
    </row>
    <row r="2490" spans="5:5">
      <c r="E2490" t="s">
        <v>5909</v>
      </c>
    </row>
    <row r="2491" spans="5:5">
      <c r="E2491">
        <v>117914</v>
      </c>
    </row>
    <row r="2492" spans="5:5">
      <c r="E2492" t="s">
        <v>5910</v>
      </c>
    </row>
    <row r="2493" spans="5:5">
      <c r="E2493" t="s">
        <v>5911</v>
      </c>
    </row>
    <row r="2494" spans="5:5">
      <c r="E2494">
        <v>0</v>
      </c>
    </row>
    <row r="2495" spans="5:5">
      <c r="E2495" t="s">
        <v>5912</v>
      </c>
    </row>
    <row r="2496" spans="5:5">
      <c r="E2496" t="s">
        <v>5913</v>
      </c>
    </row>
    <row r="2497" spans="5:5">
      <c r="E2497">
        <v>0</v>
      </c>
    </row>
    <row r="2498" spans="5:5">
      <c r="E2498" t="s">
        <v>5914</v>
      </c>
    </row>
    <row r="2499" spans="5:5">
      <c r="E2499" t="s">
        <v>5915</v>
      </c>
    </row>
    <row r="2500" spans="5:5">
      <c r="E2500">
        <v>0</v>
      </c>
    </row>
    <row r="2501" spans="5:5">
      <c r="E2501" t="s">
        <v>5916</v>
      </c>
    </row>
    <row r="2502" spans="5:5">
      <c r="E2502" t="s">
        <v>5917</v>
      </c>
    </row>
    <row r="2503" spans="5:5">
      <c r="E2503">
        <v>0</v>
      </c>
    </row>
    <row r="2504" spans="5:5">
      <c r="E2504" t="s">
        <v>5918</v>
      </c>
    </row>
    <row r="2505" spans="5:5">
      <c r="E2505" t="s">
        <v>5919</v>
      </c>
    </row>
    <row r="2506" spans="5:5">
      <c r="E2506">
        <v>0</v>
      </c>
    </row>
    <row r="2507" spans="5:5">
      <c r="E2507" t="s">
        <v>5920</v>
      </c>
    </row>
    <row r="2508" spans="5:5">
      <c r="E2508" t="s">
        <v>5921</v>
      </c>
    </row>
    <row r="2509" spans="5:5">
      <c r="E2509">
        <v>204000</v>
      </c>
    </row>
    <row r="2510" spans="5:5">
      <c r="E2510" t="s">
        <v>5922</v>
      </c>
    </row>
    <row r="2511" spans="5:5">
      <c r="E2511" t="s">
        <v>5923</v>
      </c>
    </row>
    <row r="2512" spans="5:5">
      <c r="E2512">
        <v>0</v>
      </c>
    </row>
    <row r="2513" spans="5:5">
      <c r="E2513" t="s">
        <v>5924</v>
      </c>
    </row>
    <row r="2514" spans="5:5">
      <c r="E2514" t="s">
        <v>5925</v>
      </c>
    </row>
    <row r="2515" spans="5:5">
      <c r="E2515">
        <v>0</v>
      </c>
    </row>
    <row r="2516" spans="5:5">
      <c r="E2516" t="s">
        <v>5926</v>
      </c>
    </row>
    <row r="2517" spans="5:5">
      <c r="E2517" t="s">
        <v>5927</v>
      </c>
    </row>
    <row r="2518" spans="5:5">
      <c r="E2518">
        <v>0</v>
      </c>
    </row>
    <row r="2519" spans="5:5">
      <c r="E2519" t="s">
        <v>5928</v>
      </c>
    </row>
    <row r="2520" spans="5:5">
      <c r="E2520" t="s">
        <v>5929</v>
      </c>
    </row>
    <row r="2521" spans="5:5">
      <c r="E2521">
        <v>0</v>
      </c>
    </row>
    <row r="2522" spans="5:5">
      <c r="E2522" t="s">
        <v>5930</v>
      </c>
    </row>
    <row r="2523" spans="5:5">
      <c r="E2523" t="s">
        <v>5931</v>
      </c>
    </row>
    <row r="2524" spans="5:5">
      <c r="E2524">
        <v>0</v>
      </c>
    </row>
    <row r="2525" spans="5:5">
      <c r="E2525" t="s">
        <v>5932</v>
      </c>
    </row>
    <row r="2526" spans="5:5">
      <c r="E2526" t="s">
        <v>5933</v>
      </c>
    </row>
    <row r="2527" spans="5:5">
      <c r="E2527">
        <v>0</v>
      </c>
    </row>
    <row r="2528" spans="5:5">
      <c r="E2528" t="s">
        <v>5934</v>
      </c>
    </row>
    <row r="2529" spans="5:5">
      <c r="E2529" t="s">
        <v>5935</v>
      </c>
    </row>
    <row r="2530" spans="5:5">
      <c r="E2530">
        <v>0</v>
      </c>
    </row>
    <row r="2531" spans="5:5">
      <c r="E2531" t="s">
        <v>5936</v>
      </c>
    </row>
    <row r="2532" spans="5:5">
      <c r="E2532" t="s">
        <v>5937</v>
      </c>
    </row>
    <row r="2533" spans="5:5">
      <c r="E2533">
        <v>0</v>
      </c>
    </row>
    <row r="2534" spans="5:5">
      <c r="E2534" t="s">
        <v>5938</v>
      </c>
    </row>
    <row r="2535" spans="5:5">
      <c r="E2535" t="s">
        <v>5939</v>
      </c>
    </row>
    <row r="2536" spans="5:5">
      <c r="E2536">
        <v>0</v>
      </c>
    </row>
    <row r="2537" spans="5:5">
      <c r="E2537" t="s">
        <v>5940</v>
      </c>
    </row>
    <row r="2538" spans="5:5">
      <c r="E2538" t="s">
        <v>5941</v>
      </c>
    </row>
    <row r="2539" spans="5:5">
      <c r="E2539">
        <v>0</v>
      </c>
    </row>
    <row r="2540" spans="5:5">
      <c r="E2540" t="s">
        <v>5942</v>
      </c>
    </row>
    <row r="2541" spans="5:5">
      <c r="E2541" t="s">
        <v>5943</v>
      </c>
    </row>
    <row r="2542" spans="5:5">
      <c r="E2542">
        <v>0</v>
      </c>
    </row>
    <row r="2543" spans="5:5">
      <c r="E2543" t="s">
        <v>5944</v>
      </c>
    </row>
    <row r="2544" spans="5:5">
      <c r="E2544" t="s">
        <v>5945</v>
      </c>
    </row>
    <row r="2545" spans="5:5">
      <c r="E2545">
        <v>2306686</v>
      </c>
    </row>
    <row r="2546" spans="5:5">
      <c r="E2546" t="s">
        <v>5946</v>
      </c>
    </row>
    <row r="2547" spans="5:5">
      <c r="E2547" t="s">
        <v>5947</v>
      </c>
    </row>
    <row r="2548" spans="5:5">
      <c r="E2548">
        <v>0</v>
      </c>
    </row>
    <row r="2549" spans="5:5">
      <c r="E2549" t="s">
        <v>5948</v>
      </c>
    </row>
    <row r="2550" spans="5:5">
      <c r="E2550" t="s">
        <v>5949</v>
      </c>
    </row>
    <row r="2551" spans="5:5">
      <c r="E2551">
        <v>0</v>
      </c>
    </row>
    <row r="2552" spans="5:5">
      <c r="E2552" t="s">
        <v>5950</v>
      </c>
    </row>
    <row r="2553" spans="5:5">
      <c r="E2553" t="s">
        <v>5951</v>
      </c>
    </row>
    <row r="2554" spans="5:5">
      <c r="E2554">
        <v>0</v>
      </c>
    </row>
    <row r="2555" spans="5:5">
      <c r="E2555" t="s">
        <v>5952</v>
      </c>
    </row>
    <row r="2556" spans="5:5">
      <c r="E2556" t="s">
        <v>5953</v>
      </c>
    </row>
    <row r="2557" spans="5:5">
      <c r="E2557">
        <v>0</v>
      </c>
    </row>
    <row r="2558" spans="5:5">
      <c r="E2558" t="s">
        <v>5954</v>
      </c>
    </row>
    <row r="2559" spans="5:5">
      <c r="E2559" t="s">
        <v>5955</v>
      </c>
    </row>
    <row r="2560" spans="5:5">
      <c r="E2560">
        <v>0</v>
      </c>
    </row>
    <row r="2561" spans="5:5">
      <c r="E2561" t="s">
        <v>5956</v>
      </c>
    </row>
    <row r="2562" spans="5:5">
      <c r="E2562" t="s">
        <v>5957</v>
      </c>
    </row>
    <row r="2563" spans="5:5">
      <c r="E2563">
        <v>2362930</v>
      </c>
    </row>
    <row r="2564" spans="5:5">
      <c r="E2564" t="s">
        <v>5958</v>
      </c>
    </row>
    <row r="2565" spans="5:5">
      <c r="E2565" t="s">
        <v>5959</v>
      </c>
    </row>
    <row r="2566" spans="5:5">
      <c r="E2566">
        <v>0</v>
      </c>
    </row>
    <row r="2567" spans="5:5">
      <c r="E2567" t="s">
        <v>5960</v>
      </c>
    </row>
    <row r="2568" spans="5:5">
      <c r="E2568" t="s">
        <v>5961</v>
      </c>
    </row>
    <row r="2569" spans="5:5">
      <c r="E2569">
        <v>0</v>
      </c>
    </row>
    <row r="2570" spans="5:5">
      <c r="E2570" t="s">
        <v>5962</v>
      </c>
    </row>
    <row r="2571" spans="5:5">
      <c r="E2571" t="s">
        <v>5963</v>
      </c>
    </row>
    <row r="2572" spans="5:5">
      <c r="E2572">
        <v>0</v>
      </c>
    </row>
    <row r="2573" spans="5:5">
      <c r="E2573" t="s">
        <v>5964</v>
      </c>
    </row>
    <row r="2574" spans="5:5">
      <c r="E2574" t="s">
        <v>5965</v>
      </c>
    </row>
    <row r="2575" spans="5:5">
      <c r="E2575">
        <v>0</v>
      </c>
    </row>
    <row r="2576" spans="5:5">
      <c r="E2576" t="s">
        <v>5966</v>
      </c>
    </row>
    <row r="2577" spans="5:5">
      <c r="E2577" t="s">
        <v>5967</v>
      </c>
    </row>
    <row r="2578" spans="5:5">
      <c r="E2578">
        <v>0</v>
      </c>
    </row>
    <row r="2579" spans="5:5">
      <c r="E2579" t="s">
        <v>5968</v>
      </c>
    </row>
    <row r="2580" spans="5:5">
      <c r="E2580" t="s">
        <v>5969</v>
      </c>
    </row>
    <row r="2581" spans="5:5">
      <c r="E2581">
        <v>0</v>
      </c>
    </row>
    <row r="2582" spans="5:5">
      <c r="E2582" t="s">
        <v>5970</v>
      </c>
    </row>
    <row r="2583" spans="5:5">
      <c r="E2583" t="s">
        <v>5971</v>
      </c>
    </row>
    <row r="2584" spans="5:5">
      <c r="E2584">
        <v>0</v>
      </c>
    </row>
    <row r="2585" spans="5:5">
      <c r="E2585" t="s">
        <v>5972</v>
      </c>
    </row>
    <row r="2586" spans="5:5">
      <c r="E2586" t="s">
        <v>5973</v>
      </c>
    </row>
    <row r="2587" spans="5:5">
      <c r="E2587">
        <v>0</v>
      </c>
    </row>
    <row r="2588" spans="5:5">
      <c r="E2588" t="s">
        <v>5974</v>
      </c>
    </row>
    <row r="2589" spans="5:5">
      <c r="E2589" t="s">
        <v>5975</v>
      </c>
    </row>
    <row r="2590" spans="5:5">
      <c r="E2590">
        <v>15000</v>
      </c>
    </row>
    <row r="2591" spans="5:5">
      <c r="E2591" t="s">
        <v>5976</v>
      </c>
    </row>
    <row r="2592" spans="5:5">
      <c r="E2592" t="s">
        <v>5977</v>
      </c>
    </row>
    <row r="2593" spans="5:5">
      <c r="E2593">
        <v>654395</v>
      </c>
    </row>
    <row r="2594" spans="5:5">
      <c r="E2594" t="s">
        <v>5978</v>
      </c>
    </row>
    <row r="2595" spans="5:5">
      <c r="E2595" t="s">
        <v>5979</v>
      </c>
    </row>
    <row r="2596" spans="5:5">
      <c r="E2596">
        <v>161934</v>
      </c>
    </row>
    <row r="2597" spans="5:5">
      <c r="E2597" t="s">
        <v>5980</v>
      </c>
    </row>
    <row r="2598" spans="5:5">
      <c r="E2598" t="s">
        <v>5981</v>
      </c>
    </row>
    <row r="2599" spans="5:5">
      <c r="E2599">
        <v>12100</v>
      </c>
    </row>
    <row r="2600" spans="5:5">
      <c r="E2600" t="s">
        <v>5982</v>
      </c>
    </row>
    <row r="2601" spans="5:5">
      <c r="E2601" t="s">
        <v>5983</v>
      </c>
    </row>
    <row r="2602" spans="5:5">
      <c r="E2602">
        <v>0</v>
      </c>
    </row>
    <row r="2603" spans="5:5">
      <c r="E2603" t="s">
        <v>5984</v>
      </c>
    </row>
    <row r="2604" spans="5:5">
      <c r="E2604" t="s">
        <v>5985</v>
      </c>
    </row>
    <row r="2605" spans="5:5">
      <c r="E2605">
        <v>0</v>
      </c>
    </row>
    <row r="2606" spans="5:5">
      <c r="E2606" t="s">
        <v>5986</v>
      </c>
    </row>
    <row r="2607" spans="5:5">
      <c r="E2607" t="s">
        <v>5987</v>
      </c>
    </row>
    <row r="2608" spans="5:5">
      <c r="E2608">
        <v>0</v>
      </c>
    </row>
    <row r="2609" spans="5:5">
      <c r="E2609" t="s">
        <v>5988</v>
      </c>
    </row>
    <row r="2610" spans="5:5">
      <c r="E2610" t="s">
        <v>5989</v>
      </c>
    </row>
    <row r="2611" spans="5:5">
      <c r="E2611">
        <v>0</v>
      </c>
    </row>
    <row r="2612" spans="5:5">
      <c r="E2612" t="s">
        <v>5990</v>
      </c>
    </row>
    <row r="2613" spans="5:5">
      <c r="E2613" t="s">
        <v>5991</v>
      </c>
    </row>
    <row r="2614" spans="5:5">
      <c r="E2614">
        <v>0</v>
      </c>
    </row>
    <row r="2615" spans="5:5">
      <c r="E2615" t="s">
        <v>5992</v>
      </c>
    </row>
    <row r="2616" spans="5:5">
      <c r="E2616" t="s">
        <v>5993</v>
      </c>
    </row>
    <row r="2617" spans="5:5">
      <c r="E2617">
        <v>1249717</v>
      </c>
    </row>
    <row r="2618" spans="5:5">
      <c r="E2618" t="s">
        <v>5994</v>
      </c>
    </row>
    <row r="2619" spans="5:5">
      <c r="E2619" t="s">
        <v>5995</v>
      </c>
    </row>
    <row r="2620" spans="5:5">
      <c r="E2620">
        <v>0</v>
      </c>
    </row>
    <row r="2621" spans="5:5">
      <c r="E2621" t="s">
        <v>5996</v>
      </c>
    </row>
    <row r="2622" spans="5:5">
      <c r="E2622" t="s">
        <v>5997</v>
      </c>
    </row>
    <row r="2623" spans="5:5">
      <c r="E2623">
        <v>0</v>
      </c>
    </row>
    <row r="2624" spans="5:5">
      <c r="E2624" t="s">
        <v>5998</v>
      </c>
    </row>
    <row r="2625" spans="5:5">
      <c r="E2625" t="s">
        <v>5999</v>
      </c>
    </row>
    <row r="2626" spans="5:5">
      <c r="E2626">
        <v>0</v>
      </c>
    </row>
    <row r="2627" spans="5:5">
      <c r="E2627" t="s">
        <v>6000</v>
      </c>
    </row>
    <row r="2628" spans="5:5">
      <c r="E2628" t="s">
        <v>6001</v>
      </c>
    </row>
    <row r="2629" spans="5:5">
      <c r="E2629">
        <v>0</v>
      </c>
    </row>
    <row r="2630" spans="5:5">
      <c r="E2630" t="s">
        <v>6002</v>
      </c>
    </row>
    <row r="2631" spans="5:5">
      <c r="E2631" t="s">
        <v>6003</v>
      </c>
    </row>
    <row r="2632" spans="5:5">
      <c r="E2632">
        <v>0</v>
      </c>
    </row>
    <row r="2633" spans="5:5">
      <c r="E2633" t="s">
        <v>6004</v>
      </c>
    </row>
    <row r="2634" spans="5:5">
      <c r="E2634" t="s">
        <v>6005</v>
      </c>
    </row>
    <row r="2635" spans="5:5">
      <c r="E2635">
        <v>0</v>
      </c>
    </row>
    <row r="2636" spans="5:5">
      <c r="E2636" t="s">
        <v>6006</v>
      </c>
    </row>
    <row r="2637" spans="5:5">
      <c r="E2637" t="s">
        <v>6007</v>
      </c>
    </row>
    <row r="2638" spans="5:5">
      <c r="E2638">
        <v>0</v>
      </c>
    </row>
    <row r="2639" spans="5:5">
      <c r="E2639" t="s">
        <v>6008</v>
      </c>
    </row>
    <row r="2640" spans="5:5">
      <c r="E2640" t="s">
        <v>6009</v>
      </c>
    </row>
    <row r="2641" spans="5:5">
      <c r="E2641">
        <v>0</v>
      </c>
    </row>
    <row r="2642" spans="5:5">
      <c r="E2642" t="s">
        <v>6010</v>
      </c>
    </row>
    <row r="2643" spans="5:5">
      <c r="E2643" t="s">
        <v>6011</v>
      </c>
    </row>
    <row r="2644" spans="5:5">
      <c r="E2644">
        <v>0</v>
      </c>
    </row>
    <row r="2645" spans="5:5">
      <c r="E2645" t="s">
        <v>6012</v>
      </c>
    </row>
    <row r="2646" spans="5:5">
      <c r="E2646" t="s">
        <v>6013</v>
      </c>
    </row>
    <row r="2647" spans="5:5">
      <c r="E2647">
        <v>317502</v>
      </c>
    </row>
    <row r="2648" spans="5:5">
      <c r="E2648" t="s">
        <v>6014</v>
      </c>
    </row>
    <row r="2649" spans="5:5">
      <c r="E2649" t="s">
        <v>6015</v>
      </c>
    </row>
    <row r="2650" spans="5:5">
      <c r="E2650">
        <v>44014</v>
      </c>
    </row>
    <row r="2651" spans="5:5">
      <c r="E2651" t="s">
        <v>6016</v>
      </c>
    </row>
    <row r="2652" spans="5:5">
      <c r="E2652" t="s">
        <v>6017</v>
      </c>
    </row>
    <row r="2653" spans="5:5">
      <c r="E2653">
        <v>0</v>
      </c>
    </row>
    <row r="2654" spans="5:5">
      <c r="E2654" t="s">
        <v>6018</v>
      </c>
    </row>
    <row r="2655" spans="5:5">
      <c r="E2655" t="s">
        <v>6019</v>
      </c>
    </row>
    <row r="2656" spans="5:5">
      <c r="E2656">
        <v>0</v>
      </c>
    </row>
    <row r="2657" spans="5:5">
      <c r="E2657" t="s">
        <v>6020</v>
      </c>
    </row>
    <row r="2658" spans="5:5">
      <c r="E2658" t="s">
        <v>6021</v>
      </c>
    </row>
    <row r="2659" spans="5:5">
      <c r="E2659">
        <v>0</v>
      </c>
    </row>
    <row r="2660" spans="5:5">
      <c r="E2660" t="s">
        <v>6022</v>
      </c>
    </row>
    <row r="2661" spans="5:5">
      <c r="E2661" t="s">
        <v>6023</v>
      </c>
    </row>
    <row r="2662" spans="5:5">
      <c r="E2662">
        <v>0</v>
      </c>
    </row>
    <row r="2663" spans="5:5">
      <c r="E2663" t="s">
        <v>6024</v>
      </c>
    </row>
    <row r="2664" spans="5:5">
      <c r="E2664" t="s">
        <v>6025</v>
      </c>
    </row>
    <row r="2665" spans="5:5">
      <c r="E2665">
        <v>0</v>
      </c>
    </row>
    <row r="2666" spans="5:5">
      <c r="E2666" t="s">
        <v>6026</v>
      </c>
    </row>
    <row r="2667" spans="5:5">
      <c r="E2667" t="s">
        <v>6027</v>
      </c>
    </row>
    <row r="2668" spans="5:5">
      <c r="E2668">
        <v>0</v>
      </c>
    </row>
    <row r="2669" spans="5:5">
      <c r="E2669" t="s">
        <v>6028</v>
      </c>
    </row>
    <row r="2670" spans="5:5">
      <c r="E2670" t="s">
        <v>6029</v>
      </c>
    </row>
    <row r="2671" spans="5:5">
      <c r="E2671">
        <v>259615</v>
      </c>
    </row>
    <row r="2672" spans="5:5">
      <c r="E2672" t="s">
        <v>6030</v>
      </c>
    </row>
    <row r="2673" spans="5:5">
      <c r="E2673" t="s">
        <v>6031</v>
      </c>
    </row>
    <row r="2674" spans="5:5">
      <c r="E2674">
        <v>0</v>
      </c>
    </row>
    <row r="2675" spans="5:5">
      <c r="E2675" t="s">
        <v>6032</v>
      </c>
    </row>
    <row r="2676" spans="5:5">
      <c r="E2676" t="s">
        <v>6033</v>
      </c>
    </row>
    <row r="2677" spans="5:5">
      <c r="E2677">
        <v>0</v>
      </c>
    </row>
    <row r="2678" spans="5:5">
      <c r="E2678" t="s">
        <v>6034</v>
      </c>
    </row>
    <row r="2679" spans="5:5">
      <c r="E2679" t="s">
        <v>6035</v>
      </c>
    </row>
    <row r="2680" spans="5:5">
      <c r="E2680">
        <v>1197281</v>
      </c>
    </row>
    <row r="2681" spans="5:5">
      <c r="E2681" t="s">
        <v>6036</v>
      </c>
    </row>
    <row r="2682" spans="5:5">
      <c r="E2682" t="s">
        <v>6037</v>
      </c>
    </row>
    <row r="2683" spans="5:5">
      <c r="E2683">
        <v>0</v>
      </c>
    </row>
    <row r="2684" spans="5:5">
      <c r="E2684" t="s">
        <v>6038</v>
      </c>
    </row>
    <row r="2685" spans="5:5">
      <c r="E2685" t="s">
        <v>6039</v>
      </c>
    </row>
    <row r="2686" spans="5:5">
      <c r="E2686">
        <v>0</v>
      </c>
    </row>
    <row r="2687" spans="5:5">
      <c r="E2687" t="s">
        <v>6040</v>
      </c>
    </row>
    <row r="2688" spans="5:5">
      <c r="E2688" t="s">
        <v>6041</v>
      </c>
    </row>
    <row r="2689" spans="5:5">
      <c r="E2689">
        <v>0</v>
      </c>
    </row>
    <row r="2690" spans="5:5">
      <c r="E2690" t="s">
        <v>6042</v>
      </c>
    </row>
    <row r="2691" spans="5:5">
      <c r="E2691" t="s">
        <v>6043</v>
      </c>
    </row>
    <row r="2692" spans="5:5">
      <c r="E2692">
        <v>0</v>
      </c>
    </row>
    <row r="2693" spans="5:5">
      <c r="E2693" t="s">
        <v>6044</v>
      </c>
    </row>
    <row r="2694" spans="5:5">
      <c r="E2694" t="s">
        <v>6045</v>
      </c>
    </row>
    <row r="2695" spans="5:5">
      <c r="E2695">
        <v>0</v>
      </c>
    </row>
    <row r="2696" spans="5:5">
      <c r="E2696" t="s">
        <v>6046</v>
      </c>
    </row>
    <row r="2697" spans="5:5">
      <c r="E2697" t="s">
        <v>6047</v>
      </c>
    </row>
    <row r="2698" spans="5:5">
      <c r="E2698">
        <v>1242774</v>
      </c>
    </row>
    <row r="2699" spans="5:5">
      <c r="E2699" t="s">
        <v>6048</v>
      </c>
    </row>
    <row r="2700" spans="5:5">
      <c r="E2700" t="s">
        <v>6049</v>
      </c>
    </row>
    <row r="2701" spans="5:5">
      <c r="E2701">
        <v>0</v>
      </c>
    </row>
    <row r="2702" spans="5:5">
      <c r="E2702" t="s">
        <v>6050</v>
      </c>
    </row>
    <row r="2703" spans="5:5">
      <c r="E2703" t="s">
        <v>6051</v>
      </c>
    </row>
    <row r="2704" spans="5:5">
      <c r="E2704">
        <v>0</v>
      </c>
    </row>
    <row r="2705" spans="5:5">
      <c r="E2705" t="s">
        <v>6052</v>
      </c>
    </row>
    <row r="2706" spans="5:5">
      <c r="E2706" t="s">
        <v>6053</v>
      </c>
    </row>
    <row r="2707" spans="5:5">
      <c r="E2707">
        <v>0</v>
      </c>
    </row>
    <row r="2708" spans="5:5">
      <c r="E2708" t="s">
        <v>6054</v>
      </c>
    </row>
    <row r="2709" spans="5:5">
      <c r="E2709" t="s">
        <v>6055</v>
      </c>
    </row>
    <row r="2710" spans="5:5">
      <c r="E2710">
        <v>0</v>
      </c>
    </row>
    <row r="2711" spans="5:5">
      <c r="E2711" t="s">
        <v>6056</v>
      </c>
    </row>
    <row r="2712" spans="5:5">
      <c r="E2712" t="s">
        <v>6057</v>
      </c>
    </row>
    <row r="2713" spans="5:5">
      <c r="E2713">
        <v>0</v>
      </c>
    </row>
    <row r="2714" spans="5:5">
      <c r="E2714" t="s">
        <v>6058</v>
      </c>
    </row>
    <row r="2715" spans="5:5">
      <c r="E2715" t="s">
        <v>6059</v>
      </c>
    </row>
    <row r="2716" spans="5:5">
      <c r="E2716">
        <v>0</v>
      </c>
    </row>
    <row r="2717" spans="5:5">
      <c r="E2717" t="s">
        <v>6060</v>
      </c>
    </row>
    <row r="2718" spans="5:5">
      <c r="E2718" t="s">
        <v>6061</v>
      </c>
    </row>
    <row r="2719" spans="5:5">
      <c r="E2719">
        <v>0</v>
      </c>
    </row>
    <row r="2720" spans="5:5">
      <c r="E2720" t="s">
        <v>6062</v>
      </c>
    </row>
    <row r="2721" spans="5:5">
      <c r="E2721" t="s">
        <v>6063</v>
      </c>
    </row>
    <row r="2722" spans="5:5">
      <c r="E2722">
        <v>0</v>
      </c>
    </row>
    <row r="2723" spans="5:5">
      <c r="E2723" t="s">
        <v>6064</v>
      </c>
    </row>
    <row r="2724" spans="5:5">
      <c r="E2724" t="s">
        <v>6065</v>
      </c>
    </row>
    <row r="2725" spans="5:5">
      <c r="E2725">
        <v>0</v>
      </c>
    </row>
    <row r="2726" spans="5:5">
      <c r="E2726" t="s">
        <v>6066</v>
      </c>
    </row>
    <row r="2727" spans="5:5">
      <c r="E2727" t="s">
        <v>6067</v>
      </c>
    </row>
    <row r="2728" spans="5:5">
      <c r="E2728">
        <v>0</v>
      </c>
    </row>
    <row r="2729" spans="5:5">
      <c r="E2729" t="s">
        <v>6068</v>
      </c>
    </row>
    <row r="2730" spans="5:5">
      <c r="E2730" t="s">
        <v>6069</v>
      </c>
    </row>
    <row r="2731" spans="5:5">
      <c r="E2731">
        <v>0</v>
      </c>
    </row>
    <row r="2732" spans="5:5">
      <c r="E2732" t="s">
        <v>6070</v>
      </c>
    </row>
    <row r="2733" spans="5:5">
      <c r="E2733" t="s">
        <v>6071</v>
      </c>
    </row>
    <row r="2734" spans="5:5">
      <c r="E2734">
        <v>0</v>
      </c>
    </row>
    <row r="2735" spans="5:5">
      <c r="E2735" t="s">
        <v>6072</v>
      </c>
    </row>
    <row r="2736" spans="5:5">
      <c r="E2736" t="s">
        <v>6073</v>
      </c>
    </row>
    <row r="2737" spans="5:5">
      <c r="E2737">
        <v>0</v>
      </c>
    </row>
    <row r="2738" spans="5:5">
      <c r="E2738" t="s">
        <v>6074</v>
      </c>
    </row>
    <row r="2739" spans="5:5">
      <c r="E2739" t="s">
        <v>6075</v>
      </c>
    </row>
    <row r="2740" spans="5:5">
      <c r="E2740">
        <v>0</v>
      </c>
    </row>
    <row r="2741" spans="5:5">
      <c r="E2741" t="s">
        <v>6076</v>
      </c>
    </row>
    <row r="2742" spans="5:5">
      <c r="E2742" t="s">
        <v>6077</v>
      </c>
    </row>
    <row r="2743" spans="5:5">
      <c r="E2743">
        <v>0</v>
      </c>
    </row>
    <row r="2744" spans="5:5">
      <c r="E2744" t="s">
        <v>6078</v>
      </c>
    </row>
    <row r="2745" spans="5:5">
      <c r="E2745" t="s">
        <v>6079</v>
      </c>
    </row>
    <row r="2746" spans="5:5">
      <c r="E2746">
        <v>0</v>
      </c>
    </row>
    <row r="2747" spans="5:5">
      <c r="E2747" t="s">
        <v>6080</v>
      </c>
    </row>
    <row r="2748" spans="5:5">
      <c r="E2748" t="s">
        <v>6081</v>
      </c>
    </row>
    <row r="2749" spans="5:5">
      <c r="E2749">
        <v>0</v>
      </c>
    </row>
    <row r="2750" spans="5:5">
      <c r="E2750" t="s">
        <v>6082</v>
      </c>
    </row>
    <row r="2751" spans="5:5">
      <c r="E2751" t="s">
        <v>6083</v>
      </c>
    </row>
    <row r="2752" spans="5:5">
      <c r="E2752">
        <v>0</v>
      </c>
    </row>
    <row r="2753" spans="5:5">
      <c r="E2753" t="s">
        <v>6084</v>
      </c>
    </row>
    <row r="2754" spans="5:5">
      <c r="E2754" t="s">
        <v>6085</v>
      </c>
    </row>
    <row r="2755" spans="5:5">
      <c r="E2755">
        <v>0</v>
      </c>
    </row>
    <row r="2756" spans="5:5">
      <c r="E2756" t="s">
        <v>6086</v>
      </c>
    </row>
    <row r="2757" spans="5:5">
      <c r="E2757" t="s">
        <v>6087</v>
      </c>
    </row>
    <row r="2758" spans="5:5">
      <c r="E2758">
        <v>18787</v>
      </c>
    </row>
    <row r="2759" spans="5:5">
      <c r="E2759" t="s">
        <v>6088</v>
      </c>
    </row>
    <row r="2760" spans="5:5">
      <c r="E2760" t="s">
        <v>6089</v>
      </c>
    </row>
    <row r="2761" spans="5:5">
      <c r="E2761">
        <v>0</v>
      </c>
    </row>
    <row r="2762" spans="5:5">
      <c r="E2762" t="s">
        <v>6090</v>
      </c>
    </row>
    <row r="2763" spans="5:5">
      <c r="E2763" t="s">
        <v>6091</v>
      </c>
    </row>
    <row r="2764" spans="5:5">
      <c r="E2764">
        <v>154</v>
      </c>
    </row>
    <row r="2765" spans="5:5">
      <c r="E2765" t="s">
        <v>6092</v>
      </c>
    </row>
    <row r="2766" spans="5:5">
      <c r="E2766" t="s">
        <v>6093</v>
      </c>
    </row>
    <row r="2767" spans="5:5">
      <c r="E2767">
        <v>0</v>
      </c>
    </row>
    <row r="2768" spans="5:5">
      <c r="E2768" t="s">
        <v>6094</v>
      </c>
    </row>
    <row r="2769" spans="5:5">
      <c r="E2769" t="s">
        <v>6095</v>
      </c>
    </row>
    <row r="2770" spans="5:5">
      <c r="E2770">
        <v>0</v>
      </c>
    </row>
    <row r="2771" spans="5:5">
      <c r="E2771" t="s">
        <v>6096</v>
      </c>
    </row>
    <row r="2772" spans="5:5">
      <c r="E2772" t="s">
        <v>6097</v>
      </c>
    </row>
    <row r="2773" spans="5:5">
      <c r="E2773">
        <v>0</v>
      </c>
    </row>
    <row r="2774" spans="5:5">
      <c r="E2774" t="s">
        <v>6098</v>
      </c>
    </row>
    <row r="2775" spans="5:5">
      <c r="E2775" t="s">
        <v>6099</v>
      </c>
    </row>
    <row r="2776" spans="5:5">
      <c r="E2776">
        <v>0</v>
      </c>
    </row>
    <row r="2777" spans="5:5">
      <c r="E2777" t="s">
        <v>6100</v>
      </c>
    </row>
    <row r="2778" spans="5:5">
      <c r="E2778" t="s">
        <v>6101</v>
      </c>
    </row>
    <row r="2779" spans="5:5">
      <c r="E2779">
        <v>0</v>
      </c>
    </row>
    <row r="2780" spans="5:5">
      <c r="E2780" t="s">
        <v>6102</v>
      </c>
    </row>
    <row r="2781" spans="5:5">
      <c r="E2781" t="s">
        <v>6103</v>
      </c>
    </row>
    <row r="2782" spans="5:5">
      <c r="E2782">
        <v>56817</v>
      </c>
    </row>
    <row r="2783" spans="5:5">
      <c r="E2783" t="s">
        <v>6104</v>
      </c>
    </row>
    <row r="2784" spans="5:5">
      <c r="E2784" t="s">
        <v>6105</v>
      </c>
    </row>
    <row r="2785" spans="5:5">
      <c r="E2785">
        <v>567857</v>
      </c>
    </row>
    <row r="2786" spans="5:5">
      <c r="E2786" t="s">
        <v>6106</v>
      </c>
    </row>
    <row r="2787" spans="5:5">
      <c r="E2787" t="s">
        <v>6107</v>
      </c>
    </row>
    <row r="2788" spans="5:5">
      <c r="E2788">
        <v>135907</v>
      </c>
    </row>
    <row r="2789" spans="5:5">
      <c r="E2789" t="s">
        <v>6108</v>
      </c>
    </row>
    <row r="2790" spans="5:5">
      <c r="E2790" t="s">
        <v>6109</v>
      </c>
    </row>
    <row r="2791" spans="5:5">
      <c r="E2791">
        <v>551809</v>
      </c>
    </row>
    <row r="2792" spans="5:5">
      <c r="E2792" t="s">
        <v>6110</v>
      </c>
    </row>
    <row r="2793" spans="5:5">
      <c r="E2793" t="s">
        <v>6111</v>
      </c>
    </row>
    <row r="2794" spans="5:5">
      <c r="E2794">
        <v>5228</v>
      </c>
    </row>
    <row r="2795" spans="5:5">
      <c r="E2795" t="s">
        <v>6112</v>
      </c>
    </row>
    <row r="2796" spans="5:5">
      <c r="E2796" t="s">
        <v>6113</v>
      </c>
    </row>
    <row r="2797" spans="5:5">
      <c r="E2797">
        <v>2845199</v>
      </c>
    </row>
    <row r="2798" spans="5:5">
      <c r="E2798" t="s">
        <v>6114</v>
      </c>
    </row>
    <row r="2799" spans="5:5">
      <c r="E2799" t="s">
        <v>6115</v>
      </c>
    </row>
    <row r="2800" spans="5:5">
      <c r="E2800">
        <v>0</v>
      </c>
    </row>
    <row r="2801" spans="5:5">
      <c r="E2801" t="s">
        <v>6116</v>
      </c>
    </row>
    <row r="2802" spans="5:5">
      <c r="E2802" t="s">
        <v>6117</v>
      </c>
    </row>
    <row r="2803" spans="5:5">
      <c r="E2803">
        <v>0</v>
      </c>
    </row>
    <row r="2804" spans="5:5">
      <c r="E2804" t="s">
        <v>6118</v>
      </c>
    </row>
    <row r="2805" spans="5:5">
      <c r="E2805" t="s">
        <v>6119</v>
      </c>
    </row>
    <row r="2806" spans="5:5">
      <c r="E2806">
        <v>0</v>
      </c>
    </row>
    <row r="2807" spans="5:5">
      <c r="E2807" t="s">
        <v>6120</v>
      </c>
    </row>
    <row r="2808" spans="5:5">
      <c r="E2808" t="s">
        <v>6121</v>
      </c>
    </row>
    <row r="2809" spans="5:5">
      <c r="E2809">
        <v>5233000</v>
      </c>
    </row>
    <row r="2810" spans="5:5">
      <c r="E2810" t="s">
        <v>6122</v>
      </c>
    </row>
    <row r="2811" spans="5:5">
      <c r="E2811" t="s">
        <v>6123</v>
      </c>
    </row>
    <row r="2812" spans="5:5">
      <c r="E2812">
        <v>0</v>
      </c>
    </row>
    <row r="2813" spans="5:5">
      <c r="E2813" t="s">
        <v>6124</v>
      </c>
    </row>
    <row r="2814" spans="5:5">
      <c r="E2814" t="s">
        <v>6125</v>
      </c>
    </row>
    <row r="2815" spans="5:5">
      <c r="E2815">
        <v>0</v>
      </c>
    </row>
    <row r="2816" spans="5:5">
      <c r="E2816" t="s">
        <v>6126</v>
      </c>
    </row>
    <row r="2817" spans="5:5">
      <c r="E2817" t="s">
        <v>6127</v>
      </c>
    </row>
    <row r="2818" spans="5:5">
      <c r="E2818">
        <v>0</v>
      </c>
    </row>
    <row r="2819" spans="5:5">
      <c r="E2819" t="s">
        <v>6128</v>
      </c>
    </row>
    <row r="2820" spans="5:5">
      <c r="E2820" t="s">
        <v>6129</v>
      </c>
    </row>
    <row r="2821" spans="5:5">
      <c r="E2821">
        <v>0</v>
      </c>
    </row>
    <row r="2822" spans="5:5">
      <c r="E2822" t="s">
        <v>6130</v>
      </c>
    </row>
    <row r="2823" spans="5:5">
      <c r="E2823" t="s">
        <v>6131</v>
      </c>
    </row>
    <row r="2824" spans="5:5">
      <c r="E2824">
        <v>0</v>
      </c>
    </row>
    <row r="2825" spans="5:5">
      <c r="E2825" t="s">
        <v>6132</v>
      </c>
    </row>
    <row r="2826" spans="5:5">
      <c r="E2826" t="s">
        <v>6133</v>
      </c>
    </row>
    <row r="2827" spans="5:5">
      <c r="E2827">
        <v>0</v>
      </c>
    </row>
    <row r="2828" spans="5:5">
      <c r="E2828" t="s">
        <v>6134</v>
      </c>
    </row>
    <row r="2829" spans="5:5">
      <c r="E2829" t="s">
        <v>6135</v>
      </c>
    </row>
    <row r="2830" spans="5:5">
      <c r="E2830">
        <v>0</v>
      </c>
    </row>
    <row r="2831" spans="5:5">
      <c r="E2831" t="s">
        <v>6136</v>
      </c>
    </row>
    <row r="2832" spans="5:5">
      <c r="E2832" t="s">
        <v>6137</v>
      </c>
    </row>
    <row r="2833" spans="5:5">
      <c r="E2833">
        <v>0</v>
      </c>
    </row>
    <row r="2834" spans="5:5">
      <c r="E2834" t="s">
        <v>6138</v>
      </c>
    </row>
    <row r="2835" spans="5:5">
      <c r="E2835" t="s">
        <v>6139</v>
      </c>
    </row>
    <row r="2836" spans="5:5">
      <c r="E2836">
        <v>0</v>
      </c>
    </row>
    <row r="2837" spans="5:5">
      <c r="E2837" t="s">
        <v>6140</v>
      </c>
    </row>
    <row r="2838" spans="5:5">
      <c r="E2838" t="s">
        <v>6141</v>
      </c>
    </row>
    <row r="2839" spans="5:5">
      <c r="E2839">
        <v>0</v>
      </c>
    </row>
    <row r="2840" spans="5:5">
      <c r="E2840" t="s">
        <v>6142</v>
      </c>
    </row>
    <row r="2841" spans="5:5">
      <c r="E2841" t="s">
        <v>6143</v>
      </c>
    </row>
    <row r="2842" spans="5:5">
      <c r="E2842">
        <v>0</v>
      </c>
    </row>
    <row r="2843" spans="5:5">
      <c r="E2843" t="s">
        <v>6144</v>
      </c>
    </row>
    <row r="2844" spans="5:5">
      <c r="E2844" t="s">
        <v>6145</v>
      </c>
    </row>
    <row r="2845" spans="5:5">
      <c r="E2845">
        <v>0</v>
      </c>
    </row>
    <row r="2846" spans="5:5">
      <c r="E2846" t="s">
        <v>6146</v>
      </c>
    </row>
    <row r="2847" spans="5:5">
      <c r="E2847" t="s">
        <v>6147</v>
      </c>
    </row>
    <row r="2848" spans="5:5">
      <c r="E2848">
        <v>0</v>
      </c>
    </row>
    <row r="2849" spans="5:5">
      <c r="E2849" t="s">
        <v>6148</v>
      </c>
    </row>
    <row r="2850" spans="5:5">
      <c r="E2850" t="s">
        <v>6149</v>
      </c>
    </row>
    <row r="2851" spans="5:5">
      <c r="E2851">
        <v>0</v>
      </c>
    </row>
    <row r="2852" spans="5:5">
      <c r="E2852" t="s">
        <v>6150</v>
      </c>
    </row>
    <row r="2853" spans="5:5">
      <c r="E2853" t="s">
        <v>6151</v>
      </c>
    </row>
    <row r="2854" spans="5:5">
      <c r="E2854">
        <v>0</v>
      </c>
    </row>
    <row r="2855" spans="5:5">
      <c r="E2855" t="s">
        <v>6140</v>
      </c>
    </row>
    <row r="2856" spans="5:5">
      <c r="E2856" t="s">
        <v>6152</v>
      </c>
    </row>
    <row r="2857" spans="5:5">
      <c r="E2857">
        <v>0</v>
      </c>
    </row>
    <row r="2858" spans="5:5">
      <c r="E2858" t="s">
        <v>6153</v>
      </c>
    </row>
    <row r="2859" spans="5:5">
      <c r="E2859" t="s">
        <v>6154</v>
      </c>
    </row>
    <row r="2860" spans="5:5">
      <c r="E2860">
        <v>0</v>
      </c>
    </row>
    <row r="2861" spans="5:5">
      <c r="E2861" t="s">
        <v>6155</v>
      </c>
    </row>
    <row r="2862" spans="5:5">
      <c r="E2862" t="s">
        <v>6156</v>
      </c>
    </row>
    <row r="2863" spans="5:5">
      <c r="E2863">
        <v>0</v>
      </c>
    </row>
    <row r="2864" spans="5:5">
      <c r="E2864" t="s">
        <v>6157</v>
      </c>
    </row>
    <row r="2865" spans="5:5">
      <c r="E2865" t="s">
        <v>6158</v>
      </c>
    </row>
    <row r="2866" spans="5:5">
      <c r="E2866">
        <v>0</v>
      </c>
    </row>
    <row r="2867" spans="5:5">
      <c r="E2867" t="s">
        <v>6159</v>
      </c>
    </row>
    <row r="2868" spans="5:5">
      <c r="E2868" t="s">
        <v>6160</v>
      </c>
    </row>
    <row r="2869" spans="5:5">
      <c r="E2869">
        <v>0</v>
      </c>
    </row>
    <row r="2870" spans="5:5">
      <c r="E2870" t="s">
        <v>6161</v>
      </c>
    </row>
    <row r="2871" spans="5:5">
      <c r="E2871" t="s">
        <v>6162</v>
      </c>
    </row>
    <row r="2872" spans="5:5">
      <c r="E2872">
        <v>0</v>
      </c>
    </row>
    <row r="2873" spans="5:5">
      <c r="E2873" t="s">
        <v>6163</v>
      </c>
    </row>
    <row r="2874" spans="5:5">
      <c r="E2874" t="s">
        <v>6164</v>
      </c>
    </row>
    <row r="2875" spans="5:5">
      <c r="E2875">
        <v>0</v>
      </c>
    </row>
    <row r="2876" spans="5:5">
      <c r="E2876" t="s">
        <v>6165</v>
      </c>
    </row>
    <row r="2877" spans="5:5">
      <c r="E2877" t="s">
        <v>6166</v>
      </c>
    </row>
    <row r="2878" spans="5:5">
      <c r="E2878">
        <v>0</v>
      </c>
    </row>
    <row r="2879" spans="5:5">
      <c r="E2879" t="s">
        <v>6167</v>
      </c>
    </row>
    <row r="2880" spans="5:5">
      <c r="E2880" t="s">
        <v>6168</v>
      </c>
    </row>
    <row r="2881" spans="5:5">
      <c r="E2881">
        <v>0</v>
      </c>
    </row>
    <row r="2882" spans="5:5">
      <c r="E2882" t="s">
        <v>6169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3" sqref="A13:H13"/>
    </sheetView>
  </sheetViews>
  <sheetFormatPr defaultColWidth="8.7109375" defaultRowHeight="12.75"/>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c r="A1" s="44" t="s">
        <v>1987</v>
      </c>
      <c r="B1" s="45"/>
      <c r="C1" s="45"/>
      <c r="D1" s="46"/>
      <c r="I1" s="2023" t="s">
        <v>404</v>
      </c>
      <c r="J1" s="2024"/>
      <c r="K1" s="2024"/>
      <c r="L1" s="2024"/>
      <c r="M1" s="2024"/>
      <c r="N1" s="2024"/>
      <c r="O1" s="2024"/>
      <c r="P1" s="2024"/>
      <c r="Q1" s="2024"/>
      <c r="R1" s="2024"/>
      <c r="S1" s="2024"/>
    </row>
    <row r="2" spans="1:28" ht="12" customHeight="1">
      <c r="A2" s="47" t="s">
        <v>1988</v>
      </c>
      <c r="D2" s="48"/>
      <c r="I2" s="2025" t="s">
        <v>978</v>
      </c>
      <c r="J2" s="2024"/>
      <c r="K2" s="2024"/>
      <c r="L2" s="2024"/>
      <c r="M2" s="2024"/>
      <c r="N2" s="2024"/>
      <c r="O2" s="2024"/>
      <c r="P2" s="2024"/>
      <c r="Q2" s="2024"/>
      <c r="R2" s="2024"/>
      <c r="S2" s="2024"/>
    </row>
    <row r="3" spans="1:28" ht="12" customHeight="1">
      <c r="A3" s="155" t="s">
        <v>1940</v>
      </c>
      <c r="B3" s="156"/>
      <c r="C3" s="156"/>
      <c r="D3" s="157"/>
      <c r="I3" s="2025" t="s">
        <v>52</v>
      </c>
      <c r="J3" s="2024"/>
      <c r="K3" s="2024"/>
      <c r="L3" s="2024"/>
      <c r="M3" s="2024"/>
      <c r="N3" s="2024"/>
      <c r="O3" s="2024"/>
      <c r="P3" s="2024"/>
      <c r="Q3" s="2024"/>
      <c r="R3" s="2024"/>
      <c r="S3" s="2024"/>
    </row>
    <row r="4" spans="1:28" ht="12" customHeight="1">
      <c r="A4" s="37"/>
      <c r="I4" s="2025" t="s">
        <v>523</v>
      </c>
      <c r="J4" s="2024"/>
      <c r="K4" s="2024"/>
      <c r="L4" s="2024"/>
      <c r="M4" s="2024"/>
      <c r="N4" s="2024"/>
      <c r="O4" s="2024"/>
      <c r="P4" s="2024"/>
      <c r="Q4" s="2024"/>
      <c r="R4" s="2024"/>
      <c r="S4" s="2024"/>
    </row>
    <row r="5" spans="1:28" ht="14.1" customHeight="1">
      <c r="B5" s="104" t="s">
        <v>2067</v>
      </c>
      <c r="C5" s="26" t="s">
        <v>909</v>
      </c>
      <c r="D5" s="84"/>
      <c r="E5" s="84"/>
      <c r="H5" s="38"/>
      <c r="I5" s="2033" t="s">
        <v>679</v>
      </c>
      <c r="J5" s="2032"/>
      <c r="K5" s="2032"/>
      <c r="L5" s="2032"/>
      <c r="M5" s="2032"/>
      <c r="N5" s="2032"/>
      <c r="O5" s="2032"/>
      <c r="P5" s="2032"/>
      <c r="Q5" s="2032"/>
      <c r="R5" s="2032"/>
      <c r="S5" s="2032"/>
    </row>
    <row r="6" spans="1:28" ht="14.1" customHeight="1">
      <c r="B6" s="104"/>
      <c r="C6" s="26" t="s">
        <v>910</v>
      </c>
      <c r="D6" s="84"/>
      <c r="E6" s="84"/>
      <c r="I6" s="2031" t="s">
        <v>882</v>
      </c>
      <c r="J6" s="2032"/>
      <c r="K6" s="2032"/>
      <c r="L6" s="2032"/>
      <c r="M6" s="2032"/>
      <c r="N6" s="2032"/>
      <c r="O6" s="2032"/>
      <c r="P6" s="2032"/>
      <c r="Q6" s="2032"/>
      <c r="R6" s="2032"/>
      <c r="S6" s="2032"/>
    </row>
    <row r="7" spans="1:28" ht="12.2" customHeight="1">
      <c r="I7" s="2026">
        <v>43646</v>
      </c>
      <c r="J7" s="2027"/>
      <c r="K7" s="2027"/>
      <c r="L7" s="2027"/>
      <c r="M7" s="2027"/>
      <c r="N7" s="2027"/>
      <c r="O7" s="2027"/>
      <c r="P7" s="2027"/>
      <c r="Q7" s="2027"/>
      <c r="R7" s="2027"/>
      <c r="S7" s="2027"/>
    </row>
    <row r="8" spans="1:28" ht="12" customHeight="1">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c r="A9" s="68"/>
      <c r="B9" s="45"/>
      <c r="C9" s="45"/>
      <c r="D9" s="45"/>
      <c r="E9" s="45"/>
      <c r="F9" s="45"/>
      <c r="G9" s="45"/>
      <c r="H9" s="46"/>
      <c r="I9" s="2028" t="s">
        <v>673</v>
      </c>
      <c r="J9" s="2029"/>
      <c r="K9" s="2029"/>
      <c r="L9" s="2029"/>
      <c r="M9" s="2029"/>
      <c r="N9" s="2029"/>
      <c r="O9" s="2029"/>
      <c r="P9" s="2029"/>
      <c r="Q9" s="2029"/>
      <c r="R9" s="2029"/>
      <c r="S9" s="2030"/>
      <c r="T9" s="2034" t="s">
        <v>532</v>
      </c>
      <c r="U9" s="2035"/>
      <c r="V9" s="2035"/>
      <c r="W9" s="2035"/>
      <c r="X9" s="2035"/>
      <c r="Y9" s="2035"/>
      <c r="Z9" s="2035"/>
      <c r="AA9" s="2036"/>
    </row>
    <row r="10" spans="1:28" ht="13.5" customHeight="1">
      <c r="A10" s="2042" t="s">
        <v>674</v>
      </c>
      <c r="B10" s="2043"/>
      <c r="C10" s="2043"/>
      <c r="D10" s="2043"/>
      <c r="E10" s="2043"/>
      <c r="F10" s="2043"/>
      <c r="G10" s="2043"/>
      <c r="H10" s="2044"/>
      <c r="I10" s="29"/>
      <c r="J10" s="30"/>
      <c r="K10" s="28"/>
      <c r="R10" s="30"/>
      <c r="S10" s="30"/>
      <c r="T10" s="2037"/>
      <c r="U10" s="2032"/>
      <c r="V10" s="2032"/>
      <c r="W10" s="2032"/>
      <c r="X10" s="2032"/>
      <c r="Y10" s="2032"/>
      <c r="Z10" s="2032"/>
      <c r="AA10" s="2038"/>
    </row>
    <row r="11" spans="1:28" ht="14.25" customHeight="1">
      <c r="A11" s="2045" t="s">
        <v>954</v>
      </c>
      <c r="B11" s="2046"/>
      <c r="C11" s="2046"/>
      <c r="D11" s="2046"/>
      <c r="E11" s="2046"/>
      <c r="F11" s="2046"/>
      <c r="G11" s="2046"/>
      <c r="H11" s="2047"/>
      <c r="I11" s="27"/>
      <c r="J11" s="74"/>
      <c r="K11" s="27"/>
      <c r="O11" s="148"/>
      <c r="P11" s="100" t="s">
        <v>201</v>
      </c>
      <c r="Q11" s="30"/>
      <c r="R11" s="28"/>
      <c r="S11" s="27"/>
      <c r="T11" s="2039"/>
      <c r="U11" s="2040"/>
      <c r="V11" s="2040"/>
      <c r="W11" s="2040"/>
      <c r="X11" s="2040"/>
      <c r="Y11" s="2040"/>
      <c r="Z11" s="2040"/>
      <c r="AA11" s="2041"/>
    </row>
    <row r="12" spans="1:28" ht="13.5" customHeight="1">
      <c r="A12" s="85" t="s">
        <v>924</v>
      </c>
      <c r="B12" s="76"/>
      <c r="C12" s="76"/>
      <c r="D12" s="76"/>
      <c r="E12" s="76"/>
      <c r="F12" s="76"/>
      <c r="G12" s="76"/>
      <c r="H12" s="53"/>
      <c r="I12" s="29"/>
      <c r="J12" s="30"/>
      <c r="K12" s="28"/>
      <c r="O12" s="149" t="s">
        <v>2068</v>
      </c>
      <c r="P12" s="100" t="s">
        <v>202</v>
      </c>
      <c r="Q12" s="74"/>
      <c r="R12" s="30"/>
      <c r="S12" s="30"/>
      <c r="T12" s="85" t="s">
        <v>264</v>
      </c>
      <c r="U12" s="51"/>
      <c r="V12" s="51"/>
      <c r="W12" s="51"/>
      <c r="X12" s="51"/>
      <c r="Y12" s="45"/>
      <c r="Z12" s="45"/>
      <c r="AA12" s="46"/>
    </row>
    <row r="13" spans="1:28" ht="13.5" customHeight="1">
      <c r="A13" s="2052">
        <v>4101205025</v>
      </c>
      <c r="B13" s="2053"/>
      <c r="C13" s="2053"/>
      <c r="D13" s="2053"/>
      <c r="E13" s="2053"/>
      <c r="F13" s="2053"/>
      <c r="G13" s="2053"/>
      <c r="H13" s="2054"/>
      <c r="I13" s="31"/>
      <c r="J13" s="30"/>
      <c r="K13" s="28"/>
      <c r="L13" s="30"/>
      <c r="M13" s="30"/>
      <c r="N13" s="30"/>
      <c r="O13" s="30"/>
      <c r="P13" s="30"/>
      <c r="Q13" s="30"/>
      <c r="R13" s="30"/>
      <c r="S13" s="30"/>
      <c r="T13" s="2058" t="s">
        <v>2059</v>
      </c>
      <c r="U13" s="2059"/>
      <c r="V13" s="2059"/>
      <c r="W13" s="2059"/>
      <c r="X13" s="2059"/>
      <c r="Y13" s="2060"/>
      <c r="Z13" s="2060"/>
      <c r="AA13" s="2061"/>
    </row>
    <row r="14" spans="1:28" ht="14.1" customHeight="1">
      <c r="A14" s="85" t="s">
        <v>712</v>
      </c>
      <c r="B14" s="76"/>
      <c r="C14" s="76"/>
      <c r="D14" s="76"/>
      <c r="E14" s="76"/>
      <c r="F14" s="76"/>
      <c r="G14" s="76"/>
      <c r="H14" s="53"/>
      <c r="I14" s="116"/>
      <c r="S14" s="48"/>
      <c r="T14" s="85" t="s">
        <v>1328</v>
      </c>
      <c r="U14" s="51"/>
      <c r="V14" s="51"/>
      <c r="W14" s="51"/>
      <c r="X14" s="51"/>
      <c r="Y14" s="45"/>
      <c r="Z14" s="45"/>
      <c r="AA14" s="46"/>
    </row>
    <row r="15" spans="1:28" ht="13.5" customHeight="1">
      <c r="A15" s="2052" t="s">
        <v>2398</v>
      </c>
      <c r="B15" s="2053"/>
      <c r="C15" s="2053"/>
      <c r="D15" s="2053"/>
      <c r="E15" s="2053"/>
      <c r="F15" s="2053"/>
      <c r="G15" s="2053"/>
      <c r="H15" s="2054"/>
      <c r="T15" s="2062" t="s">
        <v>2383</v>
      </c>
      <c r="U15" s="2005"/>
      <c r="V15" s="2005"/>
      <c r="W15" s="2005"/>
      <c r="X15" s="2005"/>
      <c r="Y15" s="2063"/>
      <c r="Z15" s="2063"/>
      <c r="AA15" s="2064"/>
    </row>
    <row r="16" spans="1:28" ht="13.5" customHeight="1">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c r="A17" s="2048" t="s">
        <v>6170</v>
      </c>
      <c r="B17" s="2055"/>
      <c r="C17" s="2055"/>
      <c r="D17" s="2055"/>
      <c r="E17" s="2055"/>
      <c r="F17" s="2055"/>
      <c r="G17" s="2055"/>
      <c r="H17" s="2056"/>
      <c r="T17" s="2067" t="s">
        <v>2060</v>
      </c>
      <c r="U17" s="2068"/>
      <c r="V17" s="2068"/>
      <c r="W17" s="2068"/>
      <c r="X17" s="2068"/>
      <c r="Y17" s="2068"/>
      <c r="Z17" s="2068"/>
      <c r="AA17" s="2069"/>
    </row>
    <row r="18" spans="1:27" ht="13.5" customHeight="1">
      <c r="A18" s="85" t="s">
        <v>529</v>
      </c>
      <c r="B18" s="76"/>
      <c r="C18" s="72"/>
      <c r="D18" s="76"/>
      <c r="E18" s="76"/>
      <c r="F18" s="76"/>
      <c r="G18" s="76"/>
      <c r="H18" s="56"/>
      <c r="I18" s="2088" t="s">
        <v>675</v>
      </c>
      <c r="J18" s="1983"/>
      <c r="K18" s="1983"/>
      <c r="L18" s="1983"/>
      <c r="M18" s="1983"/>
      <c r="N18" s="1983"/>
      <c r="O18" s="1983"/>
      <c r="P18" s="1983"/>
      <c r="Q18" s="1983"/>
      <c r="R18" s="1983"/>
      <c r="S18" s="1984"/>
      <c r="T18" s="85" t="s">
        <v>710</v>
      </c>
      <c r="U18" s="51"/>
      <c r="V18" s="72"/>
      <c r="W18" s="50"/>
      <c r="X18" s="85" t="s">
        <v>265</v>
      </c>
      <c r="Y18" s="81"/>
      <c r="Z18" s="159" t="s">
        <v>676</v>
      </c>
      <c r="AA18" s="46"/>
    </row>
    <row r="19" spans="1:27" ht="13.5" customHeight="1">
      <c r="A19" s="2011" t="s">
        <v>2400</v>
      </c>
      <c r="B19" s="2012"/>
      <c r="C19" s="2012"/>
      <c r="D19" s="2012"/>
      <c r="E19" s="2012"/>
      <c r="F19" s="2012"/>
      <c r="G19" s="2012"/>
      <c r="H19" s="2051"/>
      <c r="I19" s="30"/>
      <c r="J19" s="99"/>
      <c r="K19" s="40"/>
      <c r="L19" s="38"/>
      <c r="M19" s="112" t="s">
        <v>314</v>
      </c>
      <c r="P19" s="27"/>
      <c r="Q19" s="27"/>
      <c r="R19" s="27"/>
      <c r="S19" s="31"/>
      <c r="T19" s="2048" t="s">
        <v>2061</v>
      </c>
      <c r="U19" s="2057"/>
      <c r="V19" s="2057"/>
      <c r="W19" s="2050"/>
      <c r="X19" s="2066" t="s">
        <v>2062</v>
      </c>
      <c r="Y19" s="2057"/>
      <c r="Z19" s="2065">
        <v>60523</v>
      </c>
      <c r="AA19" s="2050"/>
    </row>
    <row r="20" spans="1:27" ht="13.5" customHeight="1">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c r="A21" s="2048" t="s">
        <v>2401</v>
      </c>
      <c r="B21" s="2049"/>
      <c r="C21" s="2049"/>
      <c r="D21" s="2049"/>
      <c r="E21" s="2049"/>
      <c r="F21" s="2049"/>
      <c r="G21" s="2049"/>
      <c r="H21" s="2050"/>
      <c r="I21" s="2084" t="s">
        <v>677</v>
      </c>
      <c r="J21" s="2032"/>
      <c r="K21" s="2032"/>
      <c r="L21" s="2032"/>
      <c r="M21" s="2032"/>
      <c r="N21" s="2032"/>
      <c r="O21" s="2032"/>
      <c r="P21" s="2032"/>
      <c r="Q21" s="2032"/>
      <c r="R21" s="2032"/>
      <c r="S21" s="2038"/>
      <c r="T21" s="2074" t="s">
        <v>2063</v>
      </c>
      <c r="U21" s="2075"/>
      <c r="V21" s="2075"/>
      <c r="W21" s="2075"/>
      <c r="X21" s="2078" t="s">
        <v>2064</v>
      </c>
      <c r="Y21" s="2079"/>
      <c r="Z21" s="2079"/>
      <c r="AA21" s="2080"/>
    </row>
    <row r="22" spans="1:27" ht="13.5" customHeight="1">
      <c r="A22" s="87" t="s">
        <v>530</v>
      </c>
      <c r="B22" s="59"/>
      <c r="C22" s="59"/>
      <c r="D22" s="59"/>
      <c r="E22" s="59"/>
      <c r="F22" s="59"/>
      <c r="G22" s="59"/>
      <c r="H22" s="60"/>
      <c r="I22" s="2085" t="s">
        <v>1428</v>
      </c>
      <c r="J22" s="2086"/>
      <c r="K22" s="2086"/>
      <c r="L22" s="2086"/>
      <c r="M22" s="2086"/>
      <c r="N22" s="2086"/>
      <c r="O22" s="2086"/>
      <c r="P22" s="2086"/>
      <c r="Q22" s="2086"/>
      <c r="R22" s="2086"/>
      <c r="S22" s="2087"/>
      <c r="T22" s="85" t="s">
        <v>1515</v>
      </c>
      <c r="U22" s="51"/>
      <c r="V22" s="72"/>
      <c r="W22" s="51"/>
      <c r="X22" s="160" t="s">
        <v>1317</v>
      </c>
      <c r="Z22" s="45"/>
      <c r="AA22" s="46"/>
    </row>
    <row r="23" spans="1:27" ht="13.5" customHeight="1">
      <c r="A23" s="2081"/>
      <c r="B23" s="2082"/>
      <c r="C23" s="2082"/>
      <c r="D23" s="2082"/>
      <c r="E23" s="2082"/>
      <c r="F23" s="2082"/>
      <c r="G23" s="2082"/>
      <c r="H23" s="2083"/>
      <c r="T23" s="2011" t="s">
        <v>2065</v>
      </c>
      <c r="U23" s="2073"/>
      <c r="V23" s="2073"/>
      <c r="W23" s="2073"/>
      <c r="X23" s="2077"/>
      <c r="Y23" s="2055"/>
      <c r="Z23" s="2055"/>
      <c r="AA23" s="2056"/>
    </row>
    <row r="24" spans="1:27" ht="14.1" customHeight="1">
      <c r="A24" s="88" t="s">
        <v>676</v>
      </c>
      <c r="B24" s="49"/>
      <c r="C24" s="49"/>
      <c r="D24" s="49"/>
      <c r="E24" s="49"/>
      <c r="F24" s="49"/>
      <c r="G24" s="49"/>
      <c r="H24" s="61"/>
      <c r="J24" s="1995">
        <f>IF(B5="x",IF(AUDITCHECK!D29="AFR form Incomplete.","",IF(AUDITCHECK!D29="Deficit reduction plan is required.","School District must complete a deficit reduction plan in the 2019-2020 Budget",)),"")</f>
        <v>0</v>
      </c>
      <c r="K24" s="1995"/>
      <c r="L24" s="1995"/>
      <c r="M24" s="1995"/>
      <c r="N24" s="1995"/>
      <c r="O24" s="1995"/>
      <c r="P24" s="1995"/>
      <c r="Q24" s="1995"/>
      <c r="R24" s="1995"/>
      <c r="S24" s="1996"/>
      <c r="T24" s="105" t="s">
        <v>530</v>
      </c>
      <c r="U24" s="106"/>
      <c r="V24" s="106"/>
      <c r="W24" s="106"/>
      <c r="X24" s="107"/>
      <c r="Y24" s="107"/>
      <c r="Z24" s="107"/>
      <c r="AA24" s="108"/>
    </row>
    <row r="25" spans="1:27" ht="14.1" customHeight="1">
      <c r="A25" s="2089">
        <v>61104</v>
      </c>
      <c r="B25" s="2057"/>
      <c r="C25" s="2057"/>
      <c r="D25" s="2057"/>
      <c r="E25" s="2057"/>
      <c r="F25" s="2057"/>
      <c r="G25" s="2057"/>
      <c r="H25" s="2050"/>
      <c r="I25" s="113"/>
      <c r="J25" s="1997"/>
      <c r="K25" s="1997"/>
      <c r="L25" s="1997"/>
      <c r="M25" s="1997"/>
      <c r="N25" s="1997"/>
      <c r="O25" s="1997"/>
      <c r="P25" s="1997"/>
      <c r="Q25" s="1997"/>
      <c r="R25" s="1997"/>
      <c r="S25" s="1998"/>
      <c r="T25" s="2070" t="s">
        <v>2079</v>
      </c>
      <c r="U25" s="2071"/>
      <c r="V25" s="2071"/>
      <c r="W25" s="2071"/>
      <c r="X25" s="2071"/>
      <c r="Y25" s="2071"/>
      <c r="Z25" s="2071"/>
      <c r="AA25" s="2072"/>
    </row>
    <row r="26" spans="1:27" ht="6" customHeight="1">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c r="A27" s="151"/>
      <c r="B27" s="119"/>
      <c r="C27" s="125" t="s">
        <v>1161</v>
      </c>
      <c r="D27" s="119"/>
      <c r="E27" s="119"/>
      <c r="I27" s="1982" t="s">
        <v>1510</v>
      </c>
      <c r="J27" s="1983"/>
      <c r="K27" s="1983"/>
      <c r="L27" s="1983"/>
      <c r="M27" s="1983"/>
      <c r="N27" s="1983"/>
      <c r="O27" s="1983"/>
      <c r="P27" s="1983"/>
      <c r="Q27" s="1983"/>
      <c r="R27" s="1983"/>
      <c r="S27" s="1984"/>
      <c r="T27" s="130"/>
      <c r="U27" s="131"/>
      <c r="V27" s="131"/>
      <c r="W27" s="131"/>
      <c r="X27" s="131"/>
      <c r="Y27" s="131"/>
      <c r="Z27" s="131"/>
      <c r="AA27" s="132"/>
    </row>
    <row r="28" spans="1:27" ht="14.1" customHeight="1">
      <c r="A28" s="152"/>
      <c r="B28" s="114"/>
      <c r="C28" s="118" t="s">
        <v>1162</v>
      </c>
      <c r="D28" s="114"/>
      <c r="E28" s="114"/>
      <c r="F28" s="114"/>
      <c r="G28" s="114"/>
      <c r="I28" s="116"/>
      <c r="S28" s="48"/>
      <c r="T28" s="130"/>
      <c r="U28" s="131"/>
      <c r="V28" s="131"/>
      <c r="W28" s="133" t="s">
        <v>1047</v>
      </c>
      <c r="X28" s="131"/>
      <c r="Y28" s="131"/>
      <c r="Z28" s="131"/>
      <c r="AA28" s="132"/>
    </row>
    <row r="29" spans="1:27" ht="14.1" customHeight="1">
      <c r="A29" s="152"/>
      <c r="B29" s="136"/>
      <c r="C29" s="124" t="s">
        <v>819</v>
      </c>
      <c r="D29" s="114"/>
      <c r="E29" s="136" t="s">
        <v>2067</v>
      </c>
      <c r="F29" s="141" t="s">
        <v>1315</v>
      </c>
      <c r="G29" s="114"/>
      <c r="I29" s="54"/>
      <c r="J29" s="148" t="s">
        <v>2067</v>
      </c>
      <c r="K29" s="28" t="s">
        <v>575</v>
      </c>
      <c r="L29" s="102"/>
      <c r="M29" s="40" t="s">
        <v>99</v>
      </c>
      <c r="N29" s="32" t="s">
        <v>1522</v>
      </c>
      <c r="O29" s="32"/>
      <c r="P29" s="32"/>
      <c r="Q29" s="32"/>
      <c r="R29" s="32"/>
      <c r="S29" s="123"/>
      <c r="T29" s="6"/>
      <c r="U29" s="6"/>
      <c r="V29" s="6"/>
      <c r="W29" s="6"/>
      <c r="X29" s="6"/>
      <c r="Y29" s="6"/>
      <c r="Z29" s="6"/>
      <c r="AA29" s="132"/>
    </row>
    <row r="30" spans="1:27" ht="13.5" customHeight="1">
      <c r="A30" s="153"/>
      <c r="B30" s="136"/>
      <c r="C30" s="124" t="s">
        <v>1163</v>
      </c>
      <c r="D30" s="28"/>
      <c r="E30" s="28"/>
      <c r="F30" s="140"/>
      <c r="G30" s="114"/>
      <c r="H30" s="114"/>
      <c r="I30" s="54"/>
      <c r="J30" s="148" t="s">
        <v>2067</v>
      </c>
      <c r="K30" s="28" t="s">
        <v>575</v>
      </c>
      <c r="L30" s="102"/>
      <c r="M30" s="40" t="s">
        <v>99</v>
      </c>
      <c r="N30" s="32" t="s">
        <v>1511</v>
      </c>
      <c r="O30" s="32"/>
      <c r="P30" s="32"/>
      <c r="Q30" s="32"/>
      <c r="R30" s="32"/>
      <c r="S30" s="55"/>
      <c r="T30" s="6"/>
      <c r="U30" s="6"/>
      <c r="V30" s="6"/>
      <c r="W30" s="6"/>
      <c r="X30" s="6"/>
      <c r="Y30" s="6"/>
      <c r="Z30" s="6"/>
      <c r="AA30" s="48"/>
    </row>
    <row r="31" spans="1:27" ht="13.5" customHeight="1">
      <c r="A31" s="153"/>
      <c r="B31" s="136"/>
      <c r="C31" s="124" t="s">
        <v>1164</v>
      </c>
      <c r="D31" s="28"/>
      <c r="E31" s="28"/>
      <c r="F31" s="28"/>
      <c r="G31" s="28"/>
      <c r="H31" s="28"/>
      <c r="I31" s="54"/>
      <c r="J31" s="102"/>
      <c r="K31" s="40" t="s">
        <v>884</v>
      </c>
      <c r="L31" s="148" t="s">
        <v>2067</v>
      </c>
      <c r="M31" s="40" t="s">
        <v>99</v>
      </c>
      <c r="N31" s="32" t="s">
        <v>1599</v>
      </c>
      <c r="O31" s="29"/>
      <c r="P31" s="29"/>
      <c r="Q31" s="29"/>
      <c r="R31" s="29"/>
      <c r="S31" s="55"/>
      <c r="T31" s="6"/>
      <c r="U31" s="6"/>
      <c r="V31" s="6"/>
      <c r="W31" s="6"/>
      <c r="X31" s="6"/>
      <c r="Y31" s="6"/>
      <c r="Z31" s="6"/>
      <c r="AA31" s="48"/>
    </row>
    <row r="32" spans="1:27" ht="6" customHeight="1">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c r="A35" s="54"/>
      <c r="B35" s="30"/>
      <c r="C35" s="30"/>
      <c r="D35" s="34"/>
      <c r="E35" s="34"/>
      <c r="F35" s="34"/>
      <c r="G35" s="34"/>
      <c r="H35" s="34"/>
      <c r="I35" s="54"/>
      <c r="J35" s="33"/>
      <c r="L35" s="32" t="s">
        <v>707</v>
      </c>
      <c r="N35" s="33"/>
      <c r="O35" s="33"/>
      <c r="P35" s="1993"/>
      <c r="Q35" s="1994"/>
      <c r="R35" s="1994"/>
      <c r="S35" s="98"/>
      <c r="W35" s="31"/>
      <c r="X35" s="31"/>
      <c r="Y35" s="36"/>
      <c r="AA35" s="48"/>
    </row>
    <row r="36" spans="1:27" ht="6" customHeight="1">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c r="A38" s="2011" t="s">
        <v>2080</v>
      </c>
      <c r="B38" s="2012"/>
      <c r="C38" s="2012"/>
      <c r="D38" s="2012"/>
      <c r="E38" s="2012"/>
      <c r="F38" s="1994"/>
      <c r="G38" s="1994"/>
      <c r="H38" s="2013"/>
      <c r="I38" s="2004"/>
      <c r="J38" s="2005"/>
      <c r="K38" s="2005"/>
      <c r="L38" s="2005"/>
      <c r="M38" s="2005"/>
      <c r="N38" s="2005"/>
      <c r="O38" s="2005"/>
      <c r="P38" s="2006"/>
      <c r="Q38" s="2006"/>
      <c r="R38" s="2006"/>
      <c r="S38" s="2007"/>
      <c r="T38" s="2062"/>
      <c r="U38" s="2005"/>
      <c r="V38" s="2005"/>
      <c r="W38" s="2005"/>
      <c r="X38" s="2006"/>
      <c r="Y38" s="2006"/>
      <c r="Z38" s="2006"/>
      <c r="AA38" s="2007"/>
    </row>
    <row r="39" spans="1:27" ht="12" customHeight="1">
      <c r="A39" s="2021" t="s">
        <v>530</v>
      </c>
      <c r="B39" s="2022"/>
      <c r="C39" s="72"/>
      <c r="D39" s="69"/>
      <c r="E39" s="69"/>
      <c r="F39" s="79"/>
      <c r="G39" s="69"/>
      <c r="H39" s="56"/>
      <c r="I39" s="2021" t="s">
        <v>530</v>
      </c>
      <c r="J39" s="2022"/>
      <c r="K39" s="2022"/>
      <c r="L39" s="2022"/>
      <c r="M39" s="2022"/>
      <c r="N39" s="67"/>
      <c r="O39" s="72"/>
      <c r="P39" s="72"/>
      <c r="Q39" s="78"/>
      <c r="R39" s="72"/>
      <c r="S39" s="56"/>
      <c r="T39" s="72" t="s">
        <v>530</v>
      </c>
      <c r="U39" s="51"/>
      <c r="V39" s="72"/>
      <c r="W39" s="50"/>
      <c r="X39" s="78"/>
      <c r="Y39" s="45"/>
      <c r="Z39" s="45"/>
      <c r="AA39" s="46"/>
    </row>
    <row r="40" spans="1:27" ht="13.5" customHeight="1">
      <c r="A40" s="1985" t="s">
        <v>2081</v>
      </c>
      <c r="B40" s="1986"/>
      <c r="C40" s="1987"/>
      <c r="D40" s="1987"/>
      <c r="E40" s="1987"/>
      <c r="F40" s="1988"/>
      <c r="G40" s="1988"/>
      <c r="H40" s="1989"/>
      <c r="I40" s="2017"/>
      <c r="J40" s="2018"/>
      <c r="K40" s="2018"/>
      <c r="L40" s="2018"/>
      <c r="M40" s="2018"/>
      <c r="N40" s="2018"/>
      <c r="O40" s="2018"/>
      <c r="P40" s="2018"/>
      <c r="Q40" s="2018"/>
      <c r="R40" s="2018"/>
      <c r="S40" s="2019"/>
      <c r="T40" s="2017"/>
      <c r="U40" s="2076"/>
      <c r="V40" s="2018"/>
      <c r="W40" s="2018"/>
      <c r="X40" s="2018"/>
      <c r="Y40" s="2018"/>
      <c r="Z40" s="2018"/>
      <c r="AA40" s="2019"/>
    </row>
    <row r="41" spans="1:27" ht="11.45" customHeight="1">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c r="A42" s="2003" t="s">
        <v>2082</v>
      </c>
      <c r="B42" s="1991"/>
      <c r="C42" s="1992"/>
      <c r="D42" s="1990"/>
      <c r="E42" s="1991"/>
      <c r="F42" s="1991"/>
      <c r="G42" s="1991"/>
      <c r="H42" s="1992"/>
      <c r="I42" s="2020"/>
      <c r="J42" s="2015"/>
      <c r="K42" s="2015"/>
      <c r="L42" s="2015"/>
      <c r="M42" s="2015"/>
      <c r="N42" s="2015"/>
      <c r="O42" s="2016"/>
      <c r="P42" s="2014"/>
      <c r="Q42" s="2015"/>
      <c r="R42" s="2015"/>
      <c r="S42" s="2016"/>
      <c r="T42" s="2020"/>
      <c r="U42" s="2015"/>
      <c r="V42" s="2015"/>
      <c r="W42" s="2016"/>
      <c r="X42" s="2014"/>
      <c r="Y42" s="2015"/>
      <c r="Z42" s="2015"/>
      <c r="AA42" s="2016"/>
    </row>
    <row r="43" spans="1:27">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c r="A44" s="2008"/>
      <c r="B44" s="2009"/>
      <c r="C44" s="2009"/>
      <c r="D44" s="2009"/>
      <c r="E44" s="2009"/>
      <c r="F44" s="2009"/>
      <c r="G44" s="2009"/>
      <c r="H44" s="2010"/>
      <c r="I44" s="1999"/>
      <c r="J44" s="2001"/>
      <c r="K44" s="2001"/>
      <c r="L44" s="2001"/>
      <c r="M44" s="2001"/>
      <c r="N44" s="2001"/>
      <c r="O44" s="2001"/>
      <c r="P44" s="2001"/>
      <c r="Q44" s="2001"/>
      <c r="R44" s="2001"/>
      <c r="S44" s="2002"/>
      <c r="T44" s="1999"/>
      <c r="U44" s="2000"/>
      <c r="V44" s="2000"/>
      <c r="W44" s="2000"/>
      <c r="X44" s="2000"/>
      <c r="Y44" s="2000"/>
      <c r="Z44" s="2001"/>
      <c r="AA44" s="2002"/>
    </row>
    <row r="45" spans="1:27" ht="13.5" customHeight="1">
      <c r="A45" s="41" t="s">
        <v>186</v>
      </c>
      <c r="Q45" s="41" t="s">
        <v>1418</v>
      </c>
      <c r="R45" s="41"/>
      <c r="S45" s="41"/>
      <c r="T45" s="147"/>
      <c r="U45" s="41"/>
      <c r="V45" s="41"/>
      <c r="W45" s="41"/>
      <c r="X45" s="41"/>
      <c r="Y45" s="41"/>
      <c r="Z45" s="41"/>
      <c r="AA45" s="41"/>
    </row>
    <row r="46" spans="1:27" ht="10.5" customHeight="1">
      <c r="A46" s="42" t="s">
        <v>1939</v>
      </c>
      <c r="D46" s="41"/>
      <c r="E46" s="41"/>
      <c r="F46" s="41"/>
      <c r="G46" s="41"/>
      <c r="Q46" s="29" t="s">
        <v>1419</v>
      </c>
      <c r="R46" s="41"/>
      <c r="S46" s="41"/>
      <c r="T46" s="41"/>
      <c r="U46" s="41"/>
      <c r="V46" s="41"/>
      <c r="W46" s="41"/>
      <c r="X46" s="41"/>
      <c r="Y46" s="41"/>
      <c r="Z46" s="41"/>
      <c r="AA46" s="41"/>
    </row>
    <row r="47" spans="1:27">
      <c r="A47" s="137"/>
      <c r="Q47" s="41" t="s">
        <v>1921</v>
      </c>
      <c r="R47" s="41"/>
      <c r="S47" s="41"/>
      <c r="T47" s="41"/>
      <c r="U47" s="41"/>
      <c r="V47" s="41"/>
      <c r="W47" s="41"/>
      <c r="X47" s="41"/>
      <c r="Y47" s="41"/>
      <c r="Z47" s="41"/>
      <c r="AA47" s="41"/>
    </row>
    <row r="48" spans="1:27">
      <c r="Q48" s="41" t="s">
        <v>1922</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heetViews>
  <sheetFormatPr defaultColWidth="9.140625" defaultRowHeight="1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c r="A1" s="161" t="s">
        <v>1065</v>
      </c>
      <c r="C1" s="163" t="s">
        <v>1168</v>
      </c>
      <c r="D1" s="163"/>
      <c r="E1" s="163"/>
    </row>
    <row r="2" spans="1:5" ht="12.75" thickTop="1">
      <c r="A2" s="164"/>
      <c r="B2" s="164"/>
      <c r="C2" s="164" t="s">
        <v>1168</v>
      </c>
      <c r="D2" s="165" t="s">
        <v>681</v>
      </c>
      <c r="E2" s="166" t="s">
        <v>1097</v>
      </c>
    </row>
    <row r="3" spans="1:5">
      <c r="C3" s="162" t="s">
        <v>1168</v>
      </c>
      <c r="D3" s="167"/>
    </row>
    <row r="4" spans="1:5">
      <c r="A4" s="168" t="s">
        <v>1854</v>
      </c>
      <c r="C4" s="162" t="s">
        <v>1168</v>
      </c>
      <c r="D4" s="169" t="s">
        <v>10</v>
      </c>
      <c r="E4" s="170" t="s">
        <v>22</v>
      </c>
    </row>
    <row r="5" spans="1:5">
      <c r="A5" s="168" t="s">
        <v>1856</v>
      </c>
      <c r="C5" s="162" t="s">
        <v>1168</v>
      </c>
      <c r="D5" s="169" t="s">
        <v>10</v>
      </c>
      <c r="E5" s="170" t="s">
        <v>22</v>
      </c>
    </row>
    <row r="6" spans="1:5">
      <c r="A6" s="168" t="s">
        <v>1855</v>
      </c>
      <c r="C6" s="162" t="s">
        <v>1168</v>
      </c>
      <c r="D6" s="167" t="s">
        <v>11</v>
      </c>
      <c r="E6" s="170" t="s">
        <v>940</v>
      </c>
    </row>
    <row r="7" spans="1:5">
      <c r="A7" s="168" t="s">
        <v>1857</v>
      </c>
      <c r="C7" s="162" t="s">
        <v>1168</v>
      </c>
      <c r="D7" s="169" t="s">
        <v>12</v>
      </c>
      <c r="E7" s="170" t="s">
        <v>941</v>
      </c>
    </row>
    <row r="8" spans="1:5">
      <c r="A8" s="168" t="s">
        <v>381</v>
      </c>
      <c r="C8" s="162" t="s">
        <v>1168</v>
      </c>
      <c r="D8" s="169"/>
      <c r="E8" s="171"/>
    </row>
    <row r="9" spans="1:5">
      <c r="B9" s="167" t="s">
        <v>670</v>
      </c>
      <c r="C9" s="167" t="s">
        <v>1168</v>
      </c>
      <c r="D9" s="169" t="s">
        <v>13</v>
      </c>
      <c r="E9" s="170" t="s">
        <v>23</v>
      </c>
    </row>
    <row r="10" spans="1:5">
      <c r="B10" s="167" t="s">
        <v>973</v>
      </c>
      <c r="C10" s="162" t="s">
        <v>1168</v>
      </c>
      <c r="D10" s="169"/>
      <c r="E10" s="171"/>
    </row>
    <row r="11" spans="1:5">
      <c r="B11" s="167" t="s">
        <v>1858</v>
      </c>
      <c r="C11" s="162" t="s">
        <v>1168</v>
      </c>
      <c r="D11" s="169" t="s">
        <v>14</v>
      </c>
      <c r="E11" s="170" t="s">
        <v>1155</v>
      </c>
    </row>
    <row r="12" spans="1:5">
      <c r="B12" s="169" t="s">
        <v>1859</v>
      </c>
      <c r="C12" s="162" t="s">
        <v>1168</v>
      </c>
      <c r="D12" s="169" t="s">
        <v>15</v>
      </c>
      <c r="E12" s="170" t="s">
        <v>1038</v>
      </c>
    </row>
    <row r="13" spans="1:5">
      <c r="B13" s="167" t="s">
        <v>1148</v>
      </c>
      <c r="C13" s="162" t="s">
        <v>1168</v>
      </c>
      <c r="D13" s="169" t="s">
        <v>16</v>
      </c>
      <c r="E13" s="170" t="s">
        <v>634</v>
      </c>
    </row>
    <row r="14" spans="1:5">
      <c r="A14" s="168" t="s">
        <v>506</v>
      </c>
      <c r="B14" s="167"/>
      <c r="D14" s="169"/>
      <c r="E14" s="171"/>
    </row>
    <row r="15" spans="1:5">
      <c r="A15" s="172"/>
      <c r="B15" s="162" t="s">
        <v>1860</v>
      </c>
      <c r="C15" s="162" t="s">
        <v>1168</v>
      </c>
      <c r="D15" s="169" t="s">
        <v>17</v>
      </c>
      <c r="E15" s="170" t="s">
        <v>635</v>
      </c>
    </row>
    <row r="16" spans="1:5">
      <c r="A16" s="172"/>
      <c r="B16" s="162" t="s">
        <v>1861</v>
      </c>
      <c r="C16" s="162" t="s">
        <v>1168</v>
      </c>
      <c r="D16" s="169" t="s">
        <v>680</v>
      </c>
      <c r="E16" s="170" t="s">
        <v>1039</v>
      </c>
    </row>
    <row r="17" spans="1:5">
      <c r="B17" s="167" t="s">
        <v>987</v>
      </c>
      <c r="C17" s="162" t="s">
        <v>1168</v>
      </c>
    </row>
    <row r="18" spans="1:5">
      <c r="B18" s="167" t="s">
        <v>1867</v>
      </c>
      <c r="D18" s="169" t="s">
        <v>18</v>
      </c>
      <c r="E18" s="170" t="s">
        <v>1040</v>
      </c>
    </row>
    <row r="19" spans="1:5">
      <c r="A19" s="168" t="s">
        <v>1098</v>
      </c>
      <c r="C19" s="162" t="s">
        <v>1168</v>
      </c>
      <c r="D19" s="169"/>
      <c r="E19" s="171"/>
    </row>
    <row r="20" spans="1:5">
      <c r="B20" s="167" t="s">
        <v>1862</v>
      </c>
      <c r="C20" s="162" t="s">
        <v>1168</v>
      </c>
      <c r="D20" s="169" t="s">
        <v>19</v>
      </c>
      <c r="E20" s="170" t="s">
        <v>51</v>
      </c>
    </row>
    <row r="21" spans="1:5">
      <c r="B21" s="167" t="s">
        <v>1863</v>
      </c>
      <c r="C21" s="162" t="s">
        <v>1168</v>
      </c>
      <c r="D21" s="169" t="s">
        <v>20</v>
      </c>
      <c r="E21" s="170" t="s">
        <v>1609</v>
      </c>
    </row>
    <row r="22" spans="1:5">
      <c r="A22" s="168"/>
      <c r="B22" s="162" t="s">
        <v>1851</v>
      </c>
      <c r="C22" s="162" t="s">
        <v>1168</v>
      </c>
      <c r="D22" s="167" t="s">
        <v>1853</v>
      </c>
      <c r="E22" s="1805" t="s">
        <v>1610</v>
      </c>
    </row>
    <row r="23" spans="1:5">
      <c r="A23" s="168"/>
      <c r="B23" s="162" t="s">
        <v>1852</v>
      </c>
      <c r="D23" s="167" t="s">
        <v>636</v>
      </c>
      <c r="E23" s="1805" t="s">
        <v>958</v>
      </c>
    </row>
    <row r="24" spans="1:5">
      <c r="A24" s="168" t="s">
        <v>1608</v>
      </c>
      <c r="C24" s="162" t="s">
        <v>1168</v>
      </c>
      <c r="D24" s="167" t="s">
        <v>1392</v>
      </c>
      <c r="E24" s="170" t="s">
        <v>959</v>
      </c>
    </row>
    <row r="25" spans="1:5">
      <c r="A25" s="168" t="s">
        <v>1864</v>
      </c>
      <c r="C25" s="162" t="s">
        <v>1168</v>
      </c>
      <c r="D25" s="169" t="s">
        <v>21</v>
      </c>
      <c r="E25" s="170" t="s">
        <v>1041</v>
      </c>
    </row>
    <row r="26" spans="1:5">
      <c r="A26" s="168" t="s">
        <v>1865</v>
      </c>
      <c r="C26" s="162" t="s">
        <v>1168</v>
      </c>
      <c r="D26" s="169" t="s">
        <v>562</v>
      </c>
      <c r="E26" s="170" t="s">
        <v>1042</v>
      </c>
    </row>
    <row r="27" spans="1:5">
      <c r="A27" s="168" t="s">
        <v>1866</v>
      </c>
      <c r="C27" s="162" t="s">
        <v>1168</v>
      </c>
      <c r="D27" s="169" t="s">
        <v>556</v>
      </c>
      <c r="E27" s="170" t="s">
        <v>682</v>
      </c>
    </row>
    <row r="28" spans="1:5">
      <c r="A28" s="168" t="s">
        <v>1868</v>
      </c>
      <c r="D28" s="169" t="s">
        <v>683</v>
      </c>
      <c r="E28" s="170" t="s">
        <v>1365</v>
      </c>
    </row>
    <row r="29" spans="1:5">
      <c r="A29" s="168" t="s">
        <v>1869</v>
      </c>
      <c r="D29" s="169" t="s">
        <v>1393</v>
      </c>
      <c r="E29" s="170" t="s">
        <v>1374</v>
      </c>
    </row>
    <row r="30" spans="1:5">
      <c r="A30" s="173" t="s">
        <v>1870</v>
      </c>
      <c r="C30" s="162" t="s">
        <v>1168</v>
      </c>
      <c r="D30" s="169" t="s">
        <v>40</v>
      </c>
      <c r="E30" s="170" t="s">
        <v>981</v>
      </c>
    </row>
    <row r="31" spans="1:5">
      <c r="A31" s="168" t="s">
        <v>1520</v>
      </c>
      <c r="C31" s="162" t="s">
        <v>1168</v>
      </c>
      <c r="D31" s="167"/>
      <c r="E31" s="171"/>
    </row>
    <row r="32" spans="1:5">
      <c r="B32" s="167" t="s">
        <v>1871</v>
      </c>
      <c r="C32" s="162" t="s">
        <v>1168</v>
      </c>
      <c r="D32" s="169" t="s">
        <v>1521</v>
      </c>
      <c r="E32" s="170" t="s">
        <v>1394</v>
      </c>
    </row>
    <row r="33" spans="1:5">
      <c r="A33" s="172"/>
      <c r="D33" s="169"/>
      <c r="E33" s="171"/>
    </row>
    <row r="34" spans="1:5">
      <c r="A34" s="172"/>
      <c r="D34" s="169"/>
      <c r="E34" s="171"/>
    </row>
    <row r="35" spans="1:5" ht="15.75" customHeight="1" thickBot="1">
      <c r="A35" s="2093" t="s">
        <v>1064</v>
      </c>
      <c r="B35" s="2093"/>
      <c r="C35" s="2093"/>
      <c r="D35" s="2093"/>
      <c r="E35" s="2093"/>
    </row>
    <row r="36" spans="1:5" ht="12.75" thickTop="1">
      <c r="B36" s="173"/>
      <c r="C36" s="174"/>
      <c r="D36" s="174"/>
      <c r="E36" s="175"/>
    </row>
    <row r="37" spans="1:5" ht="1.5" customHeight="1">
      <c r="B37" s="173"/>
      <c r="C37" s="174"/>
      <c r="D37" s="174"/>
      <c r="E37" s="175"/>
    </row>
    <row r="38" spans="1:5" hidden="1">
      <c r="B38" s="173"/>
      <c r="C38" s="174"/>
      <c r="D38" s="174"/>
      <c r="E38" s="175"/>
    </row>
    <row r="39" spans="1:5" hidden="1">
      <c r="B39" s="173"/>
      <c r="C39" s="174"/>
      <c r="D39" s="174"/>
      <c r="E39" s="175"/>
    </row>
    <row r="40" spans="1:5">
      <c r="A40" s="2090" t="s">
        <v>690</v>
      </c>
      <c r="B40" s="2090"/>
      <c r="C40" s="2090"/>
      <c r="D40" s="2090"/>
      <c r="E40" s="2090"/>
    </row>
    <row r="41" spans="1:5">
      <c r="A41" s="2091" t="s">
        <v>1607</v>
      </c>
      <c r="B41" s="2091"/>
      <c r="C41" s="2091"/>
      <c r="D41" s="2091"/>
      <c r="E41" s="2091"/>
    </row>
    <row r="42" spans="1:5" ht="12.75" customHeight="1">
      <c r="A42" s="2092" t="s">
        <v>1021</v>
      </c>
      <c r="B42" s="2092"/>
      <c r="C42" s="2092"/>
      <c r="D42" s="2092"/>
      <c r="E42" s="2092"/>
    </row>
    <row r="43" spans="1:5" ht="6.75" customHeight="1">
      <c r="A43" s="167"/>
      <c r="B43" s="176"/>
    </row>
    <row r="44" spans="1:5">
      <c r="A44" s="185" t="s">
        <v>982</v>
      </c>
      <c r="B44" s="186" t="s">
        <v>1897</v>
      </c>
    </row>
    <row r="45" spans="1:5" ht="6.75" customHeight="1">
      <c r="A45" s="187"/>
      <c r="B45" s="186"/>
    </row>
    <row r="46" spans="1:5">
      <c r="A46" s="185" t="s">
        <v>983</v>
      </c>
      <c r="B46" s="169" t="s">
        <v>1612</v>
      </c>
    </row>
    <row r="47" spans="1:5" ht="9.75" customHeight="1">
      <c r="A47" s="189"/>
      <c r="B47" s="188"/>
    </row>
    <row r="48" spans="1:5">
      <c r="A48" s="169" t="s">
        <v>1611</v>
      </c>
      <c r="B48" s="169" t="s">
        <v>1616</v>
      </c>
      <c r="C48" s="177"/>
    </row>
    <row r="49" spans="1:3" ht="9.75" customHeight="1">
      <c r="A49" s="188"/>
      <c r="B49" s="188"/>
      <c r="C49" s="177"/>
    </row>
    <row r="50" spans="1:3">
      <c r="A50" s="200" t="s">
        <v>1613</v>
      </c>
      <c r="B50" s="198" t="s">
        <v>1617</v>
      </c>
    </row>
    <row r="51" spans="1:3">
      <c r="B51" s="169" t="s">
        <v>1767</v>
      </c>
    </row>
    <row r="52" spans="1:3">
      <c r="A52" s="190"/>
      <c r="B52" s="188" t="s">
        <v>1787</v>
      </c>
    </row>
    <row r="53" spans="1:3" ht="4.5" customHeight="1">
      <c r="A53" s="190"/>
      <c r="B53" s="190"/>
    </row>
    <row r="54" spans="1:3">
      <c r="A54" s="190"/>
      <c r="B54" s="201" t="s">
        <v>1614</v>
      </c>
    </row>
    <row r="55" spans="1:3" ht="8.25" customHeight="1">
      <c r="A55" s="190"/>
      <c r="B55" s="191"/>
    </row>
    <row r="56" spans="1:3">
      <c r="A56" s="192"/>
      <c r="B56" s="169" t="s">
        <v>1768</v>
      </c>
    </row>
    <row r="57" spans="1:3">
      <c r="A57" s="193"/>
      <c r="B57" s="190" t="s">
        <v>1770</v>
      </c>
    </row>
    <row r="58" spans="1:3">
      <c r="A58" s="194"/>
      <c r="B58" s="190" t="s">
        <v>1771</v>
      </c>
    </row>
    <row r="59" spans="1:3">
      <c r="A59" s="195"/>
      <c r="B59" s="1456" t="s">
        <v>1772</v>
      </c>
    </row>
    <row r="60" spans="1:3">
      <c r="A60" s="196"/>
      <c r="B60" s="1456" t="s">
        <v>1773</v>
      </c>
    </row>
    <row r="61" spans="1:3" ht="6" customHeight="1">
      <c r="A61" s="197"/>
      <c r="B61" s="189"/>
    </row>
    <row r="62" spans="1:3">
      <c r="A62" s="169" t="s">
        <v>1615</v>
      </c>
      <c r="B62" s="198" t="s">
        <v>1769</v>
      </c>
    </row>
    <row r="63" spans="1:3">
      <c r="A63" s="188"/>
      <c r="B63" s="169" t="s">
        <v>1784</v>
      </c>
    </row>
    <row r="64" spans="1:3">
      <c r="A64" s="195"/>
      <c r="B64" s="1458" t="s">
        <v>1774</v>
      </c>
    </row>
    <row r="65" spans="1:9">
      <c r="A65" s="188"/>
      <c r="B65" s="169" t="s">
        <v>1785</v>
      </c>
    </row>
    <row r="66" spans="1:9">
      <c r="A66" s="190"/>
      <c r="B66" s="190" t="s">
        <v>1775</v>
      </c>
    </row>
    <row r="67" spans="1:9" ht="12" customHeight="1">
      <c r="A67" s="188"/>
      <c r="B67" s="169" t="s">
        <v>1786</v>
      </c>
    </row>
    <row r="68" spans="1:9">
      <c r="A68" s="189"/>
      <c r="B68" s="190" t="s">
        <v>1776</v>
      </c>
    </row>
    <row r="69" spans="1:9">
      <c r="A69" s="190"/>
      <c r="B69" s="188" t="s">
        <v>1777</v>
      </c>
    </row>
    <row r="70" spans="1:9" ht="13.5" customHeight="1">
      <c r="A70" s="190"/>
      <c r="B70" s="188" t="s">
        <v>1778</v>
      </c>
    </row>
    <row r="71" spans="1:9" ht="12" customHeight="1">
      <c r="A71" s="192"/>
      <c r="B71" s="1457" t="s">
        <v>1618</v>
      </c>
    </row>
    <row r="72" spans="1:9" ht="9" customHeight="1">
      <c r="A72" s="192"/>
      <c r="B72" s="199"/>
    </row>
    <row r="73" spans="1:9">
      <c r="A73" s="189" t="s">
        <v>1619</v>
      </c>
      <c r="B73" s="169" t="s">
        <v>1780</v>
      </c>
    </row>
    <row r="74" spans="1:9">
      <c r="A74" s="189"/>
      <c r="B74" s="169" t="s">
        <v>1779</v>
      </c>
    </row>
    <row r="75" spans="1:9" ht="8.25" customHeight="1">
      <c r="A75" s="189"/>
      <c r="B75" s="189"/>
    </row>
    <row r="76" spans="1:9" ht="12.2" customHeight="1">
      <c r="A76" s="189" t="s">
        <v>1620</v>
      </c>
      <c r="B76" s="198" t="s">
        <v>1781</v>
      </c>
    </row>
    <row r="77" spans="1:9" ht="12.2" customHeight="1">
      <c r="A77" s="190"/>
      <c r="B77" s="169" t="s">
        <v>1621</v>
      </c>
      <c r="C77" s="179"/>
      <c r="D77" s="180"/>
      <c r="E77" s="181"/>
      <c r="F77" s="181"/>
      <c r="G77" s="181"/>
      <c r="H77" s="181"/>
      <c r="I77" s="181"/>
    </row>
    <row r="78" spans="1:9" ht="11.25" customHeight="1">
      <c r="A78" s="190"/>
      <c r="B78" s="190" t="s">
        <v>1783</v>
      </c>
      <c r="C78" s="179"/>
      <c r="D78" s="182"/>
      <c r="E78" s="182"/>
      <c r="F78" s="182"/>
      <c r="G78" s="182"/>
      <c r="H78" s="182"/>
      <c r="I78" s="181"/>
    </row>
    <row r="79" spans="1:9" ht="12.2" customHeight="1">
      <c r="A79" s="190"/>
      <c r="B79" s="169" t="s">
        <v>1622</v>
      </c>
      <c r="C79" s="179"/>
      <c r="D79" s="182"/>
      <c r="E79" s="182"/>
      <c r="F79" s="182"/>
      <c r="G79" s="182"/>
      <c r="H79" s="182"/>
      <c r="I79" s="181"/>
    </row>
    <row r="80" spans="1:9" ht="11.25" customHeight="1">
      <c r="A80" s="189"/>
      <c r="B80" s="190" t="s">
        <v>1782</v>
      </c>
      <c r="C80" s="179"/>
      <c r="D80" s="182"/>
      <c r="E80" s="182"/>
      <c r="F80" s="182"/>
      <c r="G80" s="182"/>
      <c r="H80" s="182"/>
      <c r="I80" s="181"/>
    </row>
    <row r="81" spans="1:2" ht="12.2" customHeight="1">
      <c r="A81" s="172"/>
    </row>
    <row r="82" spans="1:2" ht="12.2" customHeight="1">
      <c r="A82" s="172"/>
    </row>
    <row r="83" spans="1:2" ht="3.75" customHeight="1">
      <c r="A83" s="172"/>
    </row>
    <row r="84" spans="1:2" ht="12.2" customHeight="1">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2" colorId="8" zoomScale="110" zoomScaleNormal="110" workbookViewId="0">
      <selection activeCell="D118" sqref="D118"/>
    </sheetView>
  </sheetViews>
  <sheetFormatPr defaultColWidth="9.140625" defaultRowHeight="12.75"/>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c r="E1" s="205"/>
      <c r="F1" s="206"/>
    </row>
    <row r="2" spans="1:11" s="181" customFormat="1" ht="12.2" customHeight="1">
      <c r="A2" s="2094" t="s">
        <v>1167</v>
      </c>
      <c r="B2" s="2094"/>
      <c r="C2" s="2094"/>
      <c r="D2" s="2094"/>
      <c r="E2" s="2094"/>
      <c r="F2" s="2094"/>
      <c r="G2" s="2094"/>
      <c r="H2" s="2094"/>
      <c r="I2" s="2094"/>
      <c r="J2" s="2094"/>
    </row>
    <row r="3" spans="1:11" s="181" customFormat="1" ht="17.25" customHeight="1">
      <c r="A3" s="207"/>
      <c r="B3" s="207"/>
      <c r="C3" s="208"/>
      <c r="D3" s="209"/>
      <c r="E3" s="210"/>
    </row>
    <row r="4" spans="1:11">
      <c r="A4" s="344" t="s">
        <v>1636</v>
      </c>
      <c r="B4" s="344"/>
      <c r="C4" s="344"/>
      <c r="D4" s="344"/>
      <c r="E4" s="344"/>
      <c r="F4" s="344"/>
      <c r="G4" s="344"/>
      <c r="H4" s="344"/>
      <c r="I4" s="344"/>
      <c r="J4" s="344"/>
      <c r="K4" s="344"/>
    </row>
    <row r="5" spans="1:11">
      <c r="A5" s="237" t="s">
        <v>1637</v>
      </c>
      <c r="B5" s="344"/>
      <c r="C5" s="344"/>
      <c r="D5" s="344"/>
      <c r="E5" s="344"/>
      <c r="F5" s="344"/>
      <c r="G5" s="344"/>
      <c r="H5" s="344"/>
      <c r="I5" s="344"/>
      <c r="J5" s="344"/>
      <c r="K5" s="344"/>
    </row>
    <row r="6" spans="1:11" ht="16.5" customHeight="1">
      <c r="A6" s="211"/>
      <c r="B6" s="212"/>
      <c r="C6" s="213"/>
      <c r="D6" s="212"/>
    </row>
    <row r="7" spans="1:11" ht="15" customHeight="1">
      <c r="A7" s="214" t="s">
        <v>838</v>
      </c>
      <c r="B7" s="212"/>
      <c r="C7" s="213"/>
      <c r="D7" s="215"/>
    </row>
    <row r="8" spans="1:11">
      <c r="A8" s="216"/>
      <c r="B8" s="217"/>
      <c r="D8" s="218"/>
    </row>
    <row r="9" spans="1:11" s="181" customFormat="1">
      <c r="A9" s="219"/>
      <c r="B9" s="220"/>
      <c r="C9" s="179">
        <v>1</v>
      </c>
      <c r="D9" s="221" t="s">
        <v>1557</v>
      </c>
    </row>
    <row r="10" spans="1:11" s="181" customFormat="1">
      <c r="A10" s="222"/>
      <c r="B10" s="223"/>
      <c r="C10" s="224"/>
      <c r="D10" s="225" t="s">
        <v>1623</v>
      </c>
    </row>
    <row r="11" spans="1:11" s="181" customFormat="1">
      <c r="A11" s="219"/>
      <c r="B11" s="226"/>
      <c r="C11" s="227">
        <v>2</v>
      </c>
      <c r="D11" s="228" t="s">
        <v>1624</v>
      </c>
    </row>
    <row r="12" spans="1:11" s="181" customFormat="1" hidden="1">
      <c r="A12" s="219"/>
      <c r="B12" s="229"/>
      <c r="C12" s="227"/>
      <c r="D12" s="230"/>
    </row>
    <row r="13" spans="1:11" s="181" customFormat="1">
      <c r="A13" s="219"/>
      <c r="B13" s="226"/>
      <c r="C13" s="227">
        <v>3</v>
      </c>
      <c r="D13" s="228" t="s">
        <v>1625</v>
      </c>
    </row>
    <row r="14" spans="1:11" s="181" customFormat="1">
      <c r="A14" s="219"/>
      <c r="B14" s="226"/>
      <c r="C14" s="227">
        <v>4</v>
      </c>
      <c r="D14" s="228" t="s">
        <v>1626</v>
      </c>
    </row>
    <row r="15" spans="1:11" s="181" customFormat="1">
      <c r="A15" s="219"/>
      <c r="B15" s="226"/>
      <c r="C15" s="227">
        <v>5</v>
      </c>
      <c r="D15" s="231" t="s">
        <v>968</v>
      </c>
    </row>
    <row r="16" spans="1:11" s="181" customFormat="1">
      <c r="A16" s="219"/>
      <c r="B16" s="226"/>
      <c r="C16" s="227">
        <v>6</v>
      </c>
      <c r="D16" s="231" t="s">
        <v>1458</v>
      </c>
    </row>
    <row r="17" spans="1:4" s="181" customFormat="1" ht="6" hidden="1" customHeight="1">
      <c r="A17" s="219"/>
      <c r="B17" s="229"/>
      <c r="C17" s="227"/>
      <c r="D17" s="232"/>
    </row>
    <row r="18" spans="1:4" s="181" customFormat="1" ht="12" customHeight="1">
      <c r="A18" s="219"/>
      <c r="B18" s="226"/>
      <c r="C18" s="227">
        <v>7</v>
      </c>
      <c r="D18" s="231" t="s">
        <v>1457</v>
      </c>
    </row>
    <row r="19" spans="1:4" s="181" customFormat="1" hidden="1">
      <c r="A19" s="219"/>
      <c r="B19" s="229"/>
      <c r="C19" s="227"/>
      <c r="D19" s="232"/>
    </row>
    <row r="20" spans="1:4" s="181" customFormat="1">
      <c r="A20" s="219"/>
      <c r="B20" s="226"/>
      <c r="C20" s="227">
        <v>8</v>
      </c>
      <c r="D20" s="231" t="s">
        <v>1627</v>
      </c>
    </row>
    <row r="21" spans="1:4" s="181" customFormat="1">
      <c r="A21" s="219"/>
      <c r="B21" s="229"/>
      <c r="C21" s="227"/>
      <c r="D21" s="233" t="s">
        <v>1554</v>
      </c>
    </row>
    <row r="22" spans="1:4" s="181" customFormat="1">
      <c r="A22" s="219"/>
      <c r="B22" s="226"/>
      <c r="C22" s="227">
        <v>9</v>
      </c>
      <c r="D22" s="231" t="s">
        <v>1628</v>
      </c>
    </row>
    <row r="23" spans="1:4" s="181" customFormat="1">
      <c r="A23" s="219"/>
      <c r="B23" s="234"/>
      <c r="C23" s="227"/>
      <c r="D23" s="235" t="s">
        <v>1555</v>
      </c>
    </row>
    <row r="24" spans="1:4" s="181" customFormat="1">
      <c r="A24" s="219"/>
      <c r="B24" s="226"/>
      <c r="C24" s="227">
        <v>10</v>
      </c>
      <c r="D24" s="231" t="s">
        <v>1629</v>
      </c>
    </row>
    <row r="25" spans="1:4" s="181" customFormat="1">
      <c r="A25" s="219"/>
      <c r="B25" s="226"/>
      <c r="C25" s="227">
        <v>11</v>
      </c>
      <c r="D25" s="231" t="s">
        <v>1630</v>
      </c>
    </row>
    <row r="26" spans="1:4" s="181" customFormat="1">
      <c r="A26" s="219"/>
      <c r="B26" s="234"/>
      <c r="C26" s="227"/>
      <c r="D26" s="235" t="s">
        <v>1556</v>
      </c>
    </row>
    <row r="27" spans="1:4" s="181" customFormat="1">
      <c r="A27" s="219"/>
      <c r="B27" s="226"/>
      <c r="C27" s="227">
        <v>12</v>
      </c>
      <c r="D27" s="231" t="s">
        <v>1558</v>
      </c>
    </row>
    <row r="28" spans="1:4" s="181" customFormat="1">
      <c r="A28" s="219"/>
      <c r="B28" s="229"/>
      <c r="C28" s="227"/>
      <c r="D28" s="225"/>
    </row>
    <row r="29" spans="1:4" s="181" customFormat="1">
      <c r="A29" s="219"/>
      <c r="B29" s="226"/>
      <c r="C29" s="227">
        <v>13</v>
      </c>
      <c r="D29" s="231" t="s">
        <v>524</v>
      </c>
    </row>
    <row r="30" spans="1:4" s="181" customFormat="1">
      <c r="A30" s="219"/>
      <c r="B30" s="229"/>
      <c r="C30" s="227"/>
      <c r="D30" s="225" t="s">
        <v>1631</v>
      </c>
    </row>
    <row r="31" spans="1:4" s="181" customFormat="1">
      <c r="A31" s="219"/>
      <c r="B31" s="226"/>
      <c r="C31" s="227">
        <v>14</v>
      </c>
      <c r="D31" s="231" t="s">
        <v>1941</v>
      </c>
    </row>
    <row r="32" spans="1:4" s="181" customFormat="1">
      <c r="A32" s="219"/>
      <c r="B32" s="236"/>
      <c r="C32" s="227"/>
      <c r="D32" s="237" t="s">
        <v>1789</v>
      </c>
    </row>
    <row r="33" spans="1:9" s="181" customFormat="1" ht="12" customHeight="1">
      <c r="A33" s="219"/>
      <c r="B33" s="236"/>
      <c r="C33" s="227"/>
      <c r="D33" s="238" t="s">
        <v>1168</v>
      </c>
    </row>
    <row r="34" spans="1:9" s="181" customFormat="1" ht="8.25" hidden="1" customHeight="1">
      <c r="A34" s="219"/>
      <c r="B34" s="229"/>
      <c r="C34" s="227"/>
      <c r="D34" s="239"/>
    </row>
    <row r="35" spans="1:9" s="181" customFormat="1">
      <c r="A35" s="2108" t="s">
        <v>1632</v>
      </c>
      <c r="B35" s="2109"/>
      <c r="C35" s="2109"/>
      <c r="D35" s="2109"/>
      <c r="E35" s="2110"/>
      <c r="F35" s="2110"/>
      <c r="G35" s="2110"/>
      <c r="H35" s="2110"/>
      <c r="I35" s="2110"/>
    </row>
    <row r="36" spans="1:9" s="181" customFormat="1">
      <c r="A36" s="219"/>
      <c r="B36" s="229"/>
      <c r="C36" s="227"/>
      <c r="D36" s="239"/>
    </row>
    <row r="37" spans="1:9" s="181" customFormat="1">
      <c r="A37" s="219"/>
      <c r="B37" s="226"/>
      <c r="C37" s="227">
        <v>15</v>
      </c>
      <c r="D37" s="231" t="s">
        <v>361</v>
      </c>
    </row>
    <row r="38" spans="1:9" s="181" customFormat="1">
      <c r="A38" s="219"/>
      <c r="B38" s="229"/>
      <c r="C38" s="227"/>
      <c r="D38" s="240" t="s">
        <v>1633</v>
      </c>
    </row>
    <row r="39" spans="1:9" s="181" customFormat="1" hidden="1">
      <c r="A39" s="219"/>
      <c r="B39" s="229"/>
      <c r="C39" s="227"/>
      <c r="D39" s="241"/>
    </row>
    <row r="40" spans="1:9" s="181" customFormat="1">
      <c r="A40" s="219"/>
      <c r="B40" s="226"/>
      <c r="C40" s="227">
        <v>16</v>
      </c>
      <c r="D40" s="242" t="s">
        <v>363</v>
      </c>
    </row>
    <row r="41" spans="1:9" s="181" customFormat="1">
      <c r="A41" s="219"/>
      <c r="B41" s="229"/>
      <c r="C41" s="227"/>
      <c r="D41" s="240" t="s">
        <v>608</v>
      </c>
    </row>
    <row r="42" spans="1:9" s="181" customFormat="1">
      <c r="A42" s="219"/>
      <c r="B42" s="226"/>
      <c r="C42" s="227">
        <v>17</v>
      </c>
      <c r="D42" s="242" t="s">
        <v>1634</v>
      </c>
    </row>
    <row r="43" spans="1:9" s="181" customFormat="1">
      <c r="A43" s="219"/>
      <c r="B43" s="229"/>
      <c r="C43" s="227"/>
      <c r="D43" s="240" t="s">
        <v>1635</v>
      </c>
    </row>
    <row r="44" spans="1:9" s="181" customFormat="1">
      <c r="A44" s="219"/>
      <c r="B44" s="226"/>
      <c r="C44" s="227">
        <v>18</v>
      </c>
      <c r="D44" s="242" t="s">
        <v>300</v>
      </c>
    </row>
    <row r="45" spans="1:9" s="181" customFormat="1">
      <c r="A45" s="219"/>
      <c r="B45" s="229"/>
      <c r="C45" s="227"/>
      <c r="D45" s="240" t="s">
        <v>188</v>
      </c>
    </row>
    <row r="46" spans="1:9" s="181" customFormat="1" ht="16.5" customHeight="1">
      <c r="A46" s="219"/>
      <c r="B46" s="229"/>
      <c r="C46" s="227"/>
      <c r="D46" s="239"/>
    </row>
    <row r="47" spans="1:9" s="181" customFormat="1">
      <c r="A47" s="2108" t="s">
        <v>312</v>
      </c>
      <c r="B47" s="2111"/>
      <c r="C47" s="2111"/>
      <c r="D47" s="2111"/>
      <c r="E47" s="2112"/>
      <c r="F47" s="2112"/>
      <c r="G47" s="2112"/>
      <c r="H47" s="2112"/>
      <c r="I47" s="2112"/>
    </row>
    <row r="48" spans="1:9" s="181" customFormat="1">
      <c r="A48" s="219"/>
      <c r="B48" s="229"/>
      <c r="C48" s="227"/>
      <c r="D48" s="239"/>
    </row>
    <row r="49" spans="1:10" s="181" customFormat="1">
      <c r="A49" s="219"/>
      <c r="B49" s="226"/>
      <c r="C49" s="227">
        <v>19</v>
      </c>
      <c r="D49" s="243" t="s">
        <v>362</v>
      </c>
    </row>
    <row r="50" spans="1:10" s="181" customFormat="1">
      <c r="A50" s="219"/>
      <c r="B50" s="226" t="s">
        <v>2068</v>
      </c>
      <c r="C50" s="227">
        <v>20</v>
      </c>
      <c r="D50" s="243" t="s">
        <v>1638</v>
      </c>
    </row>
    <row r="51" spans="1:10">
      <c r="B51" s="244"/>
      <c r="C51" s="245">
        <v>21</v>
      </c>
      <c r="D51" s="218" t="s">
        <v>1048</v>
      </c>
    </row>
    <row r="52" spans="1:10">
      <c r="B52" s="246"/>
      <c r="C52" s="245"/>
      <c r="D52" s="240" t="s">
        <v>839</v>
      </c>
    </row>
    <row r="53" spans="1:10" s="181" customFormat="1" ht="15.75" customHeight="1">
      <c r="A53" s="219"/>
      <c r="B53" s="220" t="s">
        <v>2068</v>
      </c>
      <c r="C53" s="179">
        <v>22</v>
      </c>
      <c r="D53" s="247" t="s">
        <v>1461</v>
      </c>
      <c r="E53" s="248"/>
      <c r="F53" s="249"/>
      <c r="G53" s="249" t="s">
        <v>1460</v>
      </c>
      <c r="H53" s="250">
        <v>33512</v>
      </c>
      <c r="I53" s="237" t="s">
        <v>1482</v>
      </c>
    </row>
    <row r="54" spans="1:10" s="181" customFormat="1">
      <c r="A54" s="219"/>
      <c r="B54" s="220"/>
      <c r="C54" s="179">
        <v>23</v>
      </c>
      <c r="D54" s="243" t="s">
        <v>1361</v>
      </c>
      <c r="E54" s="248"/>
      <c r="F54" s="249"/>
    </row>
    <row r="55" spans="1:10" s="181" customFormat="1">
      <c r="A55" s="214"/>
      <c r="B55" s="251"/>
      <c r="C55" s="251"/>
      <c r="D55" s="231" t="s">
        <v>1788</v>
      </c>
      <c r="E55" s="252"/>
      <c r="F55" s="252"/>
      <c r="G55" s="252"/>
      <c r="H55" s="252"/>
      <c r="I55" s="252"/>
    </row>
    <row r="56" spans="1:10" s="181" customFormat="1">
      <c r="A56" s="214"/>
      <c r="B56" s="251"/>
      <c r="E56" s="252"/>
      <c r="F56" s="252"/>
      <c r="G56" s="252"/>
      <c r="H56" s="252"/>
      <c r="I56" s="252"/>
    </row>
    <row r="57" spans="1:10" s="181" customFormat="1" ht="12.75" customHeight="1">
      <c r="A57" s="253"/>
      <c r="B57" s="2115"/>
      <c r="C57" s="2116"/>
      <c r="D57" s="2116"/>
      <c r="E57" s="2116"/>
      <c r="F57" s="2116"/>
      <c r="G57" s="2116"/>
      <c r="H57" s="2116"/>
      <c r="I57" s="2116"/>
      <c r="J57" s="2117"/>
    </row>
    <row r="58" spans="1:10" s="181" customFormat="1">
      <c r="A58" s="253"/>
      <c r="B58" s="2118"/>
      <c r="C58" s="2119"/>
      <c r="D58" s="2119"/>
      <c r="E58" s="2119"/>
      <c r="F58" s="2119"/>
      <c r="G58" s="2119"/>
      <c r="H58" s="2119"/>
      <c r="I58" s="2119"/>
      <c r="J58" s="2120"/>
    </row>
    <row r="59" spans="1:10" s="181" customFormat="1">
      <c r="A59" s="253"/>
      <c r="B59" s="2118"/>
      <c r="C59" s="2119"/>
      <c r="D59" s="2119"/>
      <c r="E59" s="2119"/>
      <c r="F59" s="2119"/>
      <c r="G59" s="2119"/>
      <c r="H59" s="2119"/>
      <c r="I59" s="2119"/>
      <c r="J59" s="2120"/>
    </row>
    <row r="60" spans="1:10" s="181" customFormat="1">
      <c r="A60" s="253"/>
      <c r="B60" s="2118"/>
      <c r="C60" s="2119"/>
      <c r="D60" s="2119"/>
      <c r="E60" s="2119"/>
      <c r="F60" s="2119"/>
      <c r="G60" s="2119"/>
      <c r="H60" s="2119"/>
      <c r="I60" s="2119"/>
      <c r="J60" s="2120"/>
    </row>
    <row r="61" spans="1:10" s="181" customFormat="1">
      <c r="A61" s="253"/>
      <c r="B61" s="2118"/>
      <c r="C61" s="2119"/>
      <c r="D61" s="2119"/>
      <c r="E61" s="2119"/>
      <c r="F61" s="2119"/>
      <c r="G61" s="2119"/>
      <c r="H61" s="2119"/>
      <c r="I61" s="2119"/>
      <c r="J61" s="2120"/>
    </row>
    <row r="62" spans="1:10" s="181" customFormat="1">
      <c r="A62" s="253"/>
      <c r="B62" s="2118"/>
      <c r="C62" s="2119"/>
      <c r="D62" s="2119"/>
      <c r="E62" s="2119"/>
      <c r="F62" s="2119"/>
      <c r="G62" s="2119"/>
      <c r="H62" s="2119"/>
      <c r="I62" s="2119"/>
      <c r="J62" s="2120"/>
    </row>
    <row r="63" spans="1:10" s="181" customFormat="1">
      <c r="A63" s="253"/>
      <c r="B63" s="2118"/>
      <c r="C63" s="2119"/>
      <c r="D63" s="2119"/>
      <c r="E63" s="2119"/>
      <c r="F63" s="2119"/>
      <c r="G63" s="2119"/>
      <c r="H63" s="2119"/>
      <c r="I63" s="2119"/>
      <c r="J63" s="2120"/>
    </row>
    <row r="64" spans="1:10" s="181" customFormat="1">
      <c r="A64" s="253"/>
      <c r="B64" s="2118"/>
      <c r="C64" s="2119"/>
      <c r="D64" s="2119"/>
      <c r="E64" s="2119"/>
      <c r="F64" s="2119"/>
      <c r="G64" s="2119"/>
      <c r="H64" s="2119"/>
      <c r="I64" s="2119"/>
      <c r="J64" s="2120"/>
    </row>
    <row r="65" spans="1:10" s="181" customFormat="1">
      <c r="A65" s="253"/>
      <c r="B65" s="2118"/>
      <c r="C65" s="2119"/>
      <c r="D65" s="2119"/>
      <c r="E65" s="2119"/>
      <c r="F65" s="2119"/>
      <c r="G65" s="2119"/>
      <c r="H65" s="2119"/>
      <c r="I65" s="2119"/>
      <c r="J65" s="2120"/>
    </row>
    <row r="66" spans="1:10" s="181" customFormat="1">
      <c r="A66" s="253"/>
      <c r="B66" s="2118"/>
      <c r="C66" s="2119"/>
      <c r="D66" s="2119"/>
      <c r="E66" s="2119"/>
      <c r="F66" s="2119"/>
      <c r="G66" s="2119"/>
      <c r="H66" s="2119"/>
      <c r="I66" s="2119"/>
      <c r="J66" s="2120"/>
    </row>
    <row r="67" spans="1:10" s="181" customFormat="1" ht="9" customHeight="1">
      <c r="A67" s="254"/>
      <c r="B67" s="2121"/>
      <c r="C67" s="2122"/>
      <c r="D67" s="2122"/>
      <c r="E67" s="2122"/>
      <c r="F67" s="2122"/>
      <c r="G67" s="2122"/>
      <c r="H67" s="2122"/>
      <c r="I67" s="2122"/>
      <c r="J67" s="2123"/>
    </row>
    <row r="68" spans="1:10" s="181" customFormat="1" ht="9" customHeight="1">
      <c r="A68" s="219"/>
      <c r="B68" s="255"/>
      <c r="C68" s="256"/>
      <c r="D68" s="256"/>
      <c r="E68" s="256"/>
      <c r="F68" s="256"/>
      <c r="G68" s="256"/>
      <c r="H68" s="256"/>
    </row>
    <row r="69" spans="1:10" s="181" customFormat="1" ht="16.5" customHeight="1">
      <c r="A69" s="219"/>
      <c r="B69" s="255"/>
      <c r="C69" s="256"/>
      <c r="D69" s="256"/>
      <c r="E69" s="256"/>
      <c r="F69" s="256"/>
      <c r="G69" s="256"/>
      <c r="H69" s="256"/>
    </row>
    <row r="70" spans="1:10" s="181" customFormat="1">
      <c r="A70" s="2108" t="s">
        <v>1322</v>
      </c>
      <c r="B70" s="2111"/>
      <c r="C70" s="2111"/>
      <c r="D70" s="2111"/>
      <c r="E70" s="2112"/>
      <c r="F70" s="2112"/>
      <c r="G70" s="2112"/>
      <c r="H70" s="2112"/>
      <c r="I70" s="2112"/>
    </row>
    <row r="71" spans="1:10" s="181" customFormat="1">
      <c r="A71" s="219"/>
      <c r="C71" s="257"/>
      <c r="D71" s="258" t="s">
        <v>1321</v>
      </c>
      <c r="E71" s="256"/>
      <c r="F71" s="256"/>
      <c r="G71" s="256"/>
      <c r="H71" s="256"/>
    </row>
    <row r="72" spans="1:10" s="181" customFormat="1" ht="5.25" customHeight="1">
      <c r="B72" s="255"/>
      <c r="C72" s="256"/>
      <c r="D72" s="256"/>
      <c r="E72" s="256"/>
      <c r="F72" s="256"/>
      <c r="G72" s="256"/>
      <c r="H72" s="256"/>
    </row>
    <row r="73" spans="1:10" s="181" customFormat="1">
      <c r="A73" s="259" t="s">
        <v>1925</v>
      </c>
      <c r="B73" s="255"/>
      <c r="C73" s="256"/>
      <c r="D73" s="256"/>
      <c r="E73" s="256"/>
      <c r="F73" s="256"/>
      <c r="G73" s="256"/>
      <c r="H73" s="256"/>
    </row>
    <row r="74" spans="1:10" s="181" customFormat="1">
      <c r="A74" s="259" t="s">
        <v>1424</v>
      </c>
      <c r="B74" s="255"/>
      <c r="C74" s="256"/>
      <c r="D74" s="256"/>
      <c r="E74" s="256"/>
      <c r="F74" s="256"/>
      <c r="G74" s="256"/>
      <c r="H74" s="256"/>
    </row>
    <row r="75" spans="1:10" s="181" customFormat="1">
      <c r="A75" s="259" t="s">
        <v>1942</v>
      </c>
      <c r="B75" s="255"/>
      <c r="C75" s="256"/>
      <c r="D75" s="256"/>
      <c r="E75" s="256"/>
      <c r="F75" s="256"/>
      <c r="G75" s="256"/>
      <c r="H75" s="256"/>
    </row>
    <row r="76" spans="1:10" s="181" customFormat="1" ht="18.75" customHeight="1">
      <c r="A76" s="239" t="s">
        <v>1425</v>
      </c>
      <c r="B76" s="255"/>
      <c r="C76" s="256"/>
      <c r="D76" s="256"/>
      <c r="E76" s="256"/>
      <c r="F76" s="256"/>
      <c r="G76" s="256"/>
      <c r="H76" s="256"/>
    </row>
    <row r="77" spans="1:10" s="181" customFormat="1">
      <c r="C77" s="179">
        <v>24</v>
      </c>
      <c r="D77" s="247" t="s">
        <v>1646</v>
      </c>
      <c r="G77" s="297" t="s">
        <v>1900</v>
      </c>
      <c r="I77" s="1807"/>
      <c r="J77" s="261"/>
    </row>
    <row r="78" spans="1:10" s="181" customFormat="1" ht="6" customHeight="1">
      <c r="A78" s="219"/>
      <c r="B78" s="262"/>
      <c r="C78" s="179"/>
      <c r="D78" s="247"/>
      <c r="E78" s="248"/>
      <c r="F78" s="249"/>
    </row>
    <row r="79" spans="1:10" s="181" customFormat="1">
      <c r="A79" s="219"/>
      <c r="B79" s="262"/>
      <c r="C79" s="179">
        <v>25</v>
      </c>
      <c r="D79" s="247" t="s">
        <v>1644</v>
      </c>
      <c r="E79" s="248"/>
      <c r="F79" s="249"/>
    </row>
    <row r="80" spans="1:10" s="181" customFormat="1">
      <c r="A80" s="219"/>
      <c r="B80" s="262"/>
      <c r="C80" s="179"/>
      <c r="D80" s="247" t="s">
        <v>1645</v>
      </c>
      <c r="E80" s="248"/>
      <c r="F80" s="249"/>
    </row>
    <row r="81" spans="1:10" s="181" customFormat="1">
      <c r="A81" s="219"/>
      <c r="B81" s="262"/>
    </row>
    <row r="82" spans="1:10" s="181" customFormat="1" ht="12.75" customHeight="1">
      <c r="A82" s="219"/>
      <c r="B82" s="262"/>
      <c r="C82" s="247"/>
    </row>
    <row r="83" spans="1:10" s="181" customFormat="1" ht="12.75" customHeight="1" thickBot="1">
      <c r="A83" s="2113" t="s">
        <v>1319</v>
      </c>
      <c r="B83" s="2113"/>
      <c r="C83" s="2113"/>
      <c r="D83" s="2114"/>
      <c r="E83" s="263" t="s">
        <v>1356</v>
      </c>
      <c r="F83" s="263" t="s">
        <v>1357</v>
      </c>
      <c r="G83" s="263" t="s">
        <v>1358</v>
      </c>
      <c r="H83" s="263" t="s">
        <v>1359</v>
      </c>
      <c r="I83" s="263" t="s">
        <v>1360</v>
      </c>
      <c r="J83" s="264" t="s">
        <v>156</v>
      </c>
    </row>
    <row r="84" spans="1:10" s="181" customFormat="1" ht="13.5" customHeight="1" thickTop="1">
      <c r="A84" s="265" t="s">
        <v>1443</v>
      </c>
      <c r="B84" s="266"/>
      <c r="C84" s="267"/>
      <c r="D84" s="268"/>
      <c r="E84" s="269"/>
      <c r="F84" s="269"/>
      <c r="G84" s="269"/>
      <c r="H84" s="269"/>
      <c r="I84" s="269"/>
      <c r="J84" s="270"/>
    </row>
    <row r="85" spans="1:10" s="181" customFormat="1" ht="13.5" customHeight="1">
      <c r="A85" s="271" t="s">
        <v>1923</v>
      </c>
      <c r="B85" s="272"/>
      <c r="C85" s="273"/>
      <c r="D85" s="274"/>
      <c r="E85" s="275"/>
      <c r="F85" s="276">
        <v>2856563</v>
      </c>
      <c r="G85" s="276">
        <v>1068771</v>
      </c>
      <c r="H85" s="276">
        <v>655790</v>
      </c>
      <c r="I85" s="276"/>
      <c r="J85" s="277">
        <f>SUM(E85:I85)</f>
        <v>4581124</v>
      </c>
    </row>
    <row r="86" spans="1:10" s="181" customFormat="1" ht="13.5" customHeight="1">
      <c r="A86" s="278"/>
      <c r="B86" s="279"/>
      <c r="C86" s="280"/>
      <c r="D86" s="281"/>
      <c r="E86" s="269"/>
      <c r="F86" s="269"/>
      <c r="G86" s="269"/>
      <c r="H86" s="269"/>
      <c r="I86" s="269"/>
      <c r="J86" s="270"/>
    </row>
    <row r="87" spans="1:10" s="181" customFormat="1" ht="13.5" customHeight="1">
      <c r="A87" s="282" t="s">
        <v>1320</v>
      </c>
      <c r="B87" s="283"/>
      <c r="C87" s="284"/>
      <c r="D87" s="281"/>
      <c r="E87" s="269"/>
      <c r="F87" s="269"/>
      <c r="G87" s="269"/>
      <c r="H87" s="269"/>
      <c r="I87" s="269"/>
      <c r="J87" s="270"/>
    </row>
    <row r="88" spans="1:10" s="181" customFormat="1" ht="13.5" customHeight="1">
      <c r="A88" s="285" t="s">
        <v>1923</v>
      </c>
      <c r="B88" s="286"/>
      <c r="C88" s="287"/>
      <c r="D88" s="288"/>
      <c r="E88" s="276"/>
      <c r="F88" s="276"/>
      <c r="G88" s="276"/>
      <c r="H88" s="276"/>
      <c r="I88" s="276"/>
      <c r="J88" s="277">
        <f>SUM(E88:I88)</f>
        <v>0</v>
      </c>
    </row>
    <row r="89" spans="1:10" s="181" customFormat="1" ht="13.5" customHeight="1">
      <c r="A89" s="289"/>
      <c r="B89" s="290"/>
      <c r="C89" s="291"/>
      <c r="D89" s="288"/>
      <c r="E89" s="276"/>
      <c r="F89" s="276"/>
      <c r="G89" s="276"/>
      <c r="H89" s="276"/>
      <c r="I89" s="276"/>
      <c r="J89" s="292"/>
    </row>
    <row r="90" spans="1:10" s="181" customFormat="1" ht="13.5" customHeight="1">
      <c r="A90" s="282" t="s">
        <v>156</v>
      </c>
      <c r="B90" s="283"/>
      <c r="C90" s="284"/>
      <c r="D90" s="293"/>
      <c r="E90" s="294"/>
      <c r="F90" s="294"/>
      <c r="G90" s="294"/>
      <c r="H90" s="294"/>
      <c r="I90" s="294"/>
      <c r="J90" s="295">
        <f>SUM(J85:J89)</f>
        <v>4581124</v>
      </c>
    </row>
    <row r="91" spans="1:10" s="181" customFormat="1">
      <c r="A91" s="219"/>
      <c r="B91" s="262"/>
      <c r="C91" s="179"/>
      <c r="E91" s="260"/>
      <c r="F91" s="296"/>
      <c r="H91" s="297"/>
    </row>
    <row r="92" spans="1:10" s="181" customFormat="1">
      <c r="A92" s="219"/>
      <c r="B92" s="247" t="s">
        <v>1639</v>
      </c>
      <c r="C92" s="179"/>
      <c r="E92" s="260"/>
      <c r="F92" s="296"/>
      <c r="H92" s="297"/>
    </row>
    <row r="93" spans="1:10" s="181" customFormat="1" ht="16.5" customHeight="1">
      <c r="A93" s="219"/>
      <c r="B93" s="298" t="s">
        <v>1924</v>
      </c>
      <c r="C93" s="179"/>
      <c r="E93" s="260"/>
      <c r="F93" s="296"/>
      <c r="H93" s="297"/>
    </row>
    <row r="94" spans="1:10" s="181" customFormat="1">
      <c r="A94" s="299" t="s">
        <v>1330</v>
      </c>
      <c r="B94" s="300"/>
      <c r="C94" s="300"/>
      <c r="D94" s="301"/>
      <c r="E94" s="302"/>
      <c r="F94" s="303"/>
      <c r="G94" s="304"/>
      <c r="H94" s="305"/>
      <c r="I94" s="306"/>
    </row>
    <row r="95" spans="1:10" s="181" customFormat="1">
      <c r="A95" s="307"/>
      <c r="B95" s="308" t="s">
        <v>1640</v>
      </c>
      <c r="C95" s="309"/>
      <c r="D95" s="310"/>
      <c r="E95" s="304"/>
      <c r="F95" s="304"/>
      <c r="G95" s="304"/>
      <c r="H95" s="304"/>
      <c r="I95" s="304"/>
    </row>
    <row r="96" spans="1:10" s="181" customFormat="1">
      <c r="A96" s="307" t="s">
        <v>1168</v>
      </c>
      <c r="B96" s="345" t="s">
        <v>1642</v>
      </c>
      <c r="C96" s="309"/>
      <c r="D96" s="311"/>
      <c r="E96" s="311"/>
      <c r="F96" s="311"/>
      <c r="G96" s="311"/>
      <c r="H96" s="311"/>
      <c r="I96" s="304"/>
    </row>
    <row r="97" spans="1:9" s="181" customFormat="1">
      <c r="A97" s="307"/>
      <c r="B97" s="308" t="s">
        <v>1641</v>
      </c>
      <c r="C97" s="309"/>
      <c r="D97" s="311"/>
      <c r="E97" s="311"/>
      <c r="F97" s="311"/>
      <c r="G97" s="311"/>
      <c r="H97" s="311"/>
      <c r="I97" s="304"/>
    </row>
    <row r="98" spans="1:9" s="181" customFormat="1">
      <c r="A98" s="308"/>
      <c r="B98" s="312" t="s">
        <v>1643</v>
      </c>
      <c r="C98" s="309"/>
      <c r="D98" s="311"/>
      <c r="E98" s="311"/>
      <c r="F98" s="311"/>
      <c r="G98" s="311"/>
      <c r="H98" s="311"/>
      <c r="I98" s="304"/>
    </row>
    <row r="99" spans="1:9" s="181" customFormat="1">
      <c r="A99" s="313"/>
      <c r="B99" s="314"/>
      <c r="C99" s="309"/>
      <c r="D99" s="311"/>
      <c r="E99" s="311"/>
      <c r="F99" s="311"/>
      <c r="G99" s="311"/>
      <c r="H99" s="311"/>
      <c r="I99" s="304"/>
    </row>
    <row r="100" spans="1:9" s="181" customFormat="1" ht="3.75" customHeight="1">
      <c r="A100" s="310"/>
      <c r="B100" s="315"/>
      <c r="C100" s="310"/>
      <c r="D100" s="311"/>
      <c r="E100" s="311"/>
      <c r="F100" s="311"/>
      <c r="G100" s="311"/>
      <c r="H100" s="311"/>
      <c r="I100" s="304"/>
    </row>
    <row r="101" spans="1:9" s="181" customFormat="1">
      <c r="A101" s="310"/>
      <c r="B101" s="315" t="s">
        <v>1165</v>
      </c>
      <c r="C101" s="310"/>
      <c r="D101" s="310"/>
      <c r="E101" s="304"/>
      <c r="F101" s="304"/>
      <c r="G101" s="304"/>
      <c r="H101" s="304"/>
      <c r="I101" s="304"/>
    </row>
    <row r="102" spans="1:9" s="181" customFormat="1">
      <c r="A102" s="316"/>
      <c r="B102" s="2095"/>
      <c r="C102" s="2096"/>
      <c r="D102" s="2096"/>
      <c r="E102" s="2096"/>
      <c r="F102" s="2096"/>
      <c r="G102" s="2096"/>
      <c r="H102" s="2096"/>
      <c r="I102" s="2097"/>
    </row>
    <row r="103" spans="1:9" s="181" customFormat="1" ht="11.25" customHeight="1">
      <c r="A103" s="316"/>
      <c r="B103" s="2098"/>
      <c r="C103" s="2099"/>
      <c r="D103" s="2099"/>
      <c r="E103" s="2099"/>
      <c r="F103" s="2099"/>
      <c r="G103" s="2099"/>
      <c r="H103" s="2099"/>
      <c r="I103" s="2100"/>
    </row>
    <row r="104" spans="1:9" s="181" customFormat="1" ht="11.25" customHeight="1">
      <c r="A104" s="316"/>
      <c r="B104" s="2098"/>
      <c r="C104" s="2099"/>
      <c r="D104" s="2099"/>
      <c r="E104" s="2099"/>
      <c r="F104" s="2099"/>
      <c r="G104" s="2099"/>
      <c r="H104" s="2099"/>
      <c r="I104" s="2100"/>
    </row>
    <row r="105" spans="1:9" s="181" customFormat="1">
      <c r="A105" s="316"/>
      <c r="B105" s="2098"/>
      <c r="C105" s="2099"/>
      <c r="D105" s="2099"/>
      <c r="E105" s="2099"/>
      <c r="F105" s="2099"/>
      <c r="G105" s="2099"/>
      <c r="H105" s="2099"/>
      <c r="I105" s="2100"/>
    </row>
    <row r="106" spans="1:9" s="181" customFormat="1" ht="11.25" customHeight="1">
      <c r="A106" s="316"/>
      <c r="B106" s="2098"/>
      <c r="C106" s="2099"/>
      <c r="D106" s="2099"/>
      <c r="E106" s="2099"/>
      <c r="F106" s="2099"/>
      <c r="G106" s="2099"/>
      <c r="H106" s="2099"/>
      <c r="I106" s="2100"/>
    </row>
    <row r="107" spans="1:9" s="181" customFormat="1" ht="11.25" customHeight="1">
      <c r="A107" s="316"/>
      <c r="B107" s="2098"/>
      <c r="C107" s="2099"/>
      <c r="D107" s="2099"/>
      <c r="E107" s="2099"/>
      <c r="F107" s="2099"/>
      <c r="G107" s="2099"/>
      <c r="H107" s="2099"/>
      <c r="I107" s="2100"/>
    </row>
    <row r="108" spans="1:9" s="181" customFormat="1" ht="11.25" customHeight="1">
      <c r="A108" s="316"/>
      <c r="B108" s="2098"/>
      <c r="C108" s="2099"/>
      <c r="D108" s="2099"/>
      <c r="E108" s="2099"/>
      <c r="F108" s="2099"/>
      <c r="G108" s="2099"/>
      <c r="H108" s="2099"/>
      <c r="I108" s="2100"/>
    </row>
    <row r="109" spans="1:9" s="181" customFormat="1" ht="11.25" customHeight="1">
      <c r="A109" s="316"/>
      <c r="B109" s="2098"/>
      <c r="C109" s="2099"/>
      <c r="D109" s="2099"/>
      <c r="E109" s="2099"/>
      <c r="F109" s="2099"/>
      <c r="G109" s="2099"/>
      <c r="H109" s="2099"/>
      <c r="I109" s="2100"/>
    </row>
    <row r="110" spans="1:9" s="181" customFormat="1" ht="11.25" customHeight="1">
      <c r="A110" s="316"/>
      <c r="B110" s="2098"/>
      <c r="C110" s="2099"/>
      <c r="D110" s="2099"/>
      <c r="E110" s="2099"/>
      <c r="F110" s="2099"/>
      <c r="G110" s="2099"/>
      <c r="H110" s="2099"/>
      <c r="I110" s="2100"/>
    </row>
    <row r="111" spans="1:9" s="181" customFormat="1" ht="11.25" customHeight="1">
      <c r="A111" s="316"/>
      <c r="B111" s="2098"/>
      <c r="C111" s="2099"/>
      <c r="D111" s="2099"/>
      <c r="E111" s="2099"/>
      <c r="F111" s="2099"/>
      <c r="G111" s="2099"/>
      <c r="H111" s="2099"/>
      <c r="I111" s="2100"/>
    </row>
    <row r="112" spans="1:9" s="181" customFormat="1" ht="11.25" customHeight="1">
      <c r="A112" s="316"/>
      <c r="B112" s="2101"/>
      <c r="C112" s="2102"/>
      <c r="D112" s="2102"/>
      <c r="E112" s="2102"/>
      <c r="F112" s="2102"/>
      <c r="G112" s="2102"/>
      <c r="H112" s="2102"/>
      <c r="I112" s="2103"/>
    </row>
    <row r="113" spans="1:9" s="181" customFormat="1" ht="11.25" customHeight="1">
      <c r="A113" s="317"/>
      <c r="B113" s="311"/>
      <c r="C113" s="311"/>
      <c r="D113" s="311"/>
      <c r="E113" s="304"/>
      <c r="F113" s="304"/>
      <c r="G113" s="304"/>
      <c r="H113" s="304"/>
      <c r="I113" s="304"/>
    </row>
    <row r="114" spans="1:9" s="181" customFormat="1" ht="18" customHeight="1">
      <c r="A114" s="316"/>
      <c r="B114" s="317"/>
      <c r="C114" s="2104" t="s">
        <v>2059</v>
      </c>
      <c r="D114" s="2104"/>
      <c r="E114" s="304"/>
      <c r="F114" s="304"/>
      <c r="G114" s="304"/>
      <c r="H114" s="304"/>
      <c r="I114" s="304"/>
    </row>
    <row r="115" spans="1:9" s="181" customFormat="1" ht="11.25" customHeight="1">
      <c r="A115" s="316"/>
      <c r="B115" s="316"/>
      <c r="C115" s="318"/>
      <c r="D115" s="319" t="s">
        <v>1166</v>
      </c>
      <c r="E115" s="320"/>
      <c r="F115" s="304"/>
      <c r="G115" s="304"/>
      <c r="H115" s="304"/>
      <c r="I115" s="304"/>
    </row>
    <row r="116" spans="1:9" s="181" customFormat="1">
      <c r="A116" s="316"/>
      <c r="B116" s="316"/>
      <c r="C116" s="318"/>
      <c r="D116" s="321"/>
      <c r="E116" s="320"/>
      <c r="F116" s="304"/>
      <c r="G116" s="304"/>
      <c r="H116" s="304"/>
      <c r="I116" s="304"/>
    </row>
    <row r="117" spans="1:9" s="181" customFormat="1" ht="36" customHeight="1">
      <c r="A117" s="316"/>
      <c r="B117" s="322"/>
      <c r="C117" s="2105" t="s">
        <v>1329</v>
      </c>
      <c r="D117" s="2106"/>
      <c r="E117" s="2107"/>
      <c r="F117" s="2107"/>
      <c r="G117" s="2107"/>
      <c r="H117" s="2107"/>
      <c r="I117" s="304"/>
    </row>
    <row r="118" spans="1:9" s="181" customFormat="1" ht="24" customHeight="1">
      <c r="A118" s="316"/>
      <c r="B118" s="316"/>
      <c r="C118" s="316"/>
      <c r="D118" s="323"/>
      <c r="E118" s="322"/>
      <c r="F118" s="324"/>
      <c r="G118" s="1809"/>
      <c r="H118" s="322"/>
      <c r="I118" s="304"/>
    </row>
    <row r="119" spans="1:9" s="181" customFormat="1" ht="11.25" customHeight="1">
      <c r="A119" s="325"/>
      <c r="B119" s="325"/>
      <c r="C119" s="326"/>
      <c r="D119" s="327" t="s">
        <v>360</v>
      </c>
      <c r="E119" s="310"/>
      <c r="F119" s="1808" t="s">
        <v>1901</v>
      </c>
      <c r="G119" s="328"/>
      <c r="H119" s="328"/>
      <c r="I119" s="304"/>
    </row>
    <row r="120" spans="1:9">
      <c r="A120" s="329"/>
      <c r="B120" s="180"/>
      <c r="C120" s="330"/>
      <c r="D120" s="256"/>
      <c r="E120" s="256"/>
      <c r="F120" s="256"/>
      <c r="G120" s="256"/>
      <c r="H120" s="256"/>
      <c r="I120" s="304"/>
    </row>
    <row r="121" spans="1:9">
      <c r="A121" s="329"/>
      <c r="B121" s="1459" t="s">
        <v>1600</v>
      </c>
      <c r="C121" s="331"/>
      <c r="D121" s="256"/>
      <c r="E121" s="256"/>
      <c r="F121" s="256"/>
      <c r="G121" s="256"/>
      <c r="H121" s="256"/>
      <c r="I121" s="304"/>
    </row>
    <row r="122" spans="1:9" s="216" customFormat="1">
      <c r="A122" s="329"/>
      <c r="B122" s="329"/>
      <c r="C122" s="329"/>
      <c r="D122" s="332"/>
      <c r="E122" s="256"/>
      <c r="F122" s="333"/>
      <c r="G122" s="256"/>
      <c r="H122" s="256"/>
      <c r="I122" s="304"/>
    </row>
    <row r="123" spans="1:9">
      <c r="A123" s="334"/>
      <c r="B123" s="334"/>
      <c r="C123" s="335"/>
      <c r="D123" s="336"/>
      <c r="E123" s="181"/>
      <c r="F123" s="181"/>
      <c r="G123" s="181"/>
      <c r="H123" s="181"/>
      <c r="I123" s="304"/>
    </row>
    <row r="124" spans="1:9">
      <c r="A124" s="209"/>
      <c r="B124" s="209"/>
      <c r="C124" s="335"/>
      <c r="D124" s="337"/>
      <c r="E124" s="338"/>
      <c r="F124" s="181"/>
      <c r="G124" s="181"/>
      <c r="H124" s="181"/>
      <c r="I124" s="304"/>
    </row>
    <row r="125" spans="1:9">
      <c r="A125" s="209"/>
      <c r="B125" s="209"/>
      <c r="C125" s="339"/>
      <c r="D125" s="332"/>
      <c r="E125" s="338"/>
      <c r="F125" s="181"/>
      <c r="G125" s="181"/>
      <c r="H125" s="181"/>
      <c r="I125" s="304"/>
    </row>
    <row r="126" spans="1:9">
      <c r="A126" s="209"/>
      <c r="B126" s="209"/>
      <c r="C126" s="339"/>
      <c r="D126" s="340"/>
      <c r="E126" s="340"/>
      <c r="F126" s="340"/>
      <c r="G126" s="340"/>
      <c r="H126" s="340"/>
      <c r="I126" s="304"/>
    </row>
    <row r="127" spans="1:9">
      <c r="A127" s="209"/>
      <c r="B127" s="209"/>
      <c r="C127" s="339"/>
      <c r="I127" s="181"/>
    </row>
    <row r="128" spans="1:9">
      <c r="A128" s="209"/>
      <c r="B128" s="209"/>
      <c r="C128" s="339"/>
      <c r="D128" s="332"/>
      <c r="E128" s="180"/>
      <c r="F128" s="333"/>
      <c r="G128" s="216"/>
      <c r="H128" s="216"/>
    </row>
    <row r="129" spans="1:9" s="216" customFormat="1">
      <c r="A129" s="248"/>
      <c r="B129" s="248"/>
      <c r="C129" s="339"/>
      <c r="D129" s="202"/>
      <c r="E129" s="202"/>
      <c r="F129" s="202"/>
      <c r="G129" s="202"/>
      <c r="H129" s="202"/>
      <c r="I129" s="202"/>
    </row>
    <row r="130" spans="1:9">
      <c r="A130" s="248"/>
      <c r="B130" s="248"/>
      <c r="C130" s="339"/>
      <c r="I130" s="216"/>
    </row>
    <row r="131" spans="1:9">
      <c r="A131" s="248"/>
      <c r="B131" s="248"/>
      <c r="C131" s="339"/>
    </row>
    <row r="132" spans="1:9">
      <c r="A132" s="248"/>
      <c r="B132" s="248"/>
      <c r="C132" s="339"/>
    </row>
    <row r="133" spans="1:9">
      <c r="A133" s="248"/>
      <c r="B133" s="248"/>
      <c r="C133" s="339"/>
      <c r="G133" s="216"/>
      <c r="H133" s="216"/>
    </row>
    <row r="134" spans="1:9">
      <c r="A134" s="248"/>
      <c r="B134" s="248"/>
      <c r="C134" s="339"/>
    </row>
    <row r="135" spans="1:9">
      <c r="A135" s="248"/>
      <c r="B135" s="248"/>
      <c r="C135" s="339"/>
    </row>
    <row r="136" spans="1:9">
      <c r="A136" s="248"/>
      <c r="B136" s="248"/>
      <c r="C136" s="339"/>
    </row>
    <row r="137" spans="1:9">
      <c r="A137" s="248"/>
      <c r="B137" s="248"/>
      <c r="C137" s="339"/>
      <c r="I137" s="216"/>
    </row>
    <row r="138" spans="1:9">
      <c r="A138" s="209"/>
      <c r="B138" s="209"/>
      <c r="C138" s="339"/>
    </row>
    <row r="139" spans="1:9" ht="5.25" customHeight="1">
      <c r="A139" s="216"/>
      <c r="B139" s="217"/>
    </row>
    <row r="140" spans="1:9" ht="9.6" customHeight="1">
      <c r="A140" s="341"/>
      <c r="B140" s="341"/>
      <c r="C140" s="342"/>
    </row>
    <row r="143" spans="1:9">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F60" sqref="F59:F60"/>
    </sheetView>
  </sheetViews>
  <sheetFormatPr defaultColWidth="9.140625" defaultRowHeight="1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c r="A1" s="2124" t="s">
        <v>385</v>
      </c>
      <c r="B1" s="2124"/>
      <c r="C1" s="2124"/>
      <c r="D1" s="2124"/>
      <c r="E1" s="2124"/>
      <c r="F1" s="2124"/>
      <c r="G1" s="2124"/>
      <c r="H1" s="2124"/>
      <c r="I1" s="2124"/>
      <c r="J1" s="2124"/>
      <c r="K1" s="2124"/>
      <c r="L1" s="2124"/>
      <c r="M1" s="2124"/>
      <c r="N1" s="346"/>
    </row>
    <row r="2" spans="1:14" ht="10.9" customHeight="1">
      <c r="A2" s="346"/>
      <c r="B2" s="346"/>
      <c r="C2" s="346"/>
      <c r="D2" s="346"/>
      <c r="E2" s="346"/>
      <c r="F2" s="346"/>
      <c r="G2" s="346"/>
      <c r="H2" s="346"/>
      <c r="I2" s="346"/>
      <c r="J2" s="346"/>
      <c r="K2" s="346"/>
      <c r="L2" s="346"/>
      <c r="M2" s="346"/>
      <c r="N2" s="346"/>
    </row>
    <row r="3" spans="1:14">
      <c r="A3" s="348" t="s">
        <v>845</v>
      </c>
      <c r="B3" s="346"/>
      <c r="C3" s="346"/>
      <c r="D3" s="346"/>
      <c r="E3" s="346"/>
      <c r="F3" s="346"/>
      <c r="G3" s="346"/>
      <c r="H3" s="346"/>
      <c r="I3" s="346"/>
      <c r="J3" s="346"/>
      <c r="K3" s="346"/>
      <c r="L3" s="346"/>
      <c r="M3" s="346"/>
      <c r="N3" s="346"/>
    </row>
    <row r="4" spans="1:14" ht="10.5" customHeight="1">
      <c r="B4" s="222"/>
      <c r="C4" s="222"/>
      <c r="D4" s="222"/>
      <c r="E4" s="222"/>
      <c r="F4" s="222"/>
      <c r="G4" s="222"/>
      <c r="H4" s="222"/>
      <c r="I4" s="222"/>
      <c r="J4" s="222"/>
      <c r="K4" s="222"/>
      <c r="L4" s="222"/>
      <c r="M4" s="222"/>
    </row>
    <row r="5" spans="1:14" ht="14.25" customHeight="1">
      <c r="A5" s="349" t="s">
        <v>457</v>
      </c>
      <c r="B5" s="349" t="s">
        <v>1647</v>
      </c>
      <c r="C5" s="222"/>
      <c r="D5" s="222"/>
      <c r="E5" s="222"/>
      <c r="F5" s="222"/>
      <c r="G5" s="222"/>
      <c r="H5" s="222"/>
      <c r="I5" s="222"/>
      <c r="J5" s="222"/>
      <c r="K5" s="350"/>
      <c r="L5" s="222"/>
      <c r="M5" s="222"/>
    </row>
    <row r="6" spans="1:14" ht="10.9" customHeight="1">
      <c r="C6" s="222"/>
      <c r="D6" s="222"/>
      <c r="E6" s="222"/>
      <c r="F6" s="222"/>
      <c r="G6" s="222"/>
      <c r="H6" s="222"/>
      <c r="I6" s="222"/>
      <c r="J6" s="222"/>
      <c r="K6" s="222"/>
      <c r="L6" s="222"/>
      <c r="M6" s="222"/>
    </row>
    <row r="7" spans="1:14" ht="13.35" customHeight="1">
      <c r="B7" s="222"/>
      <c r="C7" s="222"/>
      <c r="D7" s="344" t="s">
        <v>1943</v>
      </c>
      <c r="E7" s="222"/>
      <c r="F7" s="351" t="s">
        <v>271</v>
      </c>
      <c r="G7" s="222"/>
      <c r="H7" s="222"/>
      <c r="I7" s="222"/>
      <c r="J7" s="352">
        <v>2106440681</v>
      </c>
      <c r="K7" s="222"/>
      <c r="L7" s="222"/>
      <c r="M7" s="222"/>
    </row>
    <row r="8" spans="1:14" ht="10.9" customHeight="1">
      <c r="C8" s="222"/>
      <c r="D8" s="222"/>
      <c r="E8" s="222"/>
      <c r="F8" s="222"/>
      <c r="G8" s="222"/>
      <c r="H8" s="222"/>
      <c r="I8" s="222"/>
      <c r="J8" s="222"/>
      <c r="K8" s="222"/>
      <c r="L8" s="222"/>
      <c r="M8" s="222"/>
    </row>
    <row r="9" spans="1:14" ht="22.5">
      <c r="B9" s="222"/>
      <c r="C9" s="222"/>
      <c r="D9" s="353" t="s">
        <v>1154</v>
      </c>
      <c r="E9" s="349"/>
      <c r="F9" s="354" t="s">
        <v>869</v>
      </c>
      <c r="G9" s="349"/>
      <c r="H9" s="353" t="s">
        <v>155</v>
      </c>
      <c r="I9" s="349"/>
      <c r="J9" s="354" t="s">
        <v>1001</v>
      </c>
      <c r="K9" s="349"/>
      <c r="L9" s="353" t="s">
        <v>406</v>
      </c>
      <c r="M9" s="222"/>
    </row>
    <row r="10" spans="1:14" ht="13.35" customHeight="1">
      <c r="A10" s="344" t="s">
        <v>928</v>
      </c>
      <c r="C10" s="222"/>
      <c r="D10" s="355">
        <v>3.7810000000000003E-2</v>
      </c>
      <c r="E10" s="356" t="s">
        <v>1004</v>
      </c>
      <c r="F10" s="355">
        <v>6.979E-3</v>
      </c>
      <c r="G10" s="356" t="s">
        <v>1004</v>
      </c>
      <c r="H10" s="355">
        <v>7.6920000000000001E-3</v>
      </c>
      <c r="I10" s="356" t="s">
        <v>1005</v>
      </c>
      <c r="J10" s="1701">
        <f>ROUND(D10+F10+H10,5)</f>
        <v>5.2479999999999999E-2</v>
      </c>
      <c r="K10" s="222"/>
      <c r="L10" s="355">
        <v>4.66E-4</v>
      </c>
      <c r="M10" s="222"/>
    </row>
    <row r="11" spans="1:14" ht="7.5" customHeight="1">
      <c r="B11" s="222"/>
      <c r="C11" s="222"/>
      <c r="D11" s="2134" t="str">
        <f>IF(SUM(J10)&lt;=0.0999999,"","Enter the Tax Rates by moving the decimal two places to the left.")</f>
        <v/>
      </c>
      <c r="E11" s="2135"/>
      <c r="F11" s="2135"/>
      <c r="G11" s="2135"/>
      <c r="H11" s="2135"/>
      <c r="I11" s="2135"/>
      <c r="J11" s="2135"/>
      <c r="K11" s="222"/>
      <c r="L11" s="357"/>
      <c r="M11" s="222"/>
    </row>
    <row r="12" spans="1:14" ht="10.5" hidden="1" customHeight="1">
      <c r="B12" s="222"/>
      <c r="C12" s="222"/>
      <c r="D12" s="358"/>
      <c r="E12" s="359"/>
      <c r="F12" s="359"/>
      <c r="G12" s="359"/>
      <c r="H12" s="359"/>
      <c r="I12" s="359"/>
      <c r="J12" s="359"/>
      <c r="K12" s="222"/>
      <c r="L12" s="357"/>
      <c r="M12" s="222"/>
    </row>
    <row r="13" spans="1:14" ht="14.25" customHeight="1">
      <c r="A13" s="349" t="s">
        <v>97</v>
      </c>
      <c r="B13" s="349" t="s">
        <v>1648</v>
      </c>
      <c r="C13" s="222"/>
      <c r="D13" s="222"/>
      <c r="E13" s="222"/>
      <c r="F13" s="222"/>
      <c r="G13" s="222"/>
      <c r="H13" s="222"/>
      <c r="I13" s="222"/>
      <c r="J13" s="222"/>
      <c r="K13" s="222"/>
      <c r="L13" s="222"/>
      <c r="M13" s="222"/>
    </row>
    <row r="14" spans="1:14" ht="10.9" customHeight="1">
      <c r="A14" s="349"/>
      <c r="B14" s="222"/>
      <c r="C14" s="222"/>
      <c r="D14" s="222"/>
      <c r="E14" s="222"/>
      <c r="F14" s="222"/>
      <c r="G14" s="222"/>
      <c r="H14" s="222"/>
      <c r="I14" s="222"/>
      <c r="J14" s="222"/>
      <c r="K14" s="222"/>
      <c r="L14" s="222"/>
      <c r="M14" s="222"/>
    </row>
    <row r="15" spans="1:14" ht="22.5">
      <c r="A15" s="349"/>
      <c r="B15" s="222"/>
      <c r="C15" s="222"/>
      <c r="D15" s="353" t="s">
        <v>526</v>
      </c>
      <c r="E15" s="222"/>
      <c r="F15" s="354" t="s">
        <v>1002</v>
      </c>
      <c r="G15" s="222"/>
      <c r="H15" s="354" t="s">
        <v>1003</v>
      </c>
      <c r="I15" s="222"/>
      <c r="J15" s="353" t="s">
        <v>391</v>
      </c>
      <c r="K15" s="222"/>
      <c r="L15" s="222"/>
      <c r="M15" s="222"/>
    </row>
    <row r="16" spans="1:14" ht="13.35" customHeight="1">
      <c r="A16" s="349"/>
      <c r="B16" s="222"/>
      <c r="C16" s="222"/>
      <c r="D16" s="1702">
        <f>SUM('Acct Summary 7-8'!C8,'Acct Summary 7-8'!D8,'Acct Summary 7-8'!F8,'Acct Summary 7-8'!I8)</f>
        <v>384985835</v>
      </c>
      <c r="E16" s="356"/>
      <c r="F16" s="1702">
        <f>SUM('Acct Summary 7-8'!C17,'Acct Summary 7-8'!D17,'Acct Summary 7-8'!F17)</f>
        <v>355278705</v>
      </c>
      <c r="G16" s="356"/>
      <c r="H16" s="1702">
        <f>SUM(D16-F16)</f>
        <v>29707130</v>
      </c>
      <c r="I16" s="222"/>
      <c r="J16" s="1702">
        <f>SUM('Acct Summary 7-8'!C81,'Acct Summary 7-8'!D81,'Acct Summary 7-8'!F81,'Acct Summary 7-8'!I81)</f>
        <v>157231717</v>
      </c>
      <c r="K16" s="222"/>
      <c r="L16" s="222"/>
      <c r="M16" s="222"/>
    </row>
    <row r="17" spans="1:13" ht="12.2" customHeight="1">
      <c r="A17" s="349"/>
      <c r="B17" s="260" t="s">
        <v>8</v>
      </c>
      <c r="C17" s="237" t="s">
        <v>1395</v>
      </c>
      <c r="D17" s="222"/>
      <c r="E17" s="222"/>
      <c r="F17" s="222"/>
      <c r="G17" s="222"/>
      <c r="H17" s="222"/>
      <c r="I17" s="222"/>
      <c r="J17" s="222"/>
      <c r="K17" s="222"/>
      <c r="L17" s="222"/>
      <c r="M17" s="222"/>
    </row>
    <row r="18" spans="1:13" ht="12.2" customHeight="1">
      <c r="A18" s="349"/>
      <c r="B18" s="222"/>
      <c r="C18" s="237" t="s">
        <v>505</v>
      </c>
      <c r="D18" s="222"/>
      <c r="E18" s="222"/>
      <c r="F18" s="222"/>
      <c r="G18" s="222"/>
      <c r="H18" s="222"/>
      <c r="I18" s="222"/>
      <c r="J18" s="222"/>
      <c r="K18" s="222"/>
      <c r="L18" s="222"/>
      <c r="M18" s="222"/>
    </row>
    <row r="19" spans="1:13" s="329" customFormat="1" ht="10.5" customHeight="1"/>
    <row r="20" spans="1:13" ht="12.75" customHeight="1">
      <c r="A20" s="349" t="s">
        <v>811</v>
      </c>
      <c r="B20" s="349" t="s">
        <v>1649</v>
      </c>
      <c r="C20" s="222"/>
      <c r="D20" s="222"/>
      <c r="E20" s="222"/>
      <c r="F20" s="222"/>
      <c r="G20" s="222"/>
      <c r="H20" s="222"/>
      <c r="I20" s="222"/>
      <c r="J20" s="222"/>
      <c r="K20" s="222"/>
      <c r="L20" s="222"/>
      <c r="M20" s="222"/>
    </row>
    <row r="21" spans="1:13">
      <c r="A21" s="349"/>
      <c r="B21" s="222"/>
      <c r="C21" s="222"/>
      <c r="D21" s="360" t="s">
        <v>393</v>
      </c>
      <c r="E21" s="361"/>
      <c r="F21" s="360" t="s">
        <v>392</v>
      </c>
      <c r="G21" s="361"/>
      <c r="H21" s="360" t="s">
        <v>394</v>
      </c>
      <c r="I21" s="361"/>
      <c r="J21" s="360" t="s">
        <v>41</v>
      </c>
      <c r="K21" s="361"/>
      <c r="L21" s="362" t="s">
        <v>544</v>
      </c>
      <c r="M21" s="222"/>
    </row>
    <row r="22" spans="1:13" ht="13.35" customHeight="1">
      <c r="A22" s="349"/>
      <c r="B22" s="222"/>
      <c r="C22" s="222"/>
      <c r="D22" s="1702">
        <f>'Short-Term Long-Term Debt 24'!F4</f>
        <v>0</v>
      </c>
      <c r="E22" s="356" t="s">
        <v>1004</v>
      </c>
      <c r="F22" s="1702">
        <f>'Short-Term Long-Term Debt 24'!F15</f>
        <v>0</v>
      </c>
      <c r="G22" s="356" t="s">
        <v>1004</v>
      </c>
      <c r="H22" s="1702">
        <f>'Short-Term Long-Term Debt 24'!F21</f>
        <v>0</v>
      </c>
      <c r="I22" s="356" t="s">
        <v>1004</v>
      </c>
      <c r="J22" s="1702">
        <f>'Short-Term Long-Term Debt 24'!F23</f>
        <v>0</v>
      </c>
      <c r="K22" s="356" t="s">
        <v>1004</v>
      </c>
      <c r="L22" s="1702">
        <f>'Short-Term Long-Term Debt 24'!F25</f>
        <v>0</v>
      </c>
      <c r="M22" s="356" t="s">
        <v>1004</v>
      </c>
    </row>
    <row r="23" spans="1:13" ht="15" customHeight="1">
      <c r="A23" s="349"/>
      <c r="B23" s="222"/>
      <c r="C23" s="222"/>
      <c r="D23" s="360" t="s">
        <v>1062</v>
      </c>
      <c r="E23" s="361"/>
      <c r="F23" s="360" t="s">
        <v>156</v>
      </c>
      <c r="G23" s="222"/>
      <c r="H23" s="222"/>
      <c r="I23" s="222"/>
      <c r="J23" s="222"/>
      <c r="K23" s="222"/>
      <c r="L23" s="222"/>
      <c r="M23" s="222"/>
    </row>
    <row r="24" spans="1:13" ht="13.35" customHeight="1">
      <c r="A24" s="349"/>
      <c r="B24" s="222"/>
      <c r="C24" s="356"/>
      <c r="D24" s="1702">
        <f>'Short-Term Long-Term Debt 24'!F27</f>
        <v>0</v>
      </c>
      <c r="E24" s="356" t="s">
        <v>1005</v>
      </c>
      <c r="F24" s="1703">
        <f>SUM(D22,F22,H22,J22,L22, D24)</f>
        <v>0</v>
      </c>
      <c r="G24" s="222"/>
      <c r="H24" s="222"/>
      <c r="I24" s="222"/>
      <c r="J24" s="222"/>
      <c r="K24" s="222"/>
      <c r="L24" s="222"/>
      <c r="M24" s="222"/>
    </row>
    <row r="25" spans="1:13" ht="11.25" customHeight="1">
      <c r="A25" s="349"/>
      <c r="B25" s="181" t="s">
        <v>9</v>
      </c>
      <c r="C25" s="237" t="s">
        <v>2058</v>
      </c>
      <c r="D25" s="222"/>
      <c r="E25" s="222"/>
      <c r="F25" s="222"/>
      <c r="G25" s="222"/>
      <c r="H25" s="222"/>
      <c r="I25" s="222"/>
      <c r="J25" s="222"/>
      <c r="K25" s="222"/>
      <c r="L25" s="222"/>
      <c r="M25" s="222"/>
    </row>
    <row r="26" spans="1:13" ht="9" hidden="1" customHeight="1">
      <c r="A26" s="349"/>
      <c r="B26" s="181"/>
      <c r="C26" s="237"/>
      <c r="D26" s="222"/>
      <c r="E26" s="222"/>
      <c r="F26" s="222"/>
      <c r="G26" s="222"/>
      <c r="H26" s="222"/>
      <c r="I26" s="222"/>
      <c r="J26" s="222"/>
      <c r="K26" s="222"/>
      <c r="L26" s="222"/>
      <c r="M26" s="222"/>
    </row>
    <row r="27" spans="1:13" ht="6.75" customHeight="1">
      <c r="A27" s="349"/>
      <c r="B27" s="363"/>
      <c r="C27" s="364"/>
      <c r="D27" s="222"/>
      <c r="E27" s="222"/>
      <c r="F27" s="222"/>
      <c r="G27" s="222"/>
      <c r="H27" s="222"/>
      <c r="I27" s="222"/>
      <c r="J27" s="222"/>
      <c r="K27" s="222"/>
      <c r="L27" s="222"/>
      <c r="M27" s="222"/>
    </row>
    <row r="28" spans="1:13" ht="12.75" customHeight="1">
      <c r="A28" s="349" t="s">
        <v>98</v>
      </c>
      <c r="B28" s="349" t="s">
        <v>141</v>
      </c>
      <c r="C28" s="222"/>
      <c r="D28" s="222"/>
      <c r="E28" s="222"/>
      <c r="F28" s="222"/>
      <c r="G28" s="222"/>
      <c r="H28" s="222"/>
      <c r="I28" s="222"/>
      <c r="J28" s="222"/>
      <c r="K28" s="222"/>
      <c r="L28" s="222"/>
      <c r="M28" s="222"/>
    </row>
    <row r="29" spans="1:13" ht="12.2" customHeight="1">
      <c r="A29" s="349"/>
      <c r="B29" s="237" t="s">
        <v>384</v>
      </c>
      <c r="C29" s="222"/>
      <c r="D29" s="222"/>
      <c r="E29" s="222"/>
      <c r="F29" s="222"/>
      <c r="G29" s="222"/>
      <c r="H29" s="222"/>
      <c r="I29" s="222"/>
      <c r="J29" s="222"/>
      <c r="K29" s="222"/>
      <c r="L29" s="222"/>
      <c r="M29" s="222"/>
    </row>
    <row r="30" spans="1:13" ht="10.9" customHeight="1">
      <c r="A30" s="349"/>
      <c r="B30" s="365"/>
      <c r="C30" s="222"/>
      <c r="D30" s="222"/>
      <c r="E30" s="222"/>
      <c r="F30" s="222"/>
      <c r="G30" s="222"/>
      <c r="H30" s="222"/>
      <c r="I30" s="222"/>
      <c r="J30" s="222"/>
      <c r="K30" s="222"/>
      <c r="L30" s="222"/>
      <c r="M30" s="222"/>
    </row>
    <row r="31" spans="1:13" ht="13.35" customHeight="1">
      <c r="B31" s="366"/>
      <c r="C31" s="367" t="s">
        <v>585</v>
      </c>
      <c r="D31" s="237" t="s">
        <v>1071</v>
      </c>
      <c r="E31" s="222"/>
      <c r="F31" s="222"/>
      <c r="G31" s="363"/>
      <c r="H31" s="1704">
        <f>IF(B31="X",(J7*0.069),IF(B32="X",(J7*0.138),"Enter x in a.or b."))</f>
        <v>290688813.97800004</v>
      </c>
      <c r="I31" s="368"/>
      <c r="J31" s="222"/>
      <c r="K31" s="222"/>
      <c r="L31" s="222"/>
      <c r="M31" s="222"/>
    </row>
    <row r="32" spans="1:13" ht="13.35" customHeight="1">
      <c r="B32" s="369" t="s">
        <v>2068</v>
      </c>
      <c r="C32" s="370" t="s">
        <v>586</v>
      </c>
      <c r="D32" s="237" t="s">
        <v>422</v>
      </c>
      <c r="E32" s="222"/>
      <c r="F32" s="222"/>
      <c r="G32" s="222"/>
      <c r="H32" s="222"/>
      <c r="I32" s="222"/>
      <c r="J32" s="222"/>
      <c r="K32" s="222"/>
      <c r="L32" s="222"/>
      <c r="M32" s="222"/>
    </row>
    <row r="33" spans="1:13" ht="8.25" customHeight="1">
      <c r="B33" s="222"/>
      <c r="C33" s="371"/>
      <c r="D33" s="237"/>
      <c r="E33" s="222"/>
      <c r="F33" s="222"/>
      <c r="G33" s="222"/>
      <c r="H33" s="222"/>
      <c r="I33" s="222"/>
      <c r="J33" s="222"/>
      <c r="K33" s="222"/>
      <c r="L33" s="222"/>
      <c r="M33" s="222"/>
    </row>
    <row r="34" spans="1:13" ht="12.2" customHeight="1">
      <c r="B34" s="222" t="s">
        <v>388</v>
      </c>
      <c r="C34" s="372"/>
      <c r="D34" s="222"/>
      <c r="E34" s="222"/>
      <c r="F34" s="222"/>
      <c r="G34" s="222"/>
      <c r="H34" s="222"/>
      <c r="I34" s="222"/>
      <c r="J34" s="222"/>
      <c r="K34" s="222"/>
      <c r="L34" s="222"/>
      <c r="M34" s="222"/>
    </row>
    <row r="35" spans="1:13" ht="8.25" customHeight="1">
      <c r="B35" s="222"/>
      <c r="C35" s="372"/>
      <c r="D35" s="222"/>
      <c r="E35" s="222"/>
      <c r="F35" s="222"/>
      <c r="H35" s="373"/>
      <c r="I35" s="222"/>
      <c r="J35" s="222"/>
      <c r="K35" s="222"/>
      <c r="L35" s="222"/>
      <c r="M35" s="222"/>
    </row>
    <row r="36" spans="1:13" ht="13.5" customHeight="1">
      <c r="B36" s="222"/>
      <c r="C36" s="374" t="s">
        <v>587</v>
      </c>
      <c r="D36" s="247" t="s">
        <v>0</v>
      </c>
      <c r="E36" s="222"/>
      <c r="F36" s="222"/>
      <c r="G36" s="375" t="s">
        <v>389</v>
      </c>
      <c r="H36" s="376"/>
      <c r="I36" s="222"/>
      <c r="J36" s="222"/>
      <c r="K36" s="222"/>
      <c r="L36" s="222"/>
      <c r="M36" s="222"/>
    </row>
    <row r="37" spans="1:13" ht="13.5" customHeight="1">
      <c r="B37" s="222"/>
      <c r="C37" s="374"/>
      <c r="D37" s="247" t="s">
        <v>1134</v>
      </c>
      <c r="E37" s="222"/>
      <c r="F37" s="222"/>
      <c r="G37" s="377">
        <v>511</v>
      </c>
      <c r="H37" s="1703">
        <f>'Assets-Liab 5-6'!N36</f>
        <v>200907504</v>
      </c>
      <c r="I37" s="222"/>
      <c r="J37" s="212"/>
      <c r="K37" s="212"/>
      <c r="L37" s="212"/>
      <c r="M37" s="222"/>
    </row>
    <row r="38" spans="1:13" ht="7.5" customHeight="1">
      <c r="B38" s="222"/>
      <c r="C38" s="329"/>
      <c r="D38" s="329"/>
      <c r="E38" s="329"/>
      <c r="F38" s="329"/>
      <c r="G38" s="329"/>
      <c r="H38" s="329"/>
      <c r="I38" s="222"/>
      <c r="J38" s="212"/>
      <c r="K38" s="212"/>
      <c r="L38" s="212"/>
      <c r="M38" s="222"/>
    </row>
    <row r="39" spans="1:13" ht="10.5" hidden="1" customHeight="1">
      <c r="B39" s="222"/>
      <c r="C39" s="222"/>
      <c r="D39" s="222"/>
      <c r="E39" s="222"/>
      <c r="F39" s="222"/>
      <c r="G39" s="222"/>
      <c r="H39" s="222"/>
      <c r="I39" s="222"/>
      <c r="J39" s="222"/>
      <c r="K39" s="222"/>
      <c r="L39" s="222"/>
      <c r="M39" s="222"/>
    </row>
    <row r="40" spans="1:13" ht="12.75" customHeight="1">
      <c r="A40" s="349" t="s">
        <v>545</v>
      </c>
      <c r="B40" s="349" t="s">
        <v>195</v>
      </c>
      <c r="C40" s="349"/>
      <c r="D40" s="349"/>
      <c r="E40" s="349"/>
      <c r="F40" s="349"/>
      <c r="G40" s="222"/>
      <c r="H40" s="222"/>
      <c r="I40" s="222"/>
      <c r="J40" s="222"/>
      <c r="K40" s="222"/>
      <c r="L40" s="222"/>
      <c r="M40" s="222"/>
    </row>
    <row r="41" spans="1:13" ht="12.2" customHeight="1">
      <c r="B41" s="237" t="s">
        <v>1153</v>
      </c>
      <c r="C41" s="222"/>
      <c r="D41" s="222"/>
      <c r="E41" s="222"/>
      <c r="F41" s="222"/>
      <c r="G41" s="222"/>
      <c r="H41" s="222"/>
      <c r="I41" s="222"/>
      <c r="J41" s="222"/>
      <c r="K41" s="222"/>
      <c r="L41" s="222"/>
      <c r="M41" s="222"/>
    </row>
    <row r="42" spans="1:13">
      <c r="B42" s="237" t="s">
        <v>401</v>
      </c>
      <c r="C42" s="222"/>
      <c r="D42" s="222"/>
      <c r="E42" s="222"/>
      <c r="F42" s="222"/>
      <c r="G42" s="222"/>
      <c r="H42" s="222"/>
      <c r="I42" s="222"/>
      <c r="J42" s="222"/>
      <c r="K42" s="222"/>
      <c r="L42" s="222"/>
      <c r="M42" s="222"/>
    </row>
    <row r="43" spans="1:13" ht="4.5" customHeight="1">
      <c r="B43" s="237"/>
      <c r="C43" s="222"/>
      <c r="D43" s="222"/>
      <c r="E43" s="222"/>
      <c r="F43" s="222"/>
      <c r="G43" s="222"/>
      <c r="H43" s="222"/>
      <c r="I43" s="222"/>
      <c r="J43" s="222"/>
      <c r="K43" s="222"/>
      <c r="L43" s="222"/>
      <c r="M43" s="222"/>
    </row>
    <row r="44" spans="1:13" ht="12.75">
      <c r="B44" s="378"/>
      <c r="C44" s="225" t="s">
        <v>301</v>
      </c>
      <c r="E44" s="222"/>
      <c r="F44" s="222"/>
      <c r="G44" s="222"/>
      <c r="H44" s="222"/>
      <c r="I44" s="222"/>
      <c r="J44" s="222"/>
      <c r="K44" s="222"/>
      <c r="L44" s="222"/>
      <c r="M44" s="222"/>
    </row>
    <row r="45" spans="1:13" ht="13.5" customHeight="1">
      <c r="B45" s="378"/>
      <c r="C45" s="225" t="s">
        <v>380</v>
      </c>
      <c r="E45" s="222"/>
      <c r="F45" s="222"/>
      <c r="G45" s="222"/>
      <c r="H45" s="222"/>
      <c r="I45" s="222"/>
      <c r="J45" s="222"/>
      <c r="K45" s="222"/>
      <c r="L45" s="222"/>
      <c r="M45" s="222"/>
    </row>
    <row r="46" spans="1:13" ht="13.5" customHeight="1">
      <c r="B46" s="378"/>
      <c r="C46" s="225" t="s">
        <v>862</v>
      </c>
      <c r="E46" s="222"/>
      <c r="F46" s="222"/>
      <c r="G46" s="222"/>
      <c r="H46" s="222"/>
      <c r="I46" s="222"/>
      <c r="J46" s="222"/>
      <c r="K46" s="222"/>
      <c r="L46" s="222"/>
      <c r="M46" s="222"/>
    </row>
    <row r="47" spans="1:13" ht="13.5" customHeight="1">
      <c r="B47" s="378"/>
      <c r="C47" s="225" t="s">
        <v>55</v>
      </c>
      <c r="E47" s="222"/>
      <c r="F47" s="222"/>
      <c r="G47" s="222"/>
      <c r="H47" s="222"/>
      <c r="I47" s="222"/>
      <c r="J47" s="222"/>
      <c r="K47" s="222"/>
      <c r="L47" s="222"/>
      <c r="M47" s="222"/>
    </row>
    <row r="48" spans="1:13" ht="13.5" customHeight="1">
      <c r="B48" s="378"/>
      <c r="C48" s="225" t="s">
        <v>56</v>
      </c>
      <c r="E48" s="222"/>
      <c r="F48" s="222"/>
      <c r="G48" s="222"/>
      <c r="H48" s="222"/>
      <c r="I48" s="222"/>
      <c r="J48" s="222"/>
      <c r="K48" s="222"/>
      <c r="L48" s="222"/>
      <c r="M48" s="222"/>
    </row>
    <row r="49" spans="1:13" ht="13.5" customHeight="1">
      <c r="B49" s="378"/>
      <c r="C49" s="225" t="s">
        <v>338</v>
      </c>
      <c r="E49" s="222"/>
      <c r="F49" s="222"/>
      <c r="G49" s="222"/>
      <c r="H49" s="222"/>
      <c r="I49" s="222"/>
      <c r="J49" s="222"/>
      <c r="K49" s="222"/>
      <c r="L49" s="222"/>
      <c r="M49" s="222"/>
    </row>
    <row r="50" spans="1:13" ht="13.5" customHeight="1">
      <c r="B50" s="378"/>
      <c r="C50" s="225" t="s">
        <v>339</v>
      </c>
      <c r="E50" s="222"/>
      <c r="F50" s="222"/>
      <c r="G50" s="222"/>
      <c r="H50" s="222"/>
      <c r="I50" s="222"/>
      <c r="J50" s="222"/>
      <c r="K50" s="222"/>
      <c r="L50" s="222"/>
      <c r="M50" s="222"/>
    </row>
    <row r="51" spans="1:13" ht="13.5" customHeight="1">
      <c r="B51" s="378"/>
      <c r="C51" s="225" t="s">
        <v>543</v>
      </c>
      <c r="E51" s="222"/>
      <c r="F51" s="222"/>
      <c r="G51" s="222"/>
      <c r="H51" s="222"/>
      <c r="I51" s="222"/>
      <c r="J51" s="222"/>
      <c r="K51" s="222"/>
      <c r="L51" s="222"/>
      <c r="M51" s="222"/>
    </row>
    <row r="52" spans="1:13" ht="6" customHeight="1">
      <c r="B52" s="222"/>
      <c r="C52" s="379"/>
      <c r="D52" s="237"/>
      <c r="E52" s="222"/>
      <c r="F52" s="222"/>
      <c r="G52" s="222"/>
      <c r="H52" s="222"/>
      <c r="I52" s="222"/>
      <c r="J52" s="222"/>
      <c r="K52" s="222"/>
      <c r="L52" s="222"/>
      <c r="M52" s="222"/>
    </row>
    <row r="53" spans="1:13" ht="15" customHeight="1">
      <c r="B53" s="365" t="s">
        <v>386</v>
      </c>
      <c r="C53" s="222"/>
      <c r="D53" s="222"/>
      <c r="E53" s="222"/>
      <c r="F53" s="222"/>
      <c r="G53" s="222"/>
      <c r="H53" s="222"/>
      <c r="I53" s="222"/>
      <c r="J53" s="222"/>
      <c r="K53" s="222"/>
      <c r="L53" s="222"/>
      <c r="M53" s="222"/>
    </row>
    <row r="54" spans="1:13" ht="12.75">
      <c r="B54" s="2125"/>
      <c r="C54" s="2126"/>
      <c r="D54" s="2126"/>
      <c r="E54" s="2126"/>
      <c r="F54" s="2126"/>
      <c r="G54" s="2126"/>
      <c r="H54" s="2126"/>
      <c r="I54" s="2126"/>
      <c r="J54" s="2126"/>
      <c r="K54" s="2126"/>
      <c r="L54" s="2127"/>
      <c r="M54" s="380"/>
    </row>
    <row r="55" spans="1:13" ht="12.75" customHeight="1">
      <c r="B55" s="2128"/>
      <c r="C55" s="2129"/>
      <c r="D55" s="2129"/>
      <c r="E55" s="2129"/>
      <c r="F55" s="2129"/>
      <c r="G55" s="2129"/>
      <c r="H55" s="2129"/>
      <c r="I55" s="2129"/>
      <c r="J55" s="2129"/>
      <c r="K55" s="2129"/>
      <c r="L55" s="2130"/>
      <c r="M55" s="380"/>
    </row>
    <row r="56" spans="1:13" ht="12.75" customHeight="1">
      <c r="B56" s="2128"/>
      <c r="C56" s="2129"/>
      <c r="D56" s="2129"/>
      <c r="E56" s="2129"/>
      <c r="F56" s="2129"/>
      <c r="G56" s="2129"/>
      <c r="H56" s="2129"/>
      <c r="I56" s="2129"/>
      <c r="J56" s="2129"/>
      <c r="K56" s="2129"/>
      <c r="L56" s="2130"/>
      <c r="M56" s="222"/>
    </row>
    <row r="57" spans="1:13" ht="12.75" customHeight="1">
      <c r="B57" s="2128"/>
      <c r="C57" s="2129"/>
      <c r="D57" s="2129"/>
      <c r="E57" s="2129"/>
      <c r="F57" s="2129"/>
      <c r="G57" s="2129"/>
      <c r="H57" s="2129"/>
      <c r="I57" s="2129"/>
      <c r="J57" s="2129"/>
      <c r="K57" s="2129"/>
      <c r="L57" s="2130"/>
      <c r="M57" s="222"/>
    </row>
    <row r="58" spans="1:13">
      <c r="B58" s="2131"/>
      <c r="C58" s="2132"/>
      <c r="D58" s="2132"/>
      <c r="E58" s="2132"/>
      <c r="F58" s="2132"/>
      <c r="G58" s="2132"/>
      <c r="H58" s="2132"/>
      <c r="I58" s="2132"/>
      <c r="J58" s="2132"/>
      <c r="K58" s="2132"/>
      <c r="L58" s="2133"/>
      <c r="M58" s="222"/>
    </row>
    <row r="59" spans="1:13" ht="6" customHeight="1">
      <c r="B59" s="206"/>
      <c r="C59" s="206"/>
      <c r="D59" s="206"/>
      <c r="E59" s="206"/>
      <c r="F59" s="206"/>
      <c r="G59" s="206"/>
      <c r="H59" s="206"/>
      <c r="I59" s="206"/>
      <c r="J59" s="206"/>
      <c r="K59" s="206"/>
      <c r="L59" s="206"/>
      <c r="M59" s="222"/>
    </row>
    <row r="60" spans="1:13" ht="12.2" customHeight="1">
      <c r="B60" s="206"/>
      <c r="C60" s="206"/>
      <c r="D60" s="206"/>
      <c r="E60" s="206"/>
      <c r="F60" s="206"/>
      <c r="G60" s="206"/>
      <c r="H60" s="206"/>
      <c r="I60" s="206"/>
      <c r="J60" s="206"/>
      <c r="K60" s="206"/>
      <c r="L60" s="206"/>
      <c r="M60" s="222"/>
    </row>
    <row r="61" spans="1:13" ht="12.75" customHeight="1">
      <c r="A61" s="247"/>
      <c r="B61" s="381"/>
      <c r="C61" s="2136"/>
      <c r="D61" s="2137"/>
      <c r="E61" s="382"/>
      <c r="F61" s="382"/>
      <c r="G61" s="382"/>
      <c r="H61" s="382"/>
      <c r="I61" s="382"/>
      <c r="J61" s="382"/>
      <c r="K61" s="382"/>
      <c r="L61" s="382"/>
      <c r="M61" s="222"/>
    </row>
    <row r="62" spans="1:13">
      <c r="A62" s="247"/>
      <c r="B62" s="381"/>
      <c r="C62" s="247"/>
      <c r="E62" s="382"/>
      <c r="F62" s="382"/>
      <c r="G62" s="382"/>
      <c r="H62" s="382"/>
      <c r="I62" s="382"/>
      <c r="J62" s="382"/>
      <c r="K62" s="382"/>
      <c r="L62" s="382"/>
      <c r="M62" s="222"/>
    </row>
    <row r="63" spans="1:13" ht="12.2" customHeight="1">
      <c r="A63" s="383"/>
      <c r="B63" s="382"/>
      <c r="C63" s="382"/>
      <c r="D63" s="382"/>
      <c r="E63" s="382"/>
      <c r="F63" s="382"/>
      <c r="G63" s="382"/>
      <c r="H63" s="382"/>
      <c r="I63" s="382"/>
      <c r="J63" s="382"/>
      <c r="K63" s="382"/>
      <c r="L63" s="382"/>
      <c r="M63" s="222"/>
    </row>
    <row r="64" spans="1:13" ht="12.2" customHeight="1">
      <c r="A64" s="383"/>
      <c r="B64" s="382"/>
      <c r="C64" s="382"/>
      <c r="D64" s="382"/>
      <c r="E64" s="382"/>
      <c r="F64" s="382"/>
      <c r="G64" s="382"/>
      <c r="H64" s="382"/>
      <c r="I64" s="382"/>
      <c r="J64" s="382"/>
      <c r="K64" s="382"/>
      <c r="L64" s="382"/>
      <c r="M64" s="222"/>
    </row>
    <row r="65" spans="1:13" ht="9.6" customHeight="1">
      <c r="A65" s="383"/>
      <c r="B65" s="382"/>
      <c r="C65" s="382"/>
      <c r="D65" s="382"/>
      <c r="E65" s="382"/>
      <c r="F65" s="382"/>
      <c r="G65" s="382"/>
      <c r="H65" s="382"/>
      <c r="I65" s="382"/>
      <c r="J65" s="382"/>
      <c r="K65" s="382"/>
      <c r="L65" s="382"/>
      <c r="M65" s="222"/>
    </row>
    <row r="66" spans="1:13" ht="12.2" customHeight="1">
      <c r="A66" s="383"/>
      <c r="B66" s="364"/>
      <c r="C66" s="364"/>
      <c r="D66" s="364"/>
      <c r="E66" s="364"/>
      <c r="F66" s="364"/>
      <c r="G66" s="364"/>
      <c r="H66" s="364"/>
      <c r="I66" s="364"/>
      <c r="J66" s="364"/>
      <c r="K66" s="364"/>
      <c r="L66" s="364"/>
      <c r="M66" s="222"/>
    </row>
    <row r="67" spans="1:13" ht="12.2" customHeight="1">
      <c r="A67" s="383"/>
      <c r="B67" s="222"/>
      <c r="C67" s="222"/>
      <c r="D67" s="222"/>
      <c r="E67" s="222"/>
      <c r="F67" s="222"/>
      <c r="G67" s="222"/>
      <c r="H67" s="222"/>
      <c r="I67" s="222"/>
      <c r="J67" s="222"/>
      <c r="K67" s="222"/>
      <c r="L67" s="222"/>
      <c r="M67" s="222"/>
    </row>
    <row r="68" spans="1:13" ht="12.2" customHeight="1">
      <c r="B68" s="222"/>
      <c r="C68" s="222"/>
      <c r="D68" s="222"/>
      <c r="E68" s="222"/>
      <c r="F68" s="222"/>
      <c r="G68" s="222"/>
      <c r="H68" s="222"/>
      <c r="I68" s="222"/>
      <c r="J68" s="222"/>
      <c r="K68" s="222"/>
      <c r="L68" s="222"/>
      <c r="M68" s="222"/>
    </row>
    <row r="69" spans="1:13" ht="12.2" customHeight="1">
      <c r="B69" s="222"/>
      <c r="C69" s="222"/>
      <c r="D69" s="222"/>
      <c r="E69" s="222"/>
      <c r="F69" s="222"/>
      <c r="G69" s="222"/>
      <c r="H69" s="222"/>
      <c r="I69" s="222"/>
      <c r="J69" s="222"/>
      <c r="K69" s="222"/>
      <c r="L69" s="222"/>
      <c r="M69" s="222"/>
    </row>
    <row r="70" spans="1:13" ht="12.2" customHeight="1">
      <c r="B70" s="222"/>
      <c r="C70" s="222"/>
      <c r="D70" s="222"/>
      <c r="E70" s="222"/>
      <c r="F70" s="222"/>
      <c r="G70" s="222"/>
      <c r="H70" s="222"/>
      <c r="I70" s="222"/>
      <c r="J70" s="222"/>
      <c r="K70" s="222"/>
      <c r="L70" s="222"/>
      <c r="M70" s="222"/>
    </row>
    <row r="71" spans="1:13" ht="6" customHeight="1">
      <c r="B71" s="222"/>
      <c r="C71" s="222"/>
      <c r="D71" s="222"/>
      <c r="E71" s="222"/>
      <c r="F71" s="222"/>
      <c r="G71" s="222"/>
      <c r="H71" s="222"/>
      <c r="I71" s="222"/>
      <c r="J71" s="222"/>
      <c r="K71" s="222"/>
      <c r="L71" s="222"/>
      <c r="M71" s="222"/>
    </row>
    <row r="72" spans="1:13" ht="12.2" customHeight="1">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topLeftCell="A10" zoomScale="110" zoomScaleNormal="110" workbookViewId="0">
      <selection activeCell="F60" sqref="F59:F60"/>
    </sheetView>
  </sheetViews>
  <sheetFormatPr defaultColWidth="9.140625" defaultRowHeight="1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c r="A1" s="2139"/>
      <c r="B1" s="2140"/>
      <c r="C1" s="2140"/>
      <c r="D1" s="384"/>
      <c r="E1" s="384"/>
      <c r="F1" s="384"/>
      <c r="G1" s="384"/>
      <c r="H1" s="384"/>
      <c r="I1" s="384"/>
      <c r="J1" s="384"/>
      <c r="K1" s="384"/>
      <c r="L1" s="384"/>
      <c r="M1" s="384"/>
      <c r="N1" s="384"/>
      <c r="O1" s="2139"/>
      <c r="P1" s="2140"/>
      <c r="Q1" s="2140"/>
    </row>
    <row r="2" spans="1:18" ht="15">
      <c r="A2" s="2143" t="s">
        <v>555</v>
      </c>
      <c r="B2" s="2143"/>
      <c r="C2" s="2143"/>
      <c r="D2" s="2143"/>
      <c r="E2" s="2143"/>
      <c r="F2" s="2143"/>
      <c r="G2" s="2143"/>
      <c r="H2" s="2143"/>
      <c r="I2" s="2143"/>
      <c r="J2" s="2143"/>
      <c r="K2" s="2143"/>
      <c r="L2" s="2143"/>
      <c r="M2" s="2143"/>
      <c r="N2" s="2143"/>
      <c r="O2" s="2143"/>
      <c r="P2" s="2143"/>
      <c r="Q2" s="2143"/>
      <c r="R2" s="2143"/>
    </row>
    <row r="3" spans="1:18" ht="12.75">
      <c r="A3" s="2144" t="s">
        <v>1412</v>
      </c>
      <c r="B3" s="2144"/>
      <c r="C3" s="2144"/>
      <c r="D3" s="2144"/>
      <c r="E3" s="2144"/>
      <c r="F3" s="2144"/>
      <c r="G3" s="2144"/>
      <c r="H3" s="2144"/>
      <c r="I3" s="2144"/>
      <c r="J3" s="2144"/>
      <c r="K3" s="2144"/>
      <c r="L3" s="2144"/>
      <c r="M3" s="2144"/>
      <c r="N3" s="2144"/>
      <c r="O3" s="2144"/>
      <c r="P3" s="2144"/>
      <c r="Q3" s="2144"/>
      <c r="R3" s="2144"/>
    </row>
    <row r="4" spans="1:18">
      <c r="A4" s="2145" t="s">
        <v>1553</v>
      </c>
      <c r="B4" s="2145"/>
      <c r="C4" s="2145"/>
      <c r="D4" s="2145"/>
      <c r="E4" s="2145"/>
      <c r="F4" s="2145"/>
      <c r="G4" s="2145"/>
      <c r="H4" s="2145"/>
      <c r="I4" s="2145"/>
      <c r="J4" s="2145"/>
      <c r="K4" s="2145"/>
      <c r="L4" s="2145"/>
      <c r="M4" s="2145"/>
      <c r="N4" s="2145"/>
      <c r="O4" s="2145"/>
      <c r="P4" s="2145"/>
      <c r="Q4" s="2145"/>
      <c r="R4" s="2145"/>
    </row>
    <row r="5" spans="1:18" ht="12.75">
      <c r="A5" s="386"/>
      <c r="B5" s="387"/>
      <c r="C5" s="387"/>
      <c r="D5" s="387"/>
      <c r="E5" s="387"/>
      <c r="F5" s="387"/>
      <c r="G5" s="387"/>
      <c r="H5" s="387"/>
      <c r="I5" s="387"/>
      <c r="J5" s="387"/>
      <c r="K5" s="387"/>
      <c r="L5" s="387"/>
      <c r="M5" s="387"/>
      <c r="N5" s="387"/>
      <c r="O5" s="387"/>
      <c r="P5" s="387"/>
      <c r="Q5" s="388"/>
    </row>
    <row r="6" spans="1:18" ht="12.75">
      <c r="A6" s="386"/>
      <c r="B6" s="387"/>
      <c r="C6" s="387"/>
      <c r="D6" s="387"/>
      <c r="E6" s="387"/>
      <c r="F6" s="387"/>
      <c r="G6" s="387"/>
      <c r="H6" s="387"/>
      <c r="I6" s="387"/>
      <c r="J6" s="387"/>
      <c r="K6" s="387"/>
      <c r="L6" s="387"/>
      <c r="M6" s="387"/>
      <c r="N6" s="387"/>
      <c r="O6" s="387"/>
      <c r="P6" s="387"/>
      <c r="Q6" s="388"/>
    </row>
    <row r="7" spans="1:18" ht="12.75">
      <c r="A7" s="329"/>
      <c r="B7" s="329"/>
      <c r="C7" s="389" t="s">
        <v>1125</v>
      </c>
      <c r="D7" s="390" t="str">
        <f>COVER!A17</f>
        <v>Rockford SD 205</v>
      </c>
      <c r="E7" s="391"/>
      <c r="G7" s="252"/>
      <c r="H7" s="387"/>
      <c r="I7" s="387"/>
      <c r="J7" s="387"/>
      <c r="K7" s="387"/>
      <c r="L7" s="329"/>
      <c r="M7" s="329"/>
      <c r="N7" s="329"/>
      <c r="O7" s="329"/>
      <c r="P7" s="329"/>
    </row>
    <row r="8" spans="1:18" ht="12.75">
      <c r="A8" s="329"/>
      <c r="B8" s="329"/>
      <c r="C8" s="389" t="s">
        <v>1124</v>
      </c>
      <c r="D8" s="392">
        <f>COVER!A13</f>
        <v>4101205025</v>
      </c>
      <c r="E8" s="393"/>
      <c r="G8" s="329"/>
      <c r="H8" s="329"/>
      <c r="I8" s="329"/>
      <c r="J8" s="329"/>
      <c r="K8" s="329"/>
      <c r="L8" s="329"/>
      <c r="M8" s="329"/>
      <c r="N8" s="329"/>
      <c r="O8" s="329"/>
      <c r="P8" s="329"/>
    </row>
    <row r="9" spans="1:18" ht="12.75">
      <c r="A9" s="329"/>
      <c r="B9" s="329"/>
      <c r="C9" s="389" t="s">
        <v>712</v>
      </c>
      <c r="D9" s="394" t="str">
        <f>COVER!A15</f>
        <v>Winnebago</v>
      </c>
      <c r="E9" s="216"/>
      <c r="G9" s="216"/>
      <c r="H9" s="395"/>
      <c r="I9" s="216"/>
      <c r="J9" s="216"/>
      <c r="K9" s="395"/>
      <c r="L9" s="216"/>
      <c r="M9" s="216"/>
      <c r="N9" s="216"/>
      <c r="O9" s="216"/>
      <c r="P9" s="216"/>
    </row>
    <row r="10" spans="1:18">
      <c r="A10" s="216"/>
      <c r="B10" s="396"/>
      <c r="C10" s="216"/>
      <c r="D10" s="216"/>
      <c r="E10" s="216"/>
      <c r="F10" s="216"/>
      <c r="G10" s="216"/>
      <c r="H10" s="395"/>
      <c r="I10" s="216"/>
      <c r="J10" s="216"/>
      <c r="K10" s="395"/>
      <c r="L10" s="216"/>
      <c r="M10" s="216"/>
      <c r="N10" s="216"/>
      <c r="O10" s="216"/>
      <c r="P10" s="216"/>
    </row>
    <row r="11" spans="1:18" ht="12.75">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157231717</v>
      </c>
      <c r="I12" s="404"/>
      <c r="J12" s="404"/>
      <c r="K12" s="405">
        <f>TRUNC((H12/H13*100000),5)/100000</f>
        <v>0.4084090964</v>
      </c>
      <c r="L12" s="406"/>
      <c r="M12" s="360" t="s">
        <v>1143</v>
      </c>
      <c r="N12" s="360"/>
      <c r="O12" s="407">
        <v>0.35</v>
      </c>
      <c r="P12" s="218"/>
      <c r="Q12" s="218"/>
    </row>
    <row r="13" spans="1:18" s="408" customFormat="1" ht="12.75">
      <c r="A13" s="218"/>
      <c r="B13" s="401"/>
      <c r="C13" s="2141" t="s">
        <v>1323</v>
      </c>
      <c r="D13" s="2142"/>
      <c r="E13" s="218"/>
      <c r="F13" s="409" t="s">
        <v>792</v>
      </c>
      <c r="G13" s="402"/>
      <c r="H13" s="403">
        <f>SUM('Acct Summary 7-8'!C8+'Acct Summary 7-8'!D8+'Acct Summary 7-8'!F8+'Acct Summary 7-8'!I8)+H14</f>
        <v>384985835</v>
      </c>
      <c r="I13" s="404"/>
      <c r="J13" s="404"/>
      <c r="K13" s="410"/>
      <c r="L13" s="218"/>
      <c r="M13" s="360" t="s">
        <v>1144</v>
      </c>
      <c r="N13" s="360"/>
      <c r="O13" s="411">
        <f>(O11*O12)</f>
        <v>1.4</v>
      </c>
      <c r="P13" s="218"/>
      <c r="Q13" s="218"/>
      <c r="R13" s="412"/>
    </row>
    <row r="14" spans="1:18" s="408" customFormat="1" ht="12.75">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c r="A15" s="216"/>
      <c r="B15" s="396"/>
      <c r="C15" s="218" t="s">
        <v>1410</v>
      </c>
      <c r="D15" s="216"/>
      <c r="E15" s="216"/>
      <c r="F15" s="218"/>
      <c r="G15" s="414"/>
      <c r="H15" s="395"/>
      <c r="I15" s="216"/>
      <c r="J15" s="216"/>
      <c r="K15" s="395"/>
      <c r="L15" s="216"/>
      <c r="M15" s="415"/>
      <c r="N15" s="415"/>
      <c r="O15" s="216"/>
      <c r="P15" s="216"/>
      <c r="Q15" s="216"/>
      <c r="R15" s="384"/>
    </row>
    <row r="16" spans="1:18" ht="12.75">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c r="A17" s="218"/>
      <c r="B17" s="401"/>
      <c r="C17" s="218" t="s">
        <v>796</v>
      </c>
      <c r="D17" s="218"/>
      <c r="E17" s="218"/>
      <c r="F17" s="218" t="s">
        <v>443</v>
      </c>
      <c r="G17" s="402"/>
      <c r="H17" s="403">
        <f>SUM('Acct Summary 7-8'!C17+'Acct Summary 7-8'!D17+'Acct Summary 7-8'!F17)</f>
        <v>355278705</v>
      </c>
      <c r="I17" s="404"/>
      <c r="J17" s="416"/>
      <c r="K17" s="405">
        <f>TRUNC((H17/H18*100000),5)/100000</f>
        <v>0.92283578429999991</v>
      </c>
      <c r="L17" s="406"/>
      <c r="M17" s="417" t="s">
        <v>1170</v>
      </c>
      <c r="O17" s="418" t="str">
        <f>IF(AND(O16="2", J20 &gt; 2),"1",IF(AND(O16 = "1", J20 &gt; 2),"2",IF(AND(O16="1", J20 &gt;1),"1","0")))</f>
        <v>0</v>
      </c>
      <c r="P17" s="218"/>
    </row>
    <row r="18" spans="1:18" s="408" customFormat="1" ht="11.25">
      <c r="A18" s="218"/>
      <c r="B18" s="401"/>
      <c r="C18" s="2141" t="s">
        <v>1316</v>
      </c>
      <c r="D18" s="2142"/>
      <c r="E18" s="218"/>
      <c r="F18" s="419" t="s">
        <v>793</v>
      </c>
      <c r="G18" s="402"/>
      <c r="H18" s="403">
        <f>SUM('Acct Summary 7-8'!C8+'Acct Summary 7-8'!D8+'Acct Summary 7-8'!F8+'Acct Summary 7-8'!I8)+H19</f>
        <v>384985835</v>
      </c>
      <c r="I18" s="404"/>
      <c r="J18" s="404"/>
      <c r="K18" s="410"/>
      <c r="L18" s="218"/>
      <c r="M18" s="360" t="s">
        <v>1143</v>
      </c>
      <c r="N18" s="360"/>
      <c r="O18" s="410">
        <v>0.35</v>
      </c>
      <c r="P18" s="218"/>
    </row>
    <row r="19" spans="1:18" s="408" customFormat="1" ht="11.25">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c r="A21" s="216"/>
      <c r="B21" s="396"/>
      <c r="C21" s="218" t="s">
        <v>474</v>
      </c>
      <c r="D21" s="216"/>
      <c r="E21" s="216"/>
      <c r="F21" s="216"/>
      <c r="G21" s="414"/>
      <c r="H21" s="395"/>
      <c r="I21" s="216"/>
      <c r="J21" s="216"/>
      <c r="K21" s="395"/>
      <c r="L21" s="216"/>
      <c r="M21" s="415"/>
      <c r="N21" s="415"/>
      <c r="O21" s="216"/>
      <c r="P21" s="216"/>
      <c r="R21" s="384"/>
    </row>
    <row r="22" spans="1:18" ht="11.45" customHeight="1">
      <c r="A22" s="216"/>
      <c r="B22" s="396"/>
      <c r="C22" s="218"/>
      <c r="D22" s="216"/>
      <c r="E22" s="216"/>
      <c r="F22" s="216"/>
      <c r="G22" s="414"/>
      <c r="H22" s="395"/>
      <c r="I22" s="216"/>
      <c r="J22" s="216"/>
      <c r="K22" s="395"/>
      <c r="L22" s="216"/>
      <c r="M22" s="415"/>
      <c r="N22" s="415"/>
      <c r="O22" s="216"/>
      <c r="P22" s="216"/>
      <c r="R22" s="384"/>
    </row>
    <row r="23" spans="1:18" ht="12.75">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3</v>
      </c>
      <c r="P23" s="216"/>
      <c r="R23" s="384"/>
    </row>
    <row r="24" spans="1:18" s="408" customFormat="1" ht="11.25">
      <c r="A24" s="218"/>
      <c r="B24" s="401"/>
      <c r="C24" s="2138" t="s">
        <v>1411</v>
      </c>
      <c r="D24" s="2138"/>
      <c r="E24" s="218"/>
      <c r="F24" s="218" t="s">
        <v>444</v>
      </c>
      <c r="G24" s="402"/>
      <c r="H24" s="403">
        <f>SUM('Assets-Liab 5-6'!C4+'Assets-Liab 5-6'!D4+'Assets-Liab 5-6'!F4+'Assets-Liab 5-6'!I4+'Assets-Liab 5-6'!C5+'Assets-Liab 5-6'!D5+'Assets-Liab 5-6'!F5+'Assets-Liab 5-6'!I5)</f>
        <v>132920569</v>
      </c>
      <c r="I24" s="422"/>
      <c r="J24" s="422"/>
      <c r="K24" s="423">
        <f>TRUNC(((H24/H25*100000)/100000),2)</f>
        <v>134.68</v>
      </c>
      <c r="L24" s="424"/>
      <c r="M24" s="360" t="s">
        <v>1143</v>
      </c>
      <c r="N24" s="360"/>
      <c r="O24" s="411">
        <v>0.1</v>
      </c>
      <c r="P24" s="218"/>
    </row>
    <row r="25" spans="1:18" s="408" customFormat="1" ht="12.75">
      <c r="A25" s="218"/>
      <c r="B25" s="401"/>
      <c r="C25" s="218" t="s">
        <v>797</v>
      </c>
      <c r="D25" s="218"/>
      <c r="E25" s="218"/>
      <c r="F25" s="218" t="s">
        <v>445</v>
      </c>
      <c r="G25" s="402"/>
      <c r="H25" s="423">
        <f>ROUND((H17/360),5)</f>
        <v>986885.29166999995</v>
      </c>
      <c r="I25" s="425"/>
      <c r="J25" s="425"/>
      <c r="K25" s="410"/>
      <c r="L25" s="218"/>
      <c r="M25" s="360" t="s">
        <v>1144</v>
      </c>
      <c r="N25" s="360"/>
      <c r="O25" s="411">
        <f>O23*O24</f>
        <v>0.30000000000000004</v>
      </c>
      <c r="P25" s="218"/>
      <c r="R25" s="412"/>
    </row>
    <row r="26" spans="1:18" ht="12.2" customHeight="1">
      <c r="A26" s="216"/>
      <c r="B26" s="396"/>
      <c r="C26" s="216"/>
      <c r="D26" s="216"/>
      <c r="E26" s="216"/>
      <c r="F26" s="216"/>
      <c r="G26" s="216"/>
      <c r="H26" s="395"/>
      <c r="I26" s="216"/>
      <c r="J26" s="216"/>
      <c r="K26" s="395"/>
      <c r="L26" s="216"/>
      <c r="M26" s="415"/>
      <c r="N26" s="415"/>
      <c r="O26" s="216"/>
      <c r="P26" s="216"/>
    </row>
    <row r="27" spans="1:18" ht="12.75">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c r="A28" s="218"/>
      <c r="B28" s="401"/>
      <c r="C28" s="218" t="s">
        <v>1926</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c r="A29" s="218"/>
      <c r="B29" s="401"/>
      <c r="C29" s="218" t="s">
        <v>795</v>
      </c>
      <c r="D29" s="218"/>
      <c r="E29" s="218"/>
      <c r="F29" s="218" t="s">
        <v>799</v>
      </c>
      <c r="G29" s="402"/>
      <c r="H29" s="431">
        <f>ROUND((0.85*'FP Info 3'!J7*'FP Info 3'!J10),5)</f>
        <v>93964105.898049995</v>
      </c>
      <c r="I29" s="428"/>
      <c r="J29" s="428"/>
      <c r="K29" s="410"/>
      <c r="L29" s="218"/>
      <c r="M29" s="360" t="s">
        <v>1144</v>
      </c>
      <c r="N29" s="360"/>
      <c r="O29" s="411">
        <f>O27*O28</f>
        <v>0.4</v>
      </c>
      <c r="P29" s="218"/>
    </row>
    <row r="30" spans="1:18" s="408" customFormat="1" ht="11.25">
      <c r="A30" s="218"/>
      <c r="B30" s="401"/>
      <c r="C30" s="218"/>
      <c r="D30" s="218"/>
      <c r="E30" s="218"/>
      <c r="F30" s="432"/>
      <c r="G30" s="402"/>
      <c r="H30" s="410"/>
      <c r="I30" s="410"/>
      <c r="J30" s="410"/>
      <c r="K30" s="410"/>
      <c r="L30" s="218"/>
      <c r="M30" s="433"/>
      <c r="N30" s="433"/>
      <c r="O30" s="410"/>
      <c r="P30" s="218"/>
    </row>
    <row r="31" spans="1:18" ht="12.75">
      <c r="A31" s="216"/>
      <c r="B31" s="397" t="s">
        <v>561</v>
      </c>
      <c r="C31" s="398"/>
      <c r="D31" s="216"/>
      <c r="E31" s="216"/>
      <c r="F31" s="216"/>
      <c r="G31" s="414"/>
      <c r="H31" s="336" t="s">
        <v>156</v>
      </c>
      <c r="I31" s="336"/>
      <c r="J31" s="336"/>
      <c r="K31" s="399" t="s">
        <v>490</v>
      </c>
      <c r="L31" s="336"/>
      <c r="M31" s="336" t="s">
        <v>1142</v>
      </c>
      <c r="N31" s="336"/>
      <c r="O31" s="400" t="str">
        <f>IF(K32&gt;=75,"4",IF(K32&gt;=50,"3",IF(K32&gt;=25,"2",1)))</f>
        <v>2</v>
      </c>
      <c r="P31" s="216"/>
    </row>
    <row r="32" spans="1:18" s="408" customFormat="1" ht="11.25">
      <c r="A32" s="218"/>
      <c r="B32" s="401"/>
      <c r="C32" s="218" t="s">
        <v>846</v>
      </c>
      <c r="D32" s="218"/>
      <c r="E32" s="218"/>
      <c r="F32" s="218"/>
      <c r="G32" s="402"/>
      <c r="H32" s="403">
        <f>'FP Info 3'!H37</f>
        <v>200907504</v>
      </c>
      <c r="I32" s="420"/>
      <c r="J32" s="420"/>
      <c r="K32" s="423">
        <f>TRUNC(100-((((H32/H33*100))*100)/100),2)</f>
        <v>30.88</v>
      </c>
      <c r="L32" s="406"/>
      <c r="M32" s="360" t="s">
        <v>1143</v>
      </c>
      <c r="N32" s="360"/>
      <c r="O32" s="434">
        <v>0.1</v>
      </c>
    </row>
    <row r="33" spans="1:17" s="408" customFormat="1" ht="11.25">
      <c r="A33" s="218"/>
      <c r="B33" s="401"/>
      <c r="C33" s="218" t="s">
        <v>798</v>
      </c>
      <c r="D33" s="218"/>
      <c r="E33" s="218"/>
      <c r="F33" s="218"/>
      <c r="G33" s="402"/>
      <c r="H33" s="403">
        <f>IF('FP Info 3'!H31="Enter X in a or b"," ",'FP Info 3'!H31)</f>
        <v>290688813.97800004</v>
      </c>
      <c r="I33" s="420"/>
      <c r="J33" s="420"/>
      <c r="K33" s="403"/>
      <c r="L33" s="218"/>
      <c r="M33" s="435" t="s">
        <v>1144</v>
      </c>
      <c r="N33" s="435"/>
      <c r="O33" s="434">
        <f>(O31*O32)</f>
        <v>0.2</v>
      </c>
    </row>
    <row r="34" spans="1:17" ht="12.2" customHeight="1">
      <c r="A34" s="216"/>
      <c r="B34" s="396"/>
      <c r="C34" s="216"/>
      <c r="D34" s="216"/>
      <c r="E34" s="216"/>
      <c r="F34" s="216"/>
      <c r="G34" s="216"/>
      <c r="H34" s="395"/>
      <c r="I34" s="216"/>
      <c r="J34" s="216"/>
      <c r="K34" s="395"/>
      <c r="L34" s="216"/>
      <c r="M34" s="415"/>
      <c r="N34" s="415"/>
      <c r="O34" s="395"/>
    </row>
    <row r="35" spans="1:17" ht="14.25" customHeight="1">
      <c r="A35" s="216"/>
      <c r="B35" s="396"/>
      <c r="C35" s="216"/>
      <c r="D35" s="216"/>
      <c r="E35" s="216"/>
      <c r="F35" s="216"/>
      <c r="G35" s="216"/>
      <c r="H35" s="436"/>
      <c r="I35" s="414"/>
      <c r="J35" s="414"/>
      <c r="K35" s="216"/>
      <c r="L35" s="437"/>
      <c r="M35" s="438" t="s">
        <v>294</v>
      </c>
      <c r="N35" s="414"/>
      <c r="O35" s="439">
        <f>(O13+O20+O25+O29+O33)</f>
        <v>3.6999999999999997</v>
      </c>
      <c r="P35" s="440" t="s">
        <v>196</v>
      </c>
    </row>
    <row r="36" spans="1:17">
      <c r="A36" s="216"/>
      <c r="B36" s="396"/>
      <c r="C36" s="216"/>
      <c r="D36" s="216"/>
      <c r="E36" s="216"/>
      <c r="F36" s="216"/>
      <c r="G36" s="216"/>
      <c r="H36" s="436"/>
      <c r="I36" s="414"/>
      <c r="J36" s="414"/>
      <c r="K36" s="436"/>
      <c r="L36" s="414"/>
      <c r="M36" s="441"/>
      <c r="N36" s="441"/>
      <c r="O36" s="414"/>
    </row>
    <row r="37" spans="1:17" ht="12.75">
      <c r="A37" s="216"/>
      <c r="B37" s="396"/>
      <c r="C37" s="216"/>
      <c r="D37" s="216"/>
      <c r="E37" s="216"/>
      <c r="F37" s="216"/>
      <c r="G37" s="216"/>
      <c r="H37" s="216"/>
      <c r="I37" s="414"/>
      <c r="J37" s="414"/>
      <c r="K37" s="436"/>
      <c r="L37" s="414"/>
      <c r="M37" s="438" t="s">
        <v>1981</v>
      </c>
      <c r="N37" s="414"/>
      <c r="O37" s="442" t="str">
        <f>IF(O35&gt;3.53,"RECOGNITION",IF(O35&gt;3.07,"REVIEW ",IF(O35&gt;2.61,"WARNING","WATCH")))</f>
        <v>RECOGNITION</v>
      </c>
    </row>
    <row r="38" spans="1:17" ht="16.5" customHeight="1">
      <c r="A38" s="216"/>
      <c r="B38" s="396"/>
      <c r="C38" s="216"/>
      <c r="D38" s="216"/>
      <c r="E38" s="216"/>
      <c r="F38" s="216"/>
      <c r="G38" s="216"/>
      <c r="H38" s="395"/>
      <c r="I38" s="216"/>
      <c r="J38" s="216"/>
      <c r="K38" s="395"/>
      <c r="L38" s="216"/>
      <c r="M38" s="216"/>
      <c r="N38" s="216"/>
      <c r="O38" s="216"/>
      <c r="P38" s="216"/>
    </row>
    <row r="39" spans="1:17" ht="15.75">
      <c r="A39" s="216"/>
      <c r="B39" s="396"/>
      <c r="C39" s="216"/>
      <c r="D39" s="216"/>
      <c r="E39" s="216"/>
      <c r="F39" s="443" t="s">
        <v>196</v>
      </c>
      <c r="H39" s="444" t="s">
        <v>1049</v>
      </c>
      <c r="I39" s="408"/>
      <c r="J39" s="408"/>
      <c r="K39" s="410"/>
      <c r="L39" s="408"/>
      <c r="M39" s="408"/>
      <c r="N39" s="408"/>
      <c r="O39" s="218"/>
      <c r="P39" s="216"/>
      <c r="Q39" s="216"/>
    </row>
    <row r="40" spans="1:17">
      <c r="A40" s="216"/>
      <c r="B40" s="396"/>
      <c r="C40" s="216"/>
      <c r="D40" s="216"/>
      <c r="E40" s="216"/>
      <c r="F40" s="216"/>
      <c r="G40" s="445"/>
      <c r="H40" s="446" t="s">
        <v>1505</v>
      </c>
      <c r="I40" s="408"/>
      <c r="J40" s="408"/>
      <c r="K40" s="410"/>
      <c r="L40" s="408"/>
      <c r="M40" s="408"/>
      <c r="N40" s="408"/>
      <c r="O40" s="218"/>
      <c r="P40" s="216"/>
      <c r="Q40" s="216"/>
    </row>
    <row r="41" spans="1:17">
      <c r="G41" s="448"/>
      <c r="H41" s="218" t="s">
        <v>1506</v>
      </c>
      <c r="M41" s="216"/>
      <c r="O41" s="216"/>
      <c r="P41" s="216"/>
      <c r="Q41" s="216"/>
    </row>
    <row r="42" spans="1:17">
      <c r="A42" s="385" t="s">
        <v>1507</v>
      </c>
      <c r="G42" s="448"/>
      <c r="H42" s="218"/>
      <c r="M42" s="216"/>
      <c r="O42" s="216"/>
      <c r="P42" s="216"/>
      <c r="Q42" s="216"/>
    </row>
    <row r="43" spans="1:17">
      <c r="G43" s="448"/>
      <c r="H43" s="450"/>
      <c r="L43" s="216"/>
      <c r="M43" s="408"/>
    </row>
    <row r="44" spans="1:17" ht="15.75">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3" activePane="bottomLeft" state="frozen"/>
      <selection activeCell="F60" sqref="F59:F60"/>
      <selection pane="bottomLeft" activeCell="L5" sqref="L5"/>
    </sheetView>
  </sheetViews>
  <sheetFormatPr defaultColWidth="9.140625" defaultRowHeight="12.75"/>
  <cols>
    <col min="1" max="1" width="47.28515625" style="494" customWidth="1"/>
    <col min="2" max="2" width="4.5703125" style="495" customWidth="1"/>
    <col min="3" max="14" width="13.7109375" style="457" customWidth="1"/>
    <col min="15" max="16384" width="9.140625" style="457"/>
  </cols>
  <sheetData>
    <row r="1" spans="1:14">
      <c r="A1" s="2146"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c r="A2" s="2147"/>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c r="A3" s="2148" t="s">
        <v>972</v>
      </c>
      <c r="B3" s="2149"/>
      <c r="C3" s="1530"/>
      <c r="D3" s="1531"/>
      <c r="E3" s="1531"/>
      <c r="F3" s="1531"/>
      <c r="G3" s="1531"/>
      <c r="H3" s="1531"/>
      <c r="I3" s="1531"/>
      <c r="J3" s="1531"/>
      <c r="K3" s="1531"/>
      <c r="L3" s="1531"/>
      <c r="M3" s="1532"/>
      <c r="N3" s="1533"/>
    </row>
    <row r="4" spans="1:14" ht="13.5" customHeight="1">
      <c r="A4" s="463" t="s">
        <v>1650</v>
      </c>
      <c r="B4" s="464"/>
      <c r="C4" s="1909">
        <v>76476870</v>
      </c>
      <c r="D4" s="1904">
        <v>3214262</v>
      </c>
      <c r="E4" s="1904">
        <v>8832147</v>
      </c>
      <c r="F4" s="1904">
        <v>18082657</v>
      </c>
      <c r="G4" s="1904">
        <v>0</v>
      </c>
      <c r="H4" s="1904">
        <v>13806774</v>
      </c>
      <c r="I4" s="1904">
        <v>35146780</v>
      </c>
      <c r="J4" s="1905">
        <v>8833256</v>
      </c>
      <c r="K4" s="1904">
        <v>1</v>
      </c>
      <c r="L4" s="465">
        <v>1874133</v>
      </c>
      <c r="M4" s="467"/>
      <c r="N4" s="468"/>
    </row>
    <row r="5" spans="1:14">
      <c r="A5" s="463" t="s">
        <v>991</v>
      </c>
      <c r="B5" s="469">
        <v>120</v>
      </c>
      <c r="C5" s="1909">
        <v>0</v>
      </c>
      <c r="D5" s="1904">
        <v>0</v>
      </c>
      <c r="E5" s="1904">
        <v>0</v>
      </c>
      <c r="F5" s="1904">
        <v>0</v>
      </c>
      <c r="G5" s="1904">
        <v>0</v>
      </c>
      <c r="H5" s="1904">
        <v>0</v>
      </c>
      <c r="I5" s="1904">
        <v>0</v>
      </c>
      <c r="J5" s="1905">
        <v>0</v>
      </c>
      <c r="K5" s="1910">
        <v>0</v>
      </c>
      <c r="L5" s="470"/>
      <c r="M5" s="467"/>
      <c r="N5" s="468"/>
    </row>
    <row r="6" spans="1:14" ht="13.5" customHeight="1">
      <c r="A6" s="471" t="s">
        <v>416</v>
      </c>
      <c r="B6" s="469">
        <v>130</v>
      </c>
      <c r="C6" s="1909">
        <v>79383118</v>
      </c>
      <c r="D6" s="1904">
        <v>12252630</v>
      </c>
      <c r="E6" s="1904">
        <v>11216715</v>
      </c>
      <c r="F6" s="1904">
        <v>13504393</v>
      </c>
      <c r="G6" s="1910">
        <v>5275704</v>
      </c>
      <c r="H6" s="1910">
        <v>0</v>
      </c>
      <c r="I6" s="1904">
        <v>818140</v>
      </c>
      <c r="J6" s="1911">
        <v>4975483</v>
      </c>
      <c r="K6" s="1910">
        <v>1627478</v>
      </c>
      <c r="L6" s="473"/>
      <c r="M6" s="467"/>
      <c r="N6" s="468"/>
    </row>
    <row r="7" spans="1:14" ht="13.5" customHeight="1">
      <c r="A7" s="471" t="s">
        <v>417</v>
      </c>
      <c r="B7" s="469">
        <v>140</v>
      </c>
      <c r="C7" s="1912">
        <v>2691146</v>
      </c>
      <c r="D7" s="1912">
        <v>0</v>
      </c>
      <c r="E7" s="1912">
        <v>0</v>
      </c>
      <c r="F7" s="1912">
        <v>0</v>
      </c>
      <c r="G7" s="1912">
        <v>0</v>
      </c>
      <c r="H7" s="1912">
        <v>0</v>
      </c>
      <c r="I7" s="1912">
        <v>0</v>
      </c>
      <c r="J7" s="1912">
        <v>0</v>
      </c>
      <c r="K7" s="1912">
        <v>0</v>
      </c>
      <c r="L7" s="474"/>
      <c r="M7" s="467"/>
      <c r="N7" s="468"/>
    </row>
    <row r="8" spans="1:14" ht="13.5" customHeight="1">
      <c r="A8" s="471" t="s">
        <v>268</v>
      </c>
      <c r="B8" s="469">
        <v>150</v>
      </c>
      <c r="C8" s="1912">
        <v>12168294</v>
      </c>
      <c r="D8" s="1905">
        <v>0</v>
      </c>
      <c r="E8" s="1905">
        <v>0</v>
      </c>
      <c r="F8" s="1905">
        <v>3925334</v>
      </c>
      <c r="G8" s="1913">
        <v>0</v>
      </c>
      <c r="H8" s="1905">
        <v>0</v>
      </c>
      <c r="I8" s="1911">
        <v>0</v>
      </c>
      <c r="J8" s="1911">
        <v>0</v>
      </c>
      <c r="K8" s="1914">
        <v>0</v>
      </c>
      <c r="L8" s="476"/>
      <c r="M8" s="467"/>
      <c r="N8" s="468"/>
    </row>
    <row r="9" spans="1:14" ht="13.5" customHeight="1">
      <c r="A9" s="471" t="s">
        <v>269</v>
      </c>
      <c r="B9" s="469">
        <v>160</v>
      </c>
      <c r="C9" s="1912">
        <v>1081528</v>
      </c>
      <c r="D9" s="1912">
        <v>89745</v>
      </c>
      <c r="E9" s="1912">
        <v>9516</v>
      </c>
      <c r="F9" s="1912">
        <v>473802</v>
      </c>
      <c r="G9" s="1912">
        <v>0</v>
      </c>
      <c r="H9" s="1912">
        <v>58308</v>
      </c>
      <c r="I9" s="1912">
        <v>376999</v>
      </c>
      <c r="J9" s="1912">
        <v>0</v>
      </c>
      <c r="K9" s="1912">
        <v>0</v>
      </c>
      <c r="L9" s="466"/>
      <c r="M9" s="467"/>
      <c r="N9" s="468"/>
    </row>
    <row r="10" spans="1:14" ht="13.5" customHeight="1">
      <c r="A10" s="471" t="s">
        <v>990</v>
      </c>
      <c r="B10" s="469">
        <v>170</v>
      </c>
      <c r="C10" s="1909">
        <v>0</v>
      </c>
      <c r="D10" s="1904">
        <v>0</v>
      </c>
      <c r="E10" s="1905">
        <v>0</v>
      </c>
      <c r="F10" s="1904">
        <v>0</v>
      </c>
      <c r="G10" s="1913">
        <v>0</v>
      </c>
      <c r="H10" s="1906">
        <v>0</v>
      </c>
      <c r="I10" s="1905">
        <v>0</v>
      </c>
      <c r="J10" s="1905">
        <v>0</v>
      </c>
      <c r="K10" s="1906">
        <v>0</v>
      </c>
      <c r="L10" s="477"/>
      <c r="M10" s="468"/>
      <c r="N10" s="468"/>
    </row>
    <row r="11" spans="1:14" ht="13.5" customHeight="1">
      <c r="A11" s="471" t="s">
        <v>270</v>
      </c>
      <c r="B11" s="469">
        <v>180</v>
      </c>
      <c r="C11" s="1912">
        <v>446894</v>
      </c>
      <c r="D11" s="1905">
        <v>0</v>
      </c>
      <c r="E11" s="1905">
        <v>0</v>
      </c>
      <c r="F11" s="1905">
        <v>0</v>
      </c>
      <c r="G11" s="1905">
        <v>10718</v>
      </c>
      <c r="H11" s="1905">
        <v>32873</v>
      </c>
      <c r="I11" s="1913">
        <v>0</v>
      </c>
      <c r="J11" s="1913">
        <v>85019</v>
      </c>
      <c r="K11" s="1905">
        <v>0</v>
      </c>
      <c r="L11" s="466"/>
      <c r="M11" s="468"/>
      <c r="N11" s="468"/>
    </row>
    <row r="12" spans="1:14" ht="13.5" customHeight="1">
      <c r="A12" s="471" t="s">
        <v>418</v>
      </c>
      <c r="B12" s="469">
        <v>190</v>
      </c>
      <c r="C12" s="1909">
        <v>0</v>
      </c>
      <c r="D12" s="1904">
        <v>0</v>
      </c>
      <c r="E12" s="1904">
        <v>0</v>
      </c>
      <c r="F12" s="1904">
        <v>0</v>
      </c>
      <c r="G12" s="1904">
        <v>0</v>
      </c>
      <c r="H12" s="1904">
        <v>0</v>
      </c>
      <c r="I12" s="1904">
        <v>0</v>
      </c>
      <c r="J12" s="1905">
        <v>0</v>
      </c>
      <c r="K12" s="1904">
        <v>0</v>
      </c>
      <c r="L12" s="465"/>
      <c r="M12" s="468"/>
      <c r="N12" s="468"/>
    </row>
    <row r="13" spans="1:14" ht="13.5" customHeight="1" thickBot="1">
      <c r="A13" s="1705" t="s">
        <v>643</v>
      </c>
      <c r="B13" s="1678"/>
      <c r="C13" s="1706">
        <f>SUM(C4:C12)</f>
        <v>172247850</v>
      </c>
      <c r="D13" s="1706">
        <f t="shared" ref="D13:L13" si="0">SUM(D4:D12)</f>
        <v>15556637</v>
      </c>
      <c r="E13" s="1706">
        <f t="shared" si="0"/>
        <v>20058378</v>
      </c>
      <c r="F13" s="1706">
        <f t="shared" si="0"/>
        <v>35986186</v>
      </c>
      <c r="G13" s="1706">
        <f t="shared" si="0"/>
        <v>5286422</v>
      </c>
      <c r="H13" s="1706">
        <f t="shared" si="0"/>
        <v>13897955</v>
      </c>
      <c r="I13" s="1706">
        <f t="shared" si="0"/>
        <v>36341919</v>
      </c>
      <c r="J13" s="1706">
        <f t="shared" si="0"/>
        <v>13893758</v>
      </c>
      <c r="K13" s="1706">
        <f t="shared" si="0"/>
        <v>1627479</v>
      </c>
      <c r="L13" s="1706">
        <f t="shared" si="0"/>
        <v>1874133</v>
      </c>
      <c r="M13" s="467"/>
      <c r="N13" s="468"/>
    </row>
    <row r="14" spans="1:14" ht="18" customHeight="1" thickTop="1">
      <c r="A14" s="2150" t="s">
        <v>147</v>
      </c>
      <c r="B14" s="2151"/>
      <c r="C14" s="1534"/>
      <c r="D14" s="1535"/>
      <c r="E14" s="1535"/>
      <c r="F14" s="1535"/>
      <c r="G14" s="1535"/>
      <c r="H14" s="1535"/>
      <c r="I14" s="1535"/>
      <c r="J14" s="1535"/>
      <c r="K14" s="1535"/>
      <c r="L14" s="1535"/>
      <c r="M14" s="1536"/>
      <c r="N14" s="1537"/>
    </row>
    <row r="15" spans="1:14" s="481" customFormat="1" ht="12.75" customHeight="1">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c r="A16" s="478" t="s">
        <v>1401</v>
      </c>
      <c r="B16" s="479">
        <v>220</v>
      </c>
      <c r="C16" s="474"/>
      <c r="D16" s="474"/>
      <c r="E16" s="474"/>
      <c r="F16" s="474"/>
      <c r="G16" s="474"/>
      <c r="H16" s="474"/>
      <c r="I16" s="474"/>
      <c r="J16" s="474"/>
      <c r="K16" s="474"/>
      <c r="L16" s="474"/>
      <c r="M16" s="466">
        <f>'Cap Outlay Deprec 26'!F5+'Cap Outlay Deprec 26'!F6</f>
        <v>10020669</v>
      </c>
      <c r="N16" s="480"/>
    </row>
    <row r="17" spans="1:14" s="481" customFormat="1" ht="12.75" customHeight="1">
      <c r="A17" s="478" t="s">
        <v>1402</v>
      </c>
      <c r="B17" s="479">
        <v>230</v>
      </c>
      <c r="C17" s="474"/>
      <c r="D17" s="474"/>
      <c r="E17" s="474"/>
      <c r="F17" s="474"/>
      <c r="G17" s="474"/>
      <c r="H17" s="474"/>
      <c r="I17" s="474"/>
      <c r="J17" s="474"/>
      <c r="K17" s="474"/>
      <c r="L17" s="474"/>
      <c r="M17" s="466">
        <f>'Cap Outlay Deprec 26'!F8+'Cap Outlay Deprec 26'!F9</f>
        <v>405347846</v>
      </c>
      <c r="N17" s="480"/>
    </row>
    <row r="18" spans="1:14" s="481" customFormat="1" ht="12.75" customHeight="1">
      <c r="A18" s="478" t="s">
        <v>1403</v>
      </c>
      <c r="B18" s="479">
        <v>240</v>
      </c>
      <c r="C18" s="474"/>
      <c r="D18" s="474"/>
      <c r="E18" s="474"/>
      <c r="F18" s="474"/>
      <c r="G18" s="474"/>
      <c r="H18" s="474"/>
      <c r="I18" s="474"/>
      <c r="J18" s="474"/>
      <c r="K18" s="474"/>
      <c r="L18" s="474"/>
      <c r="M18" s="466">
        <f>'Cap Outlay Deprec 26'!F10</f>
        <v>14828234</v>
      </c>
      <c r="N18" s="480"/>
    </row>
    <row r="19" spans="1:14" s="481" customFormat="1" ht="12.75" customHeight="1">
      <c r="A19" s="478" t="s">
        <v>1404</v>
      </c>
      <c r="B19" s="479">
        <v>250</v>
      </c>
      <c r="C19" s="474"/>
      <c r="D19" s="474"/>
      <c r="E19" s="474"/>
      <c r="F19" s="474"/>
      <c r="G19" s="474"/>
      <c r="H19" s="474"/>
      <c r="I19" s="474"/>
      <c r="J19" s="474"/>
      <c r="K19" s="474"/>
      <c r="L19" s="474"/>
      <c r="M19" s="466">
        <f>'Cap Outlay Deprec 26'!F12+'Cap Outlay Deprec 26'!F13+'Cap Outlay Deprec 26'!F14</f>
        <v>35606935</v>
      </c>
      <c r="N19" s="480"/>
    </row>
    <row r="20" spans="1:14" s="481" customFormat="1" ht="12.75" customHeight="1">
      <c r="A20" s="478" t="s">
        <v>1405</v>
      </c>
      <c r="B20" s="479">
        <v>260</v>
      </c>
      <c r="C20" s="474"/>
      <c r="D20" s="474"/>
      <c r="E20" s="474"/>
      <c r="F20" s="474"/>
      <c r="G20" s="474"/>
      <c r="H20" s="474"/>
      <c r="I20" s="474"/>
      <c r="J20" s="474"/>
      <c r="K20" s="474"/>
      <c r="L20" s="474"/>
      <c r="M20" s="466">
        <f>'Cap Outlay Deprec 26'!F15</f>
        <v>24735455</v>
      </c>
      <c r="N20" s="480"/>
    </row>
    <row r="21" spans="1:14" s="481" customFormat="1" ht="12.75" customHeight="1">
      <c r="A21" s="478" t="s">
        <v>1406</v>
      </c>
      <c r="B21" s="479">
        <v>340</v>
      </c>
      <c r="C21" s="474"/>
      <c r="D21" s="474"/>
      <c r="E21" s="474"/>
      <c r="F21" s="474"/>
      <c r="G21" s="474"/>
      <c r="H21" s="474"/>
      <c r="I21" s="474"/>
      <c r="J21" s="474"/>
      <c r="K21" s="474"/>
      <c r="L21" s="474"/>
      <c r="M21" s="482"/>
      <c r="N21" s="466">
        <f>SUM(E38:E39)</f>
        <v>6734908</v>
      </c>
    </row>
    <row r="22" spans="1:14" s="481" customFormat="1" ht="12.75" customHeight="1">
      <c r="A22" s="478" t="s">
        <v>1407</v>
      </c>
      <c r="B22" s="479">
        <v>350</v>
      </c>
      <c r="C22" s="474"/>
      <c r="D22" s="474"/>
      <c r="E22" s="474"/>
      <c r="F22" s="474"/>
      <c r="G22" s="474"/>
      <c r="H22" s="474"/>
      <c r="I22" s="474"/>
      <c r="J22" s="474"/>
      <c r="K22" s="474"/>
      <c r="L22" s="474"/>
      <c r="M22" s="482"/>
      <c r="N22" s="483">
        <f>'Short-Term Long-Term Debt 24'!J49</f>
        <v>194172596.00000003</v>
      </c>
    </row>
    <row r="23" spans="1:14" ht="13.5" customHeight="1" thickBot="1">
      <c r="A23" s="1705" t="s">
        <v>642</v>
      </c>
      <c r="B23" s="1710"/>
      <c r="C23" s="467"/>
      <c r="D23" s="467"/>
      <c r="E23" s="467"/>
      <c r="F23" s="467"/>
      <c r="G23" s="467"/>
      <c r="H23" s="467"/>
      <c r="I23" s="467"/>
      <c r="J23" s="467"/>
      <c r="K23" s="467"/>
      <c r="L23" s="467"/>
      <c r="M23" s="1657">
        <f>SUM(M15:M22)</f>
        <v>490539139</v>
      </c>
      <c r="N23" s="1657">
        <f>SUM(N21:N22)</f>
        <v>200907504.00000003</v>
      </c>
    </row>
    <row r="24" spans="1:14" ht="18" customHeight="1" thickTop="1">
      <c r="A24" s="2152" t="s">
        <v>597</v>
      </c>
      <c r="B24" s="2153"/>
      <c r="C24" s="1539"/>
      <c r="D24" s="1536"/>
      <c r="E24" s="1536"/>
      <c r="F24" s="1536"/>
      <c r="G24" s="1536"/>
      <c r="H24" s="1536"/>
      <c r="I24" s="1536"/>
      <c r="J24" s="1536"/>
      <c r="K24" s="1536"/>
      <c r="L24" s="1536"/>
      <c r="M24" s="1535"/>
      <c r="N24" s="1540"/>
    </row>
    <row r="25" spans="1:14">
      <c r="A25" s="471" t="s">
        <v>644</v>
      </c>
      <c r="B25" s="469">
        <v>410</v>
      </c>
      <c r="C25" s="1913">
        <v>0</v>
      </c>
      <c r="D25" s="1913">
        <v>0</v>
      </c>
      <c r="E25" s="1913">
        <v>0</v>
      </c>
      <c r="F25" s="1913">
        <v>0</v>
      </c>
      <c r="G25" s="1913">
        <v>732041</v>
      </c>
      <c r="H25" s="1914">
        <v>0</v>
      </c>
      <c r="I25" s="467"/>
      <c r="J25" s="1913">
        <v>0</v>
      </c>
      <c r="K25" s="1913">
        <v>1959105</v>
      </c>
      <c r="L25" s="467"/>
      <c r="M25" s="467"/>
      <c r="N25" s="467"/>
    </row>
    <row r="26" spans="1:14">
      <c r="A26" s="471" t="s">
        <v>645</v>
      </c>
      <c r="B26" s="469">
        <v>420</v>
      </c>
      <c r="C26" s="466"/>
      <c r="D26" s="466"/>
      <c r="E26" s="466"/>
      <c r="F26" s="466"/>
      <c r="G26" s="466"/>
      <c r="H26" s="466"/>
      <c r="I26" s="466"/>
      <c r="J26" s="472"/>
      <c r="K26" s="466"/>
      <c r="L26" s="467"/>
      <c r="M26" s="467"/>
      <c r="N26" s="467"/>
    </row>
    <row r="27" spans="1:14" ht="13.5" customHeight="1">
      <c r="A27" s="471" t="s">
        <v>646</v>
      </c>
      <c r="B27" s="469">
        <v>430</v>
      </c>
      <c r="C27" s="1905">
        <v>14981400</v>
      </c>
      <c r="D27" s="1905">
        <v>2712068</v>
      </c>
      <c r="E27" s="1904">
        <v>0</v>
      </c>
      <c r="F27" s="1905">
        <v>538352</v>
      </c>
      <c r="G27" s="1905">
        <v>6936</v>
      </c>
      <c r="H27" s="1905">
        <v>1992456</v>
      </c>
      <c r="I27" s="1905">
        <v>0</v>
      </c>
      <c r="J27" s="1905">
        <v>230014</v>
      </c>
      <c r="K27" s="1905">
        <v>707280</v>
      </c>
      <c r="L27" s="467"/>
      <c r="M27" s="467"/>
      <c r="N27" s="467"/>
    </row>
    <row r="28" spans="1:14" ht="13.5" customHeight="1">
      <c r="A28" s="471" t="s">
        <v>647</v>
      </c>
      <c r="B28" s="469">
        <v>440</v>
      </c>
      <c r="C28" s="1905">
        <v>0</v>
      </c>
      <c r="D28" s="1905">
        <v>0</v>
      </c>
      <c r="E28" s="1911">
        <v>0</v>
      </c>
      <c r="F28" s="1905">
        <v>0</v>
      </c>
      <c r="G28" s="1911">
        <v>0</v>
      </c>
      <c r="H28" s="1911">
        <v>0</v>
      </c>
      <c r="I28" s="1905">
        <v>0</v>
      </c>
      <c r="J28" s="1905">
        <v>0</v>
      </c>
      <c r="K28" s="1914">
        <v>0</v>
      </c>
      <c r="L28" s="467"/>
      <c r="M28" s="467"/>
      <c r="N28" s="467"/>
    </row>
    <row r="29" spans="1:14" ht="13.5" customHeight="1">
      <c r="A29" s="471" t="s">
        <v>648</v>
      </c>
      <c r="B29" s="469">
        <v>460</v>
      </c>
      <c r="C29" s="1915">
        <v>0</v>
      </c>
      <c r="D29" s="1916">
        <v>0</v>
      </c>
      <c r="E29" s="1911">
        <v>0</v>
      </c>
      <c r="F29" s="1905">
        <v>0</v>
      </c>
      <c r="G29" s="1911">
        <v>0</v>
      </c>
      <c r="H29" s="1911">
        <v>0</v>
      </c>
      <c r="I29" s="1911">
        <v>0</v>
      </c>
      <c r="J29" s="1911">
        <v>0</v>
      </c>
      <c r="K29" s="1905">
        <v>0</v>
      </c>
      <c r="L29" s="467"/>
      <c r="M29" s="467"/>
      <c r="N29" s="467"/>
    </row>
    <row r="30" spans="1:14" ht="13.5" customHeight="1">
      <c r="A30" s="471" t="s">
        <v>649</v>
      </c>
      <c r="B30" s="469">
        <v>470</v>
      </c>
      <c r="C30" s="1905">
        <v>19499230</v>
      </c>
      <c r="D30" s="1911">
        <v>79307</v>
      </c>
      <c r="E30" s="1905">
        <v>0</v>
      </c>
      <c r="F30" s="1905">
        <v>286976</v>
      </c>
      <c r="G30" s="1905">
        <v>0</v>
      </c>
      <c r="H30" s="1905">
        <v>15870</v>
      </c>
      <c r="I30" s="1905">
        <v>0</v>
      </c>
      <c r="J30" s="1905">
        <v>52299</v>
      </c>
      <c r="K30" s="1913">
        <v>19774</v>
      </c>
      <c r="L30" s="467"/>
      <c r="M30" s="467"/>
      <c r="N30" s="467"/>
    </row>
    <row r="31" spans="1:14" ht="13.5" customHeight="1">
      <c r="A31" s="471" t="s">
        <v>650</v>
      </c>
      <c r="B31" s="469">
        <v>480</v>
      </c>
      <c r="C31" s="1904">
        <v>0</v>
      </c>
      <c r="D31" s="1905">
        <v>0</v>
      </c>
      <c r="E31" s="1905">
        <v>0</v>
      </c>
      <c r="F31" s="1904">
        <v>0</v>
      </c>
      <c r="G31" s="1905">
        <v>0</v>
      </c>
      <c r="H31" s="1905">
        <v>0</v>
      </c>
      <c r="I31" s="1905">
        <v>0</v>
      </c>
      <c r="J31" s="1905">
        <v>0</v>
      </c>
      <c r="K31" s="1905">
        <v>0</v>
      </c>
      <c r="L31" s="467"/>
      <c r="M31" s="467"/>
      <c r="N31" s="467"/>
    </row>
    <row r="32" spans="1:14" ht="13.5" customHeight="1">
      <c r="A32" s="484" t="s">
        <v>651</v>
      </c>
      <c r="B32" s="485">
        <v>490</v>
      </c>
      <c r="C32" s="1917">
        <v>48704588</v>
      </c>
      <c r="D32" s="1917">
        <v>7292752</v>
      </c>
      <c r="E32" s="1911">
        <v>13323470</v>
      </c>
      <c r="F32" s="1911">
        <v>8320309</v>
      </c>
      <c r="G32" s="1911">
        <v>3133278</v>
      </c>
      <c r="H32" s="1911">
        <v>0</v>
      </c>
      <c r="I32" s="1911">
        <v>485893</v>
      </c>
      <c r="J32" s="1911">
        <v>2954978</v>
      </c>
      <c r="K32" s="1914">
        <v>966572</v>
      </c>
      <c r="L32" s="467"/>
      <c r="M32" s="467"/>
      <c r="N32" s="467"/>
    </row>
    <row r="33" spans="1:14" ht="13.5" customHeight="1">
      <c r="A33" s="486" t="s">
        <v>302</v>
      </c>
      <c r="B33" s="485">
        <v>493</v>
      </c>
      <c r="C33" s="466"/>
      <c r="D33" s="466"/>
      <c r="E33" s="466"/>
      <c r="F33" s="466"/>
      <c r="G33" s="466"/>
      <c r="H33" s="466"/>
      <c r="I33" s="466"/>
      <c r="J33" s="466"/>
      <c r="K33" s="466"/>
      <c r="L33" s="466">
        <f>L13</f>
        <v>1874133</v>
      </c>
      <c r="M33" s="467"/>
      <c r="N33" s="468"/>
    </row>
    <row r="34" spans="1:14" ht="13.5" customHeight="1" thickBot="1">
      <c r="A34" s="1707" t="s">
        <v>653</v>
      </c>
      <c r="B34" s="1708"/>
      <c r="C34" s="1709">
        <f>SUM(C25:C33)</f>
        <v>83185218</v>
      </c>
      <c r="D34" s="1709">
        <f t="shared" ref="D34:K34" si="1">SUM(D25:D33)</f>
        <v>10084127</v>
      </c>
      <c r="E34" s="1709">
        <f t="shared" si="1"/>
        <v>13323470</v>
      </c>
      <c r="F34" s="1709">
        <f t="shared" si="1"/>
        <v>9145637</v>
      </c>
      <c r="G34" s="1709">
        <f t="shared" si="1"/>
        <v>3872255</v>
      </c>
      <c r="H34" s="1709">
        <f t="shared" si="1"/>
        <v>2008326</v>
      </c>
      <c r="I34" s="1709">
        <f t="shared" si="1"/>
        <v>485893</v>
      </c>
      <c r="J34" s="1709">
        <f t="shared" si="1"/>
        <v>3237291</v>
      </c>
      <c r="K34" s="1709">
        <f t="shared" si="1"/>
        <v>3652731</v>
      </c>
      <c r="L34" s="1690">
        <f>SUM(L33)</f>
        <v>1874133</v>
      </c>
      <c r="M34" s="467"/>
      <c r="N34" s="476"/>
    </row>
    <row r="35" spans="1:14" ht="18" customHeight="1" thickTop="1">
      <c r="A35" s="2154" t="s">
        <v>528</v>
      </c>
      <c r="B35" s="2155"/>
      <c r="C35" s="1541"/>
      <c r="D35" s="1542"/>
      <c r="E35" s="1542"/>
      <c r="F35" s="1542"/>
      <c r="G35" s="1542"/>
      <c r="H35" s="1542"/>
      <c r="I35" s="1542"/>
      <c r="J35" s="1542"/>
      <c r="K35" s="1542"/>
      <c r="L35" s="1542"/>
      <c r="M35" s="1536"/>
      <c r="N35" s="1540"/>
    </row>
    <row r="36" spans="1:14">
      <c r="A36" s="487" t="s">
        <v>1</v>
      </c>
      <c r="B36" s="469">
        <v>511</v>
      </c>
      <c r="C36" s="474"/>
      <c r="D36" s="474"/>
      <c r="E36" s="474"/>
      <c r="F36" s="474"/>
      <c r="G36" s="474"/>
      <c r="H36" s="474"/>
      <c r="I36" s="474"/>
      <c r="J36" s="474"/>
      <c r="K36" s="474"/>
      <c r="L36" s="467"/>
      <c r="M36" s="467"/>
      <c r="N36" s="488">
        <f>'Short-Term Long-Term Debt 24'!I49</f>
        <v>200907504</v>
      </c>
    </row>
    <row r="37" spans="1:14" ht="13.5" thickBot="1">
      <c r="A37" s="1705" t="s">
        <v>652</v>
      </c>
      <c r="B37" s="1710"/>
      <c r="C37" s="474"/>
      <c r="D37" s="474"/>
      <c r="E37" s="474"/>
      <c r="F37" s="474"/>
      <c r="G37" s="474"/>
      <c r="H37" s="474"/>
      <c r="I37" s="474"/>
      <c r="J37" s="474"/>
      <c r="K37" s="474"/>
      <c r="L37" s="476"/>
      <c r="M37" s="467"/>
      <c r="N37" s="1657">
        <f>SUM(N36:N36)</f>
        <v>200907504</v>
      </c>
    </row>
    <row r="38" spans="1:14" s="329" customFormat="1" ht="13.5" customHeight="1" thickTop="1">
      <c r="A38" s="489" t="s">
        <v>419</v>
      </c>
      <c r="B38" s="479">
        <v>714</v>
      </c>
      <c r="C38" s="1904">
        <v>14129054</v>
      </c>
      <c r="D38" s="1904">
        <v>5472510</v>
      </c>
      <c r="E38" s="1904">
        <v>6734908</v>
      </c>
      <c r="F38" s="1904">
        <v>26840549</v>
      </c>
      <c r="G38" s="1904">
        <v>0</v>
      </c>
      <c r="H38" s="1904">
        <v>11889629</v>
      </c>
      <c r="I38" s="1904">
        <v>0</v>
      </c>
      <c r="J38" s="1904">
        <v>10656467</v>
      </c>
      <c r="K38" s="1904">
        <v>0</v>
      </c>
      <c r="L38" s="477"/>
      <c r="M38" s="490"/>
      <c r="N38" s="490"/>
    </row>
    <row r="39" spans="1:14" s="329" customFormat="1" ht="13.5" customHeight="1">
      <c r="A39" s="489" t="s">
        <v>341</v>
      </c>
      <c r="B39" s="479">
        <v>730</v>
      </c>
      <c r="C39" s="1904">
        <v>74933578</v>
      </c>
      <c r="D39" s="1904">
        <v>0</v>
      </c>
      <c r="E39" s="1904">
        <v>0</v>
      </c>
      <c r="F39" s="1904">
        <v>0</v>
      </c>
      <c r="G39" s="1904">
        <v>1414167</v>
      </c>
      <c r="H39" s="1904">
        <v>0</v>
      </c>
      <c r="I39" s="1904">
        <v>35856026</v>
      </c>
      <c r="J39" s="1904">
        <v>0</v>
      </c>
      <c r="K39" s="1904">
        <v>-2025252</v>
      </c>
      <c r="L39" s="465"/>
      <c r="M39" s="490"/>
      <c r="N39" s="490"/>
    </row>
    <row r="40" spans="1:14" s="329" customFormat="1" ht="13.5" customHeight="1">
      <c r="A40" s="491" t="s">
        <v>148</v>
      </c>
      <c r="B40" s="492"/>
      <c r="C40" s="493"/>
      <c r="D40" s="493"/>
      <c r="E40" s="493"/>
      <c r="F40" s="493"/>
      <c r="G40" s="493"/>
      <c r="H40" s="493"/>
      <c r="I40" s="493"/>
      <c r="J40" s="493"/>
      <c r="K40" s="493"/>
      <c r="L40" s="493"/>
      <c r="M40" s="466">
        <f>'Cap Outlay Deprec 26'!F16</f>
        <v>490539139</v>
      </c>
      <c r="N40" s="490"/>
    </row>
    <row r="41" spans="1:14" ht="13.5" customHeight="1" thickBot="1">
      <c r="A41" s="1705" t="s">
        <v>654</v>
      </c>
      <c r="B41" s="1675"/>
      <c r="C41" s="1657">
        <f>(SUM(C34,C37,C38,C39))</f>
        <v>172247850</v>
      </c>
      <c r="D41" s="1657">
        <f t="shared" ref="D41:L41" si="2">SUM(D34,D37,D38:D39)</f>
        <v>15556637</v>
      </c>
      <c r="E41" s="1657">
        <f t="shared" si="2"/>
        <v>20058378</v>
      </c>
      <c r="F41" s="1657">
        <f t="shared" si="2"/>
        <v>35986186</v>
      </c>
      <c r="G41" s="1657">
        <f t="shared" si="2"/>
        <v>5286422</v>
      </c>
      <c r="H41" s="1657">
        <f t="shared" si="2"/>
        <v>13897955</v>
      </c>
      <c r="I41" s="1657">
        <f t="shared" si="2"/>
        <v>36341919</v>
      </c>
      <c r="J41" s="1657">
        <f t="shared" si="2"/>
        <v>13893758</v>
      </c>
      <c r="K41" s="1657">
        <f t="shared" si="2"/>
        <v>1627479</v>
      </c>
      <c r="L41" s="1657">
        <f t="shared" si="2"/>
        <v>1874133</v>
      </c>
      <c r="M41" s="1657">
        <f>SUM(M40)</f>
        <v>490539139</v>
      </c>
      <c r="N41" s="1657">
        <f>SUM(N37)</f>
        <v>200907504</v>
      </c>
    </row>
    <row r="42" spans="1:14" ht="13.5" thickTop="1"/>
    <row r="43" spans="1:14">
      <c r="A43" s="247"/>
      <c r="C43" s="496"/>
    </row>
    <row r="44" spans="1:14">
      <c r="A44" s="247"/>
      <c r="C44" s="496"/>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Normal="100" zoomScaleSheetLayoutView="100" workbookViewId="0">
      <pane ySplit="2" topLeftCell="A3" activePane="bottomLeft" state="frozen"/>
      <selection activeCell="F60" sqref="F59:F60"/>
      <selection pane="bottomLeft" activeCell="F60" sqref="F59:F60"/>
    </sheetView>
  </sheetViews>
  <sheetFormatPr defaultColWidth="9.140625" defaultRowHeight="12.75"/>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c r="A1" s="2164"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c r="A2" s="2165"/>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c r="A3" s="2176" t="s">
        <v>1174</v>
      </c>
      <c r="B3" s="2177"/>
      <c r="C3" s="1544"/>
      <c r="D3" s="1545"/>
      <c r="E3" s="1545"/>
      <c r="F3" s="1545"/>
      <c r="G3" s="1545"/>
      <c r="H3" s="1545"/>
      <c r="I3" s="1545"/>
      <c r="J3" s="1545"/>
      <c r="K3" s="1546"/>
      <c r="L3" s="499"/>
    </row>
    <row r="4" spans="1:13" ht="15.75" customHeight="1">
      <c r="A4" s="1897" t="s">
        <v>1498</v>
      </c>
      <c r="B4" s="1898">
        <v>1000</v>
      </c>
      <c r="C4" s="1711">
        <f>'Revenues 9-14'!C109</f>
        <v>111864865</v>
      </c>
      <c r="D4" s="1711">
        <f>'Revenues 9-14'!D109</f>
        <v>23214005</v>
      </c>
      <c r="E4" s="1711">
        <f>'Revenues 9-14'!E109</f>
        <v>13635359</v>
      </c>
      <c r="F4" s="1711">
        <f>'Revenues 9-14'!F109</f>
        <v>17758944</v>
      </c>
      <c r="G4" s="1711">
        <f>'Revenues 9-14'!G109</f>
        <v>7332439</v>
      </c>
      <c r="H4" s="1711">
        <f>'Revenues 9-14'!H109</f>
        <v>3407567</v>
      </c>
      <c r="I4" s="1711">
        <f>'Revenues 9-14'!I109</f>
        <v>2112616</v>
      </c>
      <c r="J4" s="1711">
        <f>'Revenues 9-14'!J109</f>
        <v>6381132</v>
      </c>
      <c r="K4" s="1711">
        <f>'Revenues 9-14'!K109</f>
        <v>1994405</v>
      </c>
      <c r="L4" s="347"/>
    </row>
    <row r="5" spans="1:13" ht="15.75" customHeight="1">
      <c r="A5" s="1547" t="s">
        <v>1499</v>
      </c>
      <c r="B5" s="1548">
        <v>2000</v>
      </c>
      <c r="C5" s="1712">
        <f>'Revenues 9-14'!C114</f>
        <v>18777</v>
      </c>
      <c r="D5" s="1712">
        <f>'Revenues 9-14'!D114</f>
        <v>0</v>
      </c>
      <c r="E5" s="501"/>
      <c r="F5" s="1712">
        <f>'Revenues 9-14'!F114</f>
        <v>0</v>
      </c>
      <c r="G5" s="1712">
        <f>'Revenues 9-14'!G114</f>
        <v>0</v>
      </c>
      <c r="H5" s="502" t="s">
        <v>1168</v>
      </c>
      <c r="I5" s="503" t="s">
        <v>1168</v>
      </c>
      <c r="J5" s="504" t="s">
        <v>1168</v>
      </c>
      <c r="K5" s="505" t="s">
        <v>1168</v>
      </c>
      <c r="L5" s="347"/>
    </row>
    <row r="6" spans="1:13" ht="15.75" customHeight="1">
      <c r="A6" s="1547" t="s">
        <v>1500</v>
      </c>
      <c r="B6" s="1549">
        <v>3000</v>
      </c>
      <c r="C6" s="1712">
        <f>'Revenues 9-14'!C170</f>
        <v>160129629</v>
      </c>
      <c r="D6" s="1712">
        <f>'Revenues 9-14'!D170</f>
        <v>0</v>
      </c>
      <c r="E6" s="1712">
        <f>'Revenues 9-14'!E170</f>
        <v>0</v>
      </c>
      <c r="F6" s="1712">
        <f>'Revenues 9-14'!F170</f>
        <v>19568610</v>
      </c>
      <c r="G6" s="1712">
        <f>'Revenues 9-14'!G170</f>
        <v>0</v>
      </c>
      <c r="H6" s="1712">
        <f>'Revenues 9-14'!H170</f>
        <v>0</v>
      </c>
      <c r="I6" s="1712">
        <f>'Revenues 9-14'!I170</f>
        <v>0</v>
      </c>
      <c r="J6" s="1712">
        <f>'Revenues 9-14'!J170</f>
        <v>0</v>
      </c>
      <c r="K6" s="1712">
        <f>'Revenues 9-14'!K170</f>
        <v>0</v>
      </c>
      <c r="L6" s="347"/>
      <c r="M6" s="506"/>
    </row>
    <row r="7" spans="1:13" ht="15.75" customHeight="1">
      <c r="A7" s="1547" t="s">
        <v>1501</v>
      </c>
      <c r="B7" s="1549">
        <v>4000</v>
      </c>
      <c r="C7" s="1712">
        <f>'Revenues 9-14'!C267</f>
        <v>50318389</v>
      </c>
      <c r="D7" s="1712">
        <f>'Revenues 9-14'!D267</f>
        <v>0</v>
      </c>
      <c r="E7" s="1712">
        <f>'Revenues 9-14'!E267</f>
        <v>1057916</v>
      </c>
      <c r="F7" s="1712">
        <f>'Revenues 9-14'!F267</f>
        <v>0</v>
      </c>
      <c r="G7" s="1712">
        <f>'Revenues 9-14'!G267</f>
        <v>0</v>
      </c>
      <c r="H7" s="1712">
        <f>'Revenues 9-14'!H267</f>
        <v>0</v>
      </c>
      <c r="I7" s="1712">
        <f>'Revenues 9-14'!I267</f>
        <v>0</v>
      </c>
      <c r="J7" s="1712">
        <f>'Revenues 9-14'!J267</f>
        <v>0</v>
      </c>
      <c r="K7" s="1712">
        <f>'Revenues 9-14'!K267</f>
        <v>0</v>
      </c>
      <c r="L7" s="347"/>
      <c r="M7" s="506"/>
    </row>
    <row r="8" spans="1:13" ht="13.5" thickBot="1">
      <c r="A8" s="1705" t="s">
        <v>1171</v>
      </c>
      <c r="B8" s="1678"/>
      <c r="C8" s="1657">
        <f>SUM(C4:C7)</f>
        <v>322331660</v>
      </c>
      <c r="D8" s="1657">
        <f t="shared" ref="D8:K8" si="0">SUM(D4:D7)</f>
        <v>23214005</v>
      </c>
      <c r="E8" s="1657">
        <f t="shared" si="0"/>
        <v>14693275</v>
      </c>
      <c r="F8" s="1657">
        <f t="shared" si="0"/>
        <v>37327554</v>
      </c>
      <c r="G8" s="1657">
        <f t="shared" si="0"/>
        <v>7332439</v>
      </c>
      <c r="H8" s="1657">
        <f t="shared" si="0"/>
        <v>3407567</v>
      </c>
      <c r="I8" s="1657">
        <f t="shared" si="0"/>
        <v>2112616</v>
      </c>
      <c r="J8" s="1657">
        <f t="shared" si="0"/>
        <v>6381132</v>
      </c>
      <c r="K8" s="1657">
        <f t="shared" si="0"/>
        <v>1994405</v>
      </c>
      <c r="L8" s="347"/>
    </row>
    <row r="9" spans="1:13" ht="15.75" thickTop="1">
      <c r="A9" s="507" t="s">
        <v>1652</v>
      </c>
      <c r="B9" s="508">
        <v>3998</v>
      </c>
      <c r="C9" s="1906">
        <v>52716321</v>
      </c>
      <c r="D9" s="509"/>
      <c r="E9" s="477"/>
      <c r="F9" s="477"/>
      <c r="G9" s="510"/>
      <c r="H9" s="477"/>
      <c r="I9" s="502" t="s">
        <v>1168</v>
      </c>
      <c r="J9" s="475"/>
      <c r="K9" s="477"/>
      <c r="L9" s="347"/>
    </row>
    <row r="10" spans="1:13" s="512" customFormat="1" ht="13.5" thickBot="1">
      <c r="A10" s="1705" t="s">
        <v>1172</v>
      </c>
      <c r="B10" s="1678"/>
      <c r="C10" s="1657">
        <f>SUM(C8:C9)</f>
        <v>375047981</v>
      </c>
      <c r="D10" s="1657">
        <f t="shared" ref="D10:K10" si="1">SUM(D8:D9)</f>
        <v>23214005</v>
      </c>
      <c r="E10" s="1657">
        <f t="shared" si="1"/>
        <v>14693275</v>
      </c>
      <c r="F10" s="1657">
        <f t="shared" si="1"/>
        <v>37327554</v>
      </c>
      <c r="G10" s="1657">
        <f t="shared" si="1"/>
        <v>7332439</v>
      </c>
      <c r="H10" s="1657">
        <f t="shared" si="1"/>
        <v>3407567</v>
      </c>
      <c r="I10" s="1657">
        <f t="shared" si="1"/>
        <v>2112616</v>
      </c>
      <c r="J10" s="1657">
        <f t="shared" si="1"/>
        <v>6381132</v>
      </c>
      <c r="K10" s="1657">
        <f t="shared" si="1"/>
        <v>1994405</v>
      </c>
      <c r="L10" s="511"/>
    </row>
    <row r="11" spans="1:13" s="512" customFormat="1" ht="16.7" customHeight="1" thickTop="1">
      <c r="A11" s="2150" t="s">
        <v>1175</v>
      </c>
      <c r="B11" s="2151"/>
      <c r="C11" s="1541"/>
      <c r="D11" s="1542"/>
      <c r="E11" s="1542"/>
      <c r="F11" s="1542"/>
      <c r="G11" s="1542"/>
      <c r="H11" s="1542"/>
      <c r="I11" s="1542"/>
      <c r="J11" s="1542"/>
      <c r="K11" s="1543"/>
      <c r="L11" s="511"/>
    </row>
    <row r="12" spans="1:13" ht="15.75" customHeight="1">
      <c r="A12" s="1547" t="s">
        <v>455</v>
      </c>
      <c r="B12" s="1549">
        <v>1000</v>
      </c>
      <c r="C12" s="1711">
        <f>'Expenditures 15-22'!K33</f>
        <v>203887676</v>
      </c>
      <c r="D12" s="513" t="s">
        <v>1168</v>
      </c>
      <c r="E12" s="467" t="s">
        <v>1168</v>
      </c>
      <c r="F12" s="467" t="s">
        <v>1168</v>
      </c>
      <c r="G12" s="1711">
        <f>'Expenditures 15-22'!K229</f>
        <v>2594299</v>
      </c>
      <c r="H12" s="514"/>
      <c r="I12" s="467" t="s">
        <v>1168</v>
      </c>
      <c r="J12" s="467" t="s">
        <v>1168</v>
      </c>
      <c r="K12" s="514" t="s">
        <v>1168</v>
      </c>
      <c r="L12" s="347"/>
    </row>
    <row r="13" spans="1:13" ht="15.75" customHeight="1">
      <c r="A13" s="1547" t="s">
        <v>456</v>
      </c>
      <c r="B13" s="1549">
        <v>2000</v>
      </c>
      <c r="C13" s="1712">
        <f>'Expenditures 15-22'!K74</f>
        <v>94640084</v>
      </c>
      <c r="D13" s="1712">
        <f>'Expenditures 15-22'!K129</f>
        <v>26545592</v>
      </c>
      <c r="E13" s="468" t="s">
        <v>1168</v>
      </c>
      <c r="F13" s="1712">
        <f>'Expenditures 15-22'!K184</f>
        <v>20701413</v>
      </c>
      <c r="G13" s="1712">
        <f>'Expenditures 15-22'!K279</f>
        <v>4929838</v>
      </c>
      <c r="H13" s="1712">
        <f>'Expenditures 15-22'!K303</f>
        <v>22573777</v>
      </c>
      <c r="I13" s="467" t="s">
        <v>1168</v>
      </c>
      <c r="J13" s="1712">
        <f>'Expenditures 15-22'!K330</f>
        <v>6654175</v>
      </c>
      <c r="K13" s="1716">
        <f>'Expenditures 15-22'!K352</f>
        <v>4124941</v>
      </c>
      <c r="L13" s="347"/>
    </row>
    <row r="14" spans="1:13" ht="15.75" customHeight="1">
      <c r="A14" s="1547" t="s">
        <v>448</v>
      </c>
      <c r="B14" s="1549">
        <v>3000</v>
      </c>
      <c r="C14" s="1712">
        <f>'Expenditures 15-22'!K75</f>
        <v>4706823</v>
      </c>
      <c r="D14" s="1712">
        <f>'Expenditures 15-22'!K130</f>
        <v>0</v>
      </c>
      <c r="E14" s="513" t="s">
        <v>1168</v>
      </c>
      <c r="F14" s="1712">
        <f>'Expenditures 15-22'!K185</f>
        <v>0</v>
      </c>
      <c r="G14" s="1712">
        <f>'Expenditures 15-22'!K280</f>
        <v>61405</v>
      </c>
      <c r="H14" s="505"/>
      <c r="I14" s="467" t="s">
        <v>1168</v>
      </c>
      <c r="J14" s="467" t="s">
        <v>1168</v>
      </c>
      <c r="K14" s="505" t="s">
        <v>1168</v>
      </c>
      <c r="L14" s="347"/>
    </row>
    <row r="15" spans="1:13" ht="15.75" customHeight="1">
      <c r="A15" s="1547" t="s">
        <v>107</v>
      </c>
      <c r="B15" s="1549">
        <v>4000</v>
      </c>
      <c r="C15" s="1712">
        <f>'Expenditures 15-22'!K102</f>
        <v>4797117</v>
      </c>
      <c r="D15" s="1712">
        <f>'Expenditures 15-22'!K139</f>
        <v>0</v>
      </c>
      <c r="E15" s="1712">
        <f>'Expenditures 15-22'!K160</f>
        <v>2550</v>
      </c>
      <c r="F15" s="1712">
        <f>'Expenditures 15-22'!K196</f>
        <v>0</v>
      </c>
      <c r="G15" s="1712">
        <f>'Expenditures 15-22'!K285</f>
        <v>0</v>
      </c>
      <c r="H15" s="1712">
        <f>'Expenditures 15-22'!K310</f>
        <v>0</v>
      </c>
      <c r="I15" s="467" t="s">
        <v>1168</v>
      </c>
      <c r="J15" s="1804">
        <f>'Expenditures 15-22'!K334</f>
        <v>0</v>
      </c>
      <c r="K15" s="1712">
        <f>'Expenditures 15-22'!K357</f>
        <v>0</v>
      </c>
      <c r="L15" s="347"/>
    </row>
    <row r="16" spans="1:13" ht="15.75" customHeight="1">
      <c r="A16" s="1547" t="s">
        <v>449</v>
      </c>
      <c r="B16" s="1549">
        <v>5000</v>
      </c>
      <c r="C16" s="1712">
        <f>'Expenditures 15-22'!K112</f>
        <v>0</v>
      </c>
      <c r="D16" s="1712">
        <f>'Expenditures 15-22'!K149</f>
        <v>0</v>
      </c>
      <c r="E16" s="1712">
        <f>'Expenditures 15-22'!K172</f>
        <v>14445483</v>
      </c>
      <c r="F16" s="1712">
        <f>'Expenditures 15-22'!K208</f>
        <v>0</v>
      </c>
      <c r="G16" s="1712">
        <f>'Expenditures 15-22'!K293</f>
        <v>0</v>
      </c>
      <c r="H16" s="516"/>
      <c r="I16" s="467" t="s">
        <v>1168</v>
      </c>
      <c r="J16" s="1717">
        <f>'Expenditures 15-22'!K340</f>
        <v>0</v>
      </c>
      <c r="K16" s="1712">
        <f>'Expenditures 15-22'!K365</f>
        <v>0</v>
      </c>
      <c r="L16" s="347"/>
    </row>
    <row r="17" spans="1:12" ht="13.5" thickBot="1">
      <c r="A17" s="1677" t="s">
        <v>48</v>
      </c>
      <c r="B17" s="1678"/>
      <c r="C17" s="1657">
        <f t="shared" ref="C17:H17" si="2">SUM(C12:C16)</f>
        <v>308031700</v>
      </c>
      <c r="D17" s="1657">
        <f t="shared" si="2"/>
        <v>26545592</v>
      </c>
      <c r="E17" s="1657">
        <f t="shared" si="2"/>
        <v>14448033</v>
      </c>
      <c r="F17" s="1657">
        <f t="shared" si="2"/>
        <v>20701413</v>
      </c>
      <c r="G17" s="1657">
        <f t="shared" si="2"/>
        <v>7585542</v>
      </c>
      <c r="H17" s="1657">
        <f t="shared" si="2"/>
        <v>22573777</v>
      </c>
      <c r="I17" s="467"/>
      <c r="J17" s="1657">
        <f>SUM(J12:J16)</f>
        <v>6654175</v>
      </c>
      <c r="K17" s="1657">
        <f>SUM(K12:K16)</f>
        <v>4124941</v>
      </c>
      <c r="L17" s="347"/>
    </row>
    <row r="18" spans="1:12" ht="15" customHeight="1" thickTop="1">
      <c r="A18" s="1713" t="s">
        <v>1653</v>
      </c>
      <c r="B18" s="1714">
        <v>4180</v>
      </c>
      <c r="C18" s="1711">
        <f t="shared" ref="C18:H18" si="3">C9</f>
        <v>52716321</v>
      </c>
      <c r="D18" s="1711">
        <f t="shared" si="3"/>
        <v>0</v>
      </c>
      <c r="E18" s="1711">
        <f t="shared" si="3"/>
        <v>0</v>
      </c>
      <c r="F18" s="1711">
        <f t="shared" si="3"/>
        <v>0</v>
      </c>
      <c r="G18" s="1711">
        <f t="shared" si="3"/>
        <v>0</v>
      </c>
      <c r="H18" s="1711">
        <f t="shared" si="3"/>
        <v>0</v>
      </c>
      <c r="I18" s="467"/>
      <c r="J18" s="1711">
        <f>J9</f>
        <v>0</v>
      </c>
      <c r="K18" s="1711">
        <f>K9</f>
        <v>0</v>
      </c>
      <c r="L18" s="347"/>
    </row>
    <row r="19" spans="1:12" ht="13.5" thickBot="1">
      <c r="A19" s="1677" t="s">
        <v>504</v>
      </c>
      <c r="B19" s="1678"/>
      <c r="C19" s="1657">
        <f t="shared" ref="C19:H19" si="4">SUM(C17:C18)</f>
        <v>360748021</v>
      </c>
      <c r="D19" s="1657">
        <f t="shared" si="4"/>
        <v>26545592</v>
      </c>
      <c r="E19" s="1657">
        <f t="shared" si="4"/>
        <v>14448033</v>
      </c>
      <c r="F19" s="1657">
        <f t="shared" si="4"/>
        <v>20701413</v>
      </c>
      <c r="G19" s="1657">
        <f t="shared" si="4"/>
        <v>7585542</v>
      </c>
      <c r="H19" s="1657">
        <f t="shared" si="4"/>
        <v>22573777</v>
      </c>
      <c r="I19" s="467"/>
      <c r="J19" s="1657">
        <f>SUM(J17:J18)</f>
        <v>6654175</v>
      </c>
      <c r="K19" s="1657">
        <f>SUM(K17:K18)</f>
        <v>4124941</v>
      </c>
      <c r="L19" s="347"/>
    </row>
    <row r="20" spans="1:12" ht="16.5" thickTop="1" thickBot="1">
      <c r="A20" s="2166" t="s">
        <v>1654</v>
      </c>
      <c r="B20" s="2167"/>
      <c r="C20" s="1715">
        <f>C8-C17</f>
        <v>14299960</v>
      </c>
      <c r="D20" s="1715">
        <f t="shared" ref="D20:K20" si="5">D8-D17</f>
        <v>-3331587</v>
      </c>
      <c r="E20" s="1715">
        <f t="shared" si="5"/>
        <v>245242</v>
      </c>
      <c r="F20" s="1715">
        <f t="shared" si="5"/>
        <v>16626141</v>
      </c>
      <c r="G20" s="1715">
        <f t="shared" si="5"/>
        <v>-253103</v>
      </c>
      <c r="H20" s="1715">
        <f t="shared" si="5"/>
        <v>-19166210</v>
      </c>
      <c r="I20" s="1715">
        <f t="shared" si="5"/>
        <v>2112616</v>
      </c>
      <c r="J20" s="1715">
        <f t="shared" si="5"/>
        <v>-273043</v>
      </c>
      <c r="K20" s="1715">
        <f t="shared" si="5"/>
        <v>-2130536</v>
      </c>
      <c r="L20" s="347"/>
    </row>
    <row r="21" spans="1:12" ht="16.7" customHeight="1" thickTop="1">
      <c r="A21" s="2178" t="s">
        <v>594</v>
      </c>
      <c r="B21" s="2179"/>
      <c r="C21" s="1541"/>
      <c r="D21" s="1542"/>
      <c r="E21" s="1542"/>
      <c r="F21" s="1542"/>
      <c r="G21" s="1542"/>
      <c r="H21" s="1542"/>
      <c r="I21" s="1542"/>
      <c r="J21" s="1542"/>
      <c r="K21" s="1543"/>
      <c r="L21" s="517"/>
    </row>
    <row r="22" spans="1:12" ht="15.75" customHeight="1" collapsed="1">
      <c r="A22" s="2174" t="s">
        <v>595</v>
      </c>
      <c r="B22" s="2175"/>
      <c r="C22" s="474"/>
      <c r="D22" s="474"/>
      <c r="E22" s="474"/>
      <c r="F22" s="474"/>
      <c r="G22" s="474"/>
      <c r="H22" s="474"/>
      <c r="I22" s="474"/>
      <c r="J22" s="474"/>
      <c r="K22" s="474"/>
      <c r="L22" s="347"/>
    </row>
    <row r="23" spans="1:12" s="481" customFormat="1" ht="15.75" customHeight="1">
      <c r="A23" s="2170" t="s">
        <v>292</v>
      </c>
      <c r="B23" s="2171"/>
      <c r="C23" s="476"/>
      <c r="D23" s="474"/>
      <c r="E23" s="474"/>
      <c r="F23" s="474"/>
      <c r="G23" s="474"/>
      <c r="H23" s="474"/>
      <c r="I23" s="474"/>
      <c r="J23" s="474"/>
      <c r="K23" s="474"/>
      <c r="L23" s="517"/>
    </row>
    <row r="24" spans="1:12" s="481" customFormat="1" ht="13.5" customHeight="1">
      <c r="A24" s="1460" t="s">
        <v>1655</v>
      </c>
      <c r="B24" s="518">
        <v>7110</v>
      </c>
      <c r="C24" s="466"/>
      <c r="D24" s="474"/>
      <c r="E24" s="474"/>
      <c r="F24" s="474"/>
      <c r="G24" s="474"/>
      <c r="H24" s="474"/>
      <c r="I24" s="474"/>
      <c r="J24" s="474"/>
      <c r="K24" s="474"/>
      <c r="L24" s="517"/>
    </row>
    <row r="25" spans="1:12" s="481" customFormat="1" ht="13.5" customHeight="1">
      <c r="A25" s="1460" t="s">
        <v>1656</v>
      </c>
      <c r="B25" s="518">
        <v>7110</v>
      </c>
      <c r="C25" s="1905">
        <v>0</v>
      </c>
      <c r="D25" s="1905">
        <v>0</v>
      </c>
      <c r="E25" s="1905">
        <v>0</v>
      </c>
      <c r="F25" s="1905">
        <v>0</v>
      </c>
      <c r="G25" s="1905">
        <v>0</v>
      </c>
      <c r="H25" s="1905">
        <v>0</v>
      </c>
      <c r="I25" s="474"/>
      <c r="J25" s="1905">
        <v>0</v>
      </c>
      <c r="K25" s="1905">
        <v>0</v>
      </c>
      <c r="L25" s="517"/>
    </row>
    <row r="26" spans="1:12" s="481" customFormat="1" ht="13.5" customHeight="1">
      <c r="A26" s="1460" t="s">
        <v>184</v>
      </c>
      <c r="B26" s="479">
        <v>7120</v>
      </c>
      <c r="C26" s="1905">
        <v>0</v>
      </c>
      <c r="D26" s="1905">
        <v>0</v>
      </c>
      <c r="E26" s="1905">
        <v>0</v>
      </c>
      <c r="F26" s="1905">
        <v>0</v>
      </c>
      <c r="G26" s="1905">
        <v>0</v>
      </c>
      <c r="H26" s="1905">
        <v>0</v>
      </c>
      <c r="I26" s="474"/>
      <c r="J26" s="1905">
        <v>0</v>
      </c>
      <c r="K26" s="1905">
        <v>0</v>
      </c>
      <c r="L26" s="517"/>
    </row>
    <row r="27" spans="1:12" s="481" customFormat="1" ht="13.5" customHeight="1">
      <c r="A27" s="1460" t="s">
        <v>185</v>
      </c>
      <c r="B27" s="479">
        <v>7130</v>
      </c>
      <c r="C27" s="1905">
        <v>0</v>
      </c>
      <c r="D27" s="1905">
        <v>5000000</v>
      </c>
      <c r="E27" s="519"/>
      <c r="F27" s="1905">
        <v>0</v>
      </c>
      <c r="G27" s="476"/>
      <c r="H27" s="476"/>
      <c r="I27" s="476"/>
      <c r="J27" s="476"/>
      <c r="K27" s="476"/>
      <c r="L27" s="517"/>
    </row>
    <row r="28" spans="1:12" s="481" customFormat="1" ht="13.5" customHeight="1">
      <c r="A28" s="1460" t="s">
        <v>1397</v>
      </c>
      <c r="B28" s="479">
        <v>7140</v>
      </c>
      <c r="C28" s="1905">
        <v>0</v>
      </c>
      <c r="D28" s="1905">
        <v>0</v>
      </c>
      <c r="E28" s="1905">
        <v>0</v>
      </c>
      <c r="F28" s="1905">
        <v>0</v>
      </c>
      <c r="G28" s="1905">
        <v>0</v>
      </c>
      <c r="H28" s="1905">
        <v>0</v>
      </c>
      <c r="I28" s="1905">
        <v>0</v>
      </c>
      <c r="J28" s="1905">
        <v>0</v>
      </c>
      <c r="K28" s="1905">
        <v>0</v>
      </c>
      <c r="L28" s="517"/>
    </row>
    <row r="29" spans="1:12" s="481" customFormat="1" ht="13.5" customHeight="1">
      <c r="A29" s="1460" t="s">
        <v>293</v>
      </c>
      <c r="B29" s="479">
        <v>7150</v>
      </c>
      <c r="C29" s="473"/>
      <c r="D29" s="1905">
        <v>0</v>
      </c>
      <c r="E29" s="473"/>
      <c r="F29" s="473"/>
      <c r="G29" s="473"/>
      <c r="H29" s="473"/>
      <c r="I29" s="473"/>
      <c r="J29" s="473"/>
      <c r="K29" s="473"/>
      <c r="L29" s="517"/>
    </row>
    <row r="30" spans="1:12" s="481" customFormat="1" ht="26.25">
      <c r="A30" s="1460" t="s">
        <v>1790</v>
      </c>
      <c r="B30" s="520">
        <v>7160</v>
      </c>
      <c r="C30" s="474"/>
      <c r="D30" s="1905">
        <v>0</v>
      </c>
      <c r="E30" s="474"/>
      <c r="F30" s="474"/>
      <c r="G30" s="474"/>
      <c r="H30" s="474"/>
      <c r="I30" s="474"/>
      <c r="J30" s="474"/>
      <c r="K30" s="474"/>
      <c r="L30" s="517"/>
    </row>
    <row r="31" spans="1:12" s="481" customFormat="1" ht="26.25">
      <c r="A31" s="1460" t="s">
        <v>1794</v>
      </c>
      <c r="B31" s="520">
        <v>7170</v>
      </c>
      <c r="C31" s="474"/>
      <c r="D31" s="474"/>
      <c r="E31" s="1911">
        <v>0</v>
      </c>
      <c r="F31" s="474"/>
      <c r="G31" s="474"/>
      <c r="H31" s="474"/>
      <c r="I31" s="474"/>
      <c r="J31" s="474"/>
      <c r="K31" s="474"/>
      <c r="L31" s="517"/>
    </row>
    <row r="32" spans="1:12" s="481" customFormat="1" ht="15.75" customHeight="1">
      <c r="A32" s="2172" t="s">
        <v>980</v>
      </c>
      <c r="B32" s="2173"/>
      <c r="C32" s="474"/>
      <c r="D32" s="474"/>
      <c r="E32" s="473"/>
      <c r="F32" s="474"/>
      <c r="G32" s="474"/>
      <c r="H32" s="474"/>
      <c r="I32" s="474"/>
      <c r="J32" s="474"/>
      <c r="K32" s="474"/>
      <c r="L32" s="517"/>
    </row>
    <row r="33" spans="1:12" s="481" customFormat="1">
      <c r="A33" s="1460" t="s">
        <v>411</v>
      </c>
      <c r="B33" s="518">
        <v>7210</v>
      </c>
      <c r="C33" s="1905">
        <v>0</v>
      </c>
      <c r="D33" s="1905">
        <v>0</v>
      </c>
      <c r="E33" s="1905">
        <v>0</v>
      </c>
      <c r="F33" s="1905">
        <v>0</v>
      </c>
      <c r="G33" s="474"/>
      <c r="H33" s="1905">
        <v>0</v>
      </c>
      <c r="I33" s="1905">
        <v>0</v>
      </c>
      <c r="J33" s="1905">
        <v>0</v>
      </c>
      <c r="K33" s="1905">
        <v>0</v>
      </c>
      <c r="L33" s="517"/>
    </row>
    <row r="34" spans="1:12" s="481" customFormat="1">
      <c r="A34" s="1460" t="s">
        <v>1000</v>
      </c>
      <c r="B34" s="518">
        <v>7220</v>
      </c>
      <c r="C34" s="1905">
        <v>0</v>
      </c>
      <c r="D34" s="1905">
        <v>0</v>
      </c>
      <c r="E34" s="1905">
        <v>0</v>
      </c>
      <c r="F34" s="1905">
        <v>0</v>
      </c>
      <c r="G34" s="474"/>
      <c r="H34" s="1913">
        <v>0</v>
      </c>
      <c r="I34" s="1913">
        <v>0</v>
      </c>
      <c r="J34" s="1913">
        <v>0</v>
      </c>
      <c r="K34" s="1913">
        <v>0</v>
      </c>
      <c r="L34" s="517"/>
    </row>
    <row r="35" spans="1:12" s="481" customFormat="1">
      <c r="A35" s="1460" t="s">
        <v>989</v>
      </c>
      <c r="B35" s="518">
        <v>7230</v>
      </c>
      <c r="C35" s="1905">
        <v>0</v>
      </c>
      <c r="D35" s="1905">
        <v>0</v>
      </c>
      <c r="E35" s="1905">
        <v>0</v>
      </c>
      <c r="F35" s="1905">
        <v>0</v>
      </c>
      <c r="G35" s="476"/>
      <c r="H35" s="1905">
        <v>0</v>
      </c>
      <c r="I35" s="1905">
        <v>0</v>
      </c>
      <c r="J35" s="1905">
        <v>0</v>
      </c>
      <c r="K35" s="1905">
        <v>0</v>
      </c>
      <c r="L35" s="517"/>
    </row>
    <row r="36" spans="1:12" s="481" customFormat="1" ht="15">
      <c r="A36" s="1460" t="s">
        <v>1657</v>
      </c>
      <c r="B36" s="518">
        <v>7300</v>
      </c>
      <c r="C36" s="1905">
        <v>0</v>
      </c>
      <c r="D36" s="1905">
        <v>7201</v>
      </c>
      <c r="E36" s="1905">
        <v>0</v>
      </c>
      <c r="F36" s="1905">
        <v>86866</v>
      </c>
      <c r="G36" s="1905">
        <v>0</v>
      </c>
      <c r="H36" s="1905">
        <v>45967</v>
      </c>
      <c r="I36" s="473"/>
      <c r="J36" s="1905">
        <v>0</v>
      </c>
      <c r="K36" s="1905">
        <v>0</v>
      </c>
      <c r="L36" s="517"/>
    </row>
    <row r="37" spans="1:12" s="481" customFormat="1">
      <c r="A37" s="1460" t="s">
        <v>440</v>
      </c>
      <c r="B37" s="518">
        <v>7400</v>
      </c>
      <c r="C37" s="473"/>
      <c r="D37" s="473"/>
      <c r="E37" s="1712">
        <f>SUM(C54:D57,H54:H57)</f>
        <v>0</v>
      </c>
      <c r="F37" s="473"/>
      <c r="G37" s="473"/>
      <c r="H37" s="473"/>
      <c r="I37" s="474"/>
      <c r="J37" s="473"/>
      <c r="K37" s="473"/>
      <c r="L37" s="517"/>
    </row>
    <row r="38" spans="1:12" s="481" customFormat="1">
      <c r="A38" s="1460" t="s">
        <v>441</v>
      </c>
      <c r="B38" s="518">
        <v>7500</v>
      </c>
      <c r="C38" s="474"/>
      <c r="D38" s="474"/>
      <c r="E38" s="1712">
        <f>SUM(C58:D61,H58:H61)</f>
        <v>0</v>
      </c>
      <c r="F38" s="474"/>
      <c r="G38" s="474"/>
      <c r="H38" s="474"/>
      <c r="I38" s="474"/>
      <c r="J38" s="474"/>
      <c r="K38" s="474"/>
      <c r="L38" s="517"/>
    </row>
    <row r="39" spans="1:12" s="481" customFormat="1">
      <c r="A39" s="1460" t="s">
        <v>442</v>
      </c>
      <c r="B39" s="518">
        <v>7600</v>
      </c>
      <c r="C39" s="474"/>
      <c r="D39" s="474"/>
      <c r="E39" s="1712">
        <f>SUM(C62:D65)</f>
        <v>0</v>
      </c>
      <c r="F39" s="474"/>
      <c r="G39" s="474"/>
      <c r="H39" s="474"/>
      <c r="I39" s="474"/>
      <c r="J39" s="474"/>
      <c r="K39" s="474"/>
      <c r="L39" s="517"/>
    </row>
    <row r="40" spans="1:12" s="481" customFormat="1" ht="13.5" customHeight="1">
      <c r="A40" s="1460" t="s">
        <v>641</v>
      </c>
      <c r="B40" s="479">
        <v>7700</v>
      </c>
      <c r="C40" s="474"/>
      <c r="D40" s="474"/>
      <c r="E40" s="1712">
        <f>SUM(C66:D69)</f>
        <v>0</v>
      </c>
      <c r="F40" s="474"/>
      <c r="G40" s="474"/>
      <c r="H40" s="476"/>
      <c r="I40" s="474"/>
      <c r="J40" s="474"/>
      <c r="K40" s="474"/>
      <c r="L40" s="517"/>
    </row>
    <row r="41" spans="1:12" s="481" customFormat="1" ht="13.5" customHeight="1">
      <c r="A41" s="1460" t="s">
        <v>639</v>
      </c>
      <c r="B41" s="479">
        <v>7800</v>
      </c>
      <c r="C41" s="476"/>
      <c r="D41" s="476"/>
      <c r="E41" s="519"/>
      <c r="F41" s="476"/>
      <c r="G41" s="476"/>
      <c r="H41" s="1712">
        <f>SUM(C70:D73)</f>
        <v>0</v>
      </c>
      <c r="I41" s="474"/>
      <c r="J41" s="474"/>
      <c r="K41" s="476"/>
      <c r="L41" s="517"/>
    </row>
    <row r="42" spans="1:12" s="481" customFormat="1" ht="13.5" customHeight="1">
      <c r="A42" s="1460" t="s">
        <v>640</v>
      </c>
      <c r="B42" s="479">
        <v>7900</v>
      </c>
      <c r="C42" s="1905">
        <v>0</v>
      </c>
      <c r="D42" s="1905">
        <v>0</v>
      </c>
      <c r="E42" s="1905">
        <v>0</v>
      </c>
      <c r="F42" s="1905">
        <v>0</v>
      </c>
      <c r="G42" s="1905">
        <v>0</v>
      </c>
      <c r="H42" s="1905">
        <v>0</v>
      </c>
      <c r="I42" s="476"/>
      <c r="J42" s="476"/>
      <c r="K42" s="1905">
        <v>0</v>
      </c>
      <c r="L42" s="517"/>
    </row>
    <row r="43" spans="1:12" s="481" customFormat="1" ht="13.5" customHeight="1">
      <c r="A43" s="1460" t="s">
        <v>372</v>
      </c>
      <c r="B43" s="479">
        <v>7990</v>
      </c>
      <c r="C43" s="1905">
        <v>0</v>
      </c>
      <c r="D43" s="1905">
        <v>0</v>
      </c>
      <c r="E43" s="1905">
        <v>0</v>
      </c>
      <c r="F43" s="1905">
        <v>0</v>
      </c>
      <c r="G43" s="1905">
        <v>0</v>
      </c>
      <c r="H43" s="1905">
        <v>0</v>
      </c>
      <c r="I43" s="1905">
        <v>0</v>
      </c>
      <c r="J43" s="1905">
        <v>0</v>
      </c>
      <c r="K43" s="1905">
        <v>0</v>
      </c>
      <c r="L43" s="517"/>
    </row>
    <row r="44" spans="1:12" s="481" customFormat="1" ht="13.5" customHeight="1" thickBot="1">
      <c r="A44" s="2180" t="s">
        <v>373</v>
      </c>
      <c r="B44" s="2181"/>
      <c r="C44" s="1672">
        <f>SUM(C24:C43)</f>
        <v>0</v>
      </c>
      <c r="D44" s="1672">
        <f t="shared" ref="D44:K44" si="6">SUM(D24:D43)</f>
        <v>5007201</v>
      </c>
      <c r="E44" s="1672">
        <f t="shared" si="6"/>
        <v>0</v>
      </c>
      <c r="F44" s="1672">
        <f t="shared" si="6"/>
        <v>86866</v>
      </c>
      <c r="G44" s="1672">
        <f t="shared" si="6"/>
        <v>0</v>
      </c>
      <c r="H44" s="1672">
        <f t="shared" si="6"/>
        <v>45967</v>
      </c>
      <c r="I44" s="1672">
        <f t="shared" si="6"/>
        <v>0</v>
      </c>
      <c r="J44" s="1672">
        <f t="shared" si="6"/>
        <v>0</v>
      </c>
      <c r="K44" s="1672">
        <f t="shared" si="6"/>
        <v>0</v>
      </c>
      <c r="L44" s="517"/>
    </row>
    <row r="45" spans="1:12" ht="15.75" customHeight="1" thickTop="1">
      <c r="A45" s="2174" t="s">
        <v>108</v>
      </c>
      <c r="B45" s="2175"/>
      <c r="C45" s="521"/>
      <c r="D45" s="521"/>
      <c r="E45" s="521"/>
      <c r="F45" s="521"/>
      <c r="G45" s="521"/>
      <c r="H45" s="521"/>
      <c r="I45" s="521"/>
      <c r="J45" s="521"/>
      <c r="K45" s="521"/>
      <c r="L45" s="347"/>
    </row>
    <row r="46" spans="1:12" s="481" customFormat="1" ht="15.75" customHeight="1">
      <c r="A46" s="2182" t="s">
        <v>109</v>
      </c>
      <c r="B46" s="2183"/>
      <c r="C46" s="474"/>
      <c r="D46" s="474"/>
      <c r="E46" s="474"/>
      <c r="F46" s="474"/>
      <c r="G46" s="474"/>
      <c r="H46" s="474"/>
      <c r="I46" s="476"/>
      <c r="J46" s="474"/>
      <c r="K46" s="474"/>
      <c r="L46" s="522"/>
    </row>
    <row r="47" spans="1:12" s="481" customFormat="1" ht="15">
      <c r="A47" s="1461" t="s">
        <v>1658</v>
      </c>
      <c r="B47" s="479">
        <v>8110</v>
      </c>
      <c r="C47" s="474"/>
      <c r="D47" s="474"/>
      <c r="E47" s="474"/>
      <c r="F47" s="474"/>
      <c r="G47" s="474"/>
      <c r="H47" s="474"/>
      <c r="I47" s="1712">
        <f>SUM(C24,C25:H25,J25:K25)</f>
        <v>0</v>
      </c>
      <c r="J47" s="474"/>
      <c r="K47" s="474"/>
      <c r="L47" s="522"/>
    </row>
    <row r="48" spans="1:12" s="481" customFormat="1" ht="15">
      <c r="A48" s="1461" t="s">
        <v>1659</v>
      </c>
      <c r="B48" s="479">
        <v>8120</v>
      </c>
      <c r="C48" s="476"/>
      <c r="D48" s="476"/>
      <c r="E48" s="474"/>
      <c r="F48" s="476"/>
      <c r="G48" s="474"/>
      <c r="H48" s="474"/>
      <c r="I48" s="1712">
        <f>SUM(C26:H26,J26,K26)</f>
        <v>0</v>
      </c>
      <c r="J48" s="474"/>
      <c r="K48" s="474"/>
      <c r="L48" s="522"/>
    </row>
    <row r="49" spans="1:12" s="481" customFormat="1">
      <c r="A49" s="1461" t="s">
        <v>185</v>
      </c>
      <c r="B49" s="479">
        <v>8130</v>
      </c>
      <c r="C49" s="1904">
        <v>0</v>
      </c>
      <c r="D49" s="1904">
        <v>0</v>
      </c>
      <c r="E49" s="476"/>
      <c r="F49" s="1904">
        <v>5000000</v>
      </c>
      <c r="G49" s="476"/>
      <c r="H49" s="476"/>
      <c r="I49" s="474"/>
      <c r="J49" s="476"/>
      <c r="K49" s="474"/>
      <c r="L49" s="517"/>
    </row>
    <row r="50" spans="1:12" s="481" customFormat="1">
      <c r="A50" s="1461" t="s">
        <v>1397</v>
      </c>
      <c r="B50" s="479">
        <v>8140</v>
      </c>
      <c r="C50" s="1904">
        <v>0</v>
      </c>
      <c r="D50" s="1904">
        <v>0</v>
      </c>
      <c r="E50" s="1904">
        <v>0</v>
      </c>
      <c r="F50" s="1904">
        <v>0</v>
      </c>
      <c r="G50" s="1904">
        <v>0</v>
      </c>
      <c r="H50" s="1904">
        <v>0</v>
      </c>
      <c r="I50" s="474"/>
      <c r="J50" s="1904">
        <v>0</v>
      </c>
      <c r="K50" s="474"/>
      <c r="L50" s="517"/>
    </row>
    <row r="51" spans="1:12" s="481" customFormat="1">
      <c r="A51" s="1461" t="s">
        <v>293</v>
      </c>
      <c r="B51" s="479">
        <v>8150</v>
      </c>
      <c r="C51" s="473"/>
      <c r="D51" s="473"/>
      <c r="E51" s="473"/>
      <c r="F51" s="473"/>
      <c r="G51" s="473"/>
      <c r="H51" s="1712">
        <f>SUM(D29)</f>
        <v>0</v>
      </c>
      <c r="I51" s="474"/>
      <c r="J51" s="473"/>
      <c r="K51" s="476"/>
      <c r="L51" s="517"/>
    </row>
    <row r="52" spans="1:12" s="481" customFormat="1" ht="26.25">
      <c r="A52" s="1461" t="s">
        <v>1793</v>
      </c>
      <c r="B52" s="479">
        <v>8160</v>
      </c>
      <c r="C52" s="474"/>
      <c r="D52" s="474"/>
      <c r="E52" s="474"/>
      <c r="F52" s="474"/>
      <c r="G52" s="474"/>
      <c r="H52" s="474"/>
      <c r="I52" s="474"/>
      <c r="J52" s="474"/>
      <c r="K52" s="1712">
        <f>D30</f>
        <v>0</v>
      </c>
      <c r="L52" s="517"/>
    </row>
    <row r="53" spans="1:12" s="481" customFormat="1" ht="26.25">
      <c r="A53" s="1461" t="s">
        <v>1792</v>
      </c>
      <c r="B53" s="479">
        <v>8170</v>
      </c>
      <c r="C53" s="476"/>
      <c r="D53" s="476"/>
      <c r="E53" s="474"/>
      <c r="F53" s="474"/>
      <c r="G53" s="474"/>
      <c r="H53" s="476"/>
      <c r="I53" s="474"/>
      <c r="J53" s="474"/>
      <c r="K53" s="1712">
        <f>E31</f>
        <v>0</v>
      </c>
      <c r="L53" s="517"/>
    </row>
    <row r="54" spans="1:12" s="481" customFormat="1" ht="13.5" thickBot="1">
      <c r="A54" s="1461" t="s">
        <v>691</v>
      </c>
      <c r="B54" s="479">
        <v>8410</v>
      </c>
      <c r="C54" s="523"/>
      <c r="D54" s="523"/>
      <c r="E54" s="474"/>
      <c r="F54" s="474"/>
      <c r="G54" s="474"/>
      <c r="H54" s="523"/>
      <c r="I54" s="474"/>
      <c r="J54" s="474"/>
      <c r="K54" s="473"/>
      <c r="L54" s="517"/>
    </row>
    <row r="55" spans="1:12" s="481" customFormat="1" ht="14.25" thickTop="1" thickBot="1">
      <c r="A55" s="1462" t="s">
        <v>692</v>
      </c>
      <c r="B55" s="479">
        <v>8420</v>
      </c>
      <c r="C55" s="524"/>
      <c r="D55" s="524"/>
      <c r="E55" s="474"/>
      <c r="F55" s="474"/>
      <c r="G55" s="474"/>
      <c r="H55" s="523"/>
      <c r="I55" s="474"/>
      <c r="J55" s="474"/>
      <c r="K55" s="474"/>
      <c r="L55" s="517"/>
    </row>
    <row r="56" spans="1:12" s="481" customFormat="1" ht="14.25" thickTop="1" thickBot="1">
      <c r="A56" s="1461" t="s">
        <v>580</v>
      </c>
      <c r="B56" s="479">
        <v>8430</v>
      </c>
      <c r="C56" s="524"/>
      <c r="D56" s="524"/>
      <c r="E56" s="474"/>
      <c r="F56" s="474"/>
      <c r="G56" s="474"/>
      <c r="H56" s="523"/>
      <c r="I56" s="474"/>
      <c r="J56" s="474"/>
      <c r="K56" s="474"/>
      <c r="L56" s="517"/>
    </row>
    <row r="57" spans="1:12" s="481" customFormat="1" ht="14.25" thickTop="1" thickBot="1">
      <c r="A57" s="1462" t="s">
        <v>577</v>
      </c>
      <c r="B57" s="479">
        <v>8440</v>
      </c>
      <c r="C57" s="1921">
        <v>0</v>
      </c>
      <c r="D57" s="1921">
        <v>0</v>
      </c>
      <c r="E57" s="474"/>
      <c r="F57" s="474"/>
      <c r="G57" s="474"/>
      <c r="H57" s="1922">
        <v>0</v>
      </c>
      <c r="I57" s="474"/>
      <c r="J57" s="474"/>
      <c r="K57" s="474"/>
      <c r="L57" s="517"/>
    </row>
    <row r="58" spans="1:12" s="481" customFormat="1" ht="14.25" thickTop="1" thickBot="1">
      <c r="A58" s="1461" t="s">
        <v>578</v>
      </c>
      <c r="B58" s="479">
        <v>8510</v>
      </c>
      <c r="C58" s="524"/>
      <c r="D58" s="524"/>
      <c r="E58" s="474"/>
      <c r="F58" s="474"/>
      <c r="G58" s="474"/>
      <c r="H58" s="523"/>
      <c r="I58" s="474"/>
      <c r="J58" s="474"/>
      <c r="K58" s="474"/>
      <c r="L58" s="517"/>
    </row>
    <row r="59" spans="1:12" s="481" customFormat="1" ht="14.25" thickTop="1" thickBot="1">
      <c r="A59" s="1463" t="s">
        <v>693</v>
      </c>
      <c r="B59" s="479">
        <v>8520</v>
      </c>
      <c r="C59" s="524"/>
      <c r="D59" s="524"/>
      <c r="E59" s="474"/>
      <c r="F59" s="474"/>
      <c r="G59" s="474"/>
      <c r="H59" s="523"/>
      <c r="I59" s="474"/>
      <c r="J59" s="474"/>
      <c r="K59" s="474"/>
      <c r="L59" s="517"/>
    </row>
    <row r="60" spans="1:12" s="481" customFormat="1" ht="14.25" thickTop="1" thickBot="1">
      <c r="A60" s="1461" t="s">
        <v>579</v>
      </c>
      <c r="B60" s="479">
        <v>8530</v>
      </c>
      <c r="C60" s="524"/>
      <c r="D60" s="524"/>
      <c r="E60" s="474"/>
      <c r="F60" s="474"/>
      <c r="G60" s="474"/>
      <c r="H60" s="523"/>
      <c r="I60" s="474"/>
      <c r="J60" s="474"/>
      <c r="K60" s="474"/>
      <c r="L60" s="517"/>
    </row>
    <row r="61" spans="1:12" s="481" customFormat="1" ht="14.25" thickTop="1" thickBot="1">
      <c r="A61" s="1462" t="s">
        <v>742</v>
      </c>
      <c r="B61" s="479">
        <v>8540</v>
      </c>
      <c r="C61" s="1921">
        <v>0</v>
      </c>
      <c r="D61" s="1921">
        <v>0</v>
      </c>
      <c r="E61" s="474"/>
      <c r="F61" s="474"/>
      <c r="G61" s="474"/>
      <c r="H61" s="1922">
        <v>0</v>
      </c>
      <c r="I61" s="474"/>
      <c r="J61" s="474"/>
      <c r="K61" s="474"/>
      <c r="L61" s="517"/>
    </row>
    <row r="62" spans="1:12" s="481" customFormat="1" ht="13.5" customHeight="1" thickTop="1" thickBot="1">
      <c r="A62" s="1461" t="s">
        <v>743</v>
      </c>
      <c r="B62" s="479">
        <v>8610</v>
      </c>
      <c r="C62" s="524"/>
      <c r="D62" s="524"/>
      <c r="E62" s="474"/>
      <c r="F62" s="474"/>
      <c r="G62" s="474"/>
      <c r="H62" s="474"/>
      <c r="I62" s="474"/>
      <c r="J62" s="474"/>
      <c r="K62" s="474"/>
      <c r="L62" s="517"/>
    </row>
    <row r="63" spans="1:12" s="481" customFormat="1" ht="14.25" thickTop="1" thickBot="1">
      <c r="A63" s="1462" t="s">
        <v>694</v>
      </c>
      <c r="B63" s="479">
        <v>8620</v>
      </c>
      <c r="C63" s="524"/>
      <c r="D63" s="524"/>
      <c r="E63" s="474"/>
      <c r="F63" s="474"/>
      <c r="G63" s="474"/>
      <c r="H63" s="474"/>
      <c r="I63" s="474"/>
      <c r="J63" s="474"/>
      <c r="K63" s="474"/>
      <c r="L63" s="517"/>
    </row>
    <row r="64" spans="1:12" s="481" customFormat="1" ht="13.5" customHeight="1" thickTop="1" thickBot="1">
      <c r="A64" s="1461" t="s">
        <v>744</v>
      </c>
      <c r="B64" s="479">
        <v>8630</v>
      </c>
      <c r="C64" s="524"/>
      <c r="D64" s="524"/>
      <c r="E64" s="474"/>
      <c r="F64" s="474"/>
      <c r="G64" s="474"/>
      <c r="H64" s="474"/>
      <c r="I64" s="474"/>
      <c r="J64" s="474"/>
      <c r="K64" s="474"/>
      <c r="L64" s="517"/>
    </row>
    <row r="65" spans="1:12" s="481" customFormat="1" ht="14.25" thickTop="1" thickBot="1">
      <c r="A65" s="1462" t="s">
        <v>745</v>
      </c>
      <c r="B65" s="479">
        <v>8640</v>
      </c>
      <c r="C65" s="1921">
        <v>0</v>
      </c>
      <c r="D65" s="1921">
        <v>0</v>
      </c>
      <c r="E65" s="474"/>
      <c r="F65" s="474"/>
      <c r="G65" s="474"/>
      <c r="H65" s="474"/>
      <c r="I65" s="474"/>
      <c r="J65" s="474"/>
      <c r="K65" s="474"/>
      <c r="L65" s="517"/>
    </row>
    <row r="66" spans="1:12" s="481" customFormat="1" ht="14.25" thickTop="1" thickBot="1">
      <c r="A66" s="1461" t="s">
        <v>746</v>
      </c>
      <c r="B66" s="479">
        <v>8710</v>
      </c>
      <c r="C66" s="524"/>
      <c r="D66" s="524"/>
      <c r="E66" s="474"/>
      <c r="F66" s="474"/>
      <c r="G66" s="474"/>
      <c r="H66" s="474"/>
      <c r="I66" s="474"/>
      <c r="J66" s="474"/>
      <c r="K66" s="474"/>
      <c r="L66" s="517"/>
    </row>
    <row r="67" spans="1:12" s="481" customFormat="1" ht="14.25" thickTop="1" thickBot="1">
      <c r="A67" s="1462" t="s">
        <v>695</v>
      </c>
      <c r="B67" s="479">
        <v>8720</v>
      </c>
      <c r="C67" s="524"/>
      <c r="D67" s="524"/>
      <c r="E67" s="474"/>
      <c r="F67" s="474"/>
      <c r="G67" s="474"/>
      <c r="H67" s="474"/>
      <c r="I67" s="474"/>
      <c r="J67" s="474"/>
      <c r="K67" s="474"/>
      <c r="L67" s="517"/>
    </row>
    <row r="68" spans="1:12" s="481" customFormat="1" ht="14.25" thickTop="1" thickBot="1">
      <c r="A68" s="1463" t="s">
        <v>747</v>
      </c>
      <c r="B68" s="479">
        <v>8730</v>
      </c>
      <c r="C68" s="524"/>
      <c r="D68" s="524"/>
      <c r="E68" s="474"/>
      <c r="F68" s="474"/>
      <c r="G68" s="474"/>
      <c r="H68" s="474"/>
      <c r="I68" s="474"/>
      <c r="J68" s="474"/>
      <c r="K68" s="474"/>
      <c r="L68" s="517"/>
    </row>
    <row r="69" spans="1:12" s="481" customFormat="1" ht="14.25" thickTop="1" thickBot="1">
      <c r="A69" s="1462" t="s">
        <v>748</v>
      </c>
      <c r="B69" s="479">
        <v>8740</v>
      </c>
      <c r="C69" s="1921">
        <v>0</v>
      </c>
      <c r="D69" s="1921">
        <v>0</v>
      </c>
      <c r="E69" s="474"/>
      <c r="F69" s="474"/>
      <c r="G69" s="474"/>
      <c r="H69" s="474"/>
      <c r="I69" s="474"/>
      <c r="J69" s="474"/>
      <c r="K69" s="474"/>
      <c r="L69" s="517"/>
    </row>
    <row r="70" spans="1:12" s="481" customFormat="1" ht="14.25" thickTop="1" thickBot="1">
      <c r="A70" s="1461" t="s">
        <v>749</v>
      </c>
      <c r="B70" s="479">
        <v>8810</v>
      </c>
      <c r="C70" s="524"/>
      <c r="D70" s="524"/>
      <c r="E70" s="474"/>
      <c r="F70" s="474"/>
      <c r="G70" s="474"/>
      <c r="H70" s="474"/>
      <c r="I70" s="474"/>
      <c r="J70" s="474"/>
      <c r="K70" s="474"/>
      <c r="L70" s="517"/>
    </row>
    <row r="71" spans="1:12" s="481" customFormat="1" ht="14.25" thickTop="1" thickBot="1">
      <c r="A71" s="1461" t="s">
        <v>753</v>
      </c>
      <c r="B71" s="479">
        <v>8820</v>
      </c>
      <c r="C71" s="524"/>
      <c r="D71" s="524"/>
      <c r="E71" s="474"/>
      <c r="F71" s="474"/>
      <c r="G71" s="474"/>
      <c r="H71" s="474"/>
      <c r="I71" s="474"/>
      <c r="J71" s="474"/>
      <c r="K71" s="474"/>
      <c r="L71" s="517"/>
    </row>
    <row r="72" spans="1:12" s="481" customFormat="1" ht="14.25" thickTop="1" thickBot="1">
      <c r="A72" s="1461" t="s">
        <v>750</v>
      </c>
      <c r="B72" s="479">
        <v>8830</v>
      </c>
      <c r="C72" s="524"/>
      <c r="D72" s="524"/>
      <c r="E72" s="474"/>
      <c r="F72" s="474"/>
      <c r="G72" s="474"/>
      <c r="H72" s="474"/>
      <c r="I72" s="474"/>
      <c r="J72" s="474"/>
      <c r="K72" s="474"/>
      <c r="L72" s="517"/>
    </row>
    <row r="73" spans="1:12" s="481" customFormat="1" ht="14.25" thickTop="1" thickBot="1">
      <c r="A73" s="1461" t="s">
        <v>751</v>
      </c>
      <c r="B73" s="479">
        <v>8840</v>
      </c>
      <c r="C73" s="1921">
        <v>0</v>
      </c>
      <c r="D73" s="1921">
        <v>0</v>
      </c>
      <c r="E73" s="474"/>
      <c r="F73" s="474"/>
      <c r="G73" s="474"/>
      <c r="H73" s="474"/>
      <c r="I73" s="474"/>
      <c r="J73" s="474"/>
      <c r="K73" s="476"/>
      <c r="L73" s="517"/>
    </row>
    <row r="74" spans="1:12" s="481" customFormat="1" ht="14.25" thickTop="1" thickBot="1">
      <c r="A74" s="1461" t="s">
        <v>374</v>
      </c>
      <c r="B74" s="479">
        <v>8910</v>
      </c>
      <c r="C74" s="1921">
        <v>0</v>
      </c>
      <c r="D74" s="1921">
        <v>0</v>
      </c>
      <c r="E74" s="476"/>
      <c r="F74" s="1922">
        <v>0</v>
      </c>
      <c r="G74" s="1922">
        <v>0</v>
      </c>
      <c r="H74" s="1922">
        <v>0</v>
      </c>
      <c r="I74" s="476"/>
      <c r="J74" s="476"/>
      <c r="K74" s="1922">
        <v>0</v>
      </c>
      <c r="L74" s="517"/>
    </row>
    <row r="75" spans="1:12" s="481" customFormat="1" ht="14.25" thickTop="1" thickBot="1">
      <c r="A75" s="1464" t="s">
        <v>438</v>
      </c>
      <c r="B75" s="479">
        <v>8990</v>
      </c>
      <c r="C75" s="1921">
        <v>0</v>
      </c>
      <c r="D75" s="1921">
        <v>0</v>
      </c>
      <c r="E75" s="1922">
        <v>0</v>
      </c>
      <c r="F75" s="1923">
        <v>0</v>
      </c>
      <c r="G75" s="1923">
        <v>0</v>
      </c>
      <c r="H75" s="1923">
        <v>0</v>
      </c>
      <c r="I75" s="1922">
        <v>0</v>
      </c>
      <c r="J75" s="1922">
        <v>0</v>
      </c>
      <c r="K75" s="1923">
        <v>0</v>
      </c>
      <c r="L75" s="517"/>
    </row>
    <row r="76" spans="1:12" s="481" customFormat="1" ht="14.25" thickTop="1" thickBot="1">
      <c r="A76" s="2156" t="s">
        <v>439</v>
      </c>
      <c r="B76" s="2157"/>
      <c r="C76" s="1672">
        <f t="shared" ref="C76:K76" si="7">SUM(C47:C75)</f>
        <v>0</v>
      </c>
      <c r="D76" s="1672">
        <f t="shared" si="7"/>
        <v>0</v>
      </c>
      <c r="E76" s="1672">
        <f t="shared" si="7"/>
        <v>0</v>
      </c>
      <c r="F76" s="1672">
        <f t="shared" si="7"/>
        <v>5000000</v>
      </c>
      <c r="G76" s="1672">
        <f t="shared" si="7"/>
        <v>0</v>
      </c>
      <c r="H76" s="1672">
        <f t="shared" si="7"/>
        <v>0</v>
      </c>
      <c r="I76" s="1672">
        <f t="shared" si="7"/>
        <v>0</v>
      </c>
      <c r="J76" s="1672">
        <f t="shared" si="7"/>
        <v>0</v>
      </c>
      <c r="K76" s="1672">
        <f t="shared" si="7"/>
        <v>0</v>
      </c>
      <c r="L76" s="517"/>
    </row>
    <row r="77" spans="1:12" ht="14.25" thickTop="1" thickBot="1">
      <c r="A77" s="2158" t="s">
        <v>1176</v>
      </c>
      <c r="B77" s="2159"/>
      <c r="C77" s="1672">
        <f t="shared" ref="C77:K77" si="8">C44-C76</f>
        <v>0</v>
      </c>
      <c r="D77" s="1672">
        <f t="shared" si="8"/>
        <v>5007201</v>
      </c>
      <c r="E77" s="1672">
        <f t="shared" si="8"/>
        <v>0</v>
      </c>
      <c r="F77" s="1672">
        <f t="shared" si="8"/>
        <v>-4913134</v>
      </c>
      <c r="G77" s="1672">
        <f t="shared" si="8"/>
        <v>0</v>
      </c>
      <c r="H77" s="1672">
        <f t="shared" si="8"/>
        <v>45967</v>
      </c>
      <c r="I77" s="1672">
        <f t="shared" si="8"/>
        <v>0</v>
      </c>
      <c r="J77" s="1672">
        <f t="shared" si="8"/>
        <v>0</v>
      </c>
      <c r="K77" s="1672">
        <f t="shared" si="8"/>
        <v>0</v>
      </c>
      <c r="L77" s="347"/>
    </row>
    <row r="78" spans="1:12" ht="21.75" customHeight="1" thickTop="1" thickBot="1">
      <c r="A78" s="2162" t="s">
        <v>596</v>
      </c>
      <c r="B78" s="2163"/>
      <c r="C78" s="1671">
        <f t="shared" ref="C78:K78" si="9">C20+C77</f>
        <v>14299960</v>
      </c>
      <c r="D78" s="1671">
        <f t="shared" si="9"/>
        <v>1675614</v>
      </c>
      <c r="E78" s="1671">
        <f t="shared" si="9"/>
        <v>245242</v>
      </c>
      <c r="F78" s="1671">
        <f t="shared" si="9"/>
        <v>11713007</v>
      </c>
      <c r="G78" s="1671">
        <f t="shared" si="9"/>
        <v>-253103</v>
      </c>
      <c r="H78" s="1671">
        <f t="shared" si="9"/>
        <v>-19120243</v>
      </c>
      <c r="I78" s="1671">
        <f t="shared" si="9"/>
        <v>2112616</v>
      </c>
      <c r="J78" s="1671">
        <f t="shared" si="9"/>
        <v>-273043</v>
      </c>
      <c r="K78" s="1671">
        <f t="shared" si="9"/>
        <v>-2130536</v>
      </c>
      <c r="L78" s="525"/>
    </row>
    <row r="79" spans="1:12" ht="14.25" thickTop="1" thickBot="1">
      <c r="A79" s="1465" t="s">
        <v>1944</v>
      </c>
      <c r="B79" s="526"/>
      <c r="C79" s="1906">
        <v>71887429</v>
      </c>
      <c r="D79" s="1906">
        <v>3733002</v>
      </c>
      <c r="E79" s="1906">
        <v>6489666</v>
      </c>
      <c r="F79" s="1906">
        <v>14871965</v>
      </c>
      <c r="G79" s="1906">
        <v>1667270</v>
      </c>
      <c r="H79" s="1906">
        <v>31009872</v>
      </c>
      <c r="I79" s="1906">
        <v>33743410</v>
      </c>
      <c r="J79" s="1906">
        <v>10929510</v>
      </c>
      <c r="K79" s="1906">
        <v>105284</v>
      </c>
      <c r="L79" s="347"/>
    </row>
    <row r="80" spans="1:12" ht="13.5" thickTop="1">
      <c r="A80" s="2168" t="s">
        <v>1791</v>
      </c>
      <c r="B80" s="2169"/>
      <c r="C80" s="1906">
        <v>2875243</v>
      </c>
      <c r="D80" s="1924">
        <v>63894</v>
      </c>
      <c r="E80" s="1924"/>
      <c r="F80" s="1924">
        <v>255577</v>
      </c>
      <c r="G80" s="1924"/>
      <c r="H80" s="1924"/>
      <c r="I80" s="1924"/>
      <c r="J80" s="1924"/>
      <c r="K80" s="1924"/>
      <c r="L80" s="347"/>
    </row>
    <row r="81" spans="1:12" ht="13.5" thickBot="1">
      <c r="A81" s="2160" t="s">
        <v>1945</v>
      </c>
      <c r="B81" s="2161"/>
      <c r="C81" s="1657">
        <f>(SUM(C78:C80))</f>
        <v>89062632</v>
      </c>
      <c r="D81" s="1657">
        <f t="shared" ref="D81:K81" si="10">SUM(D78:D80)</f>
        <v>5472510</v>
      </c>
      <c r="E81" s="1657">
        <f t="shared" si="10"/>
        <v>6734908</v>
      </c>
      <c r="F81" s="1657">
        <f t="shared" si="10"/>
        <v>26840549</v>
      </c>
      <c r="G81" s="1657">
        <f t="shared" si="10"/>
        <v>1414167</v>
      </c>
      <c r="H81" s="1657">
        <f t="shared" si="10"/>
        <v>11889629</v>
      </c>
      <c r="I81" s="1657">
        <f t="shared" si="10"/>
        <v>35856026</v>
      </c>
      <c r="J81" s="1657">
        <f t="shared" si="10"/>
        <v>10656467</v>
      </c>
      <c r="K81" s="1657">
        <f t="shared" si="10"/>
        <v>-2025252</v>
      </c>
      <c r="L81" s="347"/>
    </row>
    <row r="82" spans="1:12" ht="0.75" customHeight="1" thickTop="1" thickBot="1">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row r="86" spans="1:12">
      <c r="C86" s="496"/>
      <c r="D86" s="496"/>
      <c r="E86" s="496"/>
      <c r="F86" s="496"/>
      <c r="G86" s="496"/>
      <c r="H86" s="496"/>
      <c r="I86" s="496"/>
      <c r="J86" s="496"/>
    </row>
    <row r="87" spans="1:12">
      <c r="C87" s="496"/>
    </row>
  </sheetData>
  <sheetProtection algorithmName="SHA-512" hashValue="z59Fy/CD/tvZfnxRofMdVVJyHq1RORQickr6ASho4K/lHwZI+Qnajie0TwRUXB2ezUhImplKD5AHFcILeS1GEw==" saltValue="WnaVRuJxkYQXAyl5bWos/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34" activePane="bottomLeft" state="frozen"/>
      <selection activeCell="F60" sqref="F59:F60"/>
      <selection pane="bottomLeft" activeCell="C36" sqref="C36"/>
    </sheetView>
  </sheetViews>
  <sheetFormatPr defaultColWidth="9.140625" defaultRowHeight="12.75"/>
  <cols>
    <col min="1" max="1" width="54.140625" style="572" customWidth="1"/>
    <col min="2" max="2" width="4.7109375" style="573" customWidth="1"/>
    <col min="3" max="11" width="13.7109375" style="384" customWidth="1"/>
    <col min="12" max="16384" width="9.140625" style="384"/>
  </cols>
  <sheetData>
    <row r="1" spans="1:12">
      <c r="A1" s="2164" t="s">
        <v>1798</v>
      </c>
      <c r="B1" s="452"/>
      <c r="C1" s="453" t="s">
        <v>424</v>
      </c>
      <c r="D1" s="453" t="s">
        <v>425</v>
      </c>
      <c r="E1" s="453" t="s">
        <v>426</v>
      </c>
      <c r="F1" s="453" t="s">
        <v>427</v>
      </c>
      <c r="G1" s="453" t="s">
        <v>428</v>
      </c>
      <c r="H1" s="453" t="s">
        <v>429</v>
      </c>
      <c r="I1" s="453" t="s">
        <v>430</v>
      </c>
      <c r="J1" s="453" t="s">
        <v>431</v>
      </c>
      <c r="K1" s="453" t="s">
        <v>755</v>
      </c>
    </row>
    <row r="2" spans="1:12" ht="36">
      <c r="A2" s="2165"/>
      <c r="B2" s="532" t="s">
        <v>377</v>
      </c>
      <c r="C2" s="533" t="s">
        <v>1154</v>
      </c>
      <c r="D2" s="533" t="s">
        <v>869</v>
      </c>
      <c r="E2" s="533" t="s">
        <v>437</v>
      </c>
      <c r="F2" s="533" t="s">
        <v>155</v>
      </c>
      <c r="G2" s="533" t="s">
        <v>988</v>
      </c>
      <c r="H2" s="533" t="s">
        <v>436</v>
      </c>
      <c r="I2" s="533" t="s">
        <v>406</v>
      </c>
      <c r="J2" s="533" t="s">
        <v>435</v>
      </c>
      <c r="K2" s="533" t="s">
        <v>157</v>
      </c>
    </row>
    <row r="3" spans="1:12" ht="16.7" customHeight="1">
      <c r="A3" s="1550" t="s">
        <v>113</v>
      </c>
      <c r="B3" s="1551"/>
      <c r="C3" s="1552"/>
      <c r="D3" s="1552"/>
      <c r="E3" s="1552"/>
      <c r="F3" s="1553"/>
      <c r="G3" s="1554"/>
      <c r="H3" s="1553"/>
      <c r="I3" s="1553"/>
      <c r="J3" s="1553"/>
      <c r="K3" s="1555"/>
    </row>
    <row r="4" spans="1:12" ht="15.75" customHeight="1">
      <c r="A4" s="1561" t="s">
        <v>378</v>
      </c>
      <c r="B4" s="1562">
        <v>1100</v>
      </c>
      <c r="C4" s="534"/>
      <c r="D4" s="534"/>
      <c r="E4" s="534"/>
      <c r="F4" s="535"/>
      <c r="G4" s="536"/>
      <c r="H4" s="537"/>
      <c r="I4" s="537"/>
      <c r="J4" s="537"/>
      <c r="K4" s="537"/>
    </row>
    <row r="5" spans="1:12" ht="15">
      <c r="A5" s="486" t="s">
        <v>1660</v>
      </c>
      <c r="B5" s="538"/>
      <c r="C5" s="1906">
        <v>79085808</v>
      </c>
      <c r="D5" s="1906">
        <v>14597072</v>
      </c>
      <c r="E5" s="1904">
        <v>13232818</v>
      </c>
      <c r="F5" s="1925">
        <v>16085909</v>
      </c>
      <c r="G5" s="1904">
        <v>2848083</v>
      </c>
      <c r="H5" s="1904">
        <v>0</v>
      </c>
      <c r="I5" s="1904">
        <v>974295</v>
      </c>
      <c r="J5" s="1904">
        <v>5926652</v>
      </c>
      <c r="K5" s="1904">
        <v>1938379</v>
      </c>
    </row>
    <row r="6" spans="1:12" ht="15">
      <c r="A6" s="463" t="s">
        <v>1661</v>
      </c>
      <c r="B6" s="469">
        <v>1130</v>
      </c>
      <c r="C6" s="1904">
        <v>0</v>
      </c>
      <c r="D6" s="1904">
        <v>0</v>
      </c>
      <c r="E6" s="473"/>
      <c r="F6" s="473"/>
      <c r="G6" s="467"/>
      <c r="H6" s="467"/>
      <c r="I6" s="467"/>
      <c r="J6" s="467"/>
      <c r="K6" s="467"/>
    </row>
    <row r="7" spans="1:12">
      <c r="A7" s="463" t="s">
        <v>110</v>
      </c>
      <c r="B7" s="539">
        <v>1140</v>
      </c>
      <c r="C7" s="1904">
        <v>15490293</v>
      </c>
      <c r="D7" s="1904">
        <v>0</v>
      </c>
      <c r="E7" s="467"/>
      <c r="F7" s="1904">
        <v>0</v>
      </c>
      <c r="G7" s="1904">
        <v>0</v>
      </c>
      <c r="H7" s="1904">
        <v>0</v>
      </c>
      <c r="I7" s="467"/>
      <c r="J7" s="467"/>
      <c r="K7" s="467"/>
    </row>
    <row r="8" spans="1:12">
      <c r="A8" s="463" t="s">
        <v>412</v>
      </c>
      <c r="B8" s="469">
        <v>1150</v>
      </c>
      <c r="C8" s="473"/>
      <c r="D8" s="473"/>
      <c r="E8" s="474"/>
      <c r="F8" s="474"/>
      <c r="G8" s="1906">
        <v>3436169</v>
      </c>
      <c r="H8" s="467"/>
      <c r="I8" s="467"/>
      <c r="J8" s="467"/>
      <c r="K8" s="467"/>
    </row>
    <row r="9" spans="1:12">
      <c r="A9" s="471" t="s">
        <v>111</v>
      </c>
      <c r="B9" s="469">
        <v>1160</v>
      </c>
      <c r="C9" s="467"/>
      <c r="D9" s="1904">
        <v>0</v>
      </c>
      <c r="E9" s="1904">
        <v>0</v>
      </c>
      <c r="F9" s="468"/>
      <c r="G9" s="473"/>
      <c r="H9" s="1904">
        <v>0</v>
      </c>
      <c r="I9" s="467"/>
      <c r="J9" s="467"/>
      <c r="K9" s="467"/>
    </row>
    <row r="10" spans="1:12">
      <c r="A10" s="471" t="s">
        <v>112</v>
      </c>
      <c r="B10" s="469">
        <v>1170</v>
      </c>
      <c r="C10" s="1905">
        <v>0</v>
      </c>
      <c r="D10" s="519"/>
      <c r="E10" s="519"/>
      <c r="F10" s="468"/>
      <c r="G10" s="467"/>
      <c r="H10" s="467"/>
      <c r="I10" s="467"/>
      <c r="J10" s="467"/>
      <c r="K10" s="467"/>
    </row>
    <row r="11" spans="1:12">
      <c r="A11" s="471" t="s">
        <v>413</v>
      </c>
      <c r="B11" s="540">
        <v>1190</v>
      </c>
      <c r="C11" s="1926">
        <v>0</v>
      </c>
      <c r="D11" s="1904">
        <v>0</v>
      </c>
      <c r="E11" s="1904">
        <v>0</v>
      </c>
      <c r="F11" s="1904">
        <v>0</v>
      </c>
      <c r="G11" s="1904">
        <v>0</v>
      </c>
      <c r="H11" s="1904">
        <v>0</v>
      </c>
      <c r="I11" s="1904">
        <v>0</v>
      </c>
      <c r="J11" s="1904">
        <v>0</v>
      </c>
      <c r="K11" s="1904">
        <v>0</v>
      </c>
      <c r="L11" s="541"/>
    </row>
    <row r="12" spans="1:12" ht="12.75" customHeight="1" thickBot="1">
      <c r="A12" s="1674" t="s">
        <v>29</v>
      </c>
      <c r="B12" s="1675"/>
      <c r="C12" s="1676">
        <f t="shared" ref="C12:K12" si="0">SUM(C5:C11)</f>
        <v>94576101</v>
      </c>
      <c r="D12" s="1676">
        <f t="shared" si="0"/>
        <v>14597072</v>
      </c>
      <c r="E12" s="1676">
        <f t="shared" si="0"/>
        <v>13232818</v>
      </c>
      <c r="F12" s="1676">
        <f t="shared" si="0"/>
        <v>16085909</v>
      </c>
      <c r="G12" s="1676">
        <f t="shared" si="0"/>
        <v>6284252</v>
      </c>
      <c r="H12" s="1676">
        <f t="shared" si="0"/>
        <v>0</v>
      </c>
      <c r="I12" s="1676">
        <f t="shared" si="0"/>
        <v>974295</v>
      </c>
      <c r="J12" s="1676">
        <f t="shared" si="0"/>
        <v>5926652</v>
      </c>
      <c r="K12" s="1657">
        <f t="shared" si="0"/>
        <v>1938379</v>
      </c>
    </row>
    <row r="13" spans="1:12" ht="15.75" customHeight="1" thickTop="1">
      <c r="A13" s="1563" t="s">
        <v>450</v>
      </c>
      <c r="B13" s="1564">
        <v>1200</v>
      </c>
      <c r="C13" s="542"/>
      <c r="D13" s="542"/>
      <c r="E13" s="542"/>
      <c r="F13" s="542"/>
      <c r="G13" s="542"/>
      <c r="H13" s="542"/>
      <c r="I13" s="542"/>
      <c r="J13" s="542"/>
      <c r="K13" s="467"/>
    </row>
    <row r="14" spans="1:12">
      <c r="A14" s="463" t="s">
        <v>3</v>
      </c>
      <c r="B14" s="469">
        <v>1210</v>
      </c>
      <c r="C14" s="1926">
        <v>0</v>
      </c>
      <c r="D14" s="1904">
        <v>0</v>
      </c>
      <c r="E14" s="1904">
        <v>0</v>
      </c>
      <c r="F14" s="1904">
        <v>0</v>
      </c>
      <c r="G14" s="1904">
        <v>0</v>
      </c>
      <c r="H14" s="1904">
        <v>0</v>
      </c>
      <c r="I14" s="1904">
        <v>0</v>
      </c>
      <c r="J14" s="1904">
        <v>0</v>
      </c>
      <c r="K14" s="1904">
        <v>0</v>
      </c>
    </row>
    <row r="15" spans="1:12" ht="12.75" customHeight="1">
      <c r="A15" s="463" t="s">
        <v>95</v>
      </c>
      <c r="B15" s="469">
        <v>1220</v>
      </c>
      <c r="C15" s="1926">
        <v>0</v>
      </c>
      <c r="D15" s="1904">
        <v>0</v>
      </c>
      <c r="E15" s="1904">
        <v>0</v>
      </c>
      <c r="F15" s="1904">
        <v>0</v>
      </c>
      <c r="G15" s="1904">
        <v>0</v>
      </c>
      <c r="H15" s="1904">
        <v>0</v>
      </c>
      <c r="I15" s="1904">
        <v>0</v>
      </c>
      <c r="J15" s="1904">
        <v>0</v>
      </c>
      <c r="K15" s="1904">
        <v>0</v>
      </c>
    </row>
    <row r="16" spans="1:12" ht="15" customHeight="1">
      <c r="A16" s="463" t="s">
        <v>1662</v>
      </c>
      <c r="B16" s="539">
        <v>1230</v>
      </c>
      <c r="C16" s="1926">
        <v>11150417</v>
      </c>
      <c r="D16" s="1904">
        <v>7433611</v>
      </c>
      <c r="E16" s="1904">
        <v>0</v>
      </c>
      <c r="F16" s="1904">
        <v>0</v>
      </c>
      <c r="G16" s="1904">
        <v>971098</v>
      </c>
      <c r="H16" s="1904">
        <v>2500000</v>
      </c>
      <c r="I16" s="1904">
        <v>0</v>
      </c>
      <c r="J16" s="1904">
        <v>0</v>
      </c>
      <c r="K16" s="1904">
        <v>0</v>
      </c>
    </row>
    <row r="17" spans="1:11" ht="12.75" customHeight="1">
      <c r="A17" s="463" t="s">
        <v>806</v>
      </c>
      <c r="B17" s="469">
        <v>1290</v>
      </c>
      <c r="C17" s="1926">
        <v>0</v>
      </c>
      <c r="D17" s="1904">
        <v>0</v>
      </c>
      <c r="E17" s="1904">
        <v>0</v>
      </c>
      <c r="F17" s="1904">
        <v>0</v>
      </c>
      <c r="G17" s="1904">
        <v>0</v>
      </c>
      <c r="H17" s="1904">
        <v>0</v>
      </c>
      <c r="I17" s="1904">
        <v>0</v>
      </c>
      <c r="J17" s="1904">
        <v>0</v>
      </c>
      <c r="K17" s="1904">
        <v>0</v>
      </c>
    </row>
    <row r="18" spans="1:11" ht="12.75" customHeight="1" thickBot="1">
      <c r="A18" s="1677" t="s">
        <v>536</v>
      </c>
      <c r="B18" s="1678"/>
      <c r="C18" s="1679">
        <f>SUM(C14:C17)</f>
        <v>11150417</v>
      </c>
      <c r="D18" s="1679">
        <f t="shared" ref="D18:K18" si="1">SUM(D14:D17)</f>
        <v>7433611</v>
      </c>
      <c r="E18" s="1679">
        <f t="shared" si="1"/>
        <v>0</v>
      </c>
      <c r="F18" s="1679">
        <f t="shared" si="1"/>
        <v>0</v>
      </c>
      <c r="G18" s="1679">
        <f t="shared" si="1"/>
        <v>971098</v>
      </c>
      <c r="H18" s="1679">
        <f t="shared" si="1"/>
        <v>2500000</v>
      </c>
      <c r="I18" s="1679">
        <f t="shared" si="1"/>
        <v>0</v>
      </c>
      <c r="J18" s="1679">
        <f t="shared" si="1"/>
        <v>0</v>
      </c>
      <c r="K18" s="1680">
        <f t="shared" si="1"/>
        <v>0</v>
      </c>
    </row>
    <row r="19" spans="1:11" ht="15.75" customHeight="1" thickTop="1">
      <c r="A19" s="1563" t="s">
        <v>451</v>
      </c>
      <c r="B19" s="1564">
        <v>1300</v>
      </c>
      <c r="C19" s="543"/>
      <c r="D19" s="543"/>
      <c r="E19" s="543"/>
      <c r="F19" s="543"/>
      <c r="G19" s="542"/>
      <c r="H19" s="543"/>
      <c r="I19" s="543"/>
      <c r="J19" s="543"/>
      <c r="K19" s="544"/>
    </row>
    <row r="20" spans="1:11">
      <c r="A20" s="463" t="s">
        <v>1072</v>
      </c>
      <c r="B20" s="469">
        <v>1311</v>
      </c>
      <c r="C20" s="1904">
        <v>667225</v>
      </c>
      <c r="D20" s="467"/>
      <c r="E20" s="467"/>
      <c r="F20" s="467"/>
      <c r="G20" s="467"/>
      <c r="H20" s="467"/>
      <c r="I20" s="467"/>
      <c r="J20" s="467"/>
      <c r="K20" s="467"/>
    </row>
    <row r="21" spans="1:11" ht="12.75" customHeight="1">
      <c r="A21" s="463" t="s">
        <v>831</v>
      </c>
      <c r="B21" s="469">
        <v>1312</v>
      </c>
      <c r="C21" s="1926">
        <v>0</v>
      </c>
      <c r="D21" s="467"/>
      <c r="E21" s="467"/>
      <c r="F21" s="467"/>
      <c r="G21" s="467"/>
      <c r="H21" s="467"/>
      <c r="I21" s="467"/>
      <c r="J21" s="467"/>
      <c r="K21" s="467"/>
    </row>
    <row r="22" spans="1:11" ht="12.75" customHeight="1">
      <c r="A22" s="463" t="s">
        <v>1073</v>
      </c>
      <c r="B22" s="469">
        <v>1313</v>
      </c>
      <c r="C22" s="1926">
        <v>0</v>
      </c>
      <c r="D22" s="467"/>
      <c r="E22" s="467"/>
      <c r="F22" s="467"/>
      <c r="G22" s="467"/>
      <c r="H22" s="467"/>
      <c r="I22" s="467"/>
      <c r="J22" s="467"/>
      <c r="K22" s="467"/>
    </row>
    <row r="23" spans="1:11" ht="12.75" customHeight="1">
      <c r="A23" s="463" t="s">
        <v>1074</v>
      </c>
      <c r="B23" s="469">
        <v>1314</v>
      </c>
      <c r="C23" s="1926">
        <v>0</v>
      </c>
      <c r="D23" s="467"/>
      <c r="E23" s="467"/>
      <c r="F23" s="467"/>
      <c r="G23" s="467"/>
      <c r="H23" s="467"/>
      <c r="I23" s="467"/>
      <c r="J23" s="467"/>
      <c r="K23" s="467"/>
    </row>
    <row r="24" spans="1:11" ht="12.75" customHeight="1">
      <c r="A24" s="463" t="s">
        <v>1026</v>
      </c>
      <c r="B24" s="469">
        <v>1321</v>
      </c>
      <c r="C24" s="1926">
        <v>322595</v>
      </c>
      <c r="D24" s="467"/>
      <c r="E24" s="467"/>
      <c r="F24" s="467"/>
      <c r="G24" s="467"/>
      <c r="H24" s="467"/>
      <c r="I24" s="467"/>
      <c r="J24" s="467"/>
      <c r="K24" s="467"/>
    </row>
    <row r="25" spans="1:11" ht="12.75" customHeight="1">
      <c r="A25" s="463" t="s">
        <v>832</v>
      </c>
      <c r="B25" s="469">
        <v>1322</v>
      </c>
      <c r="C25" s="1926">
        <v>0</v>
      </c>
      <c r="D25" s="467"/>
      <c r="E25" s="467"/>
      <c r="F25" s="467"/>
      <c r="G25" s="467"/>
      <c r="H25" s="467"/>
      <c r="I25" s="467"/>
      <c r="J25" s="467"/>
      <c r="K25" s="467"/>
    </row>
    <row r="26" spans="1:11" ht="12.75" customHeight="1">
      <c r="A26" s="463" t="s">
        <v>1100</v>
      </c>
      <c r="B26" s="469">
        <v>1323</v>
      </c>
      <c r="C26" s="1926">
        <v>0</v>
      </c>
      <c r="D26" s="467"/>
      <c r="E26" s="467"/>
      <c r="F26" s="467"/>
      <c r="G26" s="467"/>
      <c r="H26" s="467"/>
      <c r="I26" s="467"/>
      <c r="J26" s="467"/>
      <c r="K26" s="467"/>
    </row>
    <row r="27" spans="1:11" ht="12.75" customHeight="1">
      <c r="A27" s="463" t="s">
        <v>1022</v>
      </c>
      <c r="B27" s="469">
        <v>1324</v>
      </c>
      <c r="C27" s="1926">
        <v>0</v>
      </c>
      <c r="D27" s="467"/>
      <c r="E27" s="467"/>
      <c r="F27" s="467"/>
      <c r="G27" s="467"/>
      <c r="H27" s="467"/>
      <c r="I27" s="467"/>
      <c r="J27" s="467"/>
      <c r="K27" s="467"/>
    </row>
    <row r="28" spans="1:11" ht="12.75" customHeight="1">
      <c r="A28" s="463" t="s">
        <v>1023</v>
      </c>
      <c r="B28" s="469">
        <v>1331</v>
      </c>
      <c r="C28" s="1926">
        <v>0</v>
      </c>
      <c r="D28" s="467"/>
      <c r="E28" s="467"/>
      <c r="F28" s="467"/>
      <c r="G28" s="467"/>
      <c r="H28" s="467"/>
      <c r="I28" s="467"/>
      <c r="J28" s="467"/>
      <c r="K28" s="467"/>
    </row>
    <row r="29" spans="1:11" ht="12.75" customHeight="1">
      <c r="A29" s="463" t="s">
        <v>833</v>
      </c>
      <c r="B29" s="469">
        <v>1332</v>
      </c>
      <c r="C29" s="1926">
        <v>0</v>
      </c>
      <c r="D29" s="467"/>
      <c r="E29" s="467"/>
      <c r="F29" s="467"/>
      <c r="G29" s="467"/>
      <c r="H29" s="467"/>
      <c r="I29" s="467"/>
      <c r="J29" s="467"/>
      <c r="K29" s="467"/>
    </row>
    <row r="30" spans="1:11" ht="12.75" customHeight="1">
      <c r="A30" s="463" t="s">
        <v>1025</v>
      </c>
      <c r="B30" s="469">
        <v>1333</v>
      </c>
      <c r="C30" s="1926">
        <v>0</v>
      </c>
      <c r="D30" s="467"/>
      <c r="E30" s="467"/>
      <c r="F30" s="467"/>
      <c r="G30" s="467"/>
      <c r="H30" s="467"/>
      <c r="I30" s="467"/>
      <c r="J30" s="467"/>
      <c r="K30" s="467"/>
    </row>
    <row r="31" spans="1:11" ht="12.75" customHeight="1">
      <c r="A31" s="463" t="s">
        <v>1024</v>
      </c>
      <c r="B31" s="469">
        <v>1334</v>
      </c>
      <c r="C31" s="1926">
        <v>0</v>
      </c>
      <c r="D31" s="467"/>
      <c r="E31" s="467"/>
      <c r="F31" s="467"/>
      <c r="G31" s="467"/>
      <c r="H31" s="467"/>
      <c r="I31" s="467"/>
      <c r="J31" s="467"/>
      <c r="K31" s="467"/>
    </row>
    <row r="32" spans="1:11" ht="12.75" customHeight="1">
      <c r="A32" s="463" t="s">
        <v>493</v>
      </c>
      <c r="B32" s="469">
        <v>1341</v>
      </c>
      <c r="C32" s="1926">
        <v>0</v>
      </c>
      <c r="D32" s="467"/>
      <c r="E32" s="467"/>
      <c r="F32" s="467"/>
      <c r="G32" s="467"/>
      <c r="H32" s="467"/>
      <c r="I32" s="467"/>
      <c r="J32" s="467"/>
      <c r="K32" s="467"/>
    </row>
    <row r="33" spans="1:11" ht="12.75" customHeight="1">
      <c r="A33" s="463" t="s">
        <v>834</v>
      </c>
      <c r="B33" s="469">
        <v>1342</v>
      </c>
      <c r="C33" s="1926">
        <v>1134756</v>
      </c>
      <c r="D33" s="467"/>
      <c r="E33" s="467"/>
      <c r="F33" s="467"/>
      <c r="G33" s="467"/>
      <c r="H33" s="467"/>
      <c r="I33" s="467"/>
      <c r="J33" s="467"/>
      <c r="K33" s="467"/>
    </row>
    <row r="34" spans="1:11" ht="12.75" customHeight="1">
      <c r="A34" s="463" t="s">
        <v>494</v>
      </c>
      <c r="B34" s="469">
        <v>1343</v>
      </c>
      <c r="C34" s="1926">
        <v>0</v>
      </c>
      <c r="D34" s="467"/>
      <c r="E34" s="467"/>
      <c r="F34" s="467"/>
      <c r="G34" s="467"/>
      <c r="H34" s="467"/>
      <c r="I34" s="467"/>
      <c r="J34" s="467"/>
      <c r="K34" s="467"/>
    </row>
    <row r="35" spans="1:11" ht="12.75" customHeight="1">
      <c r="A35" s="463" t="s">
        <v>492</v>
      </c>
      <c r="B35" s="469">
        <v>1344</v>
      </c>
      <c r="C35" s="1926">
        <v>0</v>
      </c>
      <c r="D35" s="467"/>
      <c r="E35" s="467"/>
      <c r="F35" s="467"/>
      <c r="G35" s="467"/>
      <c r="H35" s="467"/>
      <c r="I35" s="467"/>
      <c r="J35" s="467"/>
      <c r="K35" s="467"/>
    </row>
    <row r="36" spans="1:11" ht="12.75" customHeight="1">
      <c r="A36" s="463" t="s">
        <v>830</v>
      </c>
      <c r="B36" s="469">
        <v>1351</v>
      </c>
      <c r="C36" s="1926">
        <v>52260</v>
      </c>
      <c r="D36" s="467"/>
      <c r="E36" s="467"/>
      <c r="F36" s="467"/>
      <c r="G36" s="467"/>
      <c r="H36" s="467"/>
      <c r="I36" s="467"/>
      <c r="J36" s="467"/>
      <c r="K36" s="467"/>
    </row>
    <row r="37" spans="1:11" ht="12.75" customHeight="1">
      <c r="A37" s="463" t="s">
        <v>835</v>
      </c>
      <c r="B37" s="469">
        <v>1352</v>
      </c>
      <c r="C37" s="1926">
        <v>0</v>
      </c>
      <c r="D37" s="467"/>
      <c r="E37" s="467"/>
      <c r="F37" s="467"/>
      <c r="G37" s="467"/>
      <c r="H37" s="467"/>
      <c r="I37" s="467"/>
      <c r="J37" s="467"/>
      <c r="K37" s="467"/>
    </row>
    <row r="38" spans="1:11" ht="12.75" customHeight="1">
      <c r="A38" s="463" t="s">
        <v>592</v>
      </c>
      <c r="B38" s="469">
        <v>1353</v>
      </c>
      <c r="C38" s="1926">
        <v>0</v>
      </c>
      <c r="D38" s="467"/>
      <c r="E38" s="467"/>
      <c r="F38" s="467"/>
      <c r="G38" s="467"/>
      <c r="H38" s="467"/>
      <c r="I38" s="467"/>
      <c r="J38" s="467"/>
      <c r="K38" s="467"/>
    </row>
    <row r="39" spans="1:11" ht="12.75" customHeight="1">
      <c r="A39" s="1466" t="s">
        <v>593</v>
      </c>
      <c r="B39" s="545">
        <v>1354</v>
      </c>
      <c r="C39" s="1926">
        <v>0</v>
      </c>
      <c r="D39" s="467"/>
      <c r="E39" s="467"/>
      <c r="F39" s="467"/>
      <c r="G39" s="467"/>
      <c r="H39" s="467"/>
      <c r="I39" s="467"/>
      <c r="J39" s="467"/>
      <c r="K39" s="467"/>
    </row>
    <row r="40" spans="1:11" ht="12.75" customHeight="1" thickBot="1">
      <c r="A40" s="1677" t="s">
        <v>537</v>
      </c>
      <c r="B40" s="1678"/>
      <c r="C40" s="1657">
        <f>SUM(C20:C39)</f>
        <v>2176836</v>
      </c>
      <c r="D40" s="467"/>
      <c r="E40" s="467"/>
      <c r="F40" s="467"/>
      <c r="G40" s="467"/>
      <c r="H40" s="467"/>
      <c r="I40" s="467"/>
      <c r="J40" s="467"/>
      <c r="K40" s="467"/>
    </row>
    <row r="41" spans="1:11" ht="15.75" customHeight="1" thickTop="1">
      <c r="A41" s="1563" t="s">
        <v>273</v>
      </c>
      <c r="B41" s="1564">
        <v>1400</v>
      </c>
      <c r="C41" s="467"/>
      <c r="D41" s="467"/>
      <c r="E41" s="467"/>
      <c r="F41" s="514"/>
      <c r="G41" s="467"/>
      <c r="H41" s="467"/>
      <c r="I41" s="467"/>
      <c r="J41" s="467"/>
      <c r="K41" s="467"/>
    </row>
    <row r="42" spans="1:11" ht="12.75" customHeight="1">
      <c r="A42" s="463" t="s">
        <v>1075</v>
      </c>
      <c r="B42" s="469">
        <v>1411</v>
      </c>
      <c r="C42" s="467"/>
      <c r="D42" s="467"/>
      <c r="E42" s="467"/>
      <c r="F42" s="1906">
        <f>627774+3927</f>
        <v>631701</v>
      </c>
      <c r="G42" s="467"/>
      <c r="H42" s="467"/>
      <c r="I42" s="467"/>
      <c r="J42" s="467"/>
      <c r="K42" s="467"/>
    </row>
    <row r="43" spans="1:11" ht="12.75" customHeight="1">
      <c r="A43" s="463" t="s">
        <v>836</v>
      </c>
      <c r="B43" s="469">
        <v>1412</v>
      </c>
      <c r="C43" s="467"/>
      <c r="D43" s="467"/>
      <c r="E43" s="467"/>
      <c r="F43" s="1904">
        <v>0</v>
      </c>
      <c r="G43" s="467"/>
      <c r="H43" s="467"/>
      <c r="I43" s="467"/>
      <c r="J43" s="467"/>
      <c r="K43" s="467"/>
    </row>
    <row r="44" spans="1:11" ht="12.75" customHeight="1">
      <c r="A44" s="463" t="s">
        <v>383</v>
      </c>
      <c r="B44" s="469">
        <v>1413</v>
      </c>
      <c r="C44" s="467"/>
      <c r="D44" s="467"/>
      <c r="E44" s="467"/>
      <c r="F44" s="1904">
        <v>442333</v>
      </c>
      <c r="G44" s="467"/>
      <c r="H44" s="467"/>
      <c r="I44" s="467"/>
      <c r="J44" s="467"/>
      <c r="K44" s="467"/>
    </row>
    <row r="45" spans="1:11" ht="12.75" customHeight="1">
      <c r="A45" s="463" t="s">
        <v>240</v>
      </c>
      <c r="B45" s="469">
        <v>1415</v>
      </c>
      <c r="C45" s="467"/>
      <c r="D45" s="467"/>
      <c r="E45" s="467"/>
      <c r="F45" s="1904">
        <v>0</v>
      </c>
      <c r="G45" s="467"/>
      <c r="H45" s="467"/>
      <c r="I45" s="467"/>
      <c r="J45" s="467"/>
      <c r="K45" s="467"/>
    </row>
    <row r="46" spans="1:11" ht="12.75" customHeight="1">
      <c r="A46" s="463" t="s">
        <v>1173</v>
      </c>
      <c r="B46" s="469">
        <v>1416</v>
      </c>
      <c r="C46" s="467"/>
      <c r="D46" s="467"/>
      <c r="E46" s="467"/>
      <c r="F46" s="1904">
        <v>0</v>
      </c>
      <c r="G46" s="467"/>
      <c r="H46" s="467"/>
      <c r="I46" s="467"/>
      <c r="J46" s="467"/>
      <c r="K46" s="467"/>
    </row>
    <row r="47" spans="1:11" ht="12.75" customHeight="1">
      <c r="A47" s="463" t="s">
        <v>57</v>
      </c>
      <c r="B47" s="469">
        <v>1421</v>
      </c>
      <c r="C47" s="467"/>
      <c r="D47" s="467"/>
      <c r="E47" s="467"/>
      <c r="F47" s="1904">
        <v>0</v>
      </c>
      <c r="G47" s="467"/>
      <c r="H47" s="467"/>
      <c r="I47" s="467"/>
      <c r="J47" s="467"/>
      <c r="K47" s="467"/>
    </row>
    <row r="48" spans="1:11" ht="12.75" customHeight="1">
      <c r="A48" s="463" t="s">
        <v>837</v>
      </c>
      <c r="B48" s="469">
        <v>1422</v>
      </c>
      <c r="C48" s="467"/>
      <c r="D48" s="467"/>
      <c r="E48" s="467"/>
      <c r="F48" s="1904">
        <v>0</v>
      </c>
      <c r="G48" s="467"/>
      <c r="H48" s="467"/>
      <c r="I48" s="467"/>
      <c r="J48" s="467"/>
      <c r="K48" s="467"/>
    </row>
    <row r="49" spans="1:11" ht="12.75" customHeight="1">
      <c r="A49" s="463" t="s">
        <v>58</v>
      </c>
      <c r="B49" s="469">
        <v>1423</v>
      </c>
      <c r="C49" s="467"/>
      <c r="D49" s="467"/>
      <c r="E49" s="467"/>
      <c r="F49" s="1904">
        <v>0</v>
      </c>
      <c r="G49" s="467"/>
      <c r="H49" s="467"/>
      <c r="I49" s="467"/>
      <c r="J49" s="467"/>
      <c r="K49" s="467"/>
    </row>
    <row r="50" spans="1:11" ht="12.75" customHeight="1">
      <c r="A50" s="463" t="s">
        <v>59</v>
      </c>
      <c r="B50" s="469">
        <v>1424</v>
      </c>
      <c r="C50" s="467"/>
      <c r="D50" s="467"/>
      <c r="E50" s="467"/>
      <c r="F50" s="1904">
        <v>0</v>
      </c>
      <c r="G50" s="467"/>
      <c r="H50" s="467"/>
      <c r="I50" s="467"/>
      <c r="J50" s="467"/>
      <c r="K50" s="467"/>
    </row>
    <row r="51" spans="1:11" ht="12.75" customHeight="1">
      <c r="A51" s="1467" t="s">
        <v>60</v>
      </c>
      <c r="B51" s="546">
        <v>1431</v>
      </c>
      <c r="C51" s="467"/>
      <c r="D51" s="467"/>
      <c r="E51" s="467"/>
      <c r="F51" s="1904">
        <v>0</v>
      </c>
      <c r="G51" s="467"/>
      <c r="H51" s="467"/>
      <c r="I51" s="467"/>
      <c r="J51" s="467"/>
      <c r="K51" s="467"/>
    </row>
    <row r="52" spans="1:11" ht="12.75" customHeight="1">
      <c r="A52" s="1467" t="s">
        <v>1105</v>
      </c>
      <c r="B52" s="546">
        <v>1432</v>
      </c>
      <c r="C52" s="467"/>
      <c r="D52" s="467"/>
      <c r="E52" s="467"/>
      <c r="F52" s="1904">
        <v>0</v>
      </c>
      <c r="G52" s="467"/>
      <c r="H52" s="467"/>
      <c r="I52" s="467"/>
      <c r="J52" s="467"/>
      <c r="K52" s="467"/>
    </row>
    <row r="53" spans="1:11" ht="12.75" customHeight="1">
      <c r="A53" s="1467" t="s">
        <v>61</v>
      </c>
      <c r="B53" s="546">
        <v>1433</v>
      </c>
      <c r="C53" s="467"/>
      <c r="D53" s="467"/>
      <c r="E53" s="467"/>
      <c r="F53" s="1904">
        <v>0</v>
      </c>
      <c r="G53" s="467"/>
      <c r="H53" s="467"/>
      <c r="I53" s="467"/>
      <c r="J53" s="467"/>
      <c r="K53" s="467"/>
    </row>
    <row r="54" spans="1:11" ht="12.75" customHeight="1">
      <c r="A54" s="1467" t="s">
        <v>62</v>
      </c>
      <c r="B54" s="546">
        <v>1434</v>
      </c>
      <c r="C54" s="467"/>
      <c r="D54" s="467"/>
      <c r="E54" s="467"/>
      <c r="F54" s="1904">
        <v>0</v>
      </c>
      <c r="G54" s="467"/>
      <c r="H54" s="467"/>
      <c r="I54" s="467"/>
      <c r="J54" s="467"/>
      <c r="K54" s="467"/>
    </row>
    <row r="55" spans="1:11" ht="12.75" customHeight="1">
      <c r="A55" s="1467" t="s">
        <v>63</v>
      </c>
      <c r="B55" s="546">
        <v>1441</v>
      </c>
      <c r="C55" s="467"/>
      <c r="D55" s="467"/>
      <c r="E55" s="467"/>
      <c r="F55" s="1904">
        <v>0</v>
      </c>
      <c r="G55" s="467"/>
      <c r="H55" s="467"/>
      <c r="I55" s="467"/>
      <c r="J55" s="467"/>
      <c r="K55" s="467"/>
    </row>
    <row r="56" spans="1:11" ht="12.75" customHeight="1">
      <c r="A56" s="1467" t="s">
        <v>1106</v>
      </c>
      <c r="B56" s="546">
        <v>1442</v>
      </c>
      <c r="C56" s="467"/>
      <c r="D56" s="467"/>
      <c r="E56" s="467"/>
      <c r="F56" s="1904">
        <v>0</v>
      </c>
      <c r="G56" s="467"/>
      <c r="H56" s="467"/>
      <c r="I56" s="467"/>
      <c r="J56" s="467"/>
      <c r="K56" s="467"/>
    </row>
    <row r="57" spans="1:11" ht="12.75" customHeight="1">
      <c r="A57" s="1467" t="s">
        <v>488</v>
      </c>
      <c r="B57" s="546">
        <v>1443</v>
      </c>
      <c r="C57" s="467"/>
      <c r="D57" s="467"/>
      <c r="E57" s="467"/>
      <c r="F57" s="1904">
        <v>0</v>
      </c>
      <c r="G57" s="467"/>
      <c r="H57" s="467"/>
      <c r="I57" s="467"/>
      <c r="J57" s="467"/>
      <c r="K57" s="467"/>
    </row>
    <row r="58" spans="1:11" ht="12.75" customHeight="1">
      <c r="A58" s="1467" t="s">
        <v>65</v>
      </c>
      <c r="B58" s="546">
        <v>1444</v>
      </c>
      <c r="C58" s="467"/>
      <c r="D58" s="467"/>
      <c r="E58" s="467"/>
      <c r="F58" s="1904">
        <v>0</v>
      </c>
      <c r="G58" s="467"/>
      <c r="H58" s="467"/>
      <c r="I58" s="467"/>
      <c r="J58" s="467"/>
      <c r="K58" s="467"/>
    </row>
    <row r="59" spans="1:11" ht="12.75" customHeight="1">
      <c r="A59" s="1467" t="s">
        <v>877</v>
      </c>
      <c r="B59" s="546">
        <v>1451</v>
      </c>
      <c r="C59" s="467"/>
      <c r="D59" s="467"/>
      <c r="E59" s="467"/>
      <c r="F59" s="1904">
        <v>0</v>
      </c>
      <c r="G59" s="467"/>
      <c r="H59" s="467"/>
      <c r="I59" s="467"/>
      <c r="J59" s="467"/>
      <c r="K59" s="467"/>
    </row>
    <row r="60" spans="1:11" ht="12.75" customHeight="1">
      <c r="A60" s="1467" t="s">
        <v>1107</v>
      </c>
      <c r="B60" s="546">
        <v>1452</v>
      </c>
      <c r="C60" s="467"/>
      <c r="D60" s="467"/>
      <c r="E60" s="467"/>
      <c r="F60" s="1904">
        <v>0</v>
      </c>
      <c r="G60" s="467"/>
      <c r="H60" s="467"/>
      <c r="I60" s="467"/>
      <c r="J60" s="467"/>
      <c r="K60" s="467"/>
    </row>
    <row r="61" spans="1:11" ht="12.75" customHeight="1">
      <c r="A61" s="551" t="s">
        <v>878</v>
      </c>
      <c r="B61" s="546">
        <v>1453</v>
      </c>
      <c r="C61" s="467"/>
      <c r="D61" s="467"/>
      <c r="E61" s="467"/>
      <c r="F61" s="1904">
        <v>0</v>
      </c>
      <c r="G61" s="467"/>
      <c r="H61" s="467"/>
      <c r="I61" s="467"/>
      <c r="J61" s="467"/>
      <c r="K61" s="467"/>
    </row>
    <row r="62" spans="1:11" ht="12.75" customHeight="1">
      <c r="A62" s="1468" t="s">
        <v>879</v>
      </c>
      <c r="B62" s="547">
        <v>1454</v>
      </c>
      <c r="C62" s="467"/>
      <c r="D62" s="467"/>
      <c r="E62" s="467"/>
      <c r="F62" s="1904">
        <v>0</v>
      </c>
      <c r="G62" s="467"/>
      <c r="H62" s="467"/>
      <c r="I62" s="467"/>
      <c r="J62" s="467"/>
      <c r="K62" s="467"/>
    </row>
    <row r="63" spans="1:11" ht="12.75" customHeight="1" thickBot="1">
      <c r="A63" s="1677" t="s">
        <v>484</v>
      </c>
      <c r="B63" s="1678"/>
      <c r="C63" s="467"/>
      <c r="D63" s="467"/>
      <c r="E63" s="467"/>
      <c r="F63" s="1657">
        <f>SUM(F42:F62)</f>
        <v>1074034</v>
      </c>
      <c r="G63" s="467"/>
      <c r="H63" s="467"/>
      <c r="I63" s="467"/>
      <c r="J63" s="467"/>
      <c r="K63" s="467"/>
    </row>
    <row r="64" spans="1:11" ht="15.75" customHeight="1" thickTop="1">
      <c r="A64" s="1563" t="s">
        <v>453</v>
      </c>
      <c r="B64" s="1564">
        <v>1500</v>
      </c>
      <c r="C64" s="467"/>
      <c r="D64" s="467"/>
      <c r="E64" s="467"/>
      <c r="F64" s="467"/>
      <c r="G64" s="467"/>
      <c r="H64" s="467"/>
      <c r="I64" s="467"/>
      <c r="J64" s="467"/>
      <c r="K64" s="467"/>
    </row>
    <row r="65" spans="1:11" ht="12.75" customHeight="1">
      <c r="A65" s="463" t="s">
        <v>546</v>
      </c>
      <c r="B65" s="469">
        <v>1510</v>
      </c>
      <c r="C65" s="1904">
        <v>2026121</v>
      </c>
      <c r="D65" s="1904">
        <v>113454</v>
      </c>
      <c r="E65" s="1904">
        <v>402541</v>
      </c>
      <c r="F65" s="1904">
        <v>422428</v>
      </c>
      <c r="G65" s="1904">
        <v>77089</v>
      </c>
      <c r="H65" s="1904">
        <v>457772</v>
      </c>
      <c r="I65" s="1904">
        <v>1138321</v>
      </c>
      <c r="J65" s="1904">
        <v>206828</v>
      </c>
      <c r="K65" s="1904">
        <v>56006</v>
      </c>
    </row>
    <row r="66" spans="1:11" ht="12.75" customHeight="1">
      <c r="A66" s="463" t="s">
        <v>678</v>
      </c>
      <c r="B66" s="469">
        <v>1520</v>
      </c>
      <c r="C66" s="1904">
        <v>0</v>
      </c>
      <c r="D66" s="1904">
        <v>0</v>
      </c>
      <c r="E66" s="1904">
        <v>0</v>
      </c>
      <c r="F66" s="1904">
        <v>0</v>
      </c>
      <c r="G66" s="1904">
        <v>0</v>
      </c>
      <c r="H66" s="1904">
        <v>0</v>
      </c>
      <c r="I66" s="1904">
        <v>0</v>
      </c>
      <c r="J66" s="1904">
        <v>0</v>
      </c>
      <c r="K66" s="1904">
        <v>0</v>
      </c>
    </row>
    <row r="67" spans="1:11" ht="12.75" customHeight="1" thickBot="1">
      <c r="A67" s="1677" t="s">
        <v>485</v>
      </c>
      <c r="B67" s="1678"/>
      <c r="C67" s="1657">
        <f>SUM(C65:C66)</f>
        <v>2026121</v>
      </c>
      <c r="D67" s="1657">
        <f t="shared" ref="D67:K67" si="2">SUM(D65:D66)</f>
        <v>113454</v>
      </c>
      <c r="E67" s="1657">
        <f t="shared" si="2"/>
        <v>402541</v>
      </c>
      <c r="F67" s="1657">
        <f t="shared" si="2"/>
        <v>422428</v>
      </c>
      <c r="G67" s="1657">
        <f t="shared" si="2"/>
        <v>77089</v>
      </c>
      <c r="H67" s="1657">
        <f t="shared" si="2"/>
        <v>457772</v>
      </c>
      <c r="I67" s="1657">
        <f t="shared" si="2"/>
        <v>1138321</v>
      </c>
      <c r="J67" s="1657">
        <f t="shared" si="2"/>
        <v>206828</v>
      </c>
      <c r="K67" s="1657">
        <f t="shared" si="2"/>
        <v>56006</v>
      </c>
    </row>
    <row r="68" spans="1:11" ht="15.75" customHeight="1" thickTop="1">
      <c r="A68" s="1563" t="s">
        <v>454</v>
      </c>
      <c r="B68" s="1565">
        <v>1600</v>
      </c>
      <c r="C68" s="542"/>
      <c r="D68" s="467"/>
      <c r="E68" s="467"/>
      <c r="F68" s="467"/>
      <c r="G68" s="467"/>
      <c r="H68" s="467"/>
      <c r="I68" s="467"/>
      <c r="J68" s="467"/>
      <c r="K68" s="467"/>
    </row>
    <row r="69" spans="1:11" ht="12.75" customHeight="1">
      <c r="A69" s="463" t="s">
        <v>665</v>
      </c>
      <c r="B69" s="469">
        <v>1611</v>
      </c>
      <c r="C69" s="1904">
        <v>1412</v>
      </c>
      <c r="D69" s="467"/>
      <c r="E69" s="467"/>
      <c r="F69" s="467"/>
      <c r="G69" s="467"/>
      <c r="H69" s="467"/>
      <c r="I69" s="467"/>
      <c r="J69" s="467"/>
      <c r="K69" s="467"/>
    </row>
    <row r="70" spans="1:11" ht="12.75" customHeight="1">
      <c r="A70" s="463" t="s">
        <v>996</v>
      </c>
      <c r="B70" s="469">
        <v>1612</v>
      </c>
      <c r="C70" s="1926">
        <v>1082</v>
      </c>
      <c r="D70" s="467"/>
      <c r="E70" s="467"/>
      <c r="F70" s="467"/>
      <c r="G70" s="467"/>
      <c r="H70" s="467"/>
      <c r="I70" s="467"/>
      <c r="J70" s="467"/>
      <c r="K70" s="467"/>
    </row>
    <row r="71" spans="1:11" ht="12.75" customHeight="1">
      <c r="A71" s="463" t="s">
        <v>272</v>
      </c>
      <c r="B71" s="469">
        <v>1613</v>
      </c>
      <c r="C71" s="1926">
        <v>361331</v>
      </c>
      <c r="D71" s="467"/>
      <c r="E71" s="467"/>
      <c r="F71" s="467"/>
      <c r="G71" s="467"/>
      <c r="H71" s="467"/>
      <c r="I71" s="467"/>
      <c r="J71" s="467"/>
      <c r="K71" s="467"/>
    </row>
    <row r="72" spans="1:11" ht="12.75" customHeight="1">
      <c r="A72" s="463" t="s">
        <v>24</v>
      </c>
      <c r="B72" s="469">
        <v>1614</v>
      </c>
      <c r="C72" s="1926">
        <v>0</v>
      </c>
      <c r="D72" s="467"/>
      <c r="E72" s="467"/>
      <c r="F72" s="467"/>
      <c r="G72" s="467"/>
      <c r="H72" s="467"/>
      <c r="I72" s="467"/>
      <c r="J72" s="467"/>
      <c r="K72" s="467"/>
    </row>
    <row r="73" spans="1:11" ht="12.75" customHeight="1">
      <c r="A73" s="463" t="s">
        <v>997</v>
      </c>
      <c r="B73" s="469">
        <v>1620</v>
      </c>
      <c r="C73" s="1926">
        <v>0</v>
      </c>
      <c r="D73" s="467"/>
      <c r="E73" s="467"/>
      <c r="F73" s="467"/>
      <c r="G73" s="467"/>
      <c r="H73" s="467"/>
      <c r="I73" s="467"/>
      <c r="J73" s="467"/>
      <c r="K73" s="467"/>
    </row>
    <row r="74" spans="1:11" ht="12.75" customHeight="1">
      <c r="A74" s="463" t="s">
        <v>25</v>
      </c>
      <c r="B74" s="469">
        <v>1690</v>
      </c>
      <c r="C74" s="1926">
        <v>33339</v>
      </c>
      <c r="D74" s="467"/>
      <c r="E74" s="467"/>
      <c r="F74" s="467"/>
      <c r="G74" s="467"/>
      <c r="H74" s="467"/>
      <c r="I74" s="467"/>
      <c r="J74" s="467"/>
      <c r="K74" s="467"/>
    </row>
    <row r="75" spans="1:11" ht="12.75" customHeight="1" thickBot="1">
      <c r="A75" s="1677" t="s">
        <v>547</v>
      </c>
      <c r="B75" s="1678"/>
      <c r="C75" s="1657">
        <f>SUM(C69:C74)</f>
        <v>397164</v>
      </c>
      <c r="D75" s="467"/>
      <c r="E75" s="467"/>
      <c r="F75" s="467"/>
      <c r="G75" s="467"/>
      <c r="H75" s="467"/>
      <c r="I75" s="467"/>
      <c r="J75" s="467"/>
      <c r="K75" s="467"/>
    </row>
    <row r="76" spans="1:11" ht="15.75" customHeight="1" thickTop="1">
      <c r="A76" s="1563" t="s">
        <v>880</v>
      </c>
      <c r="B76" s="1565">
        <v>1700</v>
      </c>
      <c r="C76" s="542"/>
      <c r="D76" s="467"/>
      <c r="E76" s="467"/>
      <c r="F76" s="467"/>
      <c r="G76" s="467"/>
      <c r="H76" s="467"/>
      <c r="I76" s="467"/>
      <c r="J76" s="467"/>
      <c r="K76" s="467"/>
    </row>
    <row r="77" spans="1:11" ht="12.75" customHeight="1">
      <c r="A77" s="463" t="s">
        <v>548</v>
      </c>
      <c r="B77" s="469">
        <v>1711</v>
      </c>
      <c r="C77" s="1918">
        <v>174618</v>
      </c>
      <c r="D77" s="1904">
        <v>0</v>
      </c>
      <c r="E77" s="467"/>
      <c r="F77" s="467"/>
      <c r="G77" s="467"/>
      <c r="H77" s="467"/>
      <c r="I77" s="467"/>
      <c r="J77" s="467"/>
      <c r="K77" s="467"/>
    </row>
    <row r="78" spans="1:11" ht="12.75" customHeight="1">
      <c r="A78" s="463" t="s">
        <v>76</v>
      </c>
      <c r="B78" s="469">
        <v>1719</v>
      </c>
      <c r="C78" s="1926">
        <v>4928</v>
      </c>
      <c r="D78" s="1904">
        <v>0</v>
      </c>
      <c r="E78" s="467"/>
      <c r="F78" s="467"/>
      <c r="G78" s="467"/>
      <c r="H78" s="467"/>
      <c r="I78" s="467"/>
      <c r="J78" s="467"/>
      <c r="K78" s="467"/>
    </row>
    <row r="79" spans="1:11" ht="12.75" customHeight="1">
      <c r="A79" s="463" t="s">
        <v>549</v>
      </c>
      <c r="B79" s="469">
        <v>1720</v>
      </c>
      <c r="C79" s="1926">
        <v>1444</v>
      </c>
      <c r="D79" s="1904">
        <v>0</v>
      </c>
      <c r="E79" s="467"/>
      <c r="F79" s="467"/>
      <c r="G79" s="467"/>
      <c r="H79" s="467"/>
      <c r="I79" s="467"/>
      <c r="J79" s="467"/>
      <c r="K79" s="467"/>
    </row>
    <row r="80" spans="1:11" ht="12.75" customHeight="1">
      <c r="A80" s="463" t="s">
        <v>550</v>
      </c>
      <c r="B80" s="469">
        <v>1730</v>
      </c>
      <c r="C80" s="1926">
        <v>0</v>
      </c>
      <c r="D80" s="1904">
        <v>0</v>
      </c>
      <c r="E80" s="467"/>
      <c r="F80" s="467"/>
      <c r="G80" s="467"/>
      <c r="H80" s="467"/>
      <c r="I80" s="467"/>
      <c r="J80" s="467"/>
      <c r="K80" s="467"/>
    </row>
    <row r="81" spans="1:11" ht="12.75" customHeight="1">
      <c r="A81" s="463" t="s">
        <v>26</v>
      </c>
      <c r="B81" s="469">
        <v>1790</v>
      </c>
      <c r="C81" s="1926">
        <v>24373</v>
      </c>
      <c r="D81" s="1904">
        <v>36966</v>
      </c>
      <c r="E81" s="467"/>
      <c r="F81" s="467"/>
      <c r="G81" s="467"/>
      <c r="H81" s="467"/>
      <c r="I81" s="467"/>
      <c r="J81" s="467"/>
      <c r="K81" s="467"/>
    </row>
    <row r="82" spans="1:11" ht="12.75" customHeight="1" thickBot="1">
      <c r="A82" s="1677" t="s">
        <v>241</v>
      </c>
      <c r="B82" s="1678"/>
      <c r="C82" s="1676">
        <f>SUM(C77:C81)</f>
        <v>205363</v>
      </c>
      <c r="D82" s="1657">
        <f>SUM(D77:D81)</f>
        <v>36966</v>
      </c>
      <c r="E82" s="467"/>
      <c r="F82" s="467"/>
      <c r="G82" s="467"/>
      <c r="H82" s="467"/>
      <c r="I82" s="467"/>
      <c r="J82" s="467"/>
      <c r="K82" s="467"/>
    </row>
    <row r="83" spans="1:11" ht="15.75" customHeight="1" thickTop="1">
      <c r="A83" s="1563" t="s">
        <v>242</v>
      </c>
      <c r="B83" s="1565">
        <v>1800</v>
      </c>
      <c r="C83" s="542"/>
      <c r="D83" s="467"/>
      <c r="E83" s="467"/>
      <c r="F83" s="467"/>
      <c r="G83" s="467"/>
      <c r="H83" s="467"/>
      <c r="I83" s="467"/>
      <c r="J83" s="467"/>
      <c r="K83" s="467"/>
    </row>
    <row r="84" spans="1:11" ht="12.75" customHeight="1">
      <c r="A84" s="463" t="s">
        <v>551</v>
      </c>
      <c r="B84" s="469">
        <v>1811</v>
      </c>
      <c r="C84" s="1904">
        <v>0</v>
      </c>
      <c r="D84" s="467"/>
      <c r="E84" s="467"/>
      <c r="F84" s="467"/>
      <c r="G84" s="467"/>
      <c r="H84" s="467"/>
      <c r="I84" s="467"/>
      <c r="J84" s="467"/>
      <c r="K84" s="467"/>
    </row>
    <row r="85" spans="1:11" ht="12.75" customHeight="1">
      <c r="A85" s="463" t="s">
        <v>552</v>
      </c>
      <c r="B85" s="469">
        <v>1812</v>
      </c>
      <c r="C85" s="1926">
        <v>0</v>
      </c>
      <c r="D85" s="467"/>
      <c r="E85" s="467"/>
      <c r="F85" s="467"/>
      <c r="G85" s="467"/>
      <c r="H85" s="467"/>
      <c r="I85" s="467"/>
      <c r="J85" s="467"/>
      <c r="K85" s="467"/>
    </row>
    <row r="86" spans="1:11" ht="12.75" customHeight="1">
      <c r="A86" s="463" t="s">
        <v>998</v>
      </c>
      <c r="B86" s="469">
        <v>1813</v>
      </c>
      <c r="C86" s="1926">
        <v>0</v>
      </c>
      <c r="D86" s="467"/>
      <c r="E86" s="467"/>
      <c r="F86" s="467"/>
      <c r="G86" s="467"/>
      <c r="H86" s="467"/>
      <c r="I86" s="467"/>
      <c r="J86" s="467"/>
      <c r="K86" s="467"/>
    </row>
    <row r="87" spans="1:11" ht="12.75" customHeight="1">
      <c r="A87" s="463" t="s">
        <v>77</v>
      </c>
      <c r="B87" s="469">
        <v>1819</v>
      </c>
      <c r="C87" s="1926">
        <v>0</v>
      </c>
      <c r="D87" s="467"/>
      <c r="E87" s="467"/>
      <c r="F87" s="467"/>
      <c r="G87" s="467"/>
      <c r="H87" s="467"/>
      <c r="I87" s="467"/>
      <c r="J87" s="467"/>
      <c r="K87" s="467"/>
    </row>
    <row r="88" spans="1:11" ht="12.75" customHeight="1">
      <c r="A88" s="463" t="s">
        <v>553</v>
      </c>
      <c r="B88" s="469">
        <v>1821</v>
      </c>
      <c r="C88" s="1926">
        <v>0</v>
      </c>
      <c r="D88" s="467"/>
      <c r="E88" s="467"/>
      <c r="F88" s="467"/>
      <c r="G88" s="467"/>
      <c r="H88" s="467"/>
      <c r="I88" s="467"/>
      <c r="J88" s="467"/>
      <c r="K88" s="467"/>
    </row>
    <row r="89" spans="1:11" ht="12.75" customHeight="1">
      <c r="A89" s="463" t="s">
        <v>713</v>
      </c>
      <c r="B89" s="469">
        <v>1822</v>
      </c>
      <c r="C89" s="1926">
        <v>0</v>
      </c>
      <c r="D89" s="467"/>
      <c r="E89" s="467"/>
      <c r="F89" s="467"/>
      <c r="G89" s="467"/>
      <c r="H89" s="467"/>
      <c r="I89" s="467"/>
      <c r="J89" s="467"/>
      <c r="K89" s="467"/>
    </row>
    <row r="90" spans="1:11" ht="12.75" customHeight="1">
      <c r="A90" s="463" t="s">
        <v>139</v>
      </c>
      <c r="B90" s="469">
        <v>1823</v>
      </c>
      <c r="C90" s="1926">
        <v>0</v>
      </c>
      <c r="D90" s="467"/>
      <c r="E90" s="467"/>
      <c r="F90" s="467"/>
      <c r="G90" s="467"/>
      <c r="H90" s="467"/>
      <c r="I90" s="467"/>
      <c r="J90" s="467"/>
      <c r="K90" s="467"/>
    </row>
    <row r="91" spans="1:11" ht="12.75" customHeight="1">
      <c r="A91" s="463" t="s">
        <v>27</v>
      </c>
      <c r="B91" s="469">
        <v>1829</v>
      </c>
      <c r="C91" s="1926">
        <v>0</v>
      </c>
      <c r="D91" s="467"/>
      <c r="E91" s="467"/>
      <c r="F91" s="467"/>
      <c r="G91" s="467"/>
      <c r="H91" s="467"/>
      <c r="I91" s="467"/>
      <c r="J91" s="467"/>
      <c r="K91" s="467"/>
    </row>
    <row r="92" spans="1:11" ht="12.75" customHeight="1">
      <c r="A92" s="463" t="s">
        <v>761</v>
      </c>
      <c r="B92" s="469">
        <v>1890</v>
      </c>
      <c r="C92" s="1926">
        <v>0</v>
      </c>
      <c r="D92" s="467"/>
      <c r="E92" s="467"/>
      <c r="F92" s="467"/>
      <c r="G92" s="467"/>
      <c r="H92" s="467"/>
      <c r="I92" s="467"/>
      <c r="J92" s="467"/>
      <c r="K92" s="467"/>
    </row>
    <row r="93" spans="1:11" ht="12.75" customHeight="1" thickBot="1">
      <c r="A93" s="1677" t="s">
        <v>243</v>
      </c>
      <c r="B93" s="1678"/>
      <c r="C93" s="1657">
        <f>SUM(C84:C92)</f>
        <v>0</v>
      </c>
      <c r="D93" s="467"/>
      <c r="E93" s="467"/>
      <c r="F93" s="467"/>
      <c r="G93" s="467"/>
      <c r="H93" s="467"/>
      <c r="I93" s="467"/>
      <c r="J93" s="467"/>
      <c r="K93" s="467"/>
    </row>
    <row r="94" spans="1:11" ht="15.75" customHeight="1" thickTop="1">
      <c r="A94" s="1563" t="s">
        <v>1136</v>
      </c>
      <c r="B94" s="1565">
        <v>1900</v>
      </c>
      <c r="C94" s="542"/>
      <c r="D94" s="514"/>
      <c r="E94" s="467"/>
      <c r="F94" s="467"/>
      <c r="G94" s="467"/>
      <c r="H94" s="467"/>
      <c r="I94" s="467"/>
      <c r="J94" s="467"/>
      <c r="K94" s="467"/>
    </row>
    <row r="95" spans="1:11" ht="12.75" customHeight="1">
      <c r="A95" s="463" t="s">
        <v>1063</v>
      </c>
      <c r="B95" s="469">
        <v>1910</v>
      </c>
      <c r="C95" s="1904">
        <v>29180</v>
      </c>
      <c r="D95" s="1926">
        <v>569530</v>
      </c>
      <c r="E95" s="514"/>
      <c r="F95" s="514"/>
      <c r="G95" s="514"/>
      <c r="H95" s="514"/>
      <c r="I95" s="514"/>
      <c r="J95" s="514"/>
      <c r="K95" s="514"/>
    </row>
    <row r="96" spans="1:11" ht="12.75" customHeight="1">
      <c r="A96" s="463" t="s">
        <v>390</v>
      </c>
      <c r="B96" s="469">
        <v>1920</v>
      </c>
      <c r="C96" s="1926">
        <v>217324</v>
      </c>
      <c r="D96" s="1926">
        <v>0</v>
      </c>
      <c r="E96" s="1917">
        <v>0</v>
      </c>
      <c r="F96" s="1906">
        <v>0</v>
      </c>
      <c r="G96" s="1906">
        <v>0</v>
      </c>
      <c r="H96" s="1906">
        <v>75000</v>
      </c>
      <c r="I96" s="1906">
        <v>0</v>
      </c>
      <c r="J96" s="1906">
        <v>0</v>
      </c>
      <c r="K96" s="1906">
        <v>0</v>
      </c>
    </row>
    <row r="97" spans="1:12" ht="12.75" customHeight="1">
      <c r="A97" s="1466" t="s">
        <v>244</v>
      </c>
      <c r="B97" s="548">
        <v>1930</v>
      </c>
      <c r="C97" s="1926">
        <v>0</v>
      </c>
      <c r="D97" s="1904">
        <v>0</v>
      </c>
      <c r="E97" s="1910">
        <v>0</v>
      </c>
      <c r="F97" s="1904">
        <v>0</v>
      </c>
      <c r="G97" s="1904">
        <v>0</v>
      </c>
      <c r="H97" s="1904">
        <v>0</v>
      </c>
      <c r="I97" s="1904">
        <v>0</v>
      </c>
      <c r="J97" s="1904">
        <v>0</v>
      </c>
      <c r="K97" s="1904">
        <v>0</v>
      </c>
    </row>
    <row r="98" spans="1:12" ht="12.75" customHeight="1">
      <c r="A98" s="463" t="s">
        <v>189</v>
      </c>
      <c r="B98" s="469">
        <v>1940</v>
      </c>
      <c r="C98" s="1926">
        <v>0</v>
      </c>
      <c r="D98" s="1904">
        <v>0</v>
      </c>
      <c r="E98" s="505"/>
      <c r="F98" s="1904">
        <v>0</v>
      </c>
      <c r="G98" s="505"/>
      <c r="H98" s="505"/>
      <c r="I98" s="503"/>
      <c r="J98" s="505"/>
      <c r="K98" s="505"/>
    </row>
    <row r="99" spans="1:12" ht="12.75" customHeight="1">
      <c r="A99" s="463" t="s">
        <v>820</v>
      </c>
      <c r="B99" s="469">
        <v>1950</v>
      </c>
      <c r="C99" s="1926">
        <v>363182</v>
      </c>
      <c r="D99" s="1904">
        <v>43059</v>
      </c>
      <c r="E99" s="1904">
        <v>0</v>
      </c>
      <c r="F99" s="1904">
        <v>154038</v>
      </c>
      <c r="G99" s="1904">
        <v>0</v>
      </c>
      <c r="H99" s="1904">
        <v>1303</v>
      </c>
      <c r="I99" s="467"/>
      <c r="J99" s="1904">
        <v>247648</v>
      </c>
      <c r="K99" s="1904">
        <v>0</v>
      </c>
    </row>
    <row r="100" spans="1:12" ht="12.75" customHeight="1">
      <c r="A100" s="463" t="s">
        <v>245</v>
      </c>
      <c r="B100" s="469">
        <v>1960</v>
      </c>
      <c r="C100" s="1926">
        <v>0</v>
      </c>
      <c r="D100" s="1926">
        <v>18390</v>
      </c>
      <c r="E100" s="1926">
        <v>0</v>
      </c>
      <c r="F100" s="1926">
        <v>0</v>
      </c>
      <c r="G100" s="1926">
        <v>0</v>
      </c>
      <c r="H100" s="1926">
        <v>0</v>
      </c>
      <c r="I100" s="1905">
        <v>0</v>
      </c>
      <c r="J100" s="1916">
        <v>0</v>
      </c>
      <c r="K100" s="1905">
        <v>0</v>
      </c>
    </row>
    <row r="101" spans="1:12" ht="12.75" customHeight="1">
      <c r="A101" s="463" t="s">
        <v>246</v>
      </c>
      <c r="B101" s="469">
        <v>1970</v>
      </c>
      <c r="C101" s="1916">
        <v>33740</v>
      </c>
      <c r="D101" s="519"/>
      <c r="E101" s="476"/>
      <c r="F101" s="519"/>
      <c r="G101" s="473"/>
      <c r="H101" s="519"/>
      <c r="I101" s="467"/>
      <c r="J101" s="473"/>
      <c r="K101" s="473"/>
    </row>
    <row r="102" spans="1:12" ht="12.75" customHeight="1">
      <c r="A102" s="463" t="s">
        <v>247</v>
      </c>
      <c r="B102" s="469">
        <v>1980</v>
      </c>
      <c r="C102" s="1916">
        <v>0</v>
      </c>
      <c r="D102" s="1916">
        <v>0</v>
      </c>
      <c r="E102" s="1916">
        <v>0</v>
      </c>
      <c r="F102" s="1916">
        <v>0</v>
      </c>
      <c r="G102" s="1916">
        <v>0</v>
      </c>
      <c r="H102" s="1916">
        <v>0</v>
      </c>
      <c r="I102" s="1905">
        <v>0</v>
      </c>
      <c r="J102" s="1916">
        <v>0</v>
      </c>
      <c r="K102" s="1905">
        <v>0</v>
      </c>
    </row>
    <row r="103" spans="1:12" ht="12.75" customHeight="1">
      <c r="A103" s="463" t="s">
        <v>344</v>
      </c>
      <c r="B103" s="469">
        <v>1983</v>
      </c>
      <c r="C103" s="467"/>
      <c r="D103" s="467"/>
      <c r="E103" s="1927">
        <v>0</v>
      </c>
      <c r="F103" s="467"/>
      <c r="G103" s="467"/>
      <c r="H103" s="1927">
        <v>0</v>
      </c>
      <c r="I103" s="467"/>
      <c r="J103" s="503"/>
      <c r="K103" s="503"/>
    </row>
    <row r="104" spans="1:12" ht="12.75" customHeight="1">
      <c r="A104" s="463" t="s">
        <v>829</v>
      </c>
      <c r="B104" s="469">
        <v>1991</v>
      </c>
      <c r="C104" s="1916">
        <v>0</v>
      </c>
      <c r="D104" s="1904">
        <v>0</v>
      </c>
      <c r="E104" s="1906">
        <v>0</v>
      </c>
      <c r="F104" s="1905">
        <v>0</v>
      </c>
      <c r="G104" s="1905">
        <v>0</v>
      </c>
      <c r="H104" s="1904">
        <v>0</v>
      </c>
      <c r="I104" s="467"/>
      <c r="J104" s="467"/>
      <c r="K104" s="467"/>
    </row>
    <row r="105" spans="1:12" ht="12.75" customHeight="1">
      <c r="A105" s="463" t="s">
        <v>821</v>
      </c>
      <c r="B105" s="469">
        <v>1992</v>
      </c>
      <c r="C105" s="1904">
        <v>0</v>
      </c>
      <c r="D105" s="549"/>
      <c r="E105" s="467"/>
      <c r="F105" s="467"/>
      <c r="G105" s="467"/>
      <c r="H105" s="503"/>
      <c r="I105" s="467"/>
      <c r="J105" s="467"/>
      <c r="K105" s="467"/>
    </row>
    <row r="106" spans="1:12" ht="12.75" customHeight="1">
      <c r="A106" s="463" t="s">
        <v>1429</v>
      </c>
      <c r="B106" s="469">
        <v>1993</v>
      </c>
      <c r="C106" s="1904">
        <v>110566</v>
      </c>
      <c r="D106" s="1916">
        <v>0</v>
      </c>
      <c r="E106" s="1905">
        <v>0</v>
      </c>
      <c r="F106" s="1905">
        <v>0</v>
      </c>
      <c r="G106" s="1905">
        <v>0</v>
      </c>
      <c r="H106" s="1905">
        <v>0</v>
      </c>
      <c r="I106" s="514"/>
      <c r="J106" s="1904">
        <v>0</v>
      </c>
      <c r="K106" s="1904">
        <v>0</v>
      </c>
    </row>
    <row r="107" spans="1:12" ht="12.75" customHeight="1">
      <c r="A107" s="463" t="s">
        <v>78</v>
      </c>
      <c r="B107" s="469">
        <v>1999</v>
      </c>
      <c r="C107" s="1926">
        <v>578871</v>
      </c>
      <c r="D107" s="1904">
        <v>401923</v>
      </c>
      <c r="E107" s="1904">
        <v>0</v>
      </c>
      <c r="F107" s="1904">
        <v>22535</v>
      </c>
      <c r="G107" s="1904">
        <v>0</v>
      </c>
      <c r="H107" s="1904">
        <v>373492</v>
      </c>
      <c r="I107" s="1904">
        <v>0</v>
      </c>
      <c r="J107" s="1916">
        <v>4</v>
      </c>
      <c r="K107" s="1905">
        <v>20</v>
      </c>
    </row>
    <row r="108" spans="1:12" ht="12.75" customHeight="1" thickBot="1">
      <c r="A108" s="1677" t="s">
        <v>486</v>
      </c>
      <c r="B108" s="1681"/>
      <c r="C108" s="1676">
        <f>SUM(C95:C107)</f>
        <v>1332863</v>
      </c>
      <c r="D108" s="1676">
        <f t="shared" ref="D108:K108" si="3">SUM(D95:D107)</f>
        <v>1032902</v>
      </c>
      <c r="E108" s="1676">
        <f t="shared" si="3"/>
        <v>0</v>
      </c>
      <c r="F108" s="1676">
        <f t="shared" si="3"/>
        <v>176573</v>
      </c>
      <c r="G108" s="1676">
        <f t="shared" si="3"/>
        <v>0</v>
      </c>
      <c r="H108" s="1676">
        <f t="shared" si="3"/>
        <v>449795</v>
      </c>
      <c r="I108" s="1676">
        <f t="shared" si="3"/>
        <v>0</v>
      </c>
      <c r="J108" s="1676">
        <f t="shared" si="3"/>
        <v>247652</v>
      </c>
      <c r="K108" s="1657">
        <f t="shared" si="3"/>
        <v>20</v>
      </c>
    </row>
    <row r="109" spans="1:12" ht="14.25" thickTop="1" thickBot="1">
      <c r="A109" s="1682" t="s">
        <v>248</v>
      </c>
      <c r="B109" s="1683" t="s">
        <v>569</v>
      </c>
      <c r="C109" s="1684">
        <f t="shared" ref="C109:K109" si="4">SUM(C12,C18,C40,C63,C67,C75,C82,C93,C108,)</f>
        <v>111864865</v>
      </c>
      <c r="D109" s="1684">
        <f t="shared" si="4"/>
        <v>23214005</v>
      </c>
      <c r="E109" s="1684">
        <f t="shared" si="4"/>
        <v>13635359</v>
      </c>
      <c r="F109" s="1684">
        <f t="shared" si="4"/>
        <v>17758944</v>
      </c>
      <c r="G109" s="1684">
        <f t="shared" si="4"/>
        <v>7332439</v>
      </c>
      <c r="H109" s="1684">
        <f t="shared" si="4"/>
        <v>3407567</v>
      </c>
      <c r="I109" s="1684">
        <f t="shared" si="4"/>
        <v>2112616</v>
      </c>
      <c r="J109" s="1684">
        <f t="shared" si="4"/>
        <v>6381132</v>
      </c>
      <c r="K109" s="1671">
        <f t="shared" si="4"/>
        <v>1994405</v>
      </c>
    </row>
    <row r="110" spans="1:12" ht="30" customHeight="1" thickTop="1">
      <c r="A110" s="1556" t="s">
        <v>345</v>
      </c>
      <c r="B110" s="1557"/>
      <c r="C110" s="1542"/>
      <c r="D110" s="1542"/>
      <c r="E110" s="1542"/>
      <c r="F110" s="1542"/>
      <c r="G110" s="1542"/>
      <c r="H110" s="1542"/>
      <c r="I110" s="1542"/>
      <c r="J110" s="1542"/>
      <c r="K110" s="1543"/>
    </row>
    <row r="111" spans="1:12" ht="12.75" customHeight="1">
      <c r="A111" s="486" t="s">
        <v>822</v>
      </c>
      <c r="B111" s="485">
        <v>2100</v>
      </c>
      <c r="C111" s="1918">
        <v>18777</v>
      </c>
      <c r="D111" s="1906">
        <v>0</v>
      </c>
      <c r="E111" s="549"/>
      <c r="F111" s="1906">
        <v>0</v>
      </c>
      <c r="G111" s="1906">
        <v>0</v>
      </c>
      <c r="H111" s="549"/>
      <c r="I111" s="467"/>
      <c r="J111" s="467"/>
      <c r="K111" s="467"/>
    </row>
    <row r="112" spans="1:12" ht="12.75" customHeight="1">
      <c r="A112" s="463" t="s">
        <v>823</v>
      </c>
      <c r="B112" s="469">
        <v>2200</v>
      </c>
      <c r="C112" s="1926">
        <v>0</v>
      </c>
      <c r="D112" s="1904">
        <v>0</v>
      </c>
      <c r="E112" s="549"/>
      <c r="F112" s="1904">
        <v>0</v>
      </c>
      <c r="G112" s="1904">
        <v>0</v>
      </c>
      <c r="H112" s="549"/>
      <c r="I112" s="467"/>
      <c r="J112" s="467"/>
      <c r="K112" s="467"/>
      <c r="L112" s="541"/>
    </row>
    <row r="113" spans="1:11" ht="12.75" customHeight="1">
      <c r="A113" s="463" t="s">
        <v>28</v>
      </c>
      <c r="B113" s="469">
        <v>2300</v>
      </c>
      <c r="C113" s="1926">
        <v>0</v>
      </c>
      <c r="D113" s="1904">
        <v>0</v>
      </c>
      <c r="E113" s="549"/>
      <c r="F113" s="1904">
        <v>0</v>
      </c>
      <c r="G113" s="1904">
        <v>0</v>
      </c>
      <c r="H113" s="549"/>
      <c r="I113" s="467"/>
      <c r="J113" s="467"/>
      <c r="K113" s="467"/>
    </row>
    <row r="114" spans="1:11" ht="13.5" thickBot="1">
      <c r="A114" s="1685" t="s">
        <v>805</v>
      </c>
      <c r="B114" s="1686" t="s">
        <v>568</v>
      </c>
      <c r="C114" s="1687">
        <f>SUM(C111:C113)</f>
        <v>18777</v>
      </c>
      <c r="D114" s="1687">
        <f>SUM(D111:D113)</f>
        <v>0</v>
      </c>
      <c r="E114" s="549" t="s">
        <v>1168</v>
      </c>
      <c r="F114" s="1687">
        <f>SUM(F111:F113)</f>
        <v>0</v>
      </c>
      <c r="G114" s="1687">
        <f>SUM(G111:G113)</f>
        <v>0</v>
      </c>
      <c r="H114" s="549"/>
      <c r="I114" s="467"/>
      <c r="J114" s="467"/>
      <c r="K114" s="467"/>
    </row>
    <row r="115" spans="1:11" ht="16.7" customHeight="1" thickTop="1">
      <c r="A115" s="1558" t="s">
        <v>802</v>
      </c>
      <c r="B115" s="1559"/>
      <c r="C115" s="1541"/>
      <c r="D115" s="1542"/>
      <c r="E115" s="1542"/>
      <c r="F115" s="1542"/>
      <c r="G115" s="1542"/>
      <c r="H115" s="1542"/>
      <c r="I115" s="1542"/>
      <c r="J115" s="1542"/>
      <c r="K115" s="1543"/>
    </row>
    <row r="116" spans="1:11" ht="18" customHeight="1">
      <c r="A116" s="1566" t="s">
        <v>1490</v>
      </c>
      <c r="B116" s="1567"/>
      <c r="C116" s="515"/>
      <c r="D116" s="514"/>
      <c r="E116" s="549"/>
      <c r="F116" s="514"/>
      <c r="G116" s="514"/>
      <c r="H116" s="549"/>
      <c r="I116" s="467"/>
      <c r="J116" s="514"/>
      <c r="K116" s="514"/>
    </row>
    <row r="117" spans="1:11" ht="12.75" customHeight="1">
      <c r="A117" s="463" t="s">
        <v>1666</v>
      </c>
      <c r="B117" s="550">
        <v>3001</v>
      </c>
      <c r="C117" s="1918">
        <v>143862105</v>
      </c>
      <c r="D117" s="1906">
        <v>0</v>
      </c>
      <c r="E117" s="1904">
        <v>0</v>
      </c>
      <c r="F117" s="1906">
        <v>0</v>
      </c>
      <c r="G117" s="1906">
        <v>0</v>
      </c>
      <c r="H117" s="1904">
        <v>0</v>
      </c>
      <c r="I117" s="467"/>
      <c r="J117" s="1905">
        <v>0</v>
      </c>
      <c r="K117" s="1904">
        <v>0</v>
      </c>
    </row>
    <row r="118" spans="1:11" ht="12.75" customHeight="1">
      <c r="A118" s="463" t="s">
        <v>1795</v>
      </c>
      <c r="B118" s="550">
        <v>3002</v>
      </c>
      <c r="C118" s="1926">
        <v>0</v>
      </c>
      <c r="D118" s="1904">
        <v>0</v>
      </c>
      <c r="E118" s="1904">
        <v>0</v>
      </c>
      <c r="F118" s="1904">
        <v>0</v>
      </c>
      <c r="G118" s="1904">
        <v>0</v>
      </c>
      <c r="H118" s="1904">
        <v>0</v>
      </c>
      <c r="I118" s="467"/>
      <c r="J118" s="1905">
        <v>0</v>
      </c>
      <c r="K118" s="1904">
        <v>0</v>
      </c>
    </row>
    <row r="119" spans="1:11" ht="12.75" customHeight="1">
      <c r="A119" s="463" t="s">
        <v>1796</v>
      </c>
      <c r="B119" s="550">
        <v>3005</v>
      </c>
      <c r="C119" s="1926">
        <v>0</v>
      </c>
      <c r="D119" s="1904">
        <v>0</v>
      </c>
      <c r="E119" s="1904">
        <v>0</v>
      </c>
      <c r="F119" s="1904">
        <v>0</v>
      </c>
      <c r="G119" s="1904">
        <v>0</v>
      </c>
      <c r="H119" s="1904">
        <v>0</v>
      </c>
      <c r="I119" s="467"/>
      <c r="J119" s="1905">
        <v>0</v>
      </c>
      <c r="K119" s="1904">
        <v>0</v>
      </c>
    </row>
    <row r="120" spans="1:11" ht="12.75" customHeight="1">
      <c r="A120" s="1899" t="s">
        <v>1931</v>
      </c>
      <c r="B120" s="550">
        <v>3030</v>
      </c>
      <c r="C120" s="1926"/>
      <c r="D120" s="1904"/>
      <c r="E120" s="1904"/>
      <c r="F120" s="1904"/>
      <c r="G120" s="1904"/>
      <c r="H120" s="1904"/>
      <c r="I120" s="467"/>
      <c r="J120" s="466"/>
      <c r="K120" s="465"/>
    </row>
    <row r="121" spans="1:11">
      <c r="A121" s="1467" t="s">
        <v>1797</v>
      </c>
      <c r="B121" s="552">
        <v>3099</v>
      </c>
      <c r="C121" s="1926">
        <v>0</v>
      </c>
      <c r="D121" s="1904">
        <v>0</v>
      </c>
      <c r="E121" s="1904">
        <v>0</v>
      </c>
      <c r="F121" s="1904">
        <v>0</v>
      </c>
      <c r="G121" s="1904">
        <v>0</v>
      </c>
      <c r="H121" s="1904">
        <v>0</v>
      </c>
      <c r="I121" s="467"/>
      <c r="J121" s="1905">
        <v>0</v>
      </c>
      <c r="K121" s="1904">
        <v>0</v>
      </c>
    </row>
    <row r="122" spans="1:11" ht="12.6" customHeight="1" thickBot="1">
      <c r="A122" s="1677" t="s">
        <v>487</v>
      </c>
      <c r="B122" s="1688"/>
      <c r="C122" s="1676">
        <f t="shared" ref="C122:H122" si="5">SUM(C117:C121)</f>
        <v>143862105</v>
      </c>
      <c r="D122" s="1676">
        <f t="shared" si="5"/>
        <v>0</v>
      </c>
      <c r="E122" s="1676">
        <f t="shared" si="5"/>
        <v>0</v>
      </c>
      <c r="F122" s="1676">
        <f t="shared" si="5"/>
        <v>0</v>
      </c>
      <c r="G122" s="1676">
        <f t="shared" si="5"/>
        <v>0</v>
      </c>
      <c r="H122" s="1676">
        <f t="shared" si="5"/>
        <v>0</v>
      </c>
      <c r="I122" s="467"/>
      <c r="J122" s="1676">
        <f>SUM(J117:J121)</f>
        <v>0</v>
      </c>
      <c r="K122" s="1657">
        <f>SUM(K117:K121)</f>
        <v>0</v>
      </c>
    </row>
    <row r="123" spans="1:11" ht="15.75" customHeight="1" thickTop="1">
      <c r="A123" s="1563" t="s">
        <v>1489</v>
      </c>
      <c r="B123" s="1568"/>
      <c r="C123" s="553"/>
      <c r="D123" s="502"/>
      <c r="E123" s="467"/>
      <c r="F123" s="554"/>
      <c r="G123" s="467"/>
      <c r="H123" s="467"/>
      <c r="I123" s="467"/>
      <c r="J123" s="467"/>
      <c r="K123" s="467"/>
    </row>
    <row r="124" spans="1:11" ht="15" customHeight="1">
      <c r="A124" s="1569" t="s">
        <v>666</v>
      </c>
      <c r="B124" s="1570"/>
      <c r="C124" s="514"/>
      <c r="D124" s="502"/>
      <c r="E124" s="467"/>
      <c r="F124" s="514"/>
      <c r="G124" s="467"/>
      <c r="H124" s="467"/>
      <c r="I124" s="467"/>
      <c r="J124" s="467"/>
      <c r="K124" s="467"/>
    </row>
    <row r="125" spans="1:11" ht="12.75" customHeight="1">
      <c r="A125" s="463" t="s">
        <v>865</v>
      </c>
      <c r="B125" s="555">
        <v>3100</v>
      </c>
      <c r="C125" s="1906">
        <v>3181830</v>
      </c>
      <c r="D125" s="549"/>
      <c r="E125" s="467"/>
      <c r="F125" s="1925">
        <v>0</v>
      </c>
      <c r="G125" s="467"/>
      <c r="H125" s="467"/>
      <c r="I125" s="467"/>
      <c r="J125" s="467"/>
      <c r="K125" s="467"/>
    </row>
    <row r="126" spans="1:11" ht="12.75" customHeight="1">
      <c r="A126" s="463" t="s">
        <v>1445</v>
      </c>
      <c r="B126" s="550">
        <v>3105</v>
      </c>
      <c r="C126" s="1904">
        <v>0</v>
      </c>
      <c r="D126" s="549"/>
      <c r="E126" s="467"/>
      <c r="F126" s="1904">
        <v>0</v>
      </c>
      <c r="G126" s="467"/>
      <c r="H126" s="467"/>
      <c r="I126" s="467"/>
      <c r="J126" s="467"/>
      <c r="K126" s="467"/>
    </row>
    <row r="127" spans="1:11" ht="12.75" customHeight="1">
      <c r="A127" s="463" t="s">
        <v>866</v>
      </c>
      <c r="B127" s="550">
        <v>3110</v>
      </c>
      <c r="C127" s="1926">
        <v>0</v>
      </c>
      <c r="D127" s="1904">
        <v>0</v>
      </c>
      <c r="E127" s="467"/>
      <c r="F127" s="1904">
        <v>0</v>
      </c>
      <c r="G127" s="467"/>
      <c r="H127" s="467"/>
      <c r="I127" s="467"/>
      <c r="J127" s="467"/>
      <c r="K127" s="467"/>
    </row>
    <row r="128" spans="1:11" ht="12.75" customHeight="1">
      <c r="A128" s="463" t="s">
        <v>105</v>
      </c>
      <c r="B128" s="550">
        <v>3120</v>
      </c>
      <c r="C128" s="1904">
        <v>277386</v>
      </c>
      <c r="D128" s="549"/>
      <c r="E128" s="467"/>
      <c r="F128" s="1904">
        <v>0</v>
      </c>
      <c r="G128" s="467"/>
      <c r="H128" s="467"/>
      <c r="I128" s="467"/>
      <c r="J128" s="467"/>
      <c r="K128" s="467"/>
    </row>
    <row r="129" spans="1:11" ht="12.75" customHeight="1">
      <c r="A129" s="463" t="s">
        <v>1446</v>
      </c>
      <c r="B129" s="550">
        <v>3130</v>
      </c>
      <c r="C129" s="1904">
        <v>15057</v>
      </c>
      <c r="D129" s="549"/>
      <c r="E129" s="467"/>
      <c r="F129" s="1904">
        <v>0</v>
      </c>
      <c r="G129" s="467"/>
      <c r="H129" s="467"/>
      <c r="I129" s="467"/>
      <c r="J129" s="467"/>
      <c r="K129" s="467"/>
    </row>
    <row r="130" spans="1:11" ht="12.75" customHeight="1">
      <c r="A130" s="463" t="s">
        <v>137</v>
      </c>
      <c r="B130" s="550">
        <v>3145</v>
      </c>
      <c r="C130" s="1904">
        <v>0</v>
      </c>
      <c r="D130" s="549"/>
      <c r="E130" s="467"/>
      <c r="F130" s="1904">
        <v>0</v>
      </c>
      <c r="G130" s="467"/>
      <c r="H130" s="467"/>
      <c r="I130" s="467"/>
      <c r="J130" s="467"/>
      <c r="K130" s="467"/>
    </row>
    <row r="131" spans="1:11" ht="12.75" customHeight="1">
      <c r="A131" s="463" t="s">
        <v>66</v>
      </c>
      <c r="B131" s="550">
        <v>3199</v>
      </c>
      <c r="C131" s="1926">
        <v>0</v>
      </c>
      <c r="D131" s="1905">
        <v>0</v>
      </c>
      <c r="E131" s="467"/>
      <c r="F131" s="1904">
        <v>0</v>
      </c>
      <c r="G131" s="467"/>
      <c r="H131" s="467"/>
      <c r="I131" s="467"/>
      <c r="J131" s="467"/>
      <c r="K131" s="467"/>
    </row>
    <row r="132" spans="1:11" ht="12.75" customHeight="1" thickBot="1">
      <c r="A132" s="1677" t="s">
        <v>1031</v>
      </c>
      <c r="B132" s="1689"/>
      <c r="C132" s="1676">
        <f>SUM(C125:C131)</f>
        <v>3474273</v>
      </c>
      <c r="D132" s="1676">
        <f>SUM(D125:D131)</f>
        <v>0</v>
      </c>
      <c r="E132" s="468" t="s">
        <v>1168</v>
      </c>
      <c r="F132" s="1676">
        <f>SUM(F125:F131)</f>
        <v>0</v>
      </c>
      <c r="G132" s="467" t="s">
        <v>1168</v>
      </c>
      <c r="H132" s="467" t="s">
        <v>1168</v>
      </c>
      <c r="I132" s="467" t="s">
        <v>1168</v>
      </c>
      <c r="J132" s="467" t="s">
        <v>1168</v>
      </c>
      <c r="K132" s="467" t="s">
        <v>1168</v>
      </c>
    </row>
    <row r="133" spans="1:11" ht="15.75" customHeight="1" thickTop="1">
      <c r="A133" s="1571" t="s">
        <v>250</v>
      </c>
      <c r="B133" s="1572"/>
      <c r="C133" s="542"/>
      <c r="D133" s="542"/>
      <c r="E133" s="502"/>
      <c r="F133" s="542"/>
      <c r="G133" s="467"/>
      <c r="H133" s="467"/>
      <c r="I133" s="467"/>
      <c r="J133" s="467"/>
      <c r="K133" s="467"/>
    </row>
    <row r="134" spans="1:11">
      <c r="A134" s="463" t="s">
        <v>598</v>
      </c>
      <c r="B134" s="550">
        <v>3200</v>
      </c>
      <c r="C134" s="1926">
        <v>0</v>
      </c>
      <c r="D134" s="1904">
        <v>0</v>
      </c>
      <c r="E134" s="549"/>
      <c r="F134" s="467"/>
      <c r="G134" s="1904">
        <v>0</v>
      </c>
      <c r="H134" s="467"/>
      <c r="I134" s="467"/>
      <c r="J134" s="467"/>
      <c r="K134" s="467"/>
    </row>
    <row r="135" spans="1:11" ht="12.75" customHeight="1">
      <c r="A135" s="463" t="s">
        <v>668</v>
      </c>
      <c r="B135" s="550">
        <v>3220</v>
      </c>
      <c r="C135" s="1926">
        <v>40725</v>
      </c>
      <c r="D135" s="1904">
        <v>0</v>
      </c>
      <c r="E135" s="549"/>
      <c r="F135" s="467"/>
      <c r="G135" s="1905">
        <v>0</v>
      </c>
      <c r="H135" s="467"/>
      <c r="I135" s="467"/>
      <c r="J135" s="467"/>
      <c r="K135" s="467"/>
    </row>
    <row r="136" spans="1:11" ht="12.75" customHeight="1">
      <c r="A136" s="463" t="s">
        <v>249</v>
      </c>
      <c r="B136" s="550">
        <v>3225</v>
      </c>
      <c r="C136" s="1926">
        <v>0</v>
      </c>
      <c r="D136" s="1904">
        <v>0</v>
      </c>
      <c r="E136" s="549"/>
      <c r="F136" s="467"/>
      <c r="G136" s="1905">
        <v>0</v>
      </c>
      <c r="H136" s="467"/>
      <c r="I136" s="467"/>
      <c r="J136" s="467"/>
      <c r="K136" s="467"/>
    </row>
    <row r="137" spans="1:11" ht="12.75" customHeight="1">
      <c r="A137" s="463" t="s">
        <v>599</v>
      </c>
      <c r="B137" s="550">
        <v>3235</v>
      </c>
      <c r="C137" s="1916">
        <v>0</v>
      </c>
      <c r="D137" s="1905">
        <v>0</v>
      </c>
      <c r="E137" s="549"/>
      <c r="F137" s="467"/>
      <c r="G137" s="1905">
        <v>0</v>
      </c>
      <c r="H137" s="467"/>
      <c r="I137" s="467"/>
      <c r="J137" s="467"/>
      <c r="K137" s="467"/>
    </row>
    <row r="138" spans="1:11" ht="12.75" customHeight="1">
      <c r="A138" s="463" t="s">
        <v>600</v>
      </c>
      <c r="B138" s="550">
        <v>3240</v>
      </c>
      <c r="C138" s="1916">
        <v>0</v>
      </c>
      <c r="D138" s="1905">
        <v>0</v>
      </c>
      <c r="E138" s="549"/>
      <c r="F138" s="467"/>
      <c r="G138" s="1905">
        <v>0</v>
      </c>
      <c r="H138" s="467"/>
      <c r="I138" s="467"/>
      <c r="J138" s="467"/>
      <c r="K138" s="467"/>
    </row>
    <row r="139" spans="1:11" ht="12.75" customHeight="1">
      <c r="A139" s="463" t="s">
        <v>601</v>
      </c>
      <c r="B139" s="550">
        <v>3270</v>
      </c>
      <c r="C139" s="1916">
        <v>0</v>
      </c>
      <c r="D139" s="1905">
        <v>0</v>
      </c>
      <c r="E139" s="549"/>
      <c r="F139" s="467"/>
      <c r="G139" s="1905">
        <v>0</v>
      </c>
      <c r="H139" s="467"/>
      <c r="I139" s="467"/>
      <c r="J139" s="467"/>
      <c r="K139" s="467"/>
    </row>
    <row r="140" spans="1:11" ht="12.75" customHeight="1">
      <c r="A140" s="463" t="s">
        <v>67</v>
      </c>
      <c r="B140" s="550">
        <v>3299</v>
      </c>
      <c r="C140" s="1926">
        <v>0</v>
      </c>
      <c r="D140" s="1904">
        <v>0</v>
      </c>
      <c r="E140" s="549"/>
      <c r="F140" s="474"/>
      <c r="G140" s="1905">
        <v>0</v>
      </c>
      <c r="H140" s="467"/>
      <c r="I140" s="467"/>
      <c r="J140" s="467"/>
      <c r="K140" s="467"/>
    </row>
    <row r="141" spans="1:11" ht="12.75" customHeight="1" thickBot="1">
      <c r="A141" s="1677" t="s">
        <v>602</v>
      </c>
      <c r="B141" s="1689"/>
      <c r="C141" s="1676">
        <f>SUM(C134:C140)</f>
        <v>40725</v>
      </c>
      <c r="D141" s="1676">
        <f>SUM(D134:D140)</f>
        <v>0</v>
      </c>
      <c r="E141" s="549" t="s">
        <v>1168</v>
      </c>
      <c r="F141" s="474"/>
      <c r="G141" s="1676">
        <f>SUM(G134:G140)</f>
        <v>0</v>
      </c>
      <c r="H141" s="467" t="s">
        <v>1168</v>
      </c>
      <c r="I141" s="467" t="s">
        <v>1168</v>
      </c>
      <c r="J141" s="467" t="s">
        <v>1168</v>
      </c>
      <c r="K141" s="467" t="s">
        <v>1168</v>
      </c>
    </row>
    <row r="142" spans="1:11" ht="15.75" customHeight="1" thickTop="1">
      <c r="A142" s="1571" t="s">
        <v>669</v>
      </c>
      <c r="B142" s="1572"/>
      <c r="C142" s="542"/>
      <c r="D142" s="554"/>
      <c r="E142" s="549"/>
      <c r="F142" s="542"/>
      <c r="G142" s="542"/>
      <c r="H142" s="467"/>
      <c r="I142" s="467"/>
      <c r="J142" s="467"/>
      <c r="K142" s="467"/>
    </row>
    <row r="143" spans="1:11" ht="12.75" customHeight="1">
      <c r="A143" s="463" t="s">
        <v>603</v>
      </c>
      <c r="B143" s="550">
        <v>3305</v>
      </c>
      <c r="C143" s="1904">
        <v>0</v>
      </c>
      <c r="D143" s="467"/>
      <c r="E143" s="549"/>
      <c r="F143" s="467"/>
      <c r="G143" s="1904">
        <v>0</v>
      </c>
      <c r="H143" s="467"/>
      <c r="I143" s="467"/>
      <c r="J143" s="467"/>
      <c r="K143" s="467"/>
    </row>
    <row r="144" spans="1:11" ht="12.75" customHeight="1">
      <c r="A144" s="463" t="s">
        <v>346</v>
      </c>
      <c r="B144" s="550">
        <v>3310</v>
      </c>
      <c r="C144" s="1926">
        <v>0</v>
      </c>
      <c r="D144" s="467"/>
      <c r="E144" s="549"/>
      <c r="F144" s="467"/>
      <c r="G144" s="1904">
        <v>0</v>
      </c>
      <c r="H144" s="467"/>
      <c r="I144" s="467"/>
      <c r="J144" s="467"/>
      <c r="K144" s="467"/>
    </row>
    <row r="145" spans="1:11" s="202" customFormat="1" ht="13.5" thickBot="1">
      <c r="A145" s="1677" t="s">
        <v>395</v>
      </c>
      <c r="B145" s="1689"/>
      <c r="C145" s="1657">
        <f>SUM(C143:C144)</f>
        <v>0</v>
      </c>
      <c r="D145" s="467"/>
      <c r="E145" s="502"/>
      <c r="F145" s="467"/>
      <c r="G145" s="1690">
        <f>SUM(G143:G144)</f>
        <v>0</v>
      </c>
      <c r="H145" s="467"/>
      <c r="I145" s="467"/>
      <c r="J145" s="467"/>
      <c r="K145" s="467"/>
    </row>
    <row r="146" spans="1:11" s="202" customFormat="1" ht="12.75" customHeight="1" thickTop="1">
      <c r="A146" s="1469" t="s">
        <v>1055</v>
      </c>
      <c r="B146" s="556">
        <v>3360</v>
      </c>
      <c r="C146" s="1906">
        <v>246703</v>
      </c>
      <c r="D146" s="557"/>
      <c r="E146" s="502"/>
      <c r="F146" s="467"/>
      <c r="G146" s="558"/>
      <c r="H146" s="467"/>
      <c r="I146" s="467"/>
      <c r="J146" s="467"/>
      <c r="K146" s="467"/>
    </row>
    <row r="147" spans="1:11" ht="12.75" customHeight="1" thickBot="1">
      <c r="A147" s="1470" t="s">
        <v>921</v>
      </c>
      <c r="B147" s="559">
        <v>3365</v>
      </c>
      <c r="C147" s="1923">
        <v>0</v>
      </c>
      <c r="D147" s="1928">
        <v>0</v>
      </c>
      <c r="E147" s="549"/>
      <c r="F147" s="467"/>
      <c r="G147" s="1928">
        <v>0</v>
      </c>
      <c r="H147" s="467"/>
      <c r="I147" s="467"/>
      <c r="J147" s="467"/>
      <c r="K147" s="467"/>
    </row>
    <row r="148" spans="1:11" ht="12.75" customHeight="1" thickTop="1" thickBot="1">
      <c r="A148" s="1471" t="s">
        <v>138</v>
      </c>
      <c r="B148" s="560">
        <v>3370</v>
      </c>
      <c r="C148" s="1923">
        <v>191845</v>
      </c>
      <c r="D148" s="1923">
        <v>0</v>
      </c>
      <c r="E148" s="502"/>
      <c r="F148" s="467"/>
      <c r="G148" s="467"/>
      <c r="H148" s="467"/>
      <c r="I148" s="467"/>
      <c r="J148" s="467"/>
      <c r="K148" s="467"/>
    </row>
    <row r="149" spans="1:11" ht="12.75" customHeight="1" thickTop="1" thickBot="1">
      <c r="A149" s="1471" t="s">
        <v>766</v>
      </c>
      <c r="B149" s="560">
        <v>3410</v>
      </c>
      <c r="C149" s="1929">
        <v>492365</v>
      </c>
      <c r="D149" s="1921">
        <v>0</v>
      </c>
      <c r="E149" s="1930">
        <v>0</v>
      </c>
      <c r="F149" s="1919">
        <v>0</v>
      </c>
      <c r="G149" s="1919">
        <v>0</v>
      </c>
      <c r="H149" s="1919">
        <v>0</v>
      </c>
      <c r="I149" s="1919">
        <v>0</v>
      </c>
      <c r="J149" s="1919">
        <v>0</v>
      </c>
      <c r="K149" s="1919">
        <v>0</v>
      </c>
    </row>
    <row r="150" spans="1:11" ht="12.75" customHeight="1" thickTop="1" thickBot="1">
      <c r="A150" s="1471" t="s">
        <v>68</v>
      </c>
      <c r="B150" s="560">
        <v>3499</v>
      </c>
      <c r="C150" s="1929">
        <v>0</v>
      </c>
      <c r="D150" s="1921">
        <v>0</v>
      </c>
      <c r="E150" s="1928">
        <v>0</v>
      </c>
      <c r="F150" s="1928">
        <v>0</v>
      </c>
      <c r="G150" s="1928">
        <v>0</v>
      </c>
      <c r="H150" s="1928">
        <v>0</v>
      </c>
      <c r="I150" s="1928">
        <v>0</v>
      </c>
      <c r="J150" s="1928">
        <v>0</v>
      </c>
      <c r="K150" s="1928">
        <v>0</v>
      </c>
    </row>
    <row r="151" spans="1:11" ht="15.75" customHeight="1" thickTop="1">
      <c r="A151" s="1571" t="s">
        <v>452</v>
      </c>
      <c r="B151" s="1573"/>
      <c r="C151" s="542"/>
      <c r="D151" s="467"/>
      <c r="E151" s="549"/>
      <c r="F151" s="467"/>
      <c r="G151" s="467"/>
      <c r="H151" s="467"/>
      <c r="I151" s="467"/>
      <c r="J151" s="467"/>
      <c r="K151" s="467"/>
    </row>
    <row r="152" spans="1:11" ht="12.75" customHeight="1">
      <c r="A152" s="463" t="s">
        <v>1447</v>
      </c>
      <c r="B152" s="550">
        <v>3500</v>
      </c>
      <c r="C152" s="1926">
        <v>0</v>
      </c>
      <c r="D152" s="1904">
        <v>0</v>
      </c>
      <c r="E152" s="549"/>
      <c r="F152" s="1904">
        <f>15048510-627774</f>
        <v>14420736</v>
      </c>
      <c r="G152" s="1905">
        <v>0</v>
      </c>
      <c r="H152" s="467"/>
      <c r="I152" s="467"/>
      <c r="J152" s="467"/>
      <c r="K152" s="467"/>
    </row>
    <row r="153" spans="1:11" ht="12.75" customHeight="1">
      <c r="A153" s="463" t="s">
        <v>1056</v>
      </c>
      <c r="B153" s="550">
        <v>3510</v>
      </c>
      <c r="C153" s="1926">
        <v>0</v>
      </c>
      <c r="D153" s="1904">
        <v>0</v>
      </c>
      <c r="E153" s="549"/>
      <c r="F153" s="1904">
        <f>5151801-3927</f>
        <v>5147874</v>
      </c>
      <c r="G153" s="1905">
        <v>0</v>
      </c>
      <c r="H153" s="467"/>
      <c r="I153" s="467"/>
      <c r="J153" s="467"/>
      <c r="K153" s="467"/>
    </row>
    <row r="154" spans="1:11" ht="12.75" customHeight="1">
      <c r="A154" s="463" t="s">
        <v>69</v>
      </c>
      <c r="B154" s="550">
        <v>3599</v>
      </c>
      <c r="C154" s="1926">
        <v>0</v>
      </c>
      <c r="D154" s="1904">
        <v>0</v>
      </c>
      <c r="E154" s="549"/>
      <c r="F154" s="1904">
        <v>0</v>
      </c>
      <c r="G154" s="1905">
        <v>0</v>
      </c>
      <c r="H154" s="467"/>
      <c r="I154" s="467"/>
      <c r="J154" s="467"/>
      <c r="K154" s="467"/>
    </row>
    <row r="155" spans="1:11" ht="12.75" customHeight="1" thickBot="1">
      <c r="A155" s="1677" t="s">
        <v>94</v>
      </c>
      <c r="B155" s="1689"/>
      <c r="C155" s="1676">
        <f>SUM(C152:C154)</f>
        <v>0</v>
      </c>
      <c r="D155" s="1676">
        <f>SUM(D152:D154)</f>
        <v>0</v>
      </c>
      <c r="E155" s="549"/>
      <c r="F155" s="1676">
        <f>SUM(F152:F154)</f>
        <v>19568610</v>
      </c>
      <c r="G155" s="1676">
        <f>SUM(G152:G154)</f>
        <v>0</v>
      </c>
      <c r="H155" s="467"/>
      <c r="I155" s="467"/>
      <c r="J155" s="467"/>
      <c r="K155" s="467"/>
    </row>
    <row r="156" spans="1:11" ht="12.75" customHeight="1" thickTop="1" thickBot="1">
      <c r="A156" s="1471" t="s">
        <v>379</v>
      </c>
      <c r="B156" s="560">
        <v>3610</v>
      </c>
      <c r="C156" s="1921">
        <v>0</v>
      </c>
      <c r="D156" s="467"/>
      <c r="E156" s="502"/>
      <c r="F156" s="467"/>
      <c r="G156" s="467"/>
      <c r="H156" s="467"/>
      <c r="I156" s="467"/>
      <c r="J156" s="467"/>
      <c r="K156" s="467"/>
    </row>
    <row r="157" spans="1:11" ht="12.75" customHeight="1" thickTop="1" thickBot="1">
      <c r="A157" s="1471" t="s">
        <v>50</v>
      </c>
      <c r="B157" s="560">
        <v>3660</v>
      </c>
      <c r="C157" s="1923">
        <v>0</v>
      </c>
      <c r="D157" s="1922">
        <v>0</v>
      </c>
      <c r="E157" s="549"/>
      <c r="F157" s="1922">
        <v>0</v>
      </c>
      <c r="G157" s="1922">
        <v>0</v>
      </c>
      <c r="H157" s="467"/>
      <c r="I157" s="467"/>
      <c r="J157" s="467"/>
      <c r="K157" s="467"/>
    </row>
    <row r="158" spans="1:11" ht="12.75" customHeight="1" thickTop="1" thickBot="1">
      <c r="A158" s="1471" t="s">
        <v>999</v>
      </c>
      <c r="B158" s="560">
        <v>3695</v>
      </c>
      <c r="C158" s="1921">
        <v>169408</v>
      </c>
      <c r="D158" s="467"/>
      <c r="E158" s="549"/>
      <c r="F158" s="1921">
        <v>0</v>
      </c>
      <c r="G158" s="1921">
        <v>0</v>
      </c>
      <c r="H158" s="467"/>
      <c r="I158" s="467"/>
      <c r="J158" s="467"/>
      <c r="K158" s="467"/>
    </row>
    <row r="159" spans="1:11" ht="12.75" customHeight="1" thickTop="1" thickBot="1">
      <c r="A159" s="1471" t="s">
        <v>1050</v>
      </c>
      <c r="B159" s="560">
        <v>3705</v>
      </c>
      <c r="C159" s="1921">
        <v>10766386</v>
      </c>
      <c r="D159" s="1922">
        <v>0</v>
      </c>
      <c r="E159" s="549"/>
      <c r="F159" s="1921">
        <v>0</v>
      </c>
      <c r="G159" s="1921">
        <v>0</v>
      </c>
      <c r="H159" s="467"/>
      <c r="I159" s="467"/>
      <c r="J159" s="467"/>
      <c r="K159" s="467"/>
    </row>
    <row r="160" spans="1:11" ht="12.75" customHeight="1" thickTop="1" thickBot="1">
      <c r="A160" s="1471" t="s">
        <v>39</v>
      </c>
      <c r="B160" s="560">
        <v>3766</v>
      </c>
      <c r="C160" s="1921">
        <v>0</v>
      </c>
      <c r="D160" s="1922">
        <v>0</v>
      </c>
      <c r="E160" s="549"/>
      <c r="F160" s="1921">
        <v>0</v>
      </c>
      <c r="G160" s="1920">
        <v>0</v>
      </c>
      <c r="H160" s="467"/>
      <c r="I160" s="467"/>
      <c r="J160" s="467"/>
      <c r="K160" s="467"/>
    </row>
    <row r="161" spans="1:11" ht="12.75" customHeight="1" thickTop="1" thickBot="1">
      <c r="A161" s="1471" t="s">
        <v>984</v>
      </c>
      <c r="B161" s="560">
        <v>3767</v>
      </c>
      <c r="C161" s="1921">
        <v>0</v>
      </c>
      <c r="D161" s="1920">
        <v>0</v>
      </c>
      <c r="E161" s="549"/>
      <c r="F161" s="1920">
        <v>0</v>
      </c>
      <c r="G161" s="1920">
        <v>0</v>
      </c>
      <c r="H161" s="467"/>
      <c r="I161" s="467"/>
      <c r="J161" s="467"/>
      <c r="K161" s="467"/>
    </row>
    <row r="162" spans="1:11" ht="12.75" customHeight="1" thickTop="1" thickBot="1">
      <c r="A162" s="1471" t="s">
        <v>985</v>
      </c>
      <c r="B162" s="560">
        <v>3775</v>
      </c>
      <c r="C162" s="1921">
        <v>0</v>
      </c>
      <c r="D162" s="1923">
        <v>0</v>
      </c>
      <c r="E162" s="1919">
        <v>0</v>
      </c>
      <c r="F162" s="1923">
        <v>0</v>
      </c>
      <c r="G162" s="1928">
        <v>0</v>
      </c>
      <c r="H162" s="1919">
        <v>0</v>
      </c>
      <c r="I162" s="467"/>
      <c r="J162" s="467"/>
      <c r="K162" s="1919">
        <v>0</v>
      </c>
    </row>
    <row r="163" spans="1:11" ht="12.75" customHeight="1" thickTop="1" thickBot="1">
      <c r="A163" s="1471" t="s">
        <v>1448</v>
      </c>
      <c r="B163" s="560">
        <v>3780</v>
      </c>
      <c r="C163" s="1920">
        <v>0</v>
      </c>
      <c r="D163" s="1919">
        <v>0</v>
      </c>
      <c r="E163" s="1920">
        <v>0</v>
      </c>
      <c r="F163" s="1920">
        <v>0</v>
      </c>
      <c r="G163" s="1920">
        <v>0</v>
      </c>
      <c r="H163" s="1920">
        <v>0</v>
      </c>
      <c r="I163" s="467"/>
      <c r="J163" s="467"/>
      <c r="K163" s="1920">
        <v>0</v>
      </c>
    </row>
    <row r="164" spans="1:11" ht="12.75" customHeight="1" thickTop="1" thickBot="1">
      <c r="A164" s="1471" t="s">
        <v>857</v>
      </c>
      <c r="B164" s="560">
        <v>3815</v>
      </c>
      <c r="C164" s="1921">
        <v>0</v>
      </c>
      <c r="D164" s="467"/>
      <c r="E164" s="549"/>
      <c r="F164" s="1921">
        <v>0</v>
      </c>
      <c r="G164" s="467"/>
      <c r="H164" s="467"/>
      <c r="I164" s="467"/>
      <c r="J164" s="467"/>
      <c r="K164" s="467"/>
    </row>
    <row r="165" spans="1:11" ht="12.75" customHeight="1" thickTop="1" thickBot="1">
      <c r="A165" s="1471" t="s">
        <v>396</v>
      </c>
      <c r="B165" s="560">
        <v>3825</v>
      </c>
      <c r="C165" s="1921">
        <v>0</v>
      </c>
      <c r="D165" s="467"/>
      <c r="E165" s="549"/>
      <c r="F165" s="1921">
        <v>0</v>
      </c>
      <c r="G165" s="467"/>
      <c r="H165" s="467"/>
      <c r="I165" s="467"/>
      <c r="J165" s="467"/>
      <c r="K165" s="467"/>
    </row>
    <row r="166" spans="1:11" ht="12.75" customHeight="1" thickTop="1" thickBot="1">
      <c r="A166" s="1471" t="s">
        <v>347</v>
      </c>
      <c r="B166" s="560">
        <v>3920</v>
      </c>
      <c r="C166" s="554"/>
      <c r="D166" s="1922">
        <v>0</v>
      </c>
      <c r="E166" s="467"/>
      <c r="F166" s="554"/>
      <c r="G166" s="467"/>
      <c r="H166" s="1919">
        <v>0</v>
      </c>
      <c r="I166" s="467"/>
      <c r="J166" s="467"/>
      <c r="K166" s="467"/>
    </row>
    <row r="167" spans="1:11" ht="12.75" customHeight="1" thickTop="1" thickBot="1">
      <c r="A167" s="1471" t="s">
        <v>348</v>
      </c>
      <c r="B167" s="560">
        <v>3925</v>
      </c>
      <c r="C167" s="514"/>
      <c r="D167" s="1921">
        <v>0</v>
      </c>
      <c r="E167" s="514"/>
      <c r="F167" s="514"/>
      <c r="G167" s="467"/>
      <c r="H167" s="1920">
        <v>0</v>
      </c>
      <c r="I167" s="467"/>
      <c r="J167" s="467"/>
      <c r="K167" s="1919">
        <v>0</v>
      </c>
    </row>
    <row r="168" spans="1:11" ht="14.25" thickTop="1" thickBot="1">
      <c r="A168" s="1471" t="s">
        <v>70</v>
      </c>
      <c r="B168" s="560">
        <v>3999</v>
      </c>
      <c r="C168" s="1931">
        <v>885819</v>
      </c>
      <c r="D168" s="1932">
        <v>0</v>
      </c>
      <c r="E168" s="1932">
        <v>0</v>
      </c>
      <c r="F168" s="1932">
        <v>0</v>
      </c>
      <c r="G168" s="1907">
        <v>0</v>
      </c>
      <c r="H168" s="1933">
        <v>0</v>
      </c>
      <c r="I168" s="1907">
        <v>0</v>
      </c>
      <c r="J168" s="1907">
        <v>0</v>
      </c>
      <c r="K168" s="1933">
        <v>0</v>
      </c>
    </row>
    <row r="169" spans="1:11" ht="12.75" customHeight="1" thickTop="1" thickBot="1">
      <c r="A169" s="2184" t="s">
        <v>397</v>
      </c>
      <c r="B169" s="2185"/>
      <c r="C169" s="1691">
        <f t="shared" ref="C169:K169" si="6">SUM(C132,C141,C145,C146:C150,C155,C156:C167,C168)</f>
        <v>16267524</v>
      </c>
      <c r="D169" s="1691">
        <f t="shared" si="6"/>
        <v>0</v>
      </c>
      <c r="E169" s="1691">
        <f t="shared" si="6"/>
        <v>0</v>
      </c>
      <c r="F169" s="1691">
        <f t="shared" si="6"/>
        <v>19568610</v>
      </c>
      <c r="G169" s="1691">
        <f t="shared" si="6"/>
        <v>0</v>
      </c>
      <c r="H169" s="1691">
        <f t="shared" si="6"/>
        <v>0</v>
      </c>
      <c r="I169" s="1691">
        <f t="shared" si="6"/>
        <v>0</v>
      </c>
      <c r="J169" s="1691">
        <f t="shared" si="6"/>
        <v>0</v>
      </c>
      <c r="K169" s="1672">
        <f t="shared" si="6"/>
        <v>0</v>
      </c>
    </row>
    <row r="170" spans="1:11" ht="12.75" customHeight="1" thickTop="1" thickBot="1">
      <c r="A170" s="1677" t="s">
        <v>398</v>
      </c>
      <c r="B170" s="1683" t="s">
        <v>574</v>
      </c>
      <c r="C170" s="1684">
        <f t="shared" ref="C170:K170" si="7">SUM(C122,C169)</f>
        <v>160129629</v>
      </c>
      <c r="D170" s="1684">
        <f t="shared" si="7"/>
        <v>0</v>
      </c>
      <c r="E170" s="1684">
        <f t="shared" si="7"/>
        <v>0</v>
      </c>
      <c r="F170" s="1684">
        <f t="shared" si="7"/>
        <v>19568610</v>
      </c>
      <c r="G170" s="1684">
        <f t="shared" si="7"/>
        <v>0</v>
      </c>
      <c r="H170" s="1684">
        <f t="shared" si="7"/>
        <v>0</v>
      </c>
      <c r="I170" s="1684">
        <f t="shared" si="7"/>
        <v>0</v>
      </c>
      <c r="J170" s="1684">
        <f t="shared" si="7"/>
        <v>0</v>
      </c>
      <c r="K170" s="1671">
        <f t="shared" si="7"/>
        <v>0</v>
      </c>
    </row>
    <row r="171" spans="1:11" ht="16.7" customHeight="1" thickTop="1">
      <c r="A171" s="1560" t="s">
        <v>803</v>
      </c>
      <c r="B171" s="1538"/>
      <c r="C171" s="1541"/>
      <c r="D171" s="1542"/>
      <c r="E171" s="1542"/>
      <c r="F171" s="1542"/>
      <c r="G171" s="1542"/>
      <c r="H171" s="1542"/>
      <c r="I171" s="1542"/>
      <c r="J171" s="1542"/>
      <c r="K171" s="1543"/>
    </row>
    <row r="172" spans="1:11" ht="15.75" customHeight="1">
      <c r="A172" s="2186" t="s">
        <v>1491</v>
      </c>
      <c r="B172" s="2187"/>
      <c r="C172" s="513"/>
      <c r="D172" s="513"/>
      <c r="E172" s="502"/>
      <c r="F172" s="467"/>
      <c r="G172" s="467"/>
      <c r="H172" s="467"/>
      <c r="I172" s="467"/>
      <c r="J172" s="467"/>
      <c r="K172" s="467"/>
    </row>
    <row r="173" spans="1:11" ht="12.6" customHeight="1">
      <c r="A173" s="486" t="s">
        <v>1043</v>
      </c>
      <c r="B173" s="485">
        <v>4001</v>
      </c>
      <c r="C173" s="1918">
        <v>15019</v>
      </c>
      <c r="D173" s="1906">
        <v>0</v>
      </c>
      <c r="E173" s="1905">
        <v>0</v>
      </c>
      <c r="F173" s="1904">
        <v>0</v>
      </c>
      <c r="G173" s="1904">
        <v>0</v>
      </c>
      <c r="H173" s="1905">
        <v>0</v>
      </c>
      <c r="I173" s="1905">
        <v>0</v>
      </c>
      <c r="J173" s="1905">
        <v>0</v>
      </c>
      <c r="K173" s="1905">
        <v>0</v>
      </c>
    </row>
    <row r="174" spans="1:11" ht="22.5">
      <c r="A174" s="551" t="s">
        <v>804</v>
      </c>
      <c r="B174" s="564">
        <v>4009</v>
      </c>
      <c r="C174" s="1926">
        <v>0</v>
      </c>
      <c r="D174" s="1904">
        <v>0</v>
      </c>
      <c r="E174" s="1905">
        <v>0</v>
      </c>
      <c r="F174" s="1904">
        <v>0</v>
      </c>
      <c r="G174" s="1904">
        <v>0</v>
      </c>
      <c r="H174" s="1905">
        <v>0</v>
      </c>
      <c r="I174" s="1905">
        <v>0</v>
      </c>
      <c r="J174" s="1905">
        <v>0</v>
      </c>
      <c r="K174" s="1905">
        <v>0</v>
      </c>
    </row>
    <row r="175" spans="1:11" ht="13.5" thickBot="1">
      <c r="A175" s="2190" t="s">
        <v>1664</v>
      </c>
      <c r="B175" s="2191"/>
      <c r="C175" s="1676">
        <f>SUM(C173:C174)</f>
        <v>15019</v>
      </c>
      <c r="D175" s="1676">
        <f t="shared" ref="D175:K175" si="8">SUM(D173:D174)</f>
        <v>0</v>
      </c>
      <c r="E175" s="1676">
        <f t="shared" si="8"/>
        <v>0</v>
      </c>
      <c r="F175" s="1676">
        <f t="shared" si="8"/>
        <v>0</v>
      </c>
      <c r="G175" s="1676">
        <f t="shared" si="8"/>
        <v>0</v>
      </c>
      <c r="H175" s="1676">
        <f t="shared" si="8"/>
        <v>0</v>
      </c>
      <c r="I175" s="1676">
        <f t="shared" si="8"/>
        <v>0</v>
      </c>
      <c r="J175" s="1676">
        <f t="shared" si="8"/>
        <v>0</v>
      </c>
      <c r="K175" s="1657">
        <f t="shared" si="8"/>
        <v>0</v>
      </c>
    </row>
    <row r="176" spans="1:11" s="457" customFormat="1" ht="15.75" customHeight="1" thickTop="1">
      <c r="A176" s="2194" t="s">
        <v>1663</v>
      </c>
      <c r="B176" s="2195"/>
      <c r="C176" s="576"/>
      <c r="D176" s="577"/>
      <c r="E176" s="578"/>
      <c r="F176" s="579"/>
      <c r="G176" s="579"/>
      <c r="H176" s="579"/>
      <c r="I176" s="579"/>
      <c r="J176" s="579"/>
      <c r="K176" s="579"/>
    </row>
    <row r="177" spans="1:11" ht="12.75" customHeight="1">
      <c r="A177" s="463" t="s">
        <v>1044</v>
      </c>
      <c r="B177" s="469">
        <v>4045</v>
      </c>
      <c r="C177" s="1926">
        <v>0</v>
      </c>
      <c r="D177" s="467"/>
      <c r="E177" s="549"/>
      <c r="F177" s="467"/>
      <c r="G177" s="467"/>
      <c r="H177" s="467"/>
      <c r="I177" s="467"/>
      <c r="J177" s="467"/>
      <c r="K177" s="467"/>
    </row>
    <row r="178" spans="1:11" ht="12.75" customHeight="1">
      <c r="A178" s="463" t="s">
        <v>1045</v>
      </c>
      <c r="B178" s="469">
        <v>4050</v>
      </c>
      <c r="C178" s="1926">
        <v>0</v>
      </c>
      <c r="D178" s="1905">
        <v>0</v>
      </c>
      <c r="E178" s="549"/>
      <c r="F178" s="467"/>
      <c r="G178" s="467"/>
      <c r="H178" s="1905">
        <v>0</v>
      </c>
      <c r="I178" s="467"/>
      <c r="J178" s="467"/>
      <c r="K178" s="467"/>
    </row>
    <row r="179" spans="1:11" ht="12.75" customHeight="1">
      <c r="A179" s="463" t="s">
        <v>260</v>
      </c>
      <c r="B179" s="469">
        <v>4060</v>
      </c>
      <c r="C179" s="1918">
        <v>0</v>
      </c>
      <c r="D179" s="1904">
        <v>0</v>
      </c>
      <c r="E179" s="467"/>
      <c r="F179" s="1904">
        <v>0</v>
      </c>
      <c r="G179" s="1904">
        <v>0</v>
      </c>
      <c r="H179" s="1904">
        <v>0</v>
      </c>
      <c r="I179" s="467"/>
      <c r="J179" s="467"/>
      <c r="K179" s="514"/>
    </row>
    <row r="180" spans="1:11" ht="22.5">
      <c r="A180" s="551" t="s">
        <v>785</v>
      </c>
      <c r="B180" s="564">
        <v>4090</v>
      </c>
      <c r="C180" s="1926">
        <v>0</v>
      </c>
      <c r="D180" s="1904">
        <v>0</v>
      </c>
      <c r="E180" s="467"/>
      <c r="F180" s="1904">
        <v>0</v>
      </c>
      <c r="G180" s="1904">
        <v>0</v>
      </c>
      <c r="H180" s="1904">
        <v>0</v>
      </c>
      <c r="I180" s="467"/>
      <c r="J180" s="467"/>
      <c r="K180" s="1904">
        <v>0</v>
      </c>
    </row>
    <row r="181" spans="1:11" ht="13.5" thickBot="1">
      <c r="A181" s="2192" t="s">
        <v>784</v>
      </c>
      <c r="B181" s="2193"/>
      <c r="C181" s="1676">
        <f>SUM(C177:C180)</f>
        <v>0</v>
      </c>
      <c r="D181" s="1676">
        <f>SUM(D177:D180)</f>
        <v>0</v>
      </c>
      <c r="E181" s="467"/>
      <c r="F181" s="1676">
        <f>SUM(F177:F180)</f>
        <v>0</v>
      </c>
      <c r="G181" s="1676">
        <f>SUM(G177:G180)</f>
        <v>0</v>
      </c>
      <c r="H181" s="1676">
        <f>SUM(H177:H180)</f>
        <v>0</v>
      </c>
      <c r="I181" s="467"/>
      <c r="J181" s="467"/>
      <c r="K181" s="1657">
        <f>SUM(K177:K180)</f>
        <v>0</v>
      </c>
    </row>
    <row r="182" spans="1:11" ht="22.5" customHeight="1" thickTop="1">
      <c r="A182" s="2188" t="s">
        <v>1799</v>
      </c>
      <c r="B182" s="2189"/>
      <c r="C182" s="565"/>
      <c r="D182" s="554"/>
      <c r="E182" s="502"/>
      <c r="F182" s="554"/>
      <c r="G182" s="554"/>
      <c r="H182" s="467"/>
      <c r="I182" s="467"/>
      <c r="J182" s="467"/>
      <c r="K182" s="467"/>
    </row>
    <row r="183" spans="1:11" ht="15.75" customHeight="1">
      <c r="A183" s="1574" t="s">
        <v>1601</v>
      </c>
      <c r="B183" s="1575"/>
      <c r="C183" s="515"/>
      <c r="D183" s="514"/>
      <c r="E183" s="502"/>
      <c r="F183" s="514"/>
      <c r="G183" s="514"/>
      <c r="H183" s="467"/>
      <c r="I183" s="467"/>
      <c r="J183" s="467"/>
      <c r="K183" s="467"/>
    </row>
    <row r="184" spans="1:11" ht="12.75" customHeight="1">
      <c r="A184" s="463" t="s">
        <v>1602</v>
      </c>
      <c r="B184" s="469">
        <v>4100</v>
      </c>
      <c r="C184" s="1918">
        <v>0</v>
      </c>
      <c r="D184" s="1906">
        <v>0</v>
      </c>
      <c r="E184" s="549"/>
      <c r="F184" s="1906">
        <v>0</v>
      </c>
      <c r="G184" s="1906">
        <v>0</v>
      </c>
      <c r="H184" s="467"/>
      <c r="I184" s="467"/>
      <c r="J184" s="467"/>
      <c r="K184" s="467"/>
    </row>
    <row r="185" spans="1:11" ht="12.75" customHeight="1">
      <c r="A185" s="463" t="s">
        <v>1603</v>
      </c>
      <c r="B185" s="469">
        <v>4105</v>
      </c>
      <c r="C185" s="1926">
        <v>0</v>
      </c>
      <c r="D185" s="1904">
        <v>0</v>
      </c>
      <c r="E185" s="549"/>
      <c r="F185" s="1904">
        <v>0</v>
      </c>
      <c r="G185" s="1904">
        <v>0</v>
      </c>
      <c r="H185" s="467"/>
      <c r="I185" s="467"/>
      <c r="J185" s="467"/>
      <c r="K185" s="467"/>
    </row>
    <row r="186" spans="1:11" ht="12.75" customHeight="1">
      <c r="A186" s="463" t="s">
        <v>1605</v>
      </c>
      <c r="B186" s="469">
        <v>4107</v>
      </c>
      <c r="C186" s="1926">
        <v>0</v>
      </c>
      <c r="D186" s="1904">
        <v>0</v>
      </c>
      <c r="E186" s="549"/>
      <c r="F186" s="1904">
        <v>0</v>
      </c>
      <c r="G186" s="1904">
        <v>0</v>
      </c>
      <c r="H186" s="467"/>
      <c r="I186" s="467"/>
      <c r="J186" s="467"/>
      <c r="K186" s="467"/>
    </row>
    <row r="187" spans="1:11" ht="12.75" customHeight="1">
      <c r="A187" s="463" t="s">
        <v>1604</v>
      </c>
      <c r="B187" s="469">
        <v>4199</v>
      </c>
      <c r="C187" s="1926">
        <v>152831</v>
      </c>
      <c r="D187" s="1904">
        <v>0</v>
      </c>
      <c r="E187" s="549"/>
      <c r="F187" s="1904">
        <v>0</v>
      </c>
      <c r="G187" s="1904">
        <v>0</v>
      </c>
      <c r="H187" s="467"/>
      <c r="I187" s="467"/>
      <c r="J187" s="467"/>
      <c r="K187" s="467"/>
    </row>
    <row r="188" spans="1:11" ht="12.75" customHeight="1" thickBot="1">
      <c r="A188" s="1677" t="s">
        <v>1606</v>
      </c>
      <c r="B188" s="1678"/>
      <c r="C188" s="1676">
        <f>SUM(C184:C187)</f>
        <v>152831</v>
      </c>
      <c r="D188" s="1676">
        <f>SUM(D184:D187)</f>
        <v>0</v>
      </c>
      <c r="E188" s="549"/>
      <c r="F188" s="1676">
        <f>SUM(F184:F187)</f>
        <v>0</v>
      </c>
      <c r="G188" s="1676">
        <f>SUM(G184:G187)</f>
        <v>0</v>
      </c>
      <c r="H188" s="467"/>
      <c r="I188" s="467"/>
      <c r="J188" s="467"/>
      <c r="K188" s="467"/>
    </row>
    <row r="189" spans="1:11" ht="15.75" customHeight="1" thickTop="1">
      <c r="A189" s="1571" t="s">
        <v>454</v>
      </c>
      <c r="B189" s="1576"/>
      <c r="C189" s="542"/>
      <c r="D189" s="554"/>
      <c r="E189" s="549"/>
      <c r="F189" s="542"/>
      <c r="G189" s="542"/>
      <c r="H189" s="467"/>
      <c r="I189" s="467"/>
      <c r="J189" s="467"/>
      <c r="K189" s="467"/>
    </row>
    <row r="190" spans="1:11">
      <c r="A190" s="463" t="s">
        <v>1449</v>
      </c>
      <c r="B190" s="469">
        <v>4200</v>
      </c>
      <c r="C190" s="1905">
        <v>0</v>
      </c>
      <c r="D190" s="467"/>
      <c r="E190" s="549"/>
      <c r="F190" s="542"/>
      <c r="G190" s="1908">
        <v>0</v>
      </c>
      <c r="H190" s="467"/>
      <c r="I190" s="467"/>
      <c r="J190" s="467"/>
      <c r="K190" s="467"/>
    </row>
    <row r="191" spans="1:11" ht="12.75" customHeight="1">
      <c r="A191" s="463" t="s">
        <v>1057</v>
      </c>
      <c r="B191" s="469">
        <v>4210</v>
      </c>
      <c r="C191" s="1904">
        <v>10681818</v>
      </c>
      <c r="D191" s="467"/>
      <c r="E191" s="549"/>
      <c r="F191" s="467"/>
      <c r="G191" s="1908">
        <v>0</v>
      </c>
      <c r="H191" s="467"/>
      <c r="I191" s="467"/>
      <c r="J191" s="467"/>
      <c r="K191" s="467"/>
    </row>
    <row r="192" spans="1:11" ht="12.75" customHeight="1">
      <c r="A192" s="463" t="s">
        <v>1046</v>
      </c>
      <c r="B192" s="469">
        <v>4215</v>
      </c>
      <c r="C192" s="1926">
        <v>0</v>
      </c>
      <c r="D192" s="467"/>
      <c r="E192" s="549"/>
      <c r="F192" s="467"/>
      <c r="G192" s="1908">
        <v>0</v>
      </c>
      <c r="H192" s="467"/>
      <c r="I192" s="467"/>
      <c r="J192" s="467"/>
      <c r="K192" s="467"/>
    </row>
    <row r="193" spans="1:11" ht="12.75" customHeight="1">
      <c r="A193" s="463" t="s">
        <v>1058</v>
      </c>
      <c r="B193" s="469">
        <v>4220</v>
      </c>
      <c r="C193" s="1926">
        <v>2806835</v>
      </c>
      <c r="D193" s="467"/>
      <c r="E193" s="549"/>
      <c r="F193" s="467"/>
      <c r="G193" s="1908">
        <v>0</v>
      </c>
      <c r="H193" s="467"/>
      <c r="I193" s="467"/>
      <c r="J193" s="467"/>
      <c r="K193" s="467"/>
    </row>
    <row r="194" spans="1:11" ht="12.75" customHeight="1">
      <c r="A194" s="463" t="s">
        <v>1450</v>
      </c>
      <c r="B194" s="469">
        <v>4225</v>
      </c>
      <c r="C194" s="1926">
        <v>104404</v>
      </c>
      <c r="D194" s="467"/>
      <c r="E194" s="549"/>
      <c r="F194" s="467"/>
      <c r="G194" s="1908">
        <v>0</v>
      </c>
      <c r="H194" s="467"/>
      <c r="I194" s="467"/>
      <c r="J194" s="467"/>
      <c r="K194" s="467"/>
    </row>
    <row r="195" spans="1:11" ht="12.75" customHeight="1">
      <c r="A195" s="463" t="s">
        <v>1451</v>
      </c>
      <c r="B195" s="469">
        <v>4226</v>
      </c>
      <c r="C195" s="1926">
        <v>4740</v>
      </c>
      <c r="D195" s="467"/>
      <c r="E195" s="549"/>
      <c r="F195" s="467"/>
      <c r="G195" s="1908">
        <v>0</v>
      </c>
      <c r="H195" s="467"/>
      <c r="I195" s="467"/>
      <c r="J195" s="467"/>
      <c r="K195" s="467"/>
    </row>
    <row r="196" spans="1:11" ht="12.75" customHeight="1">
      <c r="A196" s="463" t="s">
        <v>791</v>
      </c>
      <c r="B196" s="469">
        <v>4240</v>
      </c>
      <c r="C196" s="1916">
        <v>0</v>
      </c>
      <c r="D196" s="467"/>
      <c r="E196" s="549"/>
      <c r="F196" s="467"/>
      <c r="G196" s="567"/>
      <c r="H196" s="467"/>
      <c r="I196" s="467"/>
      <c r="J196" s="467"/>
      <c r="K196" s="467"/>
    </row>
    <row r="197" spans="1:11" ht="12.75" customHeight="1">
      <c r="A197" s="463" t="s">
        <v>71</v>
      </c>
      <c r="B197" s="469">
        <v>4299</v>
      </c>
      <c r="C197" s="1926">
        <v>1017045</v>
      </c>
      <c r="D197" s="467"/>
      <c r="E197" s="549"/>
      <c r="F197" s="467"/>
      <c r="G197" s="1908">
        <v>0</v>
      </c>
      <c r="H197" s="467"/>
      <c r="I197" s="467"/>
      <c r="J197" s="467"/>
      <c r="K197" s="467"/>
    </row>
    <row r="198" spans="1:11" ht="12.75" customHeight="1" thickBot="1">
      <c r="A198" s="1677" t="s">
        <v>547</v>
      </c>
      <c r="B198" s="1678"/>
      <c r="C198" s="1657">
        <f>SUM(C190:C197)</f>
        <v>14614842</v>
      </c>
      <c r="D198" s="467"/>
      <c r="E198" s="467"/>
      <c r="F198" s="467"/>
      <c r="G198" s="1657">
        <f>SUM(G190:G197)</f>
        <v>0</v>
      </c>
      <c r="H198" s="467"/>
      <c r="I198" s="467"/>
      <c r="J198" s="467"/>
      <c r="K198" s="467"/>
    </row>
    <row r="199" spans="1:11" ht="15.75" customHeight="1" thickTop="1">
      <c r="A199" s="1571" t="s">
        <v>1137</v>
      </c>
      <c r="B199" s="1576"/>
      <c r="C199" s="542"/>
      <c r="D199" s="467"/>
      <c r="E199" s="467"/>
      <c r="F199" s="467"/>
      <c r="G199" s="467"/>
      <c r="H199" s="467"/>
      <c r="I199" s="467"/>
      <c r="J199" s="467"/>
      <c r="K199" s="467"/>
    </row>
    <row r="200" spans="1:11" ht="12.75" customHeight="1">
      <c r="A200" s="463" t="s">
        <v>917</v>
      </c>
      <c r="B200" s="469">
        <v>4300</v>
      </c>
      <c r="C200" s="1904">
        <v>14814203</v>
      </c>
      <c r="D200" s="1904">
        <v>0</v>
      </c>
      <c r="E200" s="467"/>
      <c r="F200" s="1904">
        <v>0</v>
      </c>
      <c r="G200" s="1904">
        <v>0</v>
      </c>
      <c r="H200" s="467"/>
      <c r="I200" s="467"/>
      <c r="J200" s="467"/>
      <c r="K200" s="467"/>
    </row>
    <row r="201" spans="1:11" ht="12.75" customHeight="1">
      <c r="A201" s="463" t="s">
        <v>918</v>
      </c>
      <c r="B201" s="469">
        <v>4305</v>
      </c>
      <c r="C201" s="1926">
        <v>0</v>
      </c>
      <c r="D201" s="1904">
        <v>0</v>
      </c>
      <c r="E201" s="467"/>
      <c r="F201" s="1904">
        <v>0</v>
      </c>
      <c r="G201" s="1904">
        <v>0</v>
      </c>
      <c r="H201" s="467"/>
      <c r="I201" s="467"/>
      <c r="J201" s="467"/>
      <c r="K201" s="467"/>
    </row>
    <row r="202" spans="1:11" ht="12.75" customHeight="1">
      <c r="A202" s="463" t="s">
        <v>1030</v>
      </c>
      <c r="B202" s="469">
        <v>4340</v>
      </c>
      <c r="C202" s="1926">
        <v>0</v>
      </c>
      <c r="D202" s="1904">
        <v>0</v>
      </c>
      <c r="E202" s="467"/>
      <c r="F202" s="1904">
        <v>0</v>
      </c>
      <c r="G202" s="1904">
        <v>0</v>
      </c>
      <c r="H202" s="467"/>
      <c r="I202" s="467"/>
      <c r="J202" s="467"/>
      <c r="K202" s="467"/>
    </row>
    <row r="203" spans="1:11" ht="12.75" customHeight="1">
      <c r="A203" s="463" t="s">
        <v>72</v>
      </c>
      <c r="B203" s="469">
        <v>4399</v>
      </c>
      <c r="C203" s="1926">
        <v>2316398</v>
      </c>
      <c r="D203" s="1904">
        <v>0</v>
      </c>
      <c r="E203" s="467"/>
      <c r="F203" s="1904">
        <v>0</v>
      </c>
      <c r="G203" s="1904">
        <v>0</v>
      </c>
      <c r="H203" s="467"/>
      <c r="I203" s="467"/>
      <c r="J203" s="467"/>
      <c r="K203" s="467"/>
    </row>
    <row r="204" spans="1:11" ht="12.75" customHeight="1" thickBot="1">
      <c r="A204" s="1677" t="s">
        <v>399</v>
      </c>
      <c r="B204" s="1678"/>
      <c r="C204" s="1676">
        <f>SUM(C200:C203)</f>
        <v>17130601</v>
      </c>
      <c r="D204" s="1676">
        <f>SUM(D200:D203)</f>
        <v>0</v>
      </c>
      <c r="E204" s="467"/>
      <c r="F204" s="1676">
        <f>SUM(F200:F203)</f>
        <v>0</v>
      </c>
      <c r="G204" s="1676">
        <f>SUM(G200:G203)</f>
        <v>0</v>
      </c>
      <c r="H204" s="467"/>
      <c r="I204" s="467"/>
      <c r="J204" s="467"/>
      <c r="K204" s="467"/>
    </row>
    <row r="205" spans="1:11" ht="15.75" customHeight="1" thickTop="1">
      <c r="A205" s="1571" t="s">
        <v>1138</v>
      </c>
      <c r="B205" s="1576"/>
      <c r="C205" s="542"/>
      <c r="D205" s="542"/>
      <c r="E205" s="467"/>
      <c r="F205" s="542"/>
      <c r="G205" s="542"/>
      <c r="H205" s="467"/>
      <c r="I205" s="467"/>
      <c r="J205" s="467"/>
      <c r="K205" s="467"/>
    </row>
    <row r="206" spans="1:11" ht="12.75" customHeight="1">
      <c r="A206" s="463" t="s">
        <v>758</v>
      </c>
      <c r="B206" s="469">
        <v>4400</v>
      </c>
      <c r="C206" s="1926">
        <v>154386</v>
      </c>
      <c r="D206" s="1904">
        <v>0</v>
      </c>
      <c r="E206" s="467"/>
      <c r="F206" s="1904">
        <v>0</v>
      </c>
      <c r="G206" s="1904">
        <v>0</v>
      </c>
      <c r="H206" s="467"/>
      <c r="I206" s="467"/>
      <c r="J206" s="467"/>
      <c r="K206" s="467"/>
    </row>
    <row r="207" spans="1:11" ht="12.75" customHeight="1">
      <c r="A207" s="463" t="s">
        <v>1452</v>
      </c>
      <c r="B207" s="469">
        <v>4421</v>
      </c>
      <c r="C207" s="1926">
        <v>1531505</v>
      </c>
      <c r="D207" s="1904">
        <v>0</v>
      </c>
      <c r="E207" s="467"/>
      <c r="F207" s="1904">
        <v>0</v>
      </c>
      <c r="G207" s="1904">
        <v>0</v>
      </c>
      <c r="H207" s="467"/>
      <c r="I207" s="467"/>
      <c r="J207" s="467"/>
      <c r="K207" s="467"/>
    </row>
    <row r="208" spans="1:11" ht="12.75" customHeight="1">
      <c r="A208" s="463" t="s">
        <v>73</v>
      </c>
      <c r="B208" s="469">
        <v>4499</v>
      </c>
      <c r="C208" s="1926">
        <v>0</v>
      </c>
      <c r="D208" s="1904">
        <v>0</v>
      </c>
      <c r="E208" s="467"/>
      <c r="F208" s="1904">
        <v>0</v>
      </c>
      <c r="G208" s="1904">
        <v>0</v>
      </c>
      <c r="H208" s="467"/>
      <c r="I208" s="467"/>
      <c r="J208" s="467"/>
      <c r="K208" s="467"/>
    </row>
    <row r="209" spans="1:11" ht="12.75" customHeight="1" thickBot="1">
      <c r="A209" s="1677" t="s">
        <v>888</v>
      </c>
      <c r="B209" s="1678"/>
      <c r="C209" s="1676">
        <f>SUM(C206:C208)</f>
        <v>1685891</v>
      </c>
      <c r="D209" s="1676">
        <f>SUM(D206:D208)</f>
        <v>0</v>
      </c>
      <c r="E209" s="467" t="s">
        <v>1168</v>
      </c>
      <c r="F209" s="1676">
        <f>SUM(F206:F208)</f>
        <v>0</v>
      </c>
      <c r="G209" s="1676">
        <f>SUM(G206:G208)</f>
        <v>0</v>
      </c>
      <c r="H209" s="467"/>
      <c r="I209" s="467"/>
      <c r="J209" s="467"/>
      <c r="K209" s="467"/>
    </row>
    <row r="210" spans="1:11" ht="15.75" customHeight="1" thickTop="1">
      <c r="A210" s="1571" t="s">
        <v>1091</v>
      </c>
      <c r="B210" s="1576"/>
      <c r="C210" s="542"/>
      <c r="D210" s="542"/>
      <c r="E210" s="467"/>
      <c r="F210" s="542"/>
      <c r="G210" s="542"/>
      <c r="H210" s="467"/>
      <c r="I210" s="467"/>
      <c r="J210" s="467"/>
      <c r="K210" s="467"/>
    </row>
    <row r="211" spans="1:11" ht="12.75" customHeight="1">
      <c r="A211" s="463" t="s">
        <v>1051</v>
      </c>
      <c r="B211" s="469">
        <v>4600</v>
      </c>
      <c r="C211" s="1926">
        <v>272795</v>
      </c>
      <c r="D211" s="1904">
        <v>0</v>
      </c>
      <c r="E211" s="467"/>
      <c r="F211" s="1904">
        <v>0</v>
      </c>
      <c r="G211" s="1904">
        <v>0</v>
      </c>
      <c r="H211" s="467"/>
      <c r="I211" s="467"/>
      <c r="J211" s="467"/>
      <c r="K211" s="467"/>
    </row>
    <row r="212" spans="1:11" ht="12.75" customHeight="1">
      <c r="A212" s="463" t="s">
        <v>1052</v>
      </c>
      <c r="B212" s="469">
        <v>4605</v>
      </c>
      <c r="C212" s="1926">
        <v>0</v>
      </c>
      <c r="D212" s="1904">
        <v>0</v>
      </c>
      <c r="E212" s="467"/>
      <c r="F212" s="1904">
        <v>0</v>
      </c>
      <c r="G212" s="1904">
        <v>0</v>
      </c>
      <c r="H212" s="467"/>
      <c r="I212" s="467"/>
      <c r="J212" s="467"/>
      <c r="K212" s="467"/>
    </row>
    <row r="213" spans="1:11" ht="12.75" customHeight="1">
      <c r="A213" s="463" t="s">
        <v>1453</v>
      </c>
      <c r="B213" s="546">
        <v>4620</v>
      </c>
      <c r="C213" s="1926">
        <v>7031599</v>
      </c>
      <c r="D213" s="1904">
        <v>0</v>
      </c>
      <c r="E213" s="467"/>
      <c r="F213" s="1904">
        <v>0</v>
      </c>
      <c r="G213" s="1904">
        <v>0</v>
      </c>
      <c r="H213" s="467"/>
      <c r="I213" s="467"/>
      <c r="J213" s="467"/>
      <c r="K213" s="467"/>
    </row>
    <row r="214" spans="1:11" ht="12.75" customHeight="1">
      <c r="A214" s="463" t="s">
        <v>1053</v>
      </c>
      <c r="B214" s="469">
        <v>4625</v>
      </c>
      <c r="C214" s="1926">
        <v>612974</v>
      </c>
      <c r="D214" s="1904">
        <v>0</v>
      </c>
      <c r="E214" s="467"/>
      <c r="F214" s="1904">
        <v>0</v>
      </c>
      <c r="G214" s="1904">
        <v>0</v>
      </c>
      <c r="H214" s="467"/>
      <c r="I214" s="467"/>
      <c r="J214" s="467"/>
      <c r="K214" s="467"/>
    </row>
    <row r="215" spans="1:11" ht="12.75" customHeight="1">
      <c r="A215" s="463" t="s">
        <v>1054</v>
      </c>
      <c r="B215" s="469">
        <v>4630</v>
      </c>
      <c r="C215" s="1926">
        <v>0</v>
      </c>
      <c r="D215" s="1904">
        <v>0</v>
      </c>
      <c r="E215" s="467"/>
      <c r="F215" s="1904">
        <v>0</v>
      </c>
      <c r="G215" s="1904">
        <v>0</v>
      </c>
      <c r="H215" s="467"/>
      <c r="I215" s="467"/>
      <c r="J215" s="467"/>
      <c r="K215" s="467"/>
    </row>
    <row r="216" spans="1:11" ht="12.75" customHeight="1">
      <c r="A216" s="1472" t="s">
        <v>74</v>
      </c>
      <c r="B216" s="546">
        <v>4699</v>
      </c>
      <c r="C216" s="1926">
        <v>0</v>
      </c>
      <c r="D216" s="1904">
        <v>0</v>
      </c>
      <c r="E216" s="467"/>
      <c r="F216" s="1904">
        <v>0</v>
      </c>
      <c r="G216" s="1904">
        <v>0</v>
      </c>
      <c r="H216" s="467"/>
      <c r="I216" s="467"/>
      <c r="J216" s="467"/>
      <c r="K216" s="467"/>
    </row>
    <row r="217" spans="1:11" ht="12.75" customHeight="1" thickBot="1">
      <c r="A217" s="1677" t="s">
        <v>446</v>
      </c>
      <c r="B217" s="1678"/>
      <c r="C217" s="1676">
        <f>SUM(C211:C216)</f>
        <v>7917368</v>
      </c>
      <c r="D217" s="1676">
        <f>SUM(D211:D216)</f>
        <v>0</v>
      </c>
      <c r="E217" s="467"/>
      <c r="F217" s="1676">
        <f>SUM(F211:F216)</f>
        <v>0</v>
      </c>
      <c r="G217" s="1676">
        <f>SUM(G211:G216)</f>
        <v>0</v>
      </c>
      <c r="H217" s="467"/>
      <c r="I217" s="467"/>
      <c r="J217" s="467"/>
      <c r="K217" s="467"/>
    </row>
    <row r="218" spans="1:11" ht="15.75" customHeight="1" thickTop="1">
      <c r="A218" s="1571" t="s">
        <v>1092</v>
      </c>
      <c r="B218" s="1576"/>
      <c r="C218" s="542"/>
      <c r="D218" s="542"/>
      <c r="E218" s="467"/>
      <c r="F218" s="542"/>
      <c r="G218" s="542"/>
      <c r="H218" s="467"/>
      <c r="I218" s="467"/>
      <c r="J218" s="467"/>
      <c r="K218" s="467"/>
    </row>
    <row r="219" spans="1:11" ht="12.75" customHeight="1">
      <c r="A219" s="463" t="s">
        <v>786</v>
      </c>
      <c r="B219" s="469">
        <v>4770</v>
      </c>
      <c r="C219" s="1926">
        <v>0</v>
      </c>
      <c r="D219" s="1904">
        <v>0</v>
      </c>
      <c r="E219" s="467"/>
      <c r="F219" s="467"/>
      <c r="G219" s="1904">
        <v>0</v>
      </c>
      <c r="H219" s="467"/>
      <c r="I219" s="467"/>
      <c r="J219" s="467"/>
      <c r="K219" s="467"/>
    </row>
    <row r="220" spans="1:11" ht="12.75" customHeight="1">
      <c r="A220" s="463" t="s">
        <v>67</v>
      </c>
      <c r="B220" s="469">
        <v>4799</v>
      </c>
      <c r="C220" s="1926">
        <v>0</v>
      </c>
      <c r="D220" s="1904">
        <v>0</v>
      </c>
      <c r="E220" s="467"/>
      <c r="F220" s="467"/>
      <c r="G220" s="1904">
        <v>0</v>
      </c>
      <c r="H220" s="467"/>
      <c r="I220" s="467"/>
      <c r="J220" s="467"/>
      <c r="K220" s="467"/>
    </row>
    <row r="221" spans="1:11" ht="12.75" customHeight="1" thickBot="1">
      <c r="A221" s="1692" t="s">
        <v>1084</v>
      </c>
      <c r="B221" s="1693"/>
      <c r="C221" s="1676">
        <f>SUM(C219:C220)</f>
        <v>0</v>
      </c>
      <c r="D221" s="1676">
        <f>SUM(D219:D220)</f>
        <v>0</v>
      </c>
      <c r="E221" s="467"/>
      <c r="F221" s="467"/>
      <c r="G221" s="1676">
        <f>SUM(G219:G220)</f>
        <v>0</v>
      </c>
      <c r="H221" s="467"/>
      <c r="I221" s="467"/>
      <c r="J221" s="467"/>
      <c r="K221" s="467"/>
    </row>
    <row r="222" spans="1:11" ht="12.75" customHeight="1" thickTop="1" thickBot="1">
      <c r="A222" s="486" t="s">
        <v>756</v>
      </c>
      <c r="B222" s="485">
        <v>4810</v>
      </c>
      <c r="C222" s="1929">
        <v>219105</v>
      </c>
      <c r="D222" s="1921">
        <v>0</v>
      </c>
      <c r="E222" s="467"/>
      <c r="F222" s="467"/>
      <c r="G222" s="1921">
        <v>0</v>
      </c>
      <c r="H222" s="467"/>
      <c r="I222" s="467"/>
      <c r="J222" s="467"/>
      <c r="K222" s="467"/>
    </row>
    <row r="223" spans="1:11" ht="12.75" customHeight="1" thickTop="1">
      <c r="A223" s="486" t="s">
        <v>349</v>
      </c>
      <c r="B223" s="485">
        <v>4850</v>
      </c>
      <c r="C223" s="1916">
        <v>0</v>
      </c>
      <c r="D223" s="1905">
        <v>0</v>
      </c>
      <c r="E223" s="1905">
        <v>0</v>
      </c>
      <c r="F223" s="1905">
        <v>0</v>
      </c>
      <c r="G223" s="1905">
        <v>0</v>
      </c>
      <c r="H223" s="1905">
        <v>0</v>
      </c>
      <c r="I223" s="467"/>
      <c r="J223" s="1905">
        <v>0</v>
      </c>
      <c r="K223" s="1905">
        <v>0</v>
      </c>
    </row>
    <row r="224" spans="1:11" ht="12.75" customHeight="1">
      <c r="A224" s="486" t="s">
        <v>350</v>
      </c>
      <c r="B224" s="485">
        <v>4851</v>
      </c>
      <c r="C224" s="1916">
        <v>0</v>
      </c>
      <c r="D224" s="1905">
        <v>0</v>
      </c>
      <c r="E224" s="467"/>
      <c r="F224" s="1911">
        <v>0</v>
      </c>
      <c r="G224" s="1905">
        <v>0</v>
      </c>
      <c r="H224" s="467"/>
      <c r="I224" s="467"/>
      <c r="J224" s="467"/>
      <c r="K224" s="467"/>
    </row>
    <row r="225" spans="1:11" ht="12.75" customHeight="1">
      <c r="A225" s="486" t="s">
        <v>351</v>
      </c>
      <c r="B225" s="485">
        <v>4852</v>
      </c>
      <c r="C225" s="1916">
        <v>0</v>
      </c>
      <c r="D225" s="1905">
        <v>0</v>
      </c>
      <c r="E225" s="1905">
        <v>0</v>
      </c>
      <c r="F225" s="1905">
        <v>0</v>
      </c>
      <c r="G225" s="1905">
        <v>0</v>
      </c>
      <c r="H225" s="1905">
        <v>0</v>
      </c>
      <c r="I225" s="467"/>
      <c r="J225" s="1905">
        <v>0</v>
      </c>
      <c r="K225" s="1905">
        <v>0</v>
      </c>
    </row>
    <row r="226" spans="1:11" ht="12.75" customHeight="1">
      <c r="A226" s="486" t="s">
        <v>352</v>
      </c>
      <c r="B226" s="485">
        <v>4853</v>
      </c>
      <c r="C226" s="1916">
        <v>0</v>
      </c>
      <c r="D226" s="1905">
        <v>0</v>
      </c>
      <c r="E226" s="1905">
        <v>0</v>
      </c>
      <c r="F226" s="1905">
        <v>0</v>
      </c>
      <c r="G226" s="1905">
        <v>0</v>
      </c>
      <c r="H226" s="1905">
        <v>0</v>
      </c>
      <c r="I226" s="467"/>
      <c r="J226" s="1905">
        <v>0</v>
      </c>
      <c r="K226" s="1905">
        <v>0</v>
      </c>
    </row>
    <row r="227" spans="1:11" ht="12.75" customHeight="1">
      <c r="A227" s="486" t="s">
        <v>353</v>
      </c>
      <c r="B227" s="485">
        <v>4854</v>
      </c>
      <c r="C227" s="1916">
        <v>0</v>
      </c>
      <c r="D227" s="1905">
        <v>0</v>
      </c>
      <c r="E227" s="1905">
        <v>0</v>
      </c>
      <c r="F227" s="1905">
        <v>0</v>
      </c>
      <c r="G227" s="1905">
        <v>0</v>
      </c>
      <c r="H227" s="1905">
        <v>0</v>
      </c>
      <c r="I227" s="467"/>
      <c r="J227" s="1905">
        <v>0</v>
      </c>
      <c r="K227" s="1905">
        <v>0</v>
      </c>
    </row>
    <row r="228" spans="1:11" ht="12.75" customHeight="1">
      <c r="A228" s="486" t="s">
        <v>463</v>
      </c>
      <c r="B228" s="485">
        <v>4855</v>
      </c>
      <c r="C228" s="1916">
        <v>0</v>
      </c>
      <c r="D228" s="1905">
        <v>0</v>
      </c>
      <c r="E228" s="1905">
        <v>0</v>
      </c>
      <c r="F228" s="1905">
        <v>0</v>
      </c>
      <c r="G228" s="1905">
        <v>0</v>
      </c>
      <c r="H228" s="1905">
        <v>0</v>
      </c>
      <c r="I228" s="467"/>
      <c r="J228" s="1905">
        <v>0</v>
      </c>
      <c r="K228" s="1905">
        <v>0</v>
      </c>
    </row>
    <row r="229" spans="1:11" ht="12.75" customHeight="1">
      <c r="A229" s="486" t="s">
        <v>354</v>
      </c>
      <c r="B229" s="485">
        <v>4856</v>
      </c>
      <c r="C229" s="1916">
        <v>0</v>
      </c>
      <c r="D229" s="1905">
        <v>0</v>
      </c>
      <c r="E229" s="1905">
        <v>0</v>
      </c>
      <c r="F229" s="1905">
        <v>0</v>
      </c>
      <c r="G229" s="1905">
        <v>0</v>
      </c>
      <c r="H229" s="1905">
        <v>0</v>
      </c>
      <c r="I229" s="467"/>
      <c r="J229" s="1905">
        <v>0</v>
      </c>
      <c r="K229" s="1905">
        <v>0</v>
      </c>
    </row>
    <row r="230" spans="1:11" ht="12.75" customHeight="1">
      <c r="A230" s="486" t="s">
        <v>355</v>
      </c>
      <c r="B230" s="485">
        <v>4857</v>
      </c>
      <c r="C230" s="1916">
        <v>0</v>
      </c>
      <c r="D230" s="1905">
        <v>0</v>
      </c>
      <c r="E230" s="1905">
        <v>0</v>
      </c>
      <c r="F230" s="1905">
        <v>0</v>
      </c>
      <c r="G230" s="1905">
        <v>0</v>
      </c>
      <c r="H230" s="1905">
        <v>0</v>
      </c>
      <c r="I230" s="467"/>
      <c r="J230" s="1905">
        <v>0</v>
      </c>
      <c r="K230" s="1905">
        <v>0</v>
      </c>
    </row>
    <row r="231" spans="1:11" ht="12.75" customHeight="1">
      <c r="A231" s="486" t="s">
        <v>356</v>
      </c>
      <c r="B231" s="485">
        <v>4860</v>
      </c>
      <c r="C231" s="1916">
        <v>0</v>
      </c>
      <c r="D231" s="1905">
        <v>0</v>
      </c>
      <c r="E231" s="1905">
        <v>0</v>
      </c>
      <c r="F231" s="1905">
        <v>0</v>
      </c>
      <c r="G231" s="1905">
        <v>0</v>
      </c>
      <c r="H231" s="1905">
        <v>0</v>
      </c>
      <c r="I231" s="467"/>
      <c r="J231" s="1905">
        <v>0</v>
      </c>
      <c r="K231" s="1905">
        <v>0</v>
      </c>
    </row>
    <row r="232" spans="1:11" ht="12.75" customHeight="1">
      <c r="A232" s="486" t="s">
        <v>357</v>
      </c>
      <c r="B232" s="485">
        <v>4861</v>
      </c>
      <c r="C232" s="1916">
        <v>0</v>
      </c>
      <c r="D232" s="1905">
        <v>0</v>
      </c>
      <c r="E232" s="1905">
        <v>0</v>
      </c>
      <c r="F232" s="1905">
        <v>0</v>
      </c>
      <c r="G232" s="1905">
        <v>0</v>
      </c>
      <c r="H232" s="1905">
        <v>0</v>
      </c>
      <c r="I232" s="467"/>
      <c r="J232" s="1905">
        <v>0</v>
      </c>
      <c r="K232" s="1905">
        <v>0</v>
      </c>
    </row>
    <row r="233" spans="1:11" ht="12.75" customHeight="1">
      <c r="A233" s="486" t="s">
        <v>358</v>
      </c>
      <c r="B233" s="485">
        <v>4862</v>
      </c>
      <c r="C233" s="1916">
        <v>0</v>
      </c>
      <c r="D233" s="1905">
        <v>0</v>
      </c>
      <c r="E233" s="473"/>
      <c r="F233" s="1905">
        <v>0</v>
      </c>
      <c r="G233" s="1905">
        <v>0</v>
      </c>
      <c r="H233" s="473"/>
      <c r="I233" s="467"/>
      <c r="J233" s="473"/>
      <c r="K233" s="473"/>
    </row>
    <row r="234" spans="1:11" ht="12.75" customHeight="1">
      <c r="A234" s="486" t="s">
        <v>359</v>
      </c>
      <c r="B234" s="485">
        <v>4863</v>
      </c>
      <c r="C234" s="1916">
        <v>0</v>
      </c>
      <c r="D234" s="1905">
        <v>0</v>
      </c>
      <c r="E234" s="467"/>
      <c r="F234" s="473"/>
      <c r="G234" s="519"/>
      <c r="H234" s="467"/>
      <c r="I234" s="467"/>
      <c r="J234" s="467"/>
      <c r="K234" s="467"/>
    </row>
    <row r="235" spans="1:11" ht="12.75" customHeight="1">
      <c r="A235" s="486" t="s">
        <v>468</v>
      </c>
      <c r="B235" s="485">
        <v>4864</v>
      </c>
      <c r="C235" s="1916">
        <v>0</v>
      </c>
      <c r="D235" s="1905">
        <v>0</v>
      </c>
      <c r="E235" s="1905">
        <v>0</v>
      </c>
      <c r="F235" s="1905">
        <v>0</v>
      </c>
      <c r="G235" s="1905">
        <v>0</v>
      </c>
      <c r="H235" s="1905">
        <v>0</v>
      </c>
      <c r="I235" s="467"/>
      <c r="J235" s="1905">
        <v>0</v>
      </c>
      <c r="K235" s="1905">
        <v>0</v>
      </c>
    </row>
    <row r="236" spans="1:11" ht="12.75" customHeight="1">
      <c r="A236" s="486" t="s">
        <v>469</v>
      </c>
      <c r="B236" s="485">
        <v>4865</v>
      </c>
      <c r="C236" s="1916">
        <v>0</v>
      </c>
      <c r="D236" s="1905">
        <v>0</v>
      </c>
      <c r="E236" s="1905">
        <v>0</v>
      </c>
      <c r="F236" s="1905">
        <v>0</v>
      </c>
      <c r="G236" s="1905">
        <v>0</v>
      </c>
      <c r="H236" s="1905">
        <v>0</v>
      </c>
      <c r="I236" s="467"/>
      <c r="J236" s="1905">
        <v>0</v>
      </c>
      <c r="K236" s="1905">
        <v>0</v>
      </c>
    </row>
    <row r="237" spans="1:11" ht="12.75" customHeight="1">
      <c r="A237" s="486" t="s">
        <v>467</v>
      </c>
      <c r="B237" s="485">
        <v>4866</v>
      </c>
      <c r="C237" s="1916">
        <v>0</v>
      </c>
      <c r="D237" s="1905">
        <v>0</v>
      </c>
      <c r="E237" s="1905">
        <v>0</v>
      </c>
      <c r="F237" s="1905">
        <v>0</v>
      </c>
      <c r="G237" s="1905">
        <v>0</v>
      </c>
      <c r="H237" s="1905">
        <v>0</v>
      </c>
      <c r="I237" s="467"/>
      <c r="J237" s="1905">
        <v>0</v>
      </c>
      <c r="K237" s="1905">
        <v>0</v>
      </c>
    </row>
    <row r="238" spans="1:11" ht="12.75" customHeight="1">
      <c r="A238" s="486" t="s">
        <v>466</v>
      </c>
      <c r="B238" s="485">
        <v>4867</v>
      </c>
      <c r="C238" s="1916">
        <v>0</v>
      </c>
      <c r="D238" s="1905">
        <v>0</v>
      </c>
      <c r="E238" s="1905">
        <v>0</v>
      </c>
      <c r="F238" s="1905">
        <v>0</v>
      </c>
      <c r="G238" s="1905">
        <v>0</v>
      </c>
      <c r="H238" s="1905">
        <v>0</v>
      </c>
      <c r="I238" s="467"/>
      <c r="J238" s="1905">
        <v>0</v>
      </c>
      <c r="K238" s="1905">
        <v>0</v>
      </c>
    </row>
    <row r="239" spans="1:11" ht="12.75" customHeight="1">
      <c r="A239" s="486" t="s">
        <v>465</v>
      </c>
      <c r="B239" s="485">
        <v>4868</v>
      </c>
      <c r="C239" s="1916">
        <v>0</v>
      </c>
      <c r="D239" s="1905">
        <v>0</v>
      </c>
      <c r="E239" s="1905">
        <v>0</v>
      </c>
      <c r="F239" s="1905">
        <v>0</v>
      </c>
      <c r="G239" s="1905">
        <v>0</v>
      </c>
      <c r="H239" s="1905">
        <v>0</v>
      </c>
      <c r="I239" s="467"/>
      <c r="J239" s="1905">
        <v>0</v>
      </c>
      <c r="K239" s="1905">
        <v>0</v>
      </c>
    </row>
    <row r="240" spans="1:11" ht="12.75" customHeight="1">
      <c r="A240" s="486" t="s">
        <v>464</v>
      </c>
      <c r="B240" s="485">
        <v>4869</v>
      </c>
      <c r="C240" s="1916">
        <v>0</v>
      </c>
      <c r="D240" s="1905">
        <v>0</v>
      </c>
      <c r="E240" s="1905">
        <v>1057916</v>
      </c>
      <c r="F240" s="1905">
        <v>0</v>
      </c>
      <c r="G240" s="1905">
        <v>0</v>
      </c>
      <c r="H240" s="1905">
        <v>0</v>
      </c>
      <c r="I240" s="467"/>
      <c r="J240" s="1905">
        <v>0</v>
      </c>
      <c r="K240" s="1905">
        <v>0</v>
      </c>
    </row>
    <row r="241" spans="1:11" ht="12.75" customHeight="1">
      <c r="A241" s="486" t="s">
        <v>1127</v>
      </c>
      <c r="B241" s="485">
        <v>4870</v>
      </c>
      <c r="C241" s="1916">
        <v>0</v>
      </c>
      <c r="D241" s="1905">
        <v>0</v>
      </c>
      <c r="E241" s="1905">
        <v>0</v>
      </c>
      <c r="F241" s="1905">
        <v>0</v>
      </c>
      <c r="G241" s="1905">
        <v>0</v>
      </c>
      <c r="H241" s="1905">
        <v>0</v>
      </c>
      <c r="I241" s="467"/>
      <c r="J241" s="1905">
        <v>0</v>
      </c>
      <c r="K241" s="1905">
        <v>0</v>
      </c>
    </row>
    <row r="242" spans="1:11" ht="12.75" customHeight="1">
      <c r="A242" s="486" t="s">
        <v>787</v>
      </c>
      <c r="B242" s="485">
        <v>4871</v>
      </c>
      <c r="C242" s="1916">
        <v>0</v>
      </c>
      <c r="D242" s="1905">
        <v>0</v>
      </c>
      <c r="E242" s="1905">
        <v>0</v>
      </c>
      <c r="F242" s="1905">
        <v>0</v>
      </c>
      <c r="G242" s="1905">
        <v>0</v>
      </c>
      <c r="H242" s="1905">
        <v>0</v>
      </c>
      <c r="I242" s="467"/>
      <c r="J242" s="1905">
        <v>0</v>
      </c>
      <c r="K242" s="1905">
        <v>0</v>
      </c>
    </row>
    <row r="243" spans="1:11" ht="12.75" customHeight="1">
      <c r="A243" s="486" t="s">
        <v>788</v>
      </c>
      <c r="B243" s="485">
        <v>4872</v>
      </c>
      <c r="C243" s="1916">
        <v>0</v>
      </c>
      <c r="D243" s="1905">
        <v>0</v>
      </c>
      <c r="E243" s="1905">
        <v>0</v>
      </c>
      <c r="F243" s="1905">
        <v>0</v>
      </c>
      <c r="G243" s="1905">
        <v>0</v>
      </c>
      <c r="H243" s="1905">
        <v>0</v>
      </c>
      <c r="I243" s="467"/>
      <c r="J243" s="1905">
        <v>0</v>
      </c>
      <c r="K243" s="1905">
        <v>0</v>
      </c>
    </row>
    <row r="244" spans="1:11" ht="12.75" customHeight="1">
      <c r="A244" s="486" t="s">
        <v>789</v>
      </c>
      <c r="B244" s="485">
        <v>4873</v>
      </c>
      <c r="C244" s="1916">
        <v>0</v>
      </c>
      <c r="D244" s="1905">
        <v>0</v>
      </c>
      <c r="E244" s="1905">
        <v>0</v>
      </c>
      <c r="F244" s="1905">
        <v>0</v>
      </c>
      <c r="G244" s="1905">
        <v>0</v>
      </c>
      <c r="H244" s="1905">
        <v>0</v>
      </c>
      <c r="I244" s="467"/>
      <c r="J244" s="1905">
        <v>0</v>
      </c>
      <c r="K244" s="1905">
        <v>0</v>
      </c>
    </row>
    <row r="245" spans="1:11" ht="12.75" customHeight="1">
      <c r="A245" s="486" t="s">
        <v>790</v>
      </c>
      <c r="B245" s="485">
        <v>4874</v>
      </c>
      <c r="C245" s="1916">
        <v>0</v>
      </c>
      <c r="D245" s="1905">
        <v>0</v>
      </c>
      <c r="E245" s="1905">
        <v>0</v>
      </c>
      <c r="F245" s="1905">
        <v>0</v>
      </c>
      <c r="G245" s="1905">
        <v>0</v>
      </c>
      <c r="H245" s="1905">
        <v>0</v>
      </c>
      <c r="I245" s="467"/>
      <c r="J245" s="1905">
        <v>0</v>
      </c>
      <c r="K245" s="1905">
        <v>0</v>
      </c>
    </row>
    <row r="246" spans="1:11" ht="12.75" customHeight="1">
      <c r="A246" s="486" t="s">
        <v>470</v>
      </c>
      <c r="B246" s="485">
        <v>4875</v>
      </c>
      <c r="C246" s="1916">
        <v>0</v>
      </c>
      <c r="D246" s="1905">
        <v>0</v>
      </c>
      <c r="E246" s="1905">
        <v>0</v>
      </c>
      <c r="F246" s="1905">
        <v>0</v>
      </c>
      <c r="G246" s="1905">
        <v>0</v>
      </c>
      <c r="H246" s="1905">
        <v>0</v>
      </c>
      <c r="I246" s="467"/>
      <c r="J246" s="1905">
        <v>0</v>
      </c>
      <c r="K246" s="1905">
        <v>0</v>
      </c>
    </row>
    <row r="247" spans="1:11" ht="12.75" customHeight="1">
      <c r="A247" s="486" t="s">
        <v>769</v>
      </c>
      <c r="B247" s="485">
        <v>4876</v>
      </c>
      <c r="C247" s="1916">
        <v>0</v>
      </c>
      <c r="D247" s="1905">
        <v>0</v>
      </c>
      <c r="E247" s="1905">
        <v>0</v>
      </c>
      <c r="F247" s="1905">
        <v>0</v>
      </c>
      <c r="G247" s="1905">
        <v>0</v>
      </c>
      <c r="H247" s="1905">
        <v>0</v>
      </c>
      <c r="I247" s="467"/>
      <c r="J247" s="1905">
        <v>0</v>
      </c>
      <c r="K247" s="1905">
        <v>0</v>
      </c>
    </row>
    <row r="248" spans="1:11" ht="12.75" customHeight="1">
      <c r="A248" s="486" t="s">
        <v>770</v>
      </c>
      <c r="B248" s="485">
        <v>4877</v>
      </c>
      <c r="C248" s="1916">
        <v>0</v>
      </c>
      <c r="D248" s="1905">
        <v>0</v>
      </c>
      <c r="E248" s="1905">
        <v>0</v>
      </c>
      <c r="F248" s="1905">
        <v>0</v>
      </c>
      <c r="G248" s="1905">
        <v>0</v>
      </c>
      <c r="H248" s="1905">
        <v>0</v>
      </c>
      <c r="I248" s="467"/>
      <c r="J248" s="1905">
        <v>0</v>
      </c>
      <c r="K248" s="1905">
        <v>0</v>
      </c>
    </row>
    <row r="249" spans="1:11" ht="12.75" customHeight="1">
      <c r="A249" s="486" t="s">
        <v>771</v>
      </c>
      <c r="B249" s="485">
        <v>4878</v>
      </c>
      <c r="C249" s="1916">
        <v>0</v>
      </c>
      <c r="D249" s="1905">
        <v>0</v>
      </c>
      <c r="E249" s="1905">
        <v>0</v>
      </c>
      <c r="F249" s="1905">
        <v>0</v>
      </c>
      <c r="G249" s="1905">
        <v>0</v>
      </c>
      <c r="H249" s="1905">
        <v>0</v>
      </c>
      <c r="I249" s="467"/>
      <c r="J249" s="1905">
        <v>0</v>
      </c>
      <c r="K249" s="1905">
        <v>0</v>
      </c>
    </row>
    <row r="250" spans="1:11" ht="12.75" customHeight="1">
      <c r="A250" s="486" t="s">
        <v>772</v>
      </c>
      <c r="B250" s="485">
        <v>4879</v>
      </c>
      <c r="C250" s="1916">
        <v>0</v>
      </c>
      <c r="D250" s="1905">
        <v>0</v>
      </c>
      <c r="E250" s="1905">
        <v>0</v>
      </c>
      <c r="F250" s="1905">
        <v>0</v>
      </c>
      <c r="G250" s="1905">
        <v>0</v>
      </c>
      <c r="H250" s="1905">
        <v>0</v>
      </c>
      <c r="I250" s="467"/>
      <c r="J250" s="1905">
        <v>0</v>
      </c>
      <c r="K250" s="1905">
        <v>0</v>
      </c>
    </row>
    <row r="251" spans="1:11" ht="12.75" customHeight="1">
      <c r="A251" s="225" t="s">
        <v>1454</v>
      </c>
      <c r="B251" s="568">
        <v>4880</v>
      </c>
      <c r="C251" s="1916">
        <v>0</v>
      </c>
      <c r="D251" s="1905">
        <v>0</v>
      </c>
      <c r="E251" s="1905">
        <v>0</v>
      </c>
      <c r="F251" s="1905">
        <v>0</v>
      </c>
      <c r="G251" s="1905">
        <v>0</v>
      </c>
      <c r="H251" s="1905">
        <v>0</v>
      </c>
      <c r="I251" s="467"/>
      <c r="J251" s="1905">
        <v>0</v>
      </c>
      <c r="K251" s="1905">
        <v>0</v>
      </c>
    </row>
    <row r="252" spans="1:11" ht="12.75" customHeight="1" thickBot="1">
      <c r="A252" s="1694" t="s">
        <v>773</v>
      </c>
      <c r="B252" s="1695"/>
      <c r="C252" s="1687">
        <f t="shared" ref="C252:H252" si="9">SUM(C223:C251)</f>
        <v>0</v>
      </c>
      <c r="D252" s="1676">
        <f t="shared" si="9"/>
        <v>0</v>
      </c>
      <c r="E252" s="1676">
        <f t="shared" si="9"/>
        <v>1057916</v>
      </c>
      <c r="F252" s="1676">
        <f t="shared" si="9"/>
        <v>0</v>
      </c>
      <c r="G252" s="1676">
        <f t="shared" si="9"/>
        <v>0</v>
      </c>
      <c r="H252" s="1676">
        <f t="shared" si="9"/>
        <v>0</v>
      </c>
      <c r="I252" s="542"/>
      <c r="J252" s="1676">
        <f>SUM(J223:J251)</f>
        <v>0</v>
      </c>
      <c r="K252" s="1657">
        <f>SUM(K223:K251)</f>
        <v>0</v>
      </c>
    </row>
    <row r="253" spans="1:11" ht="12.75" customHeight="1" thickTop="1" thickBot="1">
      <c r="A253" s="1473" t="s">
        <v>1420</v>
      </c>
      <c r="B253" s="569">
        <v>4901</v>
      </c>
      <c r="C253" s="1934">
        <v>0</v>
      </c>
      <c r="D253" s="468"/>
      <c r="E253" s="467"/>
      <c r="F253" s="467"/>
      <c r="G253" s="467"/>
      <c r="H253" s="467"/>
      <c r="I253" s="467"/>
      <c r="J253" s="467"/>
      <c r="K253" s="467"/>
    </row>
    <row r="254" spans="1:11" ht="12.75" customHeight="1" thickTop="1" thickBot="1">
      <c r="A254" s="1474" t="s">
        <v>1462</v>
      </c>
      <c r="B254" s="570">
        <v>4902</v>
      </c>
      <c r="C254" s="1935">
        <v>1518732</v>
      </c>
      <c r="D254" s="1936">
        <v>0</v>
      </c>
      <c r="E254" s="468"/>
      <c r="F254" s="1936">
        <v>0</v>
      </c>
      <c r="G254" s="1936">
        <v>0</v>
      </c>
      <c r="H254" s="468"/>
      <c r="I254" s="467"/>
      <c r="J254" s="468"/>
      <c r="K254" s="468"/>
    </row>
    <row r="255" spans="1:11" ht="12.75" customHeight="1" thickTop="1" thickBot="1">
      <c r="A255" s="463" t="s">
        <v>1455</v>
      </c>
      <c r="B255" s="469">
        <v>4905</v>
      </c>
      <c r="C255" s="1923">
        <v>32022</v>
      </c>
      <c r="D255" s="467"/>
      <c r="E255" s="467"/>
      <c r="F255" s="1922">
        <v>0</v>
      </c>
      <c r="G255" s="1923">
        <v>0</v>
      </c>
      <c r="H255" s="467"/>
      <c r="I255" s="467"/>
      <c r="J255" s="467"/>
      <c r="K255" s="467"/>
    </row>
    <row r="256" spans="1:11" ht="12.75" customHeight="1" thickTop="1" thickBot="1">
      <c r="A256" s="463" t="s">
        <v>1456</v>
      </c>
      <c r="B256" s="469">
        <v>4909</v>
      </c>
      <c r="C256" s="1921">
        <v>533381</v>
      </c>
      <c r="D256" s="467"/>
      <c r="E256" s="467"/>
      <c r="F256" s="1921">
        <v>0</v>
      </c>
      <c r="G256" s="1921">
        <v>0</v>
      </c>
      <c r="H256" s="467"/>
      <c r="I256" s="467"/>
      <c r="J256" s="467"/>
      <c r="K256" s="467"/>
    </row>
    <row r="257" spans="1:11" ht="12.75" customHeight="1" thickTop="1" thickBot="1">
      <c r="A257" s="463" t="s">
        <v>193</v>
      </c>
      <c r="B257" s="469">
        <v>4920</v>
      </c>
      <c r="C257" s="1921">
        <v>56557</v>
      </c>
      <c r="D257" s="1922">
        <v>0</v>
      </c>
      <c r="E257" s="467"/>
      <c r="F257" s="1923">
        <v>0</v>
      </c>
      <c r="G257" s="1923">
        <v>0</v>
      </c>
      <c r="H257" s="467"/>
      <c r="I257" s="467"/>
      <c r="J257" s="467"/>
      <c r="K257" s="467"/>
    </row>
    <row r="258" spans="1:11" ht="12.75" customHeight="1" thickTop="1" thickBot="1">
      <c r="A258" s="463" t="s">
        <v>420</v>
      </c>
      <c r="B258" s="469">
        <v>4930</v>
      </c>
      <c r="C258" s="1921">
        <v>0</v>
      </c>
      <c r="D258" s="1921">
        <v>0</v>
      </c>
      <c r="E258" s="467"/>
      <c r="F258" s="1921">
        <v>0</v>
      </c>
      <c r="G258" s="1921">
        <v>0</v>
      </c>
      <c r="H258" s="467"/>
      <c r="I258" s="467"/>
      <c r="J258" s="467"/>
      <c r="K258" s="467"/>
    </row>
    <row r="259" spans="1:11" ht="12.75" customHeight="1" thickTop="1" thickBot="1">
      <c r="A259" s="463" t="s">
        <v>757</v>
      </c>
      <c r="B259" s="469">
        <v>4932</v>
      </c>
      <c r="C259" s="1921">
        <v>1977203</v>
      </c>
      <c r="D259" s="1921">
        <v>0</v>
      </c>
      <c r="E259" s="467"/>
      <c r="F259" s="1921">
        <v>0</v>
      </c>
      <c r="G259" s="1921">
        <v>0</v>
      </c>
      <c r="H259" s="467"/>
      <c r="I259" s="467"/>
      <c r="J259" s="467"/>
      <c r="K259" s="467"/>
    </row>
    <row r="260" spans="1:11" ht="12.75" customHeight="1" thickTop="1" thickBot="1">
      <c r="A260" s="463" t="s">
        <v>889</v>
      </c>
      <c r="B260" s="469">
        <v>4960</v>
      </c>
      <c r="C260" s="1929">
        <v>0</v>
      </c>
      <c r="D260" s="1921">
        <v>0</v>
      </c>
      <c r="E260" s="467"/>
      <c r="F260" s="1921">
        <v>0</v>
      </c>
      <c r="G260" s="1921">
        <v>0</v>
      </c>
      <c r="H260" s="467"/>
      <c r="I260" s="467"/>
      <c r="J260" s="467"/>
      <c r="K260" s="467"/>
    </row>
    <row r="261" spans="1:11" ht="12.75" customHeight="1" thickTop="1" thickBot="1">
      <c r="A261" s="1899" t="s">
        <v>1932</v>
      </c>
      <c r="B261" s="469">
        <v>4981</v>
      </c>
      <c r="C261" s="561"/>
      <c r="D261" s="562"/>
      <c r="E261" s="467"/>
      <c r="F261" s="562"/>
      <c r="G261" s="562"/>
      <c r="H261" s="467"/>
      <c r="I261" s="467"/>
      <c r="J261" s="467"/>
      <c r="K261" s="467"/>
    </row>
    <row r="262" spans="1:11" ht="12.75" customHeight="1" thickTop="1" thickBot="1">
      <c r="A262" s="1900" t="s">
        <v>1933</v>
      </c>
      <c r="B262" s="469">
        <v>4982</v>
      </c>
      <c r="C262" s="561"/>
      <c r="D262" s="562"/>
      <c r="E262" s="467"/>
      <c r="F262" s="562"/>
      <c r="G262" s="562"/>
      <c r="H262" s="467"/>
      <c r="I262" s="467"/>
      <c r="J262" s="467"/>
      <c r="K262" s="467"/>
    </row>
    <row r="263" spans="1:11" ht="12.75" customHeight="1" thickTop="1" thickBot="1">
      <c r="A263" s="463" t="s">
        <v>567</v>
      </c>
      <c r="B263" s="469">
        <v>4991</v>
      </c>
      <c r="C263" s="1929">
        <v>787333</v>
      </c>
      <c r="D263" s="1921">
        <v>0</v>
      </c>
      <c r="E263" s="467"/>
      <c r="F263" s="1921">
        <v>0</v>
      </c>
      <c r="G263" s="1921">
        <v>0</v>
      </c>
      <c r="H263" s="467"/>
      <c r="I263" s="467"/>
      <c r="J263" s="467"/>
      <c r="K263" s="467"/>
    </row>
    <row r="264" spans="1:11" ht="12.75" customHeight="1" thickTop="1" thickBot="1">
      <c r="A264" s="463" t="s">
        <v>376</v>
      </c>
      <c r="B264" s="469">
        <v>4992</v>
      </c>
      <c r="C264" s="1929">
        <v>3647825</v>
      </c>
      <c r="D264" s="1921">
        <v>0</v>
      </c>
      <c r="E264" s="467"/>
      <c r="F264" s="1921">
        <v>0</v>
      </c>
      <c r="G264" s="1921">
        <v>0</v>
      </c>
      <c r="H264" s="467"/>
      <c r="I264" s="467"/>
      <c r="J264" s="467"/>
      <c r="K264" s="467"/>
    </row>
    <row r="265" spans="1:11" s="571" customFormat="1" ht="12.75" customHeight="1" thickTop="1" thickBot="1">
      <c r="A265" s="551" t="s">
        <v>75</v>
      </c>
      <c r="B265" s="546">
        <v>4999</v>
      </c>
      <c r="C265" s="1929">
        <v>29679</v>
      </c>
      <c r="D265" s="1921">
        <v>0</v>
      </c>
      <c r="E265" s="467"/>
      <c r="F265" s="1921">
        <v>0</v>
      </c>
      <c r="G265" s="1921">
        <v>0</v>
      </c>
      <c r="H265" s="1919">
        <v>0</v>
      </c>
      <c r="I265" s="467"/>
      <c r="J265" s="467"/>
      <c r="K265" s="1919">
        <v>0</v>
      </c>
    </row>
    <row r="266" spans="1:11" ht="14.25" thickTop="1" thickBot="1">
      <c r="A266" s="1677" t="s">
        <v>1665</v>
      </c>
      <c r="B266" s="1696"/>
      <c r="C266" s="1684">
        <f t="shared" ref="C266:H266" si="10">SUM(C188,C198,C204,C209,C217,C221,C222,C252:C265)</f>
        <v>50303370</v>
      </c>
      <c r="D266" s="1684">
        <f t="shared" si="10"/>
        <v>0</v>
      </c>
      <c r="E266" s="1684">
        <f t="shared" si="10"/>
        <v>1057916</v>
      </c>
      <c r="F266" s="1684">
        <f t="shared" si="10"/>
        <v>0</v>
      </c>
      <c r="G266" s="1684">
        <f t="shared" si="10"/>
        <v>0</v>
      </c>
      <c r="H266" s="1684">
        <f t="shared" si="10"/>
        <v>0</v>
      </c>
      <c r="I266" s="467"/>
      <c r="J266" s="1684">
        <f>SUM(J188,J198,J204,J209,J217,J221,J222,J252:J265)</f>
        <v>0</v>
      </c>
      <c r="K266" s="1671">
        <f>SUM(K188,K198,K204,K209,K217,K221,K222,K252:K265)</f>
        <v>0</v>
      </c>
    </row>
    <row r="267" spans="1:11" ht="14.25" thickTop="1" thickBot="1">
      <c r="A267" s="1697" t="s">
        <v>1085</v>
      </c>
      <c r="B267" s="1698" t="s">
        <v>859</v>
      </c>
      <c r="C267" s="1684">
        <f>SUM(C175,C181,C266)</f>
        <v>50318389</v>
      </c>
      <c r="D267" s="1684">
        <f>SUM(D175,D181,D266)</f>
        <v>0</v>
      </c>
      <c r="E267" s="1684">
        <f>SUM(E175,E266)</f>
        <v>1057916</v>
      </c>
      <c r="F267" s="1684">
        <f t="shared" ref="F267:K267" si="11">SUM(F175,F181,F266)</f>
        <v>0</v>
      </c>
      <c r="G267" s="1684">
        <f t="shared" si="11"/>
        <v>0</v>
      </c>
      <c r="H267" s="1684">
        <f t="shared" si="11"/>
        <v>0</v>
      </c>
      <c r="I267" s="1684">
        <f t="shared" si="11"/>
        <v>0</v>
      </c>
      <c r="J267" s="1684">
        <f t="shared" si="11"/>
        <v>0</v>
      </c>
      <c r="K267" s="1671">
        <f t="shared" si="11"/>
        <v>0</v>
      </c>
    </row>
    <row r="268" spans="1:11" ht="14.25" thickTop="1" thickBot="1">
      <c r="A268" s="1699" t="s">
        <v>251</v>
      </c>
      <c r="B268" s="1700"/>
      <c r="C268" s="1684">
        <f t="shared" ref="C268:K268" si="12">SUM(C109,C114,C170,C267)</f>
        <v>322331660</v>
      </c>
      <c r="D268" s="1684">
        <f t="shared" si="12"/>
        <v>23214005</v>
      </c>
      <c r="E268" s="1684">
        <f t="shared" si="12"/>
        <v>14693275</v>
      </c>
      <c r="F268" s="1684">
        <f t="shared" si="12"/>
        <v>37327554</v>
      </c>
      <c r="G268" s="1684">
        <f t="shared" si="12"/>
        <v>7332439</v>
      </c>
      <c r="H268" s="1684">
        <f t="shared" si="12"/>
        <v>3407567</v>
      </c>
      <c r="I268" s="1684">
        <f t="shared" si="12"/>
        <v>2112616</v>
      </c>
      <c r="J268" s="1684">
        <f t="shared" si="12"/>
        <v>6381132</v>
      </c>
      <c r="K268" s="1671">
        <f t="shared" si="12"/>
        <v>1994405</v>
      </c>
    </row>
    <row r="269" spans="1:11" ht="13.5" thickTop="1">
      <c r="C269" s="574"/>
      <c r="D269" s="574"/>
      <c r="E269" s="574"/>
      <c r="F269" s="574"/>
      <c r="G269" s="574"/>
      <c r="H269" s="574"/>
      <c r="I269" s="574"/>
      <c r="J269" s="574"/>
      <c r="K269" s="574"/>
    </row>
    <row r="270" spans="1:11">
      <c r="C270" s="574"/>
      <c r="D270" s="574"/>
      <c r="E270" s="574"/>
      <c r="F270" s="574"/>
      <c r="G270" s="574"/>
      <c r="H270" s="574"/>
      <c r="I270" s="574"/>
      <c r="J270" s="574"/>
      <c r="K270" s="574"/>
    </row>
    <row r="271" spans="1:11">
      <c r="C271" s="574"/>
      <c r="D271" s="574"/>
      <c r="E271" s="574"/>
      <c r="F271" s="574"/>
      <c r="G271" s="574"/>
      <c r="H271" s="574"/>
      <c r="I271" s="574"/>
      <c r="J271" s="574"/>
      <c r="K271" s="574"/>
    </row>
    <row r="272" spans="1:11">
      <c r="C272" s="574"/>
      <c r="D272" s="574"/>
      <c r="E272" s="574"/>
      <c r="F272" s="574"/>
      <c r="G272" s="574"/>
      <c r="H272" s="574"/>
      <c r="I272" s="574"/>
      <c r="J272" s="574"/>
      <c r="K272" s="574"/>
    </row>
    <row r="273" spans="1:11">
      <c r="C273" s="574"/>
      <c r="D273" s="574"/>
      <c r="E273" s="574"/>
      <c r="F273" s="574"/>
      <c r="G273" s="574"/>
      <c r="H273" s="574"/>
      <c r="I273" s="574"/>
      <c r="J273" s="574"/>
      <c r="K273" s="574"/>
    </row>
    <row r="274" spans="1:11">
      <c r="C274" s="574"/>
      <c r="D274" s="574"/>
      <c r="E274" s="574"/>
      <c r="F274" s="574"/>
      <c r="G274" s="574"/>
      <c r="H274" s="574"/>
      <c r="I274" s="574"/>
      <c r="J274" s="574"/>
      <c r="K274" s="574"/>
    </row>
    <row r="275" spans="1:11" s="329" customFormat="1">
      <c r="A275" s="572"/>
      <c r="B275" s="573"/>
      <c r="C275" s="574"/>
      <c r="D275" s="574"/>
      <c r="E275" s="574"/>
      <c r="F275" s="574"/>
      <c r="G275" s="574"/>
      <c r="H275" s="574"/>
      <c r="I275" s="574"/>
      <c r="J275" s="574"/>
      <c r="K275" s="574"/>
    </row>
    <row r="276" spans="1:11" s="329" customFormat="1">
      <c r="A276" s="572"/>
    </row>
    <row r="277" spans="1:11" s="329" customFormat="1">
      <c r="A277" s="575"/>
    </row>
    <row r="278" spans="1:11" s="329" customFormat="1">
      <c r="A278" s="575"/>
    </row>
    <row r="279" spans="1:11" s="329" customFormat="1">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zoomScaleSheetLayoutView="100" workbookViewId="0">
      <pane ySplit="2" topLeftCell="A18" activePane="bottomLeft" state="frozen"/>
      <selection activeCell="F60" sqref="F59:F60"/>
      <selection pane="bottomLeft" activeCell="F60" sqref="F59:F60"/>
    </sheetView>
  </sheetViews>
  <sheetFormatPr defaultColWidth="9.140625" defaultRowHeight="12.75"/>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c r="A1" s="2164" t="s">
        <v>1798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c r="A2" s="2198"/>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c r="A3" s="2204" t="s">
        <v>296</v>
      </c>
      <c r="B3" s="2205"/>
      <c r="C3" s="1519"/>
      <c r="D3" s="1519"/>
      <c r="E3" s="1519"/>
      <c r="F3" s="1519"/>
      <c r="G3" s="1519"/>
      <c r="H3" s="1519"/>
      <c r="I3" s="1519"/>
      <c r="J3" s="1519"/>
      <c r="K3" s="1520"/>
      <c r="L3" s="1521"/>
      <c r="M3" s="587"/>
      <c r="N3" s="587"/>
    </row>
    <row r="4" spans="1:14" s="259" customFormat="1" ht="15.75" customHeight="1">
      <c r="A4" s="1577" t="s">
        <v>44</v>
      </c>
      <c r="B4" s="1578" t="s">
        <v>569</v>
      </c>
      <c r="C4" s="588"/>
      <c r="D4" s="588"/>
      <c r="E4" s="588"/>
      <c r="F4" s="588"/>
      <c r="G4" s="588"/>
      <c r="H4" s="588"/>
      <c r="I4" s="589"/>
      <c r="J4" s="588"/>
      <c r="K4" s="590"/>
      <c r="L4" s="588"/>
      <c r="M4" s="591"/>
      <c r="N4" s="591"/>
    </row>
    <row r="5" spans="1:14">
      <c r="A5" s="1475" t="s">
        <v>960</v>
      </c>
      <c r="B5" s="592">
        <v>1100</v>
      </c>
      <c r="C5" s="1904">
        <v>64592499</v>
      </c>
      <c r="D5" s="1904">
        <v>21593871</v>
      </c>
      <c r="E5" s="1904">
        <v>1819111</v>
      </c>
      <c r="F5" s="1904">
        <v>5452710</v>
      </c>
      <c r="G5" s="1904">
        <v>25660</v>
      </c>
      <c r="H5" s="1904">
        <v>192919</v>
      </c>
      <c r="I5" s="1905">
        <v>800911</v>
      </c>
      <c r="J5" s="1905">
        <v>0</v>
      </c>
      <c r="K5" s="1640">
        <f>SUM(C5:J5)</f>
        <v>94477681</v>
      </c>
      <c r="L5" s="1904">
        <v>97655617</v>
      </c>
    </row>
    <row r="6" spans="1:14">
      <c r="A6" s="1475" t="s">
        <v>1432</v>
      </c>
      <c r="B6" s="592" t="s">
        <v>1430</v>
      </c>
      <c r="C6" s="474"/>
      <c r="D6" s="474"/>
      <c r="E6" s="1904">
        <v>9889588</v>
      </c>
      <c r="F6" s="474"/>
      <c r="G6" s="474"/>
      <c r="H6" s="474"/>
      <c r="I6" s="474"/>
      <c r="J6" s="474"/>
      <c r="K6" s="1640">
        <f>SUM(C6,E6)</f>
        <v>9889588</v>
      </c>
      <c r="L6" s="1904">
        <v>0</v>
      </c>
    </row>
    <row r="7" spans="1:14">
      <c r="A7" s="1475" t="s">
        <v>163</v>
      </c>
      <c r="B7" s="592" t="s">
        <v>966</v>
      </c>
      <c r="C7" s="1905">
        <v>5580370</v>
      </c>
      <c r="D7" s="1905">
        <v>2606378</v>
      </c>
      <c r="E7" s="1905">
        <v>174557</v>
      </c>
      <c r="F7" s="1905">
        <v>520718</v>
      </c>
      <c r="G7" s="1905">
        <v>0</v>
      </c>
      <c r="H7" s="1905">
        <v>0</v>
      </c>
      <c r="I7" s="1905">
        <v>45179</v>
      </c>
      <c r="J7" s="1905">
        <v>0</v>
      </c>
      <c r="K7" s="1640">
        <f t="shared" ref="K7:K32" si="0">SUM(C7:J7)</f>
        <v>8927202</v>
      </c>
      <c r="L7" s="1904">
        <v>8181594</v>
      </c>
    </row>
    <row r="8" spans="1:14">
      <c r="A8" s="1475" t="s">
        <v>164</v>
      </c>
      <c r="B8" s="592">
        <v>1200</v>
      </c>
      <c r="C8" s="1904">
        <v>23145770</v>
      </c>
      <c r="D8" s="1904">
        <v>9455535</v>
      </c>
      <c r="E8" s="1904">
        <v>1457028</v>
      </c>
      <c r="F8" s="1904">
        <v>128705</v>
      </c>
      <c r="G8" s="1904">
        <v>5450</v>
      </c>
      <c r="H8" s="1904">
        <v>7515191</v>
      </c>
      <c r="I8" s="1905">
        <v>50410</v>
      </c>
      <c r="J8" s="1905">
        <v>0</v>
      </c>
      <c r="K8" s="1640">
        <f t="shared" si="0"/>
        <v>41758089</v>
      </c>
      <c r="L8" s="1904">
        <v>43289642</v>
      </c>
    </row>
    <row r="9" spans="1:14">
      <c r="A9" s="1475" t="s">
        <v>720</v>
      </c>
      <c r="B9" s="592" t="s">
        <v>967</v>
      </c>
      <c r="C9" s="1905">
        <v>2382488</v>
      </c>
      <c r="D9" s="1905">
        <v>937009</v>
      </c>
      <c r="E9" s="1905">
        <v>21399</v>
      </c>
      <c r="F9" s="1905">
        <v>25264</v>
      </c>
      <c r="G9" s="1905">
        <v>0</v>
      </c>
      <c r="H9" s="1905">
        <v>0</v>
      </c>
      <c r="I9" s="1905">
        <v>10982</v>
      </c>
      <c r="J9" s="1905">
        <v>0</v>
      </c>
      <c r="K9" s="1640">
        <f t="shared" si="0"/>
        <v>3377142</v>
      </c>
      <c r="L9" s="1904">
        <v>2832829</v>
      </c>
    </row>
    <row r="10" spans="1:14">
      <c r="A10" s="1475" t="s">
        <v>721</v>
      </c>
      <c r="B10" s="592">
        <v>1250</v>
      </c>
      <c r="C10" s="1904">
        <v>3541793</v>
      </c>
      <c r="D10" s="1904">
        <v>1276510</v>
      </c>
      <c r="E10" s="1904">
        <v>1716407</v>
      </c>
      <c r="F10" s="1904">
        <v>3321861</v>
      </c>
      <c r="G10" s="1904">
        <v>0</v>
      </c>
      <c r="H10" s="1904">
        <v>0</v>
      </c>
      <c r="I10" s="1905">
        <v>42696</v>
      </c>
      <c r="J10" s="1905">
        <v>0</v>
      </c>
      <c r="K10" s="1640">
        <f t="shared" si="0"/>
        <v>9899267</v>
      </c>
      <c r="L10" s="1904">
        <v>7830364</v>
      </c>
    </row>
    <row r="11" spans="1:14">
      <c r="A11" s="1475" t="s">
        <v>1129</v>
      </c>
      <c r="B11" s="592" t="s">
        <v>161</v>
      </c>
      <c r="C11" s="1905">
        <v>0</v>
      </c>
      <c r="D11" s="1905">
        <v>0</v>
      </c>
      <c r="E11" s="1905">
        <v>0</v>
      </c>
      <c r="F11" s="1905">
        <v>0</v>
      </c>
      <c r="G11" s="1905">
        <v>0</v>
      </c>
      <c r="H11" s="1905">
        <v>0</v>
      </c>
      <c r="I11" s="1905">
        <v>0</v>
      </c>
      <c r="J11" s="1905">
        <v>0</v>
      </c>
      <c r="K11" s="1640">
        <f t="shared" si="0"/>
        <v>0</v>
      </c>
      <c r="L11" s="1904">
        <v>722542</v>
      </c>
    </row>
    <row r="12" spans="1:14">
      <c r="A12" s="1475" t="s">
        <v>961</v>
      </c>
      <c r="B12" s="592">
        <v>1300</v>
      </c>
      <c r="C12" s="1904">
        <v>169687</v>
      </c>
      <c r="D12" s="1904">
        <v>54494</v>
      </c>
      <c r="E12" s="1904">
        <v>1268</v>
      </c>
      <c r="F12" s="1904">
        <v>0</v>
      </c>
      <c r="G12" s="1904">
        <v>0</v>
      </c>
      <c r="H12" s="1904">
        <v>0</v>
      </c>
      <c r="I12" s="1905">
        <v>0</v>
      </c>
      <c r="J12" s="1905">
        <v>0</v>
      </c>
      <c r="K12" s="1640">
        <f t="shared" si="0"/>
        <v>225449</v>
      </c>
      <c r="L12" s="1904">
        <v>168273</v>
      </c>
    </row>
    <row r="13" spans="1:14">
      <c r="A13" s="1475" t="s">
        <v>722</v>
      </c>
      <c r="B13" s="592">
        <v>1400</v>
      </c>
      <c r="C13" s="1904">
        <v>4300086</v>
      </c>
      <c r="D13" s="1904">
        <v>1443475</v>
      </c>
      <c r="E13" s="1904">
        <v>146609</v>
      </c>
      <c r="F13" s="1904">
        <v>153249</v>
      </c>
      <c r="G13" s="1904">
        <v>0</v>
      </c>
      <c r="H13" s="1904">
        <v>47038</v>
      </c>
      <c r="I13" s="1905">
        <v>69405</v>
      </c>
      <c r="J13" s="1905">
        <v>0</v>
      </c>
      <c r="K13" s="1640">
        <f t="shared" si="0"/>
        <v>6159862</v>
      </c>
      <c r="L13" s="1904">
        <v>5891360</v>
      </c>
    </row>
    <row r="14" spans="1:14">
      <c r="A14" s="1475" t="s">
        <v>962</v>
      </c>
      <c r="B14" s="592">
        <v>1500</v>
      </c>
      <c r="C14" s="1904">
        <v>1609734</v>
      </c>
      <c r="D14" s="1904">
        <v>291065</v>
      </c>
      <c r="E14" s="1904">
        <v>390505</v>
      </c>
      <c r="F14" s="1904">
        <v>89811</v>
      </c>
      <c r="G14" s="1904">
        <v>5568</v>
      </c>
      <c r="H14" s="1904">
        <v>117188</v>
      </c>
      <c r="I14" s="1905">
        <v>25831</v>
      </c>
      <c r="J14" s="1905">
        <v>0</v>
      </c>
      <c r="K14" s="1640">
        <f t="shared" si="0"/>
        <v>2529702</v>
      </c>
      <c r="L14" s="1904">
        <v>2084781</v>
      </c>
    </row>
    <row r="15" spans="1:14">
      <c r="A15" s="1475" t="s">
        <v>963</v>
      </c>
      <c r="B15" s="592">
        <v>1600</v>
      </c>
      <c r="C15" s="1904">
        <v>491362</v>
      </c>
      <c r="D15" s="1904">
        <v>93375</v>
      </c>
      <c r="E15" s="1904">
        <v>189210</v>
      </c>
      <c r="F15" s="1904">
        <v>240998</v>
      </c>
      <c r="G15" s="1904">
        <v>0</v>
      </c>
      <c r="H15" s="1904">
        <v>0</v>
      </c>
      <c r="I15" s="1905">
        <v>22933</v>
      </c>
      <c r="J15" s="1905">
        <v>0</v>
      </c>
      <c r="K15" s="1640">
        <f t="shared" si="0"/>
        <v>1037878</v>
      </c>
      <c r="L15" s="1904">
        <v>427001</v>
      </c>
    </row>
    <row r="16" spans="1:14">
      <c r="A16" s="1475" t="s">
        <v>986</v>
      </c>
      <c r="B16" s="592" t="s">
        <v>423</v>
      </c>
      <c r="C16" s="1904">
        <v>4196584</v>
      </c>
      <c r="D16" s="1904">
        <v>1359161</v>
      </c>
      <c r="E16" s="1904">
        <v>100814</v>
      </c>
      <c r="F16" s="1904">
        <v>44740</v>
      </c>
      <c r="G16" s="1904">
        <v>0</v>
      </c>
      <c r="H16" s="1904">
        <v>1644</v>
      </c>
      <c r="I16" s="1905">
        <v>5094</v>
      </c>
      <c r="J16" s="1905">
        <v>0</v>
      </c>
      <c r="K16" s="1640">
        <f t="shared" si="0"/>
        <v>5708037</v>
      </c>
      <c r="L16" s="1904">
        <v>6121968</v>
      </c>
    </row>
    <row r="17" spans="1:12">
      <c r="A17" s="1475" t="s">
        <v>723</v>
      </c>
      <c r="B17" s="592" t="s">
        <v>162</v>
      </c>
      <c r="C17" s="1905">
        <v>480709</v>
      </c>
      <c r="D17" s="1905">
        <v>151156</v>
      </c>
      <c r="E17" s="1905">
        <v>13797</v>
      </c>
      <c r="F17" s="1905">
        <v>14348</v>
      </c>
      <c r="G17" s="1905">
        <v>18830</v>
      </c>
      <c r="H17" s="1905">
        <v>10</v>
      </c>
      <c r="I17" s="1905">
        <v>0</v>
      </c>
      <c r="J17" s="1905">
        <v>0</v>
      </c>
      <c r="K17" s="1640">
        <f t="shared" si="0"/>
        <v>678850</v>
      </c>
      <c r="L17" s="1904">
        <v>822003</v>
      </c>
    </row>
    <row r="18" spans="1:12">
      <c r="A18" s="1475" t="s">
        <v>1086</v>
      </c>
      <c r="B18" s="592">
        <v>1800</v>
      </c>
      <c r="C18" s="1904">
        <v>9557709</v>
      </c>
      <c r="D18" s="1904">
        <v>3048189</v>
      </c>
      <c r="E18" s="1904">
        <v>70265</v>
      </c>
      <c r="F18" s="1904">
        <v>462258</v>
      </c>
      <c r="G18" s="1904">
        <v>0</v>
      </c>
      <c r="H18" s="1904">
        <v>200</v>
      </c>
      <c r="I18" s="1905">
        <v>0</v>
      </c>
      <c r="J18" s="1905">
        <v>0</v>
      </c>
      <c r="K18" s="1640">
        <f t="shared" si="0"/>
        <v>13138621</v>
      </c>
      <c r="L18" s="1904">
        <v>13901011</v>
      </c>
    </row>
    <row r="19" spans="1:12">
      <c r="A19" s="1475" t="s">
        <v>134</v>
      </c>
      <c r="B19" s="592">
        <v>1900</v>
      </c>
      <c r="C19" s="1904">
        <v>2979104</v>
      </c>
      <c r="D19" s="1904">
        <v>947958</v>
      </c>
      <c r="E19" s="1904">
        <v>735495</v>
      </c>
      <c r="F19" s="1904">
        <v>25763</v>
      </c>
      <c r="G19" s="1904">
        <v>0</v>
      </c>
      <c r="H19" s="1904">
        <v>1391000</v>
      </c>
      <c r="I19" s="1905">
        <v>988</v>
      </c>
      <c r="J19" s="1905">
        <v>0</v>
      </c>
      <c r="K19" s="1640">
        <f t="shared" si="0"/>
        <v>6080308</v>
      </c>
      <c r="L19" s="1904">
        <v>6189307</v>
      </c>
    </row>
    <row r="20" spans="1:12">
      <c r="A20" s="1476" t="s">
        <v>737</v>
      </c>
      <c r="B20" s="580" t="s">
        <v>724</v>
      </c>
      <c r="C20" s="474"/>
      <c r="D20" s="474"/>
      <c r="E20" s="474"/>
      <c r="F20" s="474"/>
      <c r="G20" s="474"/>
      <c r="H20" s="1911">
        <v>0</v>
      </c>
      <c r="I20" s="594"/>
      <c r="J20" s="473"/>
      <c r="K20" s="1640">
        <f t="shared" si="0"/>
        <v>0</v>
      </c>
      <c r="L20" s="1910">
        <v>0</v>
      </c>
    </row>
    <row r="21" spans="1:12">
      <c r="A21" s="1476" t="s">
        <v>738</v>
      </c>
      <c r="B21" s="580" t="s">
        <v>725</v>
      </c>
      <c r="C21" s="474"/>
      <c r="D21" s="474"/>
      <c r="E21" s="474"/>
      <c r="F21" s="474"/>
      <c r="G21" s="474"/>
      <c r="H21" s="1911">
        <v>0</v>
      </c>
      <c r="I21" s="594"/>
      <c r="J21" s="474"/>
      <c r="K21" s="1640">
        <f t="shared" si="0"/>
        <v>0</v>
      </c>
      <c r="L21" s="1910">
        <v>0</v>
      </c>
    </row>
    <row r="22" spans="1:12">
      <c r="A22" s="1476" t="s">
        <v>739</v>
      </c>
      <c r="B22" s="580" t="s">
        <v>726</v>
      </c>
      <c r="C22" s="474"/>
      <c r="D22" s="474"/>
      <c r="E22" s="474"/>
      <c r="F22" s="474"/>
      <c r="G22" s="474"/>
      <c r="H22" s="1911">
        <v>0</v>
      </c>
      <c r="I22" s="594"/>
      <c r="J22" s="474"/>
      <c r="K22" s="1640">
        <f t="shared" si="0"/>
        <v>0</v>
      </c>
      <c r="L22" s="1910">
        <v>0</v>
      </c>
    </row>
    <row r="23" spans="1:12">
      <c r="A23" s="1476" t="s">
        <v>740</v>
      </c>
      <c r="B23" s="580" t="s">
        <v>727</v>
      </c>
      <c r="C23" s="474"/>
      <c r="D23" s="474"/>
      <c r="E23" s="474"/>
      <c r="F23" s="474"/>
      <c r="G23" s="474"/>
      <c r="H23" s="1911">
        <v>0</v>
      </c>
      <c r="I23" s="594"/>
      <c r="J23" s="474"/>
      <c r="K23" s="1640">
        <f t="shared" si="0"/>
        <v>0</v>
      </c>
      <c r="L23" s="1910">
        <v>0</v>
      </c>
    </row>
    <row r="24" spans="1:12" ht="12.75" customHeight="1">
      <c r="A24" s="1476" t="s">
        <v>741</v>
      </c>
      <c r="B24" s="580" t="s">
        <v>728</v>
      </c>
      <c r="C24" s="474"/>
      <c r="D24" s="474"/>
      <c r="E24" s="474"/>
      <c r="F24" s="474"/>
      <c r="G24" s="474"/>
      <c r="H24" s="1911">
        <v>0</v>
      </c>
      <c r="I24" s="594"/>
      <c r="J24" s="474"/>
      <c r="K24" s="1640">
        <f t="shared" si="0"/>
        <v>0</v>
      </c>
      <c r="L24" s="1910">
        <v>0</v>
      </c>
    </row>
    <row r="25" spans="1:12" ht="12.75" customHeight="1">
      <c r="A25" s="1476" t="s">
        <v>801</v>
      </c>
      <c r="B25" s="580" t="s">
        <v>729</v>
      </c>
      <c r="C25" s="474"/>
      <c r="D25" s="474"/>
      <c r="E25" s="474"/>
      <c r="F25" s="474"/>
      <c r="G25" s="474"/>
      <c r="H25" s="1911">
        <v>0</v>
      </c>
      <c r="I25" s="594"/>
      <c r="J25" s="474"/>
      <c r="K25" s="1640">
        <f t="shared" si="0"/>
        <v>0</v>
      </c>
      <c r="L25" s="1910">
        <v>0</v>
      </c>
    </row>
    <row r="26" spans="1:12">
      <c r="A26" s="1476" t="s">
        <v>621</v>
      </c>
      <c r="B26" s="580" t="s">
        <v>730</v>
      </c>
      <c r="C26" s="474"/>
      <c r="D26" s="474"/>
      <c r="E26" s="474"/>
      <c r="F26" s="474"/>
      <c r="G26" s="474"/>
      <c r="H26" s="1911">
        <v>0</v>
      </c>
      <c r="I26" s="594"/>
      <c r="J26" s="474"/>
      <c r="K26" s="1640">
        <f t="shared" si="0"/>
        <v>0</v>
      </c>
      <c r="L26" s="1910">
        <v>0</v>
      </c>
    </row>
    <row r="27" spans="1:12">
      <c r="A27" s="1476" t="s">
        <v>622</v>
      </c>
      <c r="B27" s="580" t="s">
        <v>731</v>
      </c>
      <c r="C27" s="474"/>
      <c r="D27" s="474"/>
      <c r="E27" s="474"/>
      <c r="F27" s="474"/>
      <c r="G27" s="474"/>
      <c r="H27" s="1911">
        <v>0</v>
      </c>
      <c r="I27" s="594"/>
      <c r="J27" s="474"/>
      <c r="K27" s="1640">
        <f t="shared" si="0"/>
        <v>0</v>
      </c>
      <c r="L27" s="1910">
        <v>0</v>
      </c>
    </row>
    <row r="28" spans="1:12">
      <c r="A28" s="1476" t="s">
        <v>150</v>
      </c>
      <c r="B28" s="580" t="s">
        <v>732</v>
      </c>
      <c r="C28" s="474"/>
      <c r="D28" s="474"/>
      <c r="E28" s="474"/>
      <c r="F28" s="474"/>
      <c r="G28" s="474"/>
      <c r="H28" s="1911">
        <v>0</v>
      </c>
      <c r="I28" s="594"/>
      <c r="J28" s="474"/>
      <c r="K28" s="1640">
        <f t="shared" si="0"/>
        <v>0</v>
      </c>
      <c r="L28" s="1910">
        <v>0</v>
      </c>
    </row>
    <row r="29" spans="1:12">
      <c r="A29" s="1476" t="s">
        <v>151</v>
      </c>
      <c r="B29" s="580" t="s">
        <v>733</v>
      </c>
      <c r="C29" s="474"/>
      <c r="D29" s="474"/>
      <c r="E29" s="474"/>
      <c r="F29" s="474"/>
      <c r="G29" s="474"/>
      <c r="H29" s="1911">
        <v>0</v>
      </c>
      <c r="I29" s="594"/>
      <c r="J29" s="474"/>
      <c r="K29" s="1640">
        <f t="shared" si="0"/>
        <v>0</v>
      </c>
      <c r="L29" s="1910">
        <v>0</v>
      </c>
    </row>
    <row r="30" spans="1:12">
      <c r="A30" s="1476" t="s">
        <v>152</v>
      </c>
      <c r="B30" s="580" t="s">
        <v>734</v>
      </c>
      <c r="C30" s="474"/>
      <c r="D30" s="474"/>
      <c r="E30" s="474"/>
      <c r="F30" s="474"/>
      <c r="G30" s="474"/>
      <c r="H30" s="1911">
        <v>0</v>
      </c>
      <c r="I30" s="594"/>
      <c r="J30" s="474"/>
      <c r="K30" s="1640">
        <f t="shared" si="0"/>
        <v>0</v>
      </c>
      <c r="L30" s="1910">
        <v>0</v>
      </c>
    </row>
    <row r="31" spans="1:12">
      <c r="A31" s="1476" t="s">
        <v>153</v>
      </c>
      <c r="B31" s="580" t="s">
        <v>735</v>
      </c>
      <c r="C31" s="474"/>
      <c r="D31" s="474"/>
      <c r="E31" s="474"/>
      <c r="F31" s="474"/>
      <c r="G31" s="474"/>
      <c r="H31" s="1911">
        <v>0</v>
      </c>
      <c r="I31" s="594"/>
      <c r="J31" s="474"/>
      <c r="K31" s="1640">
        <f t="shared" si="0"/>
        <v>0</v>
      </c>
      <c r="L31" s="1910">
        <v>0</v>
      </c>
    </row>
    <row r="32" spans="1:12">
      <c r="A32" s="1477" t="s">
        <v>1128</v>
      </c>
      <c r="B32" s="592" t="s">
        <v>736</v>
      </c>
      <c r="C32" s="474"/>
      <c r="D32" s="474"/>
      <c r="E32" s="474"/>
      <c r="F32" s="474"/>
      <c r="G32" s="474"/>
      <c r="H32" s="1911">
        <v>0</v>
      </c>
      <c r="I32" s="594"/>
      <c r="J32" s="476"/>
      <c r="K32" s="1640">
        <f t="shared" si="0"/>
        <v>0</v>
      </c>
      <c r="L32" s="1910">
        <v>0</v>
      </c>
    </row>
    <row r="33" spans="1:14" ht="12.75" customHeight="1" thickBot="1">
      <c r="A33" s="1637" t="s">
        <v>1667</v>
      </c>
      <c r="B33" s="1638" t="s">
        <v>569</v>
      </c>
      <c r="C33" s="1639">
        <f>SUM(C5:C32)</f>
        <v>123027895</v>
      </c>
      <c r="D33" s="1639">
        <f t="shared" ref="D33:L33" si="1">SUM(D5:D32)</f>
        <v>43258176</v>
      </c>
      <c r="E33" s="1639">
        <f t="shared" si="1"/>
        <v>16726053</v>
      </c>
      <c r="F33" s="1639">
        <f t="shared" si="1"/>
        <v>10480425</v>
      </c>
      <c r="G33" s="1639">
        <f t="shared" si="1"/>
        <v>55508</v>
      </c>
      <c r="H33" s="1639">
        <f t="shared" si="1"/>
        <v>9265190</v>
      </c>
      <c r="I33" s="1639">
        <f t="shared" si="1"/>
        <v>1074429</v>
      </c>
      <c r="J33" s="1639">
        <f t="shared" si="1"/>
        <v>0</v>
      </c>
      <c r="K33" s="1639">
        <f t="shared" si="1"/>
        <v>203887676</v>
      </c>
      <c r="L33" s="1639">
        <f t="shared" si="1"/>
        <v>196118292</v>
      </c>
    </row>
    <row r="34" spans="1:14" s="598" customFormat="1" ht="15.75" customHeight="1" thickTop="1">
      <c r="A34" s="1579" t="s">
        <v>46</v>
      </c>
      <c r="B34" s="1580" t="s">
        <v>568</v>
      </c>
      <c r="C34" s="596"/>
      <c r="D34" s="596"/>
      <c r="E34" s="596"/>
      <c r="F34" s="596"/>
      <c r="G34" s="596"/>
      <c r="H34" s="596"/>
      <c r="I34" s="594"/>
      <c r="J34" s="594"/>
      <c r="K34" s="594"/>
      <c r="L34" s="594"/>
      <c r="M34" s="597"/>
      <c r="N34" s="597"/>
    </row>
    <row r="35" spans="1:14" s="598" customFormat="1" ht="15.75" customHeight="1">
      <c r="A35" s="599" t="s">
        <v>590</v>
      </c>
      <c r="B35" s="600"/>
      <c r="C35" s="601"/>
      <c r="D35" s="601"/>
      <c r="E35" s="601"/>
      <c r="F35" s="601"/>
      <c r="G35" s="601"/>
      <c r="H35" s="601"/>
      <c r="I35" s="594"/>
      <c r="J35" s="594"/>
      <c r="K35" s="594"/>
      <c r="L35" s="594"/>
      <c r="M35" s="597"/>
      <c r="N35" s="597"/>
    </row>
    <row r="36" spans="1:14">
      <c r="A36" s="1475" t="s">
        <v>1088</v>
      </c>
      <c r="B36" s="592">
        <v>2110</v>
      </c>
      <c r="C36" s="1906">
        <v>2898208</v>
      </c>
      <c r="D36" s="1906">
        <v>932713</v>
      </c>
      <c r="E36" s="1906">
        <v>580629</v>
      </c>
      <c r="F36" s="1906">
        <v>16066</v>
      </c>
      <c r="G36" s="1906">
        <v>0</v>
      </c>
      <c r="H36" s="1906">
        <v>0</v>
      </c>
      <c r="I36" s="1905">
        <v>0</v>
      </c>
      <c r="J36" s="1905">
        <v>0</v>
      </c>
      <c r="K36" s="1640">
        <f t="shared" ref="K36:K41" si="2">SUM(C36:J36)</f>
        <v>4427616</v>
      </c>
      <c r="L36" s="1904">
        <v>4306809</v>
      </c>
    </row>
    <row r="37" spans="1:14">
      <c r="A37" s="1475" t="s">
        <v>1089</v>
      </c>
      <c r="B37" s="592">
        <v>2120</v>
      </c>
      <c r="C37" s="1904">
        <v>5095476</v>
      </c>
      <c r="D37" s="1904">
        <v>1541865</v>
      </c>
      <c r="E37" s="1904">
        <v>142815</v>
      </c>
      <c r="F37" s="1904">
        <v>16963</v>
      </c>
      <c r="G37" s="1904">
        <v>0</v>
      </c>
      <c r="H37" s="1904">
        <v>10</v>
      </c>
      <c r="I37" s="1905">
        <v>0</v>
      </c>
      <c r="J37" s="1905">
        <v>0</v>
      </c>
      <c r="K37" s="1640">
        <f t="shared" si="2"/>
        <v>6797129</v>
      </c>
      <c r="L37" s="1904">
        <v>6584605</v>
      </c>
    </row>
    <row r="38" spans="1:14">
      <c r="A38" s="1475" t="s">
        <v>198</v>
      </c>
      <c r="B38" s="592">
        <v>2130</v>
      </c>
      <c r="C38" s="1904">
        <v>3299479</v>
      </c>
      <c r="D38" s="1904">
        <v>1036011</v>
      </c>
      <c r="E38" s="1904">
        <v>69671</v>
      </c>
      <c r="F38" s="1904">
        <v>41712</v>
      </c>
      <c r="G38" s="1904">
        <v>0</v>
      </c>
      <c r="H38" s="1904">
        <v>6000</v>
      </c>
      <c r="I38" s="1905">
        <v>123081</v>
      </c>
      <c r="J38" s="1905">
        <v>0</v>
      </c>
      <c r="K38" s="1640">
        <f t="shared" si="2"/>
        <v>4575954</v>
      </c>
      <c r="L38" s="1904">
        <v>5206293</v>
      </c>
    </row>
    <row r="39" spans="1:14">
      <c r="A39" s="1475" t="s">
        <v>199</v>
      </c>
      <c r="B39" s="592">
        <v>2140</v>
      </c>
      <c r="C39" s="1904">
        <v>2216477</v>
      </c>
      <c r="D39" s="1904">
        <v>661628</v>
      </c>
      <c r="E39" s="1904">
        <v>79130</v>
      </c>
      <c r="F39" s="1904">
        <v>23450</v>
      </c>
      <c r="G39" s="1904">
        <v>0</v>
      </c>
      <c r="H39" s="1904">
        <v>0</v>
      </c>
      <c r="I39" s="1905">
        <v>0</v>
      </c>
      <c r="J39" s="1905">
        <v>0</v>
      </c>
      <c r="K39" s="1640">
        <f t="shared" si="2"/>
        <v>2980685</v>
      </c>
      <c r="L39" s="1904">
        <v>3413827</v>
      </c>
    </row>
    <row r="40" spans="1:14">
      <c r="A40" s="1475" t="s">
        <v>200</v>
      </c>
      <c r="B40" s="592">
        <v>2150</v>
      </c>
      <c r="C40" s="1904">
        <v>3028289</v>
      </c>
      <c r="D40" s="1904">
        <v>933095</v>
      </c>
      <c r="E40" s="1904">
        <v>672959</v>
      </c>
      <c r="F40" s="1904">
        <v>22417</v>
      </c>
      <c r="G40" s="1904">
        <v>0</v>
      </c>
      <c r="H40" s="1904">
        <v>0</v>
      </c>
      <c r="I40" s="1905">
        <v>0</v>
      </c>
      <c r="J40" s="1905">
        <v>0</v>
      </c>
      <c r="K40" s="1640">
        <f t="shared" si="2"/>
        <v>4656760</v>
      </c>
      <c r="L40" s="1904">
        <v>4525642</v>
      </c>
    </row>
    <row r="41" spans="1:14">
      <c r="A41" s="1475" t="s">
        <v>1668</v>
      </c>
      <c r="B41" s="592">
        <v>2190</v>
      </c>
      <c r="C41" s="1904">
        <v>79767</v>
      </c>
      <c r="D41" s="1904">
        <v>5484</v>
      </c>
      <c r="E41" s="1904">
        <v>845</v>
      </c>
      <c r="F41" s="1904">
        <v>5438</v>
      </c>
      <c r="G41" s="1904">
        <v>0</v>
      </c>
      <c r="H41" s="1904">
        <v>0</v>
      </c>
      <c r="I41" s="1905">
        <v>0</v>
      </c>
      <c r="J41" s="1905">
        <v>0</v>
      </c>
      <c r="K41" s="1640">
        <f t="shared" si="2"/>
        <v>91534</v>
      </c>
      <c r="L41" s="1904">
        <v>110515</v>
      </c>
    </row>
    <row r="42" spans="1:14" ht="12.75" customHeight="1" thickBot="1">
      <c r="A42" s="1637" t="s">
        <v>559</v>
      </c>
      <c r="B42" s="1638" t="s">
        <v>715</v>
      </c>
      <c r="C42" s="1639">
        <f>SUM(C36:C41)</f>
        <v>16617696</v>
      </c>
      <c r="D42" s="1639">
        <f t="shared" ref="D42:L42" si="3">SUM(D36:D41)</f>
        <v>5110796</v>
      </c>
      <c r="E42" s="1639">
        <f t="shared" si="3"/>
        <v>1546049</v>
      </c>
      <c r="F42" s="1639">
        <f t="shared" si="3"/>
        <v>126046</v>
      </c>
      <c r="G42" s="1639">
        <f t="shared" si="3"/>
        <v>0</v>
      </c>
      <c r="H42" s="1639">
        <f t="shared" si="3"/>
        <v>6010</v>
      </c>
      <c r="I42" s="1639">
        <f t="shared" si="3"/>
        <v>123081</v>
      </c>
      <c r="J42" s="1639">
        <f t="shared" si="3"/>
        <v>0</v>
      </c>
      <c r="K42" s="1639">
        <f t="shared" si="3"/>
        <v>23529678</v>
      </c>
      <c r="L42" s="1639">
        <f t="shared" si="3"/>
        <v>24147691</v>
      </c>
    </row>
    <row r="43" spans="1:14" ht="15.75" customHeight="1" thickTop="1">
      <c r="A43" s="602" t="s">
        <v>591</v>
      </c>
      <c r="B43" s="603"/>
      <c r="C43" s="604"/>
      <c r="D43" s="604"/>
      <c r="E43" s="604"/>
      <c r="F43" s="604"/>
      <c r="G43" s="604"/>
      <c r="H43" s="604"/>
      <c r="I43" s="594"/>
      <c r="J43" s="594"/>
      <c r="K43" s="604"/>
      <c r="L43" s="604"/>
    </row>
    <row r="44" spans="1:14">
      <c r="A44" s="1475" t="s">
        <v>813</v>
      </c>
      <c r="B44" s="592">
        <v>2210</v>
      </c>
      <c r="C44" s="1906">
        <v>4703799</v>
      </c>
      <c r="D44" s="1906">
        <v>1425585</v>
      </c>
      <c r="E44" s="1906">
        <v>1577548</v>
      </c>
      <c r="F44" s="1906">
        <v>710617</v>
      </c>
      <c r="G44" s="1906">
        <v>0</v>
      </c>
      <c r="H44" s="1906">
        <v>32763</v>
      </c>
      <c r="I44" s="1904">
        <v>59224</v>
      </c>
      <c r="J44" s="1904">
        <v>0</v>
      </c>
      <c r="K44" s="1641">
        <f>SUM(C44:J44)</f>
        <v>8509536</v>
      </c>
      <c r="L44" s="1906">
        <v>11270046</v>
      </c>
    </row>
    <row r="45" spans="1:14">
      <c r="A45" s="1475" t="s">
        <v>814</v>
      </c>
      <c r="B45" s="592">
        <v>2220</v>
      </c>
      <c r="C45" s="1904">
        <v>2154844</v>
      </c>
      <c r="D45" s="1904">
        <v>978806</v>
      </c>
      <c r="E45" s="1904">
        <v>580693</v>
      </c>
      <c r="F45" s="1904">
        <v>805740</v>
      </c>
      <c r="G45" s="1904">
        <v>0</v>
      </c>
      <c r="H45" s="1904">
        <v>0</v>
      </c>
      <c r="I45" s="1904">
        <v>0</v>
      </c>
      <c r="J45" s="1904">
        <v>0</v>
      </c>
      <c r="K45" s="1641">
        <f>SUM(C45:J45)</f>
        <v>4520083</v>
      </c>
      <c r="L45" s="1904">
        <v>3767620</v>
      </c>
    </row>
    <row r="46" spans="1:14">
      <c r="A46" s="1475" t="s">
        <v>815</v>
      </c>
      <c r="B46" s="592">
        <v>2230</v>
      </c>
      <c r="C46" s="1904">
        <v>148447</v>
      </c>
      <c r="D46" s="1904">
        <v>20669</v>
      </c>
      <c r="E46" s="1904">
        <v>359887</v>
      </c>
      <c r="F46" s="1904">
        <v>40413</v>
      </c>
      <c r="G46" s="1904">
        <v>0</v>
      </c>
      <c r="H46" s="1904">
        <v>900</v>
      </c>
      <c r="I46" s="1904">
        <v>0</v>
      </c>
      <c r="J46" s="1904">
        <v>0</v>
      </c>
      <c r="K46" s="1641">
        <f>SUM(C46:J46)</f>
        <v>570316</v>
      </c>
      <c r="L46" s="1904">
        <v>691208</v>
      </c>
    </row>
    <row r="47" spans="1:14" ht="12.75" customHeight="1" thickBot="1">
      <c r="A47" s="1637" t="s">
        <v>560</v>
      </c>
      <c r="B47" s="1638" t="s">
        <v>32</v>
      </c>
      <c r="C47" s="1639">
        <f>SUM(C44:C46)</f>
        <v>7007090</v>
      </c>
      <c r="D47" s="1639">
        <f t="shared" ref="D47:K47" si="4">SUM(D44:D46)</f>
        <v>2425060</v>
      </c>
      <c r="E47" s="1639">
        <f t="shared" si="4"/>
        <v>2518128</v>
      </c>
      <c r="F47" s="1639">
        <f t="shared" si="4"/>
        <v>1556770</v>
      </c>
      <c r="G47" s="1639">
        <f t="shared" si="4"/>
        <v>0</v>
      </c>
      <c r="H47" s="1639">
        <f t="shared" si="4"/>
        <v>33663</v>
      </c>
      <c r="I47" s="1639">
        <f t="shared" si="4"/>
        <v>59224</v>
      </c>
      <c r="J47" s="1639">
        <f t="shared" si="4"/>
        <v>0</v>
      </c>
      <c r="K47" s="1639">
        <f t="shared" si="4"/>
        <v>13599935</v>
      </c>
      <c r="L47" s="1639">
        <f>SUM(L44:L46)</f>
        <v>15728874</v>
      </c>
    </row>
    <row r="48" spans="1:14" ht="15.75" customHeight="1" thickTop="1">
      <c r="A48" s="602" t="s">
        <v>609</v>
      </c>
      <c r="B48" s="603"/>
      <c r="C48" s="604"/>
      <c r="D48" s="604"/>
      <c r="E48" s="604"/>
      <c r="F48" s="604"/>
      <c r="G48" s="604"/>
      <c r="H48" s="604"/>
      <c r="I48" s="594"/>
      <c r="J48" s="594"/>
      <c r="K48" s="604"/>
      <c r="L48" s="604"/>
    </row>
    <row r="49" spans="1:14">
      <c r="A49" s="1475" t="s">
        <v>816</v>
      </c>
      <c r="B49" s="592">
        <v>2310</v>
      </c>
      <c r="C49" s="1906">
        <v>139522</v>
      </c>
      <c r="D49" s="1906">
        <v>27766</v>
      </c>
      <c r="E49" s="1906">
        <v>990061</v>
      </c>
      <c r="F49" s="1906">
        <v>22239</v>
      </c>
      <c r="G49" s="1906">
        <v>0</v>
      </c>
      <c r="H49" s="1906">
        <v>58352</v>
      </c>
      <c r="I49" s="1904">
        <v>1375</v>
      </c>
      <c r="J49" s="1904">
        <v>0</v>
      </c>
      <c r="K49" s="1641">
        <f>SUM(C49:J49)</f>
        <v>1239315</v>
      </c>
      <c r="L49" s="1906">
        <v>1375245</v>
      </c>
    </row>
    <row r="50" spans="1:14">
      <c r="A50" s="1475" t="s">
        <v>817</v>
      </c>
      <c r="B50" s="592">
        <v>2320</v>
      </c>
      <c r="C50" s="1904">
        <v>1054002</v>
      </c>
      <c r="D50" s="1904">
        <v>238723</v>
      </c>
      <c r="E50" s="1904">
        <v>427052</v>
      </c>
      <c r="F50" s="1904">
        <v>19870</v>
      </c>
      <c r="G50" s="1904">
        <v>0</v>
      </c>
      <c r="H50" s="1904">
        <v>18733</v>
      </c>
      <c r="I50" s="1904">
        <v>5889</v>
      </c>
      <c r="J50" s="1904">
        <v>0</v>
      </c>
      <c r="K50" s="1641">
        <f>SUM(C50:J50)</f>
        <v>1764269</v>
      </c>
      <c r="L50" s="1904">
        <v>2191755</v>
      </c>
    </row>
    <row r="51" spans="1:14">
      <c r="A51" s="1475" t="s">
        <v>42</v>
      </c>
      <c r="B51" s="592">
        <v>2330</v>
      </c>
      <c r="C51" s="1904">
        <v>3182208</v>
      </c>
      <c r="D51" s="1904">
        <v>969934</v>
      </c>
      <c r="E51" s="1904">
        <v>117676</v>
      </c>
      <c r="F51" s="1904">
        <v>58999</v>
      </c>
      <c r="G51" s="1904">
        <v>0</v>
      </c>
      <c r="H51" s="1904">
        <v>2160</v>
      </c>
      <c r="I51" s="1904">
        <v>29374</v>
      </c>
      <c r="J51" s="1904">
        <v>0</v>
      </c>
      <c r="K51" s="1641">
        <f>SUM(C51:J51)</f>
        <v>4360351</v>
      </c>
      <c r="L51" s="1904">
        <v>5039165</v>
      </c>
    </row>
    <row r="52" spans="1:14" ht="22.5">
      <c r="A52" s="1476" t="s">
        <v>297</v>
      </c>
      <c r="B52" s="605" t="s">
        <v>365</v>
      </c>
      <c r="C52" s="1910">
        <v>175986</v>
      </c>
      <c r="D52" s="1910">
        <v>24048</v>
      </c>
      <c r="E52" s="1910">
        <v>17457</v>
      </c>
      <c r="F52" s="1910">
        <v>415</v>
      </c>
      <c r="G52" s="1910">
        <v>0</v>
      </c>
      <c r="H52" s="1910">
        <v>925</v>
      </c>
      <c r="I52" s="1910">
        <v>0</v>
      </c>
      <c r="J52" s="1910">
        <v>0</v>
      </c>
      <c r="K52" s="1641">
        <f>SUM(C52:J52)</f>
        <v>218831</v>
      </c>
      <c r="L52" s="1910">
        <v>55876004</v>
      </c>
    </row>
    <row r="53" spans="1:14" ht="12.75" customHeight="1" thickBot="1">
      <c r="A53" s="1637" t="s">
        <v>716</v>
      </c>
      <c r="B53" s="1638" t="s">
        <v>33</v>
      </c>
      <c r="C53" s="1639">
        <f>SUM(C49:C52)</f>
        <v>4551718</v>
      </c>
      <c r="D53" s="1639">
        <f t="shared" ref="D53:L53" si="5">SUM(D49:D52)</f>
        <v>1260471</v>
      </c>
      <c r="E53" s="1639">
        <f t="shared" si="5"/>
        <v>1552246</v>
      </c>
      <c r="F53" s="1639">
        <f t="shared" si="5"/>
        <v>101523</v>
      </c>
      <c r="G53" s="1639">
        <f t="shared" si="5"/>
        <v>0</v>
      </c>
      <c r="H53" s="1639">
        <f t="shared" si="5"/>
        <v>80170</v>
      </c>
      <c r="I53" s="1639">
        <f t="shared" si="5"/>
        <v>36638</v>
      </c>
      <c r="J53" s="1639">
        <f t="shared" si="5"/>
        <v>0</v>
      </c>
      <c r="K53" s="1639">
        <f t="shared" si="5"/>
        <v>7582766</v>
      </c>
      <c r="L53" s="1639">
        <f t="shared" si="5"/>
        <v>64482169</v>
      </c>
    </row>
    <row r="54" spans="1:14" ht="15.75" customHeight="1" thickTop="1">
      <c r="A54" s="602" t="s">
        <v>610</v>
      </c>
      <c r="B54" s="603"/>
      <c r="C54" s="604"/>
      <c r="D54" s="604"/>
      <c r="E54" s="604"/>
      <c r="F54" s="604"/>
      <c r="G54" s="604"/>
      <c r="H54" s="604"/>
      <c r="I54" s="594"/>
      <c r="J54" s="594"/>
      <c r="K54" s="604"/>
      <c r="L54" s="604"/>
    </row>
    <row r="55" spans="1:14">
      <c r="A55" s="1475" t="s">
        <v>1066</v>
      </c>
      <c r="B55" s="592">
        <v>2410</v>
      </c>
      <c r="C55" s="1906">
        <v>11796291</v>
      </c>
      <c r="D55" s="1906">
        <v>3402897</v>
      </c>
      <c r="E55" s="1906">
        <v>28599</v>
      </c>
      <c r="F55" s="1906">
        <v>64255</v>
      </c>
      <c r="G55" s="1906">
        <v>0</v>
      </c>
      <c r="H55" s="1906">
        <v>745</v>
      </c>
      <c r="I55" s="1904">
        <v>4742</v>
      </c>
      <c r="J55" s="1904">
        <v>0</v>
      </c>
      <c r="K55" s="1641">
        <f>SUM(C55:J55)</f>
        <v>15297529</v>
      </c>
      <c r="L55" s="1906">
        <v>16345991</v>
      </c>
    </row>
    <row r="56" spans="1:14" ht="12.75" customHeight="1">
      <c r="A56" s="1479" t="s">
        <v>375</v>
      </c>
      <c r="B56" s="606">
        <v>2490</v>
      </c>
      <c r="C56" s="1904">
        <v>185010</v>
      </c>
      <c r="D56" s="1904">
        <v>51488</v>
      </c>
      <c r="E56" s="1904">
        <v>0</v>
      </c>
      <c r="F56" s="1904">
        <v>0</v>
      </c>
      <c r="G56" s="1904">
        <v>0</v>
      </c>
      <c r="H56" s="1904">
        <v>0</v>
      </c>
      <c r="I56" s="1904">
        <v>0</v>
      </c>
      <c r="J56" s="1904">
        <v>0</v>
      </c>
      <c r="K56" s="1641">
        <f>SUM(C56:J56)</f>
        <v>236498</v>
      </c>
      <c r="L56" s="1904">
        <v>231872</v>
      </c>
    </row>
    <row r="57" spans="1:14" s="343" customFormat="1" ht="12.75" customHeight="1" thickBot="1">
      <c r="A57" s="1637" t="s">
        <v>263</v>
      </c>
      <c r="B57" s="1642" t="s">
        <v>34</v>
      </c>
      <c r="C57" s="1643">
        <f>SUM(C55:C56)</f>
        <v>11981301</v>
      </c>
      <c r="D57" s="1643">
        <f t="shared" ref="D57:K57" si="6">SUM(D55:D56)</f>
        <v>3454385</v>
      </c>
      <c r="E57" s="1643">
        <f t="shared" si="6"/>
        <v>28599</v>
      </c>
      <c r="F57" s="1643">
        <f t="shared" si="6"/>
        <v>64255</v>
      </c>
      <c r="G57" s="1643">
        <f t="shared" si="6"/>
        <v>0</v>
      </c>
      <c r="H57" s="1643">
        <f t="shared" si="6"/>
        <v>745</v>
      </c>
      <c r="I57" s="1643">
        <f t="shared" si="6"/>
        <v>4742</v>
      </c>
      <c r="J57" s="1643">
        <f t="shared" si="6"/>
        <v>0</v>
      </c>
      <c r="K57" s="1643">
        <f t="shared" si="6"/>
        <v>15534027</v>
      </c>
      <c r="L57" s="1639">
        <f>SUM(L55:L56)</f>
        <v>16577863</v>
      </c>
      <c r="M57" s="587"/>
      <c r="N57" s="587"/>
    </row>
    <row r="58" spans="1:14" s="343" customFormat="1" ht="15.75" customHeight="1" thickTop="1">
      <c r="A58" s="602" t="s">
        <v>611</v>
      </c>
      <c r="B58" s="603"/>
      <c r="C58" s="607"/>
      <c r="D58" s="604"/>
      <c r="E58" s="604"/>
      <c r="F58" s="604"/>
      <c r="G58" s="604"/>
      <c r="H58" s="604"/>
      <c r="I58" s="594"/>
      <c r="J58" s="594"/>
      <c r="K58" s="604"/>
      <c r="L58" s="604"/>
      <c r="M58" s="587"/>
      <c r="N58" s="587"/>
    </row>
    <row r="59" spans="1:14" s="343" customFormat="1">
      <c r="A59" s="1475" t="s">
        <v>1067</v>
      </c>
      <c r="B59" s="592">
        <v>2510</v>
      </c>
      <c r="C59" s="1906">
        <v>136541</v>
      </c>
      <c r="D59" s="1906">
        <v>12972</v>
      </c>
      <c r="E59" s="1906">
        <v>0</v>
      </c>
      <c r="F59" s="1906">
        <v>0</v>
      </c>
      <c r="G59" s="1906">
        <v>0</v>
      </c>
      <c r="H59" s="1906">
        <v>0</v>
      </c>
      <c r="I59" s="1904">
        <v>0</v>
      </c>
      <c r="J59" s="1904">
        <v>0</v>
      </c>
      <c r="K59" s="1641">
        <f t="shared" ref="K59:K64" si="7">SUM(C59:J59)</f>
        <v>149513</v>
      </c>
      <c r="L59" s="1906">
        <v>155433</v>
      </c>
      <c r="M59" s="587"/>
      <c r="N59" s="587"/>
    </row>
    <row r="60" spans="1:14" s="343" customFormat="1">
      <c r="A60" s="1475" t="s">
        <v>462</v>
      </c>
      <c r="B60" s="592">
        <v>2520</v>
      </c>
      <c r="C60" s="1904">
        <v>1271423</v>
      </c>
      <c r="D60" s="1904">
        <v>497038</v>
      </c>
      <c r="E60" s="1904">
        <v>249477</v>
      </c>
      <c r="F60" s="1904">
        <v>84875</v>
      </c>
      <c r="G60" s="1904">
        <v>0</v>
      </c>
      <c r="H60" s="1904">
        <v>398921</v>
      </c>
      <c r="I60" s="1904">
        <v>27028</v>
      </c>
      <c r="J60" s="1904">
        <v>0</v>
      </c>
      <c r="K60" s="1641">
        <f t="shared" si="7"/>
        <v>2528762</v>
      </c>
      <c r="L60" s="1904">
        <v>5838002</v>
      </c>
      <c r="M60" s="587"/>
      <c r="N60" s="587"/>
    </row>
    <row r="61" spans="1:14" s="343" customFormat="1">
      <c r="A61" s="1475" t="s">
        <v>197</v>
      </c>
      <c r="B61" s="592">
        <v>2540</v>
      </c>
      <c r="C61" s="1904">
        <v>24666</v>
      </c>
      <c r="D61" s="1904">
        <v>22825</v>
      </c>
      <c r="E61" s="1904">
        <v>422942</v>
      </c>
      <c r="F61" s="1904">
        <v>728774</v>
      </c>
      <c r="G61" s="1904">
        <v>287581</v>
      </c>
      <c r="H61" s="1904">
        <v>0</v>
      </c>
      <c r="I61" s="1904">
        <v>298245</v>
      </c>
      <c r="J61" s="1904">
        <v>0</v>
      </c>
      <c r="K61" s="1641">
        <f t="shared" si="7"/>
        <v>1785033</v>
      </c>
      <c r="L61" s="1904">
        <v>2468905</v>
      </c>
      <c r="M61" s="587"/>
      <c r="N61" s="587"/>
    </row>
    <row r="62" spans="1:14" s="343" customFormat="1">
      <c r="A62" s="1475" t="s">
        <v>952</v>
      </c>
      <c r="B62" s="592">
        <v>2550</v>
      </c>
      <c r="C62" s="1904">
        <v>0</v>
      </c>
      <c r="D62" s="1904">
        <v>0</v>
      </c>
      <c r="E62" s="1904">
        <v>1644829</v>
      </c>
      <c r="F62" s="1904">
        <v>0</v>
      </c>
      <c r="G62" s="1904">
        <v>0</v>
      </c>
      <c r="H62" s="1904">
        <v>0</v>
      </c>
      <c r="I62" s="1904">
        <v>0</v>
      </c>
      <c r="J62" s="1904">
        <v>0</v>
      </c>
      <c r="K62" s="1641">
        <f t="shared" si="7"/>
        <v>1644829</v>
      </c>
      <c r="L62" s="1904">
        <v>2085379</v>
      </c>
      <c r="M62" s="587"/>
      <c r="N62" s="587"/>
    </row>
    <row r="63" spans="1:14" s="587" customFormat="1">
      <c r="A63" s="1475" t="s">
        <v>100</v>
      </c>
      <c r="B63" s="592">
        <v>2560</v>
      </c>
      <c r="C63" s="1904">
        <v>3413660</v>
      </c>
      <c r="D63" s="1904">
        <v>1212823</v>
      </c>
      <c r="E63" s="1904">
        <v>162935</v>
      </c>
      <c r="F63" s="1904">
        <v>7099491</v>
      </c>
      <c r="G63" s="1904">
        <v>109633</v>
      </c>
      <c r="H63" s="1904">
        <v>5803</v>
      </c>
      <c r="I63" s="1904">
        <v>87939</v>
      </c>
      <c r="J63" s="1904">
        <v>0</v>
      </c>
      <c r="K63" s="1641">
        <f t="shared" si="7"/>
        <v>12092284</v>
      </c>
      <c r="L63" s="1904">
        <v>15329696</v>
      </c>
    </row>
    <row r="64" spans="1:14" s="587" customFormat="1">
      <c r="A64" s="1480" t="s">
        <v>101</v>
      </c>
      <c r="B64" s="608">
        <v>2570</v>
      </c>
      <c r="C64" s="1906">
        <v>567795</v>
      </c>
      <c r="D64" s="1906">
        <v>125325</v>
      </c>
      <c r="E64" s="1906">
        <v>162828</v>
      </c>
      <c r="F64" s="1906">
        <v>142060</v>
      </c>
      <c r="G64" s="1906">
        <v>13985</v>
      </c>
      <c r="H64" s="1906">
        <v>0</v>
      </c>
      <c r="I64" s="1904">
        <v>2584</v>
      </c>
      <c r="J64" s="1904">
        <v>0</v>
      </c>
      <c r="K64" s="1641">
        <f t="shared" si="7"/>
        <v>1014577</v>
      </c>
      <c r="L64" s="1906">
        <v>1342700</v>
      </c>
    </row>
    <row r="65" spans="1:14" s="343" customFormat="1" ht="12.75" customHeight="1" thickBot="1">
      <c r="A65" s="1637" t="s">
        <v>718</v>
      </c>
      <c r="B65" s="1638" t="s">
        <v>35</v>
      </c>
      <c r="C65" s="1639">
        <f>SUM(C59:C64)</f>
        <v>5414085</v>
      </c>
      <c r="D65" s="1639">
        <f t="shared" ref="D65:L65" si="8">SUM(D59:D64)</f>
        <v>1870983</v>
      </c>
      <c r="E65" s="1639">
        <f t="shared" si="8"/>
        <v>2643011</v>
      </c>
      <c r="F65" s="1639">
        <f t="shared" si="8"/>
        <v>8055200</v>
      </c>
      <c r="G65" s="1639">
        <f t="shared" si="8"/>
        <v>411199</v>
      </c>
      <c r="H65" s="1639">
        <f t="shared" si="8"/>
        <v>404724</v>
      </c>
      <c r="I65" s="1639">
        <f t="shared" si="8"/>
        <v>415796</v>
      </c>
      <c r="J65" s="1639">
        <f t="shared" si="8"/>
        <v>0</v>
      </c>
      <c r="K65" s="1639">
        <f t="shared" si="8"/>
        <v>19214998</v>
      </c>
      <c r="L65" s="1639">
        <f t="shared" si="8"/>
        <v>27220115</v>
      </c>
      <c r="M65" s="587"/>
      <c r="N65" s="587"/>
    </row>
    <row r="66" spans="1:14" s="343" customFormat="1" ht="15.75" customHeight="1" thickTop="1">
      <c r="A66" s="602" t="s">
        <v>612</v>
      </c>
      <c r="B66" s="609"/>
      <c r="C66" s="594"/>
      <c r="D66" s="594"/>
      <c r="E66" s="594"/>
      <c r="F66" s="594"/>
      <c r="G66" s="594"/>
      <c r="H66" s="594"/>
      <c r="I66" s="594"/>
      <c r="J66" s="594"/>
      <c r="K66" s="604"/>
      <c r="L66" s="604"/>
      <c r="M66" s="587"/>
      <c r="N66" s="587"/>
    </row>
    <row r="67" spans="1:14" s="343" customFormat="1">
      <c r="A67" s="1475" t="s">
        <v>1059</v>
      </c>
      <c r="B67" s="592">
        <v>2610</v>
      </c>
      <c r="C67" s="1904">
        <v>14868</v>
      </c>
      <c r="D67" s="1904">
        <v>5098</v>
      </c>
      <c r="E67" s="1904">
        <v>685480</v>
      </c>
      <c r="F67" s="1904">
        <v>368</v>
      </c>
      <c r="G67" s="1904">
        <v>0</v>
      </c>
      <c r="H67" s="1904">
        <v>173775</v>
      </c>
      <c r="I67" s="1904">
        <v>0</v>
      </c>
      <c r="J67" s="1904">
        <v>0</v>
      </c>
      <c r="K67" s="1641">
        <f>SUM(C67:J67)</f>
        <v>879589</v>
      </c>
      <c r="L67" s="1906">
        <v>797463</v>
      </c>
      <c r="M67" s="587"/>
      <c r="N67" s="587"/>
    </row>
    <row r="68" spans="1:14" s="343" customFormat="1">
      <c r="A68" s="1475" t="s">
        <v>606</v>
      </c>
      <c r="B68" s="592">
        <v>2620</v>
      </c>
      <c r="C68" s="1904">
        <v>693873</v>
      </c>
      <c r="D68" s="1904">
        <v>175136</v>
      </c>
      <c r="E68" s="1904">
        <v>85820</v>
      </c>
      <c r="F68" s="1904">
        <v>20398</v>
      </c>
      <c r="G68" s="1904">
        <v>0</v>
      </c>
      <c r="H68" s="1904">
        <v>430</v>
      </c>
      <c r="I68" s="1904">
        <v>0</v>
      </c>
      <c r="J68" s="1904">
        <v>0</v>
      </c>
      <c r="K68" s="1641">
        <f>SUM(C68:J68)</f>
        <v>975657</v>
      </c>
      <c r="L68" s="1904">
        <v>1047324</v>
      </c>
      <c r="M68" s="587"/>
      <c r="N68" s="587"/>
    </row>
    <row r="69" spans="1:14" s="343" customFormat="1">
      <c r="A69" s="1475" t="s">
        <v>1060</v>
      </c>
      <c r="B69" s="592">
        <v>2630</v>
      </c>
      <c r="C69" s="1904">
        <v>495847</v>
      </c>
      <c r="D69" s="1904">
        <v>98991</v>
      </c>
      <c r="E69" s="1904">
        <v>61208</v>
      </c>
      <c r="F69" s="1904">
        <v>29615</v>
      </c>
      <c r="G69" s="1904">
        <v>7499</v>
      </c>
      <c r="H69" s="1904">
        <v>4335</v>
      </c>
      <c r="I69" s="1904">
        <v>9736</v>
      </c>
      <c r="J69" s="1904">
        <v>0</v>
      </c>
      <c r="K69" s="1641">
        <f>SUM(C69:J69)</f>
        <v>707231</v>
      </c>
      <c r="L69" s="1904">
        <v>681639</v>
      </c>
      <c r="M69" s="587"/>
      <c r="N69" s="587"/>
    </row>
    <row r="70" spans="1:14" s="343" customFormat="1">
      <c r="A70" s="1475" t="s">
        <v>402</v>
      </c>
      <c r="B70" s="592">
        <v>2640</v>
      </c>
      <c r="C70" s="1904">
        <v>2090421</v>
      </c>
      <c r="D70" s="1904">
        <v>514916</v>
      </c>
      <c r="E70" s="1904">
        <v>661728</v>
      </c>
      <c r="F70" s="1904">
        <v>128565</v>
      </c>
      <c r="G70" s="1904">
        <v>0</v>
      </c>
      <c r="H70" s="1904">
        <v>7164</v>
      </c>
      <c r="I70" s="1904">
        <v>3628</v>
      </c>
      <c r="J70" s="1904">
        <v>0</v>
      </c>
      <c r="K70" s="1641">
        <f>SUM(C70:J70)</f>
        <v>3406422</v>
      </c>
      <c r="L70" s="1904">
        <v>3147087</v>
      </c>
      <c r="M70" s="587"/>
      <c r="N70" s="587"/>
    </row>
    <row r="71" spans="1:14" s="343" customFormat="1">
      <c r="A71" s="1475" t="s">
        <v>403</v>
      </c>
      <c r="B71" s="592">
        <v>2660</v>
      </c>
      <c r="C71" s="1904">
        <v>1943542</v>
      </c>
      <c r="D71" s="1904">
        <v>574342</v>
      </c>
      <c r="E71" s="1904">
        <v>2290767</v>
      </c>
      <c r="F71" s="1904">
        <v>580623</v>
      </c>
      <c r="G71" s="1904">
        <v>248442</v>
      </c>
      <c r="H71" s="1904">
        <v>200</v>
      </c>
      <c r="I71" s="1904">
        <v>3025722</v>
      </c>
      <c r="J71" s="1904">
        <v>0</v>
      </c>
      <c r="K71" s="1641">
        <f>SUM(C71:J71)</f>
        <v>8663638</v>
      </c>
      <c r="L71" s="1904">
        <v>9733227</v>
      </c>
      <c r="M71" s="587"/>
      <c r="N71" s="587"/>
    </row>
    <row r="72" spans="1:14" s="343" customFormat="1" ht="12.75" customHeight="1" thickBot="1">
      <c r="A72" s="1637" t="s">
        <v>37</v>
      </c>
      <c r="B72" s="1644" t="s">
        <v>36</v>
      </c>
      <c r="C72" s="1639">
        <f>SUM(C67:C71)</f>
        <v>5238551</v>
      </c>
      <c r="D72" s="1639">
        <f t="shared" ref="D72:K72" si="9">SUM(D67:D71)</f>
        <v>1368483</v>
      </c>
      <c r="E72" s="1639">
        <f t="shared" si="9"/>
        <v>3785003</v>
      </c>
      <c r="F72" s="1639">
        <f t="shared" si="9"/>
        <v>759569</v>
      </c>
      <c r="G72" s="1639">
        <f t="shared" si="9"/>
        <v>255941</v>
      </c>
      <c r="H72" s="1639">
        <f t="shared" si="9"/>
        <v>185904</v>
      </c>
      <c r="I72" s="1639">
        <f t="shared" si="9"/>
        <v>3039086</v>
      </c>
      <c r="J72" s="1639">
        <f t="shared" si="9"/>
        <v>0</v>
      </c>
      <c r="K72" s="1639">
        <f t="shared" si="9"/>
        <v>14632537</v>
      </c>
      <c r="L72" s="1639">
        <f>SUM(L67:L71)</f>
        <v>15406740</v>
      </c>
      <c r="M72" s="587"/>
      <c r="N72" s="587"/>
    </row>
    <row r="73" spans="1:14" s="343" customFormat="1" ht="14.25" thickTop="1" thickBot="1">
      <c r="A73" s="1481" t="s">
        <v>979</v>
      </c>
      <c r="B73" s="610" t="s">
        <v>573</v>
      </c>
      <c r="C73" s="1923">
        <v>240629</v>
      </c>
      <c r="D73" s="1923">
        <v>108144</v>
      </c>
      <c r="E73" s="1923">
        <v>156704</v>
      </c>
      <c r="F73" s="1923">
        <v>40666</v>
      </c>
      <c r="G73" s="1923">
        <v>0</v>
      </c>
      <c r="H73" s="1923">
        <v>0</v>
      </c>
      <c r="I73" s="1921">
        <v>0</v>
      </c>
      <c r="J73" s="1921">
        <v>0</v>
      </c>
      <c r="K73" s="1639">
        <f>SUM(C73:J73)</f>
        <v>546143</v>
      </c>
      <c r="L73" s="1921">
        <v>622831</v>
      </c>
      <c r="M73" s="587"/>
      <c r="N73" s="587"/>
    </row>
    <row r="74" spans="1:14" ht="12.75" customHeight="1" thickTop="1" thickBot="1">
      <c r="A74" s="1637" t="s">
        <v>810</v>
      </c>
      <c r="B74" s="1645">
        <v>2000</v>
      </c>
      <c r="C74" s="1646">
        <f>SUM(C42,C47,C53,C57,C65,C72,C73)</f>
        <v>51051070</v>
      </c>
      <c r="D74" s="1646">
        <f t="shared" ref="D74:K74" si="10">SUM(D42,D47,D53,D57,D65,D72,D73)</f>
        <v>15598322</v>
      </c>
      <c r="E74" s="1646">
        <f t="shared" si="10"/>
        <v>12229740</v>
      </c>
      <c r="F74" s="1646">
        <f t="shared" si="10"/>
        <v>10704029</v>
      </c>
      <c r="G74" s="1646">
        <f t="shared" si="10"/>
        <v>667140</v>
      </c>
      <c r="H74" s="1646">
        <f t="shared" si="10"/>
        <v>711216</v>
      </c>
      <c r="I74" s="1646">
        <f t="shared" si="10"/>
        <v>3678567</v>
      </c>
      <c r="J74" s="1646">
        <f t="shared" si="10"/>
        <v>0</v>
      </c>
      <c r="K74" s="1646">
        <f t="shared" si="10"/>
        <v>94640084</v>
      </c>
      <c r="L74" s="1646">
        <f>SUM(L42,L47,L53,L57,L65,L72,L73)</f>
        <v>164186283</v>
      </c>
    </row>
    <row r="75" spans="1:14" s="259" customFormat="1" ht="15.75" customHeight="1" thickTop="1" thickBot="1">
      <c r="A75" s="1581" t="s">
        <v>47</v>
      </c>
      <c r="B75" s="1582" t="s">
        <v>574</v>
      </c>
      <c r="C75" s="1923">
        <v>2924761</v>
      </c>
      <c r="D75" s="1923">
        <v>1184410</v>
      </c>
      <c r="E75" s="1923">
        <v>271543</v>
      </c>
      <c r="F75" s="1923">
        <v>309564</v>
      </c>
      <c r="G75" s="1923">
        <v>0</v>
      </c>
      <c r="H75" s="1923">
        <v>0</v>
      </c>
      <c r="I75" s="1921">
        <v>16545</v>
      </c>
      <c r="J75" s="1921">
        <v>0</v>
      </c>
      <c r="K75" s="1639">
        <f>SUM(C75:J75)</f>
        <v>4706823</v>
      </c>
      <c r="L75" s="1921">
        <v>4177450</v>
      </c>
      <c r="M75" s="591"/>
      <c r="N75" s="591"/>
    </row>
    <row r="76" spans="1:14" s="611" customFormat="1" ht="15.75" customHeight="1" thickTop="1">
      <c r="A76" s="1583" t="s">
        <v>364</v>
      </c>
      <c r="B76" s="1580" t="s">
        <v>859</v>
      </c>
      <c r="C76" s="596"/>
      <c r="D76" s="596"/>
      <c r="E76" s="594"/>
      <c r="F76" s="596"/>
      <c r="G76" s="596"/>
      <c r="H76" s="594"/>
      <c r="I76" s="594"/>
      <c r="J76" s="594"/>
      <c r="K76" s="594"/>
      <c r="L76" s="594"/>
      <c r="M76" s="184"/>
      <c r="N76" s="184"/>
    </row>
    <row r="77" spans="1:14" s="259" customFormat="1" ht="15.75" customHeight="1">
      <c r="A77" s="599" t="s">
        <v>613</v>
      </c>
      <c r="B77" s="600"/>
      <c r="C77" s="594"/>
      <c r="D77" s="594"/>
      <c r="E77" s="601"/>
      <c r="F77" s="594"/>
      <c r="G77" s="594"/>
      <c r="H77" s="601"/>
      <c r="I77" s="594"/>
      <c r="J77" s="594"/>
      <c r="K77" s="601"/>
      <c r="L77" s="601"/>
      <c r="M77" s="591"/>
      <c r="N77" s="591"/>
    </row>
    <row r="78" spans="1:14">
      <c r="A78" s="1475" t="s">
        <v>495</v>
      </c>
      <c r="B78" s="592">
        <v>4110</v>
      </c>
      <c r="C78" s="594"/>
      <c r="D78" s="594"/>
      <c r="E78" s="1906">
        <v>0</v>
      </c>
      <c r="F78" s="594"/>
      <c r="G78" s="594"/>
      <c r="H78" s="1937">
        <v>0</v>
      </c>
      <c r="I78" s="474"/>
      <c r="J78" s="474"/>
      <c r="K78" s="1640">
        <f t="shared" ref="K78:K83" si="11">SUM(C78:J78)</f>
        <v>0</v>
      </c>
      <c r="L78" s="1906">
        <v>10393618</v>
      </c>
    </row>
    <row r="79" spans="1:14">
      <c r="A79" s="1475" t="s">
        <v>303</v>
      </c>
      <c r="B79" s="592">
        <v>4120</v>
      </c>
      <c r="C79" s="594"/>
      <c r="D79" s="594"/>
      <c r="E79" s="1904">
        <v>4738208</v>
      </c>
      <c r="F79" s="594"/>
      <c r="G79" s="594"/>
      <c r="H79" s="1904">
        <v>0</v>
      </c>
      <c r="I79" s="474"/>
      <c r="J79" s="474"/>
      <c r="K79" s="1640">
        <f t="shared" si="11"/>
        <v>4738208</v>
      </c>
      <c r="L79" s="1904">
        <v>2613501</v>
      </c>
    </row>
    <row r="80" spans="1:14">
      <c r="A80" s="1475" t="s">
        <v>304</v>
      </c>
      <c r="B80" s="592">
        <v>4130</v>
      </c>
      <c r="C80" s="594"/>
      <c r="D80" s="594"/>
      <c r="E80" s="1904">
        <v>0</v>
      </c>
      <c r="F80" s="594"/>
      <c r="G80" s="594"/>
      <c r="H80" s="1904">
        <v>0</v>
      </c>
      <c r="I80" s="474"/>
      <c r="J80" s="474"/>
      <c r="K80" s="1640">
        <f t="shared" si="11"/>
        <v>0</v>
      </c>
      <c r="L80" s="1904">
        <v>0</v>
      </c>
    </row>
    <row r="81" spans="1:12">
      <c r="A81" s="1475" t="s">
        <v>696</v>
      </c>
      <c r="B81" s="592">
        <v>4140</v>
      </c>
      <c r="C81" s="594"/>
      <c r="D81" s="594"/>
      <c r="E81" s="1904">
        <v>0</v>
      </c>
      <c r="F81" s="594"/>
      <c r="G81" s="594"/>
      <c r="H81" s="1904">
        <v>0</v>
      </c>
      <c r="I81" s="474"/>
      <c r="J81" s="474"/>
      <c r="K81" s="1640">
        <f t="shared" si="11"/>
        <v>0</v>
      </c>
      <c r="L81" s="1904">
        <v>0</v>
      </c>
    </row>
    <row r="82" spans="1:12">
      <c r="A82" s="1475" t="s">
        <v>86</v>
      </c>
      <c r="B82" s="592">
        <v>4170</v>
      </c>
      <c r="C82" s="594"/>
      <c r="D82" s="594"/>
      <c r="E82" s="1904">
        <v>0</v>
      </c>
      <c r="F82" s="594"/>
      <c r="G82" s="594"/>
      <c r="H82" s="1904">
        <v>0</v>
      </c>
      <c r="I82" s="474"/>
      <c r="J82" s="474"/>
      <c r="K82" s="1640">
        <f t="shared" si="11"/>
        <v>0</v>
      </c>
      <c r="L82" s="1904">
        <v>0</v>
      </c>
    </row>
    <row r="83" spans="1:12">
      <c r="A83" s="1479" t="s">
        <v>697</v>
      </c>
      <c r="B83" s="606">
        <v>4190</v>
      </c>
      <c r="C83" s="594"/>
      <c r="D83" s="594"/>
      <c r="E83" s="1904">
        <v>58909</v>
      </c>
      <c r="F83" s="594"/>
      <c r="G83" s="594"/>
      <c r="H83" s="1904">
        <v>0</v>
      </c>
      <c r="I83" s="474"/>
      <c r="J83" s="474"/>
      <c r="K83" s="1640">
        <f t="shared" si="11"/>
        <v>58909</v>
      </c>
      <c r="L83" s="1904">
        <v>352000</v>
      </c>
    </row>
    <row r="84" spans="1:12" ht="13.5" thickBot="1">
      <c r="A84" s="1637" t="s">
        <v>1484</v>
      </c>
      <c r="B84" s="1647">
        <v>4100</v>
      </c>
      <c r="C84" s="594"/>
      <c r="D84" s="594"/>
      <c r="E84" s="1639">
        <f>SUM(E78:E83)</f>
        <v>4797117</v>
      </c>
      <c r="F84" s="594"/>
      <c r="G84" s="594"/>
      <c r="H84" s="1639">
        <f>SUM(H78:H83)</f>
        <v>0</v>
      </c>
      <c r="I84" s="474"/>
      <c r="J84" s="474"/>
      <c r="K84" s="1639">
        <f>SUM(K78:K83)</f>
        <v>4797117</v>
      </c>
      <c r="L84" s="1639">
        <f>SUM(L78:L83)</f>
        <v>13359119</v>
      </c>
    </row>
    <row r="85" spans="1:12" ht="12.75" customHeight="1" thickTop="1" thickBot="1">
      <c r="A85" s="1482" t="s">
        <v>255</v>
      </c>
      <c r="B85" s="612">
        <v>4210</v>
      </c>
      <c r="C85" s="594"/>
      <c r="D85" s="594"/>
      <c r="E85" s="613"/>
      <c r="F85" s="594"/>
      <c r="G85" s="594"/>
      <c r="H85" s="1924">
        <v>0</v>
      </c>
      <c r="I85" s="474"/>
      <c r="J85" s="474"/>
      <c r="K85" s="1646">
        <f>H85</f>
        <v>0</v>
      </c>
      <c r="L85" s="1922">
        <v>0</v>
      </c>
    </row>
    <row r="86" spans="1:12" ht="12.75" customHeight="1" thickTop="1" thickBot="1">
      <c r="A86" s="1483" t="s">
        <v>698</v>
      </c>
      <c r="B86" s="614">
        <v>4220</v>
      </c>
      <c r="C86" s="594"/>
      <c r="D86" s="594"/>
      <c r="E86" s="615"/>
      <c r="F86" s="594"/>
      <c r="G86" s="594"/>
      <c r="H86" s="1904">
        <v>0</v>
      </c>
      <c r="I86" s="474"/>
      <c r="J86" s="474"/>
      <c r="K86" s="1646">
        <f t="shared" ref="K86:K98" si="12">H86</f>
        <v>0</v>
      </c>
      <c r="L86" s="1922">
        <v>0</v>
      </c>
    </row>
    <row r="87" spans="1:12" ht="14.25" thickTop="1" thickBot="1">
      <c r="A87" s="1484" t="s">
        <v>699</v>
      </c>
      <c r="B87" s="616">
        <v>4230</v>
      </c>
      <c r="C87" s="594"/>
      <c r="D87" s="594"/>
      <c r="E87" s="615"/>
      <c r="F87" s="594"/>
      <c r="G87" s="594"/>
      <c r="H87" s="1904">
        <v>0</v>
      </c>
      <c r="I87" s="474"/>
      <c r="J87" s="474"/>
      <c r="K87" s="1646">
        <f t="shared" si="12"/>
        <v>0</v>
      </c>
      <c r="L87" s="1922">
        <v>0</v>
      </c>
    </row>
    <row r="88" spans="1:12" ht="12.75" customHeight="1" thickTop="1" thickBot="1">
      <c r="A88" s="1484" t="s">
        <v>764</v>
      </c>
      <c r="B88" s="616">
        <v>4240</v>
      </c>
      <c r="C88" s="594"/>
      <c r="D88" s="594"/>
      <c r="E88" s="615"/>
      <c r="F88" s="594"/>
      <c r="G88" s="594"/>
      <c r="H88" s="1904">
        <v>0</v>
      </c>
      <c r="I88" s="474"/>
      <c r="J88" s="474"/>
      <c r="K88" s="1646">
        <f t="shared" si="12"/>
        <v>0</v>
      </c>
      <c r="L88" s="1922">
        <v>0</v>
      </c>
    </row>
    <row r="89" spans="1:12" ht="12.75" customHeight="1" thickTop="1" thickBot="1">
      <c r="A89" s="1484" t="s">
        <v>700</v>
      </c>
      <c r="B89" s="616">
        <v>4270</v>
      </c>
      <c r="C89" s="594"/>
      <c r="D89" s="594"/>
      <c r="E89" s="615"/>
      <c r="F89" s="594"/>
      <c r="G89" s="594"/>
      <c r="H89" s="1904">
        <v>0</v>
      </c>
      <c r="I89" s="474"/>
      <c r="J89" s="474"/>
      <c r="K89" s="1646">
        <f t="shared" si="12"/>
        <v>0</v>
      </c>
      <c r="L89" s="1922">
        <v>0</v>
      </c>
    </row>
    <row r="90" spans="1:12" ht="12.75" customHeight="1" thickTop="1" thickBot="1">
      <c r="A90" s="1484" t="s">
        <v>685</v>
      </c>
      <c r="B90" s="616">
        <v>4280</v>
      </c>
      <c r="C90" s="594"/>
      <c r="D90" s="594"/>
      <c r="E90" s="615"/>
      <c r="F90" s="594"/>
      <c r="G90" s="594"/>
      <c r="H90" s="1904">
        <v>0</v>
      </c>
      <c r="I90" s="474"/>
      <c r="J90" s="474"/>
      <c r="K90" s="1646">
        <f t="shared" si="12"/>
        <v>0</v>
      </c>
      <c r="L90" s="1922">
        <v>0</v>
      </c>
    </row>
    <row r="91" spans="1:12" ht="12.75" customHeight="1" thickTop="1" thickBot="1">
      <c r="A91" s="1484" t="s">
        <v>686</v>
      </c>
      <c r="B91" s="616">
        <v>4290</v>
      </c>
      <c r="C91" s="594"/>
      <c r="D91" s="594"/>
      <c r="E91" s="615"/>
      <c r="F91" s="594"/>
      <c r="G91" s="594"/>
      <c r="H91" s="1904">
        <v>0</v>
      </c>
      <c r="I91" s="474"/>
      <c r="J91" s="474"/>
      <c r="K91" s="1646">
        <f t="shared" si="12"/>
        <v>0</v>
      </c>
      <c r="L91" s="1922">
        <v>0</v>
      </c>
    </row>
    <row r="92" spans="1:12" ht="14.25" thickTop="1" thickBot="1">
      <c r="A92" s="1649" t="s">
        <v>1559</v>
      </c>
      <c r="B92" s="1647">
        <v>4200</v>
      </c>
      <c r="C92" s="594"/>
      <c r="D92" s="594"/>
      <c r="E92" s="615"/>
      <c r="F92" s="594"/>
      <c r="G92" s="594"/>
      <c r="H92" s="1639">
        <f>SUM(H85:H91)</f>
        <v>0</v>
      </c>
      <c r="I92" s="474"/>
      <c r="J92" s="474"/>
      <c r="K92" s="1646">
        <f t="shared" si="12"/>
        <v>0</v>
      </c>
      <c r="L92" s="1639">
        <f>SUM(L85:L91)</f>
        <v>0</v>
      </c>
    </row>
    <row r="93" spans="1:12" ht="14.25" thickTop="1" thickBot="1">
      <c r="A93" s="1483" t="s">
        <v>687</v>
      </c>
      <c r="B93" s="617">
        <v>4310</v>
      </c>
      <c r="C93" s="594"/>
      <c r="D93" s="594"/>
      <c r="E93" s="615"/>
      <c r="F93" s="594"/>
      <c r="G93" s="594"/>
      <c r="H93" s="1906">
        <v>0</v>
      </c>
      <c r="I93" s="474"/>
      <c r="J93" s="474"/>
      <c r="K93" s="1646">
        <f t="shared" si="12"/>
        <v>0</v>
      </c>
      <c r="L93" s="1923">
        <v>0</v>
      </c>
    </row>
    <row r="94" spans="1:12" ht="12.75" customHeight="1" thickTop="1" thickBot="1">
      <c r="A94" s="1484" t="s">
        <v>688</v>
      </c>
      <c r="B94" s="616">
        <v>4320</v>
      </c>
      <c r="C94" s="594"/>
      <c r="D94" s="594"/>
      <c r="E94" s="615"/>
      <c r="F94" s="594"/>
      <c r="G94" s="594"/>
      <c r="H94" s="1904">
        <v>0</v>
      </c>
      <c r="I94" s="474"/>
      <c r="J94" s="474"/>
      <c r="K94" s="1646">
        <f t="shared" si="12"/>
        <v>0</v>
      </c>
      <c r="L94" s="1922">
        <v>0</v>
      </c>
    </row>
    <row r="95" spans="1:12" ht="15" customHeight="1" thickTop="1" thickBot="1">
      <c r="A95" s="1484" t="s">
        <v>1487</v>
      </c>
      <c r="B95" s="616">
        <v>4330</v>
      </c>
      <c r="C95" s="594"/>
      <c r="D95" s="594"/>
      <c r="E95" s="615"/>
      <c r="F95" s="594"/>
      <c r="G95" s="594"/>
      <c r="H95" s="1904">
        <v>0</v>
      </c>
      <c r="I95" s="474"/>
      <c r="J95" s="474"/>
      <c r="K95" s="1646">
        <f t="shared" si="12"/>
        <v>0</v>
      </c>
      <c r="L95" s="1922">
        <v>0</v>
      </c>
    </row>
    <row r="96" spans="1:12" ht="14.25" thickTop="1" thickBot="1">
      <c r="A96" s="1484" t="s">
        <v>689</v>
      </c>
      <c r="B96" s="616">
        <v>4340</v>
      </c>
      <c r="C96" s="594"/>
      <c r="D96" s="594"/>
      <c r="E96" s="615"/>
      <c r="F96" s="594"/>
      <c r="G96" s="594"/>
      <c r="H96" s="1904">
        <v>0</v>
      </c>
      <c r="I96" s="474"/>
      <c r="J96" s="474"/>
      <c r="K96" s="1646">
        <f t="shared" si="12"/>
        <v>0</v>
      </c>
      <c r="L96" s="1922">
        <v>0</v>
      </c>
    </row>
    <row r="97" spans="1:14" ht="12.75" customHeight="1" thickTop="1" thickBot="1">
      <c r="A97" s="1484" t="s">
        <v>762</v>
      </c>
      <c r="B97" s="616">
        <v>4370</v>
      </c>
      <c r="C97" s="594"/>
      <c r="D97" s="594"/>
      <c r="E97" s="615"/>
      <c r="F97" s="594"/>
      <c r="G97" s="594"/>
      <c r="H97" s="1904">
        <v>0</v>
      </c>
      <c r="I97" s="474"/>
      <c r="J97" s="474"/>
      <c r="K97" s="1646">
        <f t="shared" si="12"/>
        <v>0</v>
      </c>
      <c r="L97" s="1922">
        <v>0</v>
      </c>
    </row>
    <row r="98" spans="1:14" ht="14.25" thickTop="1" thickBot="1">
      <c r="A98" s="1484" t="s">
        <v>763</v>
      </c>
      <c r="B98" s="616">
        <v>4380</v>
      </c>
      <c r="C98" s="594"/>
      <c r="D98" s="594"/>
      <c r="E98" s="618"/>
      <c r="F98" s="594"/>
      <c r="G98" s="594"/>
      <c r="H98" s="1904">
        <v>0</v>
      </c>
      <c r="I98" s="474"/>
      <c r="J98" s="474"/>
      <c r="K98" s="1646">
        <f t="shared" si="12"/>
        <v>0</v>
      </c>
      <c r="L98" s="1922">
        <v>0</v>
      </c>
    </row>
    <row r="99" spans="1:14" ht="14.25" thickTop="1" thickBot="1">
      <c r="A99" s="1484" t="s">
        <v>366</v>
      </c>
      <c r="B99" s="616">
        <v>4390</v>
      </c>
      <c r="C99" s="594"/>
      <c r="D99" s="594"/>
      <c r="E99" s="1923">
        <v>0</v>
      </c>
      <c r="F99" s="594"/>
      <c r="G99" s="594"/>
      <c r="H99" s="1904">
        <v>0</v>
      </c>
      <c r="I99" s="474"/>
      <c r="J99" s="474"/>
      <c r="K99" s="1646">
        <f>SUM(E99,H99)</f>
        <v>0</v>
      </c>
      <c r="L99" s="1922">
        <v>0</v>
      </c>
    </row>
    <row r="100" spans="1:14" ht="14.25" thickTop="1" thickBot="1">
      <c r="A100" s="1649" t="s">
        <v>1485</v>
      </c>
      <c r="B100" s="1650">
        <v>4300</v>
      </c>
      <c r="C100" s="594"/>
      <c r="D100" s="594"/>
      <c r="E100" s="1646">
        <f>SUM(E93:E99)</f>
        <v>0</v>
      </c>
      <c r="F100" s="594"/>
      <c r="G100" s="594"/>
      <c r="H100" s="1646">
        <f>SUM(H93:H99)</f>
        <v>0</v>
      </c>
      <c r="I100" s="474"/>
      <c r="J100" s="474"/>
      <c r="K100" s="1646">
        <f>SUM(K93:K99)</f>
        <v>0</v>
      </c>
      <c r="L100" s="1646">
        <f>SUM(L93:L99)</f>
        <v>0</v>
      </c>
    </row>
    <row r="101" spans="1:14" ht="12.75" customHeight="1" thickTop="1" thickBot="1">
      <c r="A101" s="1481" t="s">
        <v>1488</v>
      </c>
      <c r="B101" s="619" t="s">
        <v>930</v>
      </c>
      <c r="C101" s="594"/>
      <c r="D101" s="594"/>
      <c r="E101" s="1921">
        <v>0</v>
      </c>
      <c r="F101" s="594"/>
      <c r="G101" s="594"/>
      <c r="H101" s="1921">
        <v>0</v>
      </c>
      <c r="I101" s="474"/>
      <c r="J101" s="474"/>
      <c r="K101" s="1648">
        <f>SUM(C101:J101)</f>
        <v>0</v>
      </c>
      <c r="L101" s="1922">
        <v>0</v>
      </c>
    </row>
    <row r="102" spans="1:14" ht="12.75" customHeight="1" thickTop="1" thickBot="1">
      <c r="A102" s="1637" t="s">
        <v>1486</v>
      </c>
      <c r="B102" s="1647">
        <v>4000</v>
      </c>
      <c r="C102" s="594"/>
      <c r="D102" s="594"/>
      <c r="E102" s="1646">
        <f>SUM(E84,E92,E100,E101)</f>
        <v>4797117</v>
      </c>
      <c r="F102" s="594"/>
      <c r="G102" s="594"/>
      <c r="H102" s="1646">
        <f>SUM(H84,H92,H100,H101)</f>
        <v>0</v>
      </c>
      <c r="I102" s="474"/>
      <c r="J102" s="474"/>
      <c r="K102" s="1646">
        <f>SUM(K84,K92,K100,K101)</f>
        <v>4797117</v>
      </c>
      <c r="L102" s="1646">
        <f>SUM(L84,L92,L100,L101)</f>
        <v>13359119</v>
      </c>
    </row>
    <row r="103" spans="1:14" s="611" customFormat="1" ht="15.75" customHeight="1" thickTop="1">
      <c r="A103" s="1583" t="s">
        <v>512</v>
      </c>
      <c r="B103" s="1580" t="s">
        <v>491</v>
      </c>
      <c r="C103" s="594"/>
      <c r="D103" s="594"/>
      <c r="E103" s="594"/>
      <c r="F103" s="594"/>
      <c r="G103" s="594"/>
      <c r="H103" s="596"/>
      <c r="I103" s="467"/>
      <c r="J103" s="467"/>
      <c r="K103" s="596"/>
      <c r="L103" s="596"/>
      <c r="M103" s="184"/>
      <c r="N103" s="184"/>
    </row>
    <row r="104" spans="1:14" s="622" customFormat="1" ht="15.75" customHeight="1">
      <c r="A104" s="620" t="s">
        <v>614</v>
      </c>
      <c r="B104" s="621"/>
      <c r="C104" s="594"/>
      <c r="D104" s="594"/>
      <c r="E104" s="594"/>
      <c r="F104" s="594"/>
      <c r="G104" s="594"/>
      <c r="H104" s="601"/>
      <c r="I104" s="467"/>
      <c r="J104" s="467"/>
      <c r="K104" s="601"/>
      <c r="L104" s="601"/>
      <c r="M104" s="591"/>
      <c r="N104" s="591"/>
    </row>
    <row r="105" spans="1:14" s="575" customFormat="1">
      <c r="A105" s="1475" t="s">
        <v>87</v>
      </c>
      <c r="B105" s="592">
        <v>5110</v>
      </c>
      <c r="C105" s="594"/>
      <c r="D105" s="594"/>
      <c r="E105" s="594"/>
      <c r="F105" s="594"/>
      <c r="G105" s="594"/>
      <c r="H105" s="1906">
        <v>0</v>
      </c>
      <c r="I105" s="467"/>
      <c r="J105" s="467"/>
      <c r="K105" s="1640">
        <f>H105</f>
        <v>0</v>
      </c>
      <c r="L105" s="1906">
        <v>0</v>
      </c>
      <c r="M105" s="210"/>
      <c r="N105" s="210"/>
    </row>
    <row r="106" spans="1:14" s="575" customFormat="1">
      <c r="A106" s="1475" t="s">
        <v>88</v>
      </c>
      <c r="B106" s="592">
        <v>5120</v>
      </c>
      <c r="C106" s="594"/>
      <c r="D106" s="594"/>
      <c r="E106" s="594"/>
      <c r="F106" s="594"/>
      <c r="G106" s="594"/>
      <c r="H106" s="1904">
        <v>0</v>
      </c>
      <c r="I106" s="467"/>
      <c r="J106" s="467"/>
      <c r="K106" s="1640">
        <f>H106</f>
        <v>0</v>
      </c>
      <c r="L106" s="1904">
        <v>0</v>
      </c>
      <c r="M106" s="210"/>
      <c r="N106" s="210"/>
    </row>
    <row r="107" spans="1:14" s="575" customFormat="1" ht="12.75" customHeight="1">
      <c r="A107" s="1475" t="s">
        <v>1169</v>
      </c>
      <c r="B107" s="592">
        <v>5130</v>
      </c>
      <c r="C107" s="594"/>
      <c r="D107" s="594"/>
      <c r="E107" s="594"/>
      <c r="F107" s="594"/>
      <c r="G107" s="594"/>
      <c r="H107" s="1904">
        <v>0</v>
      </c>
      <c r="I107" s="467"/>
      <c r="J107" s="467"/>
      <c r="K107" s="1640">
        <f>H107</f>
        <v>0</v>
      </c>
      <c r="L107" s="1904">
        <v>0</v>
      </c>
      <c r="M107" s="210"/>
      <c r="N107" s="210"/>
    </row>
    <row r="108" spans="1:14" s="575" customFormat="1">
      <c r="A108" s="1475" t="s">
        <v>89</v>
      </c>
      <c r="B108" s="592" t="s">
        <v>588</v>
      </c>
      <c r="C108" s="594"/>
      <c r="D108" s="594"/>
      <c r="E108" s="594"/>
      <c r="F108" s="594"/>
      <c r="G108" s="594"/>
      <c r="H108" s="1904">
        <v>0</v>
      </c>
      <c r="I108" s="467"/>
      <c r="J108" s="467"/>
      <c r="K108" s="1640">
        <f>H108</f>
        <v>0</v>
      </c>
      <c r="L108" s="1904">
        <v>0</v>
      </c>
      <c r="M108" s="210"/>
      <c r="N108" s="210"/>
    </row>
    <row r="109" spans="1:14" s="575" customFormat="1">
      <c r="A109" s="1475" t="s">
        <v>254</v>
      </c>
      <c r="B109" s="606">
        <v>5150</v>
      </c>
      <c r="C109" s="594"/>
      <c r="D109" s="594"/>
      <c r="E109" s="594"/>
      <c r="F109" s="594"/>
      <c r="G109" s="594"/>
      <c r="H109" s="1904">
        <v>0</v>
      </c>
      <c r="I109" s="467"/>
      <c r="J109" s="467"/>
      <c r="K109" s="1640">
        <f>H109</f>
        <v>0</v>
      </c>
      <c r="L109" s="1904">
        <v>0</v>
      </c>
      <c r="M109" s="210"/>
      <c r="N109" s="210"/>
    </row>
    <row r="110" spans="1:14" s="575" customFormat="1" ht="12.75" customHeight="1" thickBot="1">
      <c r="A110" s="1637" t="s">
        <v>1101</v>
      </c>
      <c r="B110" s="1644" t="s">
        <v>717</v>
      </c>
      <c r="C110" s="594"/>
      <c r="D110" s="594"/>
      <c r="E110" s="594"/>
      <c r="F110" s="594"/>
      <c r="G110" s="594"/>
      <c r="H110" s="1639">
        <f>SUM(H105:H109)</f>
        <v>0</v>
      </c>
      <c r="I110" s="467"/>
      <c r="J110" s="467"/>
      <c r="K110" s="1639">
        <f>SUM(K105:K109)</f>
        <v>0</v>
      </c>
      <c r="L110" s="1639">
        <f>SUM(L105:L109)</f>
        <v>0</v>
      </c>
      <c r="M110" s="210"/>
      <c r="N110" s="210"/>
    </row>
    <row r="111" spans="1:14" s="575" customFormat="1" ht="12.75" customHeight="1" thickTop="1" thickBot="1">
      <c r="A111" s="1485" t="s">
        <v>367</v>
      </c>
      <c r="B111" s="623" t="s">
        <v>38</v>
      </c>
      <c r="C111" s="594"/>
      <c r="D111" s="594"/>
      <c r="E111" s="594"/>
      <c r="F111" s="594"/>
      <c r="G111" s="594"/>
      <c r="H111" s="1924">
        <v>0</v>
      </c>
      <c r="I111" s="467"/>
      <c r="J111" s="467"/>
      <c r="K111" s="1652">
        <f>H111</f>
        <v>0</v>
      </c>
      <c r="L111" s="1923">
        <v>0</v>
      </c>
      <c r="M111" s="210"/>
      <c r="N111" s="210"/>
    </row>
    <row r="112" spans="1:14" s="575" customFormat="1" ht="12.75" customHeight="1" thickTop="1" thickBot="1">
      <c r="A112" s="1637" t="s">
        <v>637</v>
      </c>
      <c r="B112" s="1638" t="s">
        <v>491</v>
      </c>
      <c r="C112" s="594"/>
      <c r="D112" s="594"/>
      <c r="E112" s="594"/>
      <c r="F112" s="594"/>
      <c r="G112" s="594"/>
      <c r="H112" s="1639">
        <f>SUM(H110:H111)</f>
        <v>0</v>
      </c>
      <c r="I112" s="467"/>
      <c r="J112" s="467"/>
      <c r="K112" s="1639">
        <f>SUM(K110:K111)</f>
        <v>0</v>
      </c>
      <c r="L112" s="1646">
        <f>SUM(L110,L111)</f>
        <v>0</v>
      </c>
      <c r="M112" s="210"/>
      <c r="N112" s="210"/>
    </row>
    <row r="113" spans="1:14" s="259" customFormat="1" ht="15.75" customHeight="1" thickTop="1" thickBot="1">
      <c r="A113" s="1577" t="s">
        <v>513</v>
      </c>
      <c r="B113" s="1584" t="s">
        <v>860</v>
      </c>
      <c r="C113" s="601"/>
      <c r="D113" s="601"/>
      <c r="E113" s="594"/>
      <c r="F113" s="594"/>
      <c r="G113" s="594"/>
      <c r="H113" s="601"/>
      <c r="I113" s="467"/>
      <c r="J113" s="467"/>
      <c r="K113" s="601"/>
      <c r="L113" s="1921">
        <v>0</v>
      </c>
      <c r="M113" s="591"/>
      <c r="N113" s="591"/>
    </row>
    <row r="114" spans="1:14" ht="12.75" customHeight="1" thickTop="1" thickBot="1">
      <c r="A114" s="1637" t="s">
        <v>48</v>
      </c>
      <c r="B114" s="1651"/>
      <c r="C114" s="1639">
        <f>SUM(C33,C74,C75,C102,C112,C113)</f>
        <v>177003726</v>
      </c>
      <c r="D114" s="1639">
        <f t="shared" ref="D114:K114" si="13">SUM(D33,D74,D75,D102,D112,D113)</f>
        <v>60040908</v>
      </c>
      <c r="E114" s="1639">
        <f t="shared" si="13"/>
        <v>34024453</v>
      </c>
      <c r="F114" s="1639">
        <f t="shared" si="13"/>
        <v>21494018</v>
      </c>
      <c r="G114" s="1639">
        <f t="shared" si="13"/>
        <v>722648</v>
      </c>
      <c r="H114" s="1639">
        <f>SUM(H33,H74,H75,H102,H112,H113)</f>
        <v>9976406</v>
      </c>
      <c r="I114" s="1639">
        <f t="shared" si="13"/>
        <v>4769541</v>
      </c>
      <c r="J114" s="1639">
        <f t="shared" si="13"/>
        <v>0</v>
      </c>
      <c r="K114" s="1639">
        <f t="shared" si="13"/>
        <v>308031700</v>
      </c>
      <c r="L114" s="1639">
        <f>SUM(L33,L74,L75,L102,L112,L113)</f>
        <v>377841144</v>
      </c>
    </row>
    <row r="115" spans="1:14" ht="13.5" thickTop="1">
      <c r="A115" s="2196" t="s">
        <v>995</v>
      </c>
      <c r="B115" s="2197"/>
      <c r="C115" s="596"/>
      <c r="D115" s="596"/>
      <c r="E115" s="596"/>
      <c r="F115" s="596"/>
      <c r="G115" s="596"/>
      <c r="H115" s="596"/>
      <c r="I115" s="596"/>
      <c r="J115" s="596"/>
      <c r="K115" s="1653">
        <f>'Revenues 9-14'!C268-'Expenditures 15-22'!K114</f>
        <v>14299960</v>
      </c>
      <c r="L115" s="596"/>
    </row>
    <row r="116" spans="1:14" s="180" customFormat="1" ht="9" customHeight="1">
      <c r="A116" s="624"/>
      <c r="B116" s="625"/>
      <c r="C116" s="626"/>
      <c r="D116" s="626"/>
      <c r="E116" s="626"/>
      <c r="F116" s="626"/>
      <c r="G116" s="626"/>
      <c r="H116" s="626"/>
      <c r="I116" s="626"/>
      <c r="J116" s="626"/>
      <c r="K116" s="626"/>
      <c r="L116" s="626"/>
      <c r="M116" s="210"/>
      <c r="N116" s="210"/>
    </row>
    <row r="117" spans="1:14" s="627" customFormat="1" ht="16.7" customHeight="1">
      <c r="A117" s="2201" t="s">
        <v>295</v>
      </c>
      <c r="B117" s="2202"/>
      <c r="C117" s="1597"/>
      <c r="D117" s="1598"/>
      <c r="E117" s="1598"/>
      <c r="F117" s="1598"/>
      <c r="G117" s="1598"/>
      <c r="H117" s="1598"/>
      <c r="I117" s="1598"/>
      <c r="J117" s="1598"/>
      <c r="K117" s="1598"/>
      <c r="L117" s="1599"/>
      <c r="M117" s="175"/>
      <c r="N117" s="175"/>
    </row>
    <row r="118" spans="1:14" ht="15.75" customHeight="1">
      <c r="A118" s="1585" t="s">
        <v>1034</v>
      </c>
      <c r="B118" s="1586" t="s">
        <v>568</v>
      </c>
      <c r="C118" s="594"/>
      <c r="D118" s="594"/>
      <c r="E118" s="594"/>
      <c r="F118" s="594"/>
      <c r="G118" s="594"/>
      <c r="H118" s="594"/>
      <c r="I118" s="594"/>
      <c r="J118" s="594"/>
      <c r="K118" s="594"/>
      <c r="L118" s="594"/>
    </row>
    <row r="119" spans="1:14" ht="15.75" customHeight="1">
      <c r="A119" s="628" t="s">
        <v>590</v>
      </c>
      <c r="B119" s="600"/>
      <c r="C119" s="601"/>
      <c r="D119" s="601"/>
      <c r="E119" s="601"/>
      <c r="F119" s="594"/>
      <c r="G119" s="594"/>
      <c r="H119" s="601"/>
      <c r="I119" s="594"/>
      <c r="J119" s="594"/>
      <c r="K119" s="601"/>
      <c r="L119" s="601"/>
    </row>
    <row r="120" spans="1:14" ht="12.75" customHeight="1" thickBot="1">
      <c r="A120" s="1479" t="s">
        <v>2055</v>
      </c>
      <c r="B120" s="606" t="s">
        <v>715</v>
      </c>
      <c r="C120" s="1944">
        <v>0</v>
      </c>
      <c r="D120" s="1944">
        <v>0</v>
      </c>
      <c r="E120" s="1944">
        <v>0</v>
      </c>
      <c r="F120" s="1944">
        <v>0</v>
      </c>
      <c r="G120" s="1944">
        <v>0</v>
      </c>
      <c r="H120" s="1944">
        <v>0</v>
      </c>
      <c r="I120" s="1944">
        <v>0</v>
      </c>
      <c r="J120" s="1944">
        <v>0</v>
      </c>
      <c r="K120" s="1640">
        <f>SUM(C120:J120)</f>
        <v>0</v>
      </c>
      <c r="L120" s="1944">
        <v>0</v>
      </c>
    </row>
    <row r="121" spans="1:14" ht="15.75" customHeight="1" thickTop="1">
      <c r="A121" s="629" t="s">
        <v>611</v>
      </c>
      <c r="B121" s="600"/>
      <c r="C121" s="514"/>
      <c r="D121" s="514"/>
      <c r="E121" s="514"/>
      <c r="F121" s="514"/>
      <c r="G121" s="514"/>
      <c r="H121" s="514"/>
      <c r="I121" s="594"/>
      <c r="J121" s="594"/>
      <c r="K121" s="601"/>
      <c r="L121" s="514"/>
    </row>
    <row r="122" spans="1:14" ht="13.5" thickBot="1">
      <c r="A122" s="1475" t="s">
        <v>1067</v>
      </c>
      <c r="B122" s="592">
        <v>2510</v>
      </c>
      <c r="C122" s="1904">
        <v>0</v>
      </c>
      <c r="D122" s="1904">
        <v>0</v>
      </c>
      <c r="E122" s="1904">
        <v>0</v>
      </c>
      <c r="F122" s="1904">
        <v>0</v>
      </c>
      <c r="G122" s="1904">
        <v>0</v>
      </c>
      <c r="H122" s="1904">
        <v>106</v>
      </c>
      <c r="I122" s="1904">
        <v>0</v>
      </c>
      <c r="J122" s="1904">
        <v>0</v>
      </c>
      <c r="K122" s="1639">
        <f>SUM(C122:J122)</f>
        <v>106</v>
      </c>
      <c r="L122" s="1904">
        <v>0</v>
      </c>
    </row>
    <row r="123" spans="1:14" ht="14.25" thickTop="1" thickBot="1">
      <c r="A123" s="1475" t="s">
        <v>4</v>
      </c>
      <c r="B123" s="592">
        <v>2530</v>
      </c>
      <c r="C123" s="1904">
        <v>0</v>
      </c>
      <c r="D123" s="1904"/>
      <c r="E123" s="1904">
        <v>0</v>
      </c>
      <c r="F123" s="1904">
        <v>0</v>
      </c>
      <c r="G123" s="1904">
        <v>0</v>
      </c>
      <c r="H123" s="1904">
        <v>0</v>
      </c>
      <c r="I123" s="1904">
        <v>0</v>
      </c>
      <c r="J123" s="1904">
        <v>0</v>
      </c>
      <c r="K123" s="1639">
        <f>SUM(C123:J123)</f>
        <v>0</v>
      </c>
      <c r="L123" s="1904">
        <v>0</v>
      </c>
    </row>
    <row r="124" spans="1:14" ht="14.25" thickTop="1" thickBot="1">
      <c r="A124" s="1475" t="s">
        <v>197</v>
      </c>
      <c r="B124" s="592">
        <v>2540</v>
      </c>
      <c r="C124" s="1904">
        <v>3072528</v>
      </c>
      <c r="D124" s="1904">
        <v>626017</v>
      </c>
      <c r="E124" s="1904">
        <v>13387977</v>
      </c>
      <c r="F124" s="1904">
        <v>6573157</v>
      </c>
      <c r="G124" s="1904">
        <v>2052583</v>
      </c>
      <c r="H124" s="1904">
        <v>28672</v>
      </c>
      <c r="I124" s="1904">
        <v>202083</v>
      </c>
      <c r="J124" s="1904">
        <v>0</v>
      </c>
      <c r="K124" s="1639">
        <f>SUM(C124:J124)</f>
        <v>25943017</v>
      </c>
      <c r="L124" s="1904">
        <v>28844081</v>
      </c>
    </row>
    <row r="125" spans="1:14" ht="14.25" thickTop="1" thickBot="1">
      <c r="A125" s="1475" t="s">
        <v>952</v>
      </c>
      <c r="B125" s="592">
        <v>2550</v>
      </c>
      <c r="C125" s="1904">
        <v>69374</v>
      </c>
      <c r="D125" s="1904">
        <v>14105</v>
      </c>
      <c r="E125" s="1904">
        <v>0</v>
      </c>
      <c r="F125" s="1904">
        <v>0</v>
      </c>
      <c r="G125" s="1904">
        <v>0</v>
      </c>
      <c r="H125" s="1904">
        <v>0</v>
      </c>
      <c r="I125" s="1904">
        <v>0</v>
      </c>
      <c r="J125" s="1904">
        <v>0</v>
      </c>
      <c r="K125" s="1639">
        <f>SUM(C125:J125)</f>
        <v>83479</v>
      </c>
      <c r="L125" s="1904">
        <v>80814</v>
      </c>
    </row>
    <row r="126" spans="1:14" ht="14.25" thickTop="1" thickBot="1">
      <c r="A126" s="1475" t="s">
        <v>100</v>
      </c>
      <c r="B126" s="592">
        <v>2560</v>
      </c>
      <c r="C126" s="630"/>
      <c r="D126" s="630"/>
      <c r="E126" s="630"/>
      <c r="F126" s="630"/>
      <c r="G126" s="1904">
        <v>0</v>
      </c>
      <c r="H126" s="630"/>
      <c r="I126" s="1910">
        <v>0</v>
      </c>
      <c r="J126" s="594"/>
      <c r="K126" s="1639">
        <f>SUM(C126:J126)</f>
        <v>0</v>
      </c>
      <c r="L126" s="1904">
        <v>0</v>
      </c>
    </row>
    <row r="127" spans="1:14" ht="12.75" customHeight="1" thickTop="1" thickBot="1">
      <c r="A127" s="1637" t="s">
        <v>718</v>
      </c>
      <c r="B127" s="1638" t="s">
        <v>35</v>
      </c>
      <c r="C127" s="1639">
        <f>SUM(C122:C126)</f>
        <v>3141902</v>
      </c>
      <c r="D127" s="1639">
        <f t="shared" ref="D127:L127" si="14">SUM(D122:D126)</f>
        <v>640122</v>
      </c>
      <c r="E127" s="1639">
        <f t="shared" si="14"/>
        <v>13387977</v>
      </c>
      <c r="F127" s="1639">
        <f t="shared" si="14"/>
        <v>6573157</v>
      </c>
      <c r="G127" s="1639">
        <f t="shared" si="14"/>
        <v>2052583</v>
      </c>
      <c r="H127" s="1639">
        <f t="shared" si="14"/>
        <v>28778</v>
      </c>
      <c r="I127" s="1639">
        <f t="shared" si="14"/>
        <v>202083</v>
      </c>
      <c r="J127" s="1639">
        <f t="shared" si="14"/>
        <v>0</v>
      </c>
      <c r="K127" s="1639">
        <f t="shared" si="14"/>
        <v>26026602</v>
      </c>
      <c r="L127" s="1639">
        <f t="shared" si="14"/>
        <v>28924895</v>
      </c>
    </row>
    <row r="128" spans="1:14" ht="12.75" customHeight="1" thickTop="1">
      <c r="A128" s="1482" t="s">
        <v>979</v>
      </c>
      <c r="B128" s="631" t="s">
        <v>573</v>
      </c>
      <c r="C128" s="1924">
        <v>422724</v>
      </c>
      <c r="D128" s="1924">
        <v>96266</v>
      </c>
      <c r="E128" s="1924">
        <v>0</v>
      </c>
      <c r="F128" s="1924">
        <v>0</v>
      </c>
      <c r="G128" s="1924">
        <v>0</v>
      </c>
      <c r="H128" s="1924">
        <v>0</v>
      </c>
      <c r="I128" s="1924">
        <v>0</v>
      </c>
      <c r="J128" s="1924">
        <v>0</v>
      </c>
      <c r="K128" s="1654">
        <f>SUM(C128:J128)</f>
        <v>518990</v>
      </c>
      <c r="L128" s="1924">
        <v>498839</v>
      </c>
    </row>
    <row r="129" spans="1:14" ht="12.75" customHeight="1" thickBot="1">
      <c r="A129" s="1655" t="s">
        <v>810</v>
      </c>
      <c r="B129" s="1656" t="s">
        <v>568</v>
      </c>
      <c r="C129" s="1646">
        <f>SUM(C120,C127,C128)</f>
        <v>3564626</v>
      </c>
      <c r="D129" s="1646">
        <f t="shared" ref="D129:L129" si="15">SUM(D120,D127,D128)</f>
        <v>736388</v>
      </c>
      <c r="E129" s="1646">
        <f t="shared" si="15"/>
        <v>13387977</v>
      </c>
      <c r="F129" s="1646">
        <f t="shared" si="15"/>
        <v>6573157</v>
      </c>
      <c r="G129" s="1646">
        <f t="shared" si="15"/>
        <v>2052583</v>
      </c>
      <c r="H129" s="1646">
        <f t="shared" si="15"/>
        <v>28778</v>
      </c>
      <c r="I129" s="1646">
        <f t="shared" si="15"/>
        <v>202083</v>
      </c>
      <c r="J129" s="1646">
        <f t="shared" si="15"/>
        <v>0</v>
      </c>
      <c r="K129" s="1646">
        <f t="shared" si="15"/>
        <v>26545592</v>
      </c>
      <c r="L129" s="1646">
        <f t="shared" si="15"/>
        <v>29423734</v>
      </c>
    </row>
    <row r="130" spans="1:14" ht="15.75" customHeight="1" thickTop="1" thickBot="1">
      <c r="A130" s="1581" t="s">
        <v>1035</v>
      </c>
      <c r="B130" s="1582" t="s">
        <v>574</v>
      </c>
      <c r="C130" s="1921">
        <v>0</v>
      </c>
      <c r="D130" s="1921">
        <v>0</v>
      </c>
      <c r="E130" s="1921">
        <v>0</v>
      </c>
      <c r="F130" s="1921">
        <v>0</v>
      </c>
      <c r="G130" s="1921">
        <v>0</v>
      </c>
      <c r="H130" s="1921">
        <v>0</v>
      </c>
      <c r="I130" s="1921">
        <v>0</v>
      </c>
      <c r="J130" s="1921">
        <v>0</v>
      </c>
      <c r="K130" s="1639">
        <f>SUM(C130:J130)</f>
        <v>0</v>
      </c>
      <c r="L130" s="1921">
        <v>0</v>
      </c>
    </row>
    <row r="131" spans="1:14" ht="15.75" customHeight="1" thickTop="1">
      <c r="A131" s="1587" t="s">
        <v>615</v>
      </c>
      <c r="B131" s="1580" t="s">
        <v>859</v>
      </c>
      <c r="C131" s="467"/>
      <c r="D131" s="467"/>
      <c r="E131" s="554"/>
      <c r="F131" s="467"/>
      <c r="G131" s="467"/>
      <c r="H131" s="554"/>
      <c r="I131" s="467"/>
      <c r="J131" s="467"/>
      <c r="K131" s="554"/>
      <c r="L131" s="554"/>
    </row>
    <row r="132" spans="1:14" s="384" customFormat="1" ht="13.5" customHeight="1">
      <c r="A132" s="632" t="s">
        <v>613</v>
      </c>
      <c r="B132" s="633"/>
      <c r="C132" s="467"/>
      <c r="D132" s="467"/>
      <c r="E132" s="514"/>
      <c r="F132" s="467"/>
      <c r="G132" s="467"/>
      <c r="H132" s="514"/>
      <c r="I132" s="467"/>
      <c r="J132" s="467"/>
      <c r="K132" s="514"/>
      <c r="L132" s="514"/>
      <c r="M132" s="206"/>
      <c r="N132" s="206"/>
    </row>
    <row r="133" spans="1:14" s="384" customFormat="1" ht="13.5" customHeight="1">
      <c r="A133" s="1461" t="s">
        <v>495</v>
      </c>
      <c r="B133" s="1810" t="s">
        <v>1840</v>
      </c>
      <c r="C133" s="467"/>
      <c r="D133" s="467"/>
      <c r="E133" s="1906">
        <v>0</v>
      </c>
      <c r="F133" s="467"/>
      <c r="G133" s="467"/>
      <c r="H133" s="1938">
        <v>0</v>
      </c>
      <c r="I133" s="467"/>
      <c r="J133" s="467"/>
      <c r="K133" s="1790">
        <f>SUM(E133,H133)</f>
        <v>0</v>
      </c>
      <c r="L133" s="1906">
        <v>0</v>
      </c>
      <c r="M133" s="206"/>
      <c r="N133" s="206"/>
    </row>
    <row r="134" spans="1:14">
      <c r="A134" s="1475" t="s">
        <v>303</v>
      </c>
      <c r="B134" s="592">
        <v>4120</v>
      </c>
      <c r="C134" s="594"/>
      <c r="D134" s="594"/>
      <c r="E134" s="1906">
        <v>0</v>
      </c>
      <c r="F134" s="594"/>
      <c r="G134" s="594"/>
      <c r="H134" s="1906">
        <v>0</v>
      </c>
      <c r="I134" s="474"/>
      <c r="J134" s="594"/>
      <c r="K134" s="1641">
        <f>SUM(E134,H134)</f>
        <v>0</v>
      </c>
      <c r="L134" s="1906">
        <v>0</v>
      </c>
    </row>
    <row r="135" spans="1:14">
      <c r="A135" s="1475" t="s">
        <v>696</v>
      </c>
      <c r="B135" s="592">
        <v>4140</v>
      </c>
      <c r="C135" s="594"/>
      <c r="D135" s="594"/>
      <c r="E135" s="1904">
        <v>0</v>
      </c>
      <c r="F135" s="594"/>
      <c r="G135" s="594"/>
      <c r="H135" s="1904">
        <v>0</v>
      </c>
      <c r="I135" s="474"/>
      <c r="J135" s="594"/>
      <c r="K135" s="1641">
        <f>SUM(E135,H135)</f>
        <v>0</v>
      </c>
      <c r="L135" s="1904">
        <v>0</v>
      </c>
    </row>
    <row r="136" spans="1:14">
      <c r="A136" s="1479" t="s">
        <v>697</v>
      </c>
      <c r="B136" s="606">
        <v>4190</v>
      </c>
      <c r="C136" s="594"/>
      <c r="D136" s="594"/>
      <c r="E136" s="1904">
        <v>0</v>
      </c>
      <c r="F136" s="594"/>
      <c r="G136" s="594"/>
      <c r="H136" s="1904">
        <v>0</v>
      </c>
      <c r="I136" s="474"/>
      <c r="J136" s="594"/>
      <c r="K136" s="1641">
        <f>SUM(E136,H136)</f>
        <v>0</v>
      </c>
      <c r="L136" s="1904">
        <v>0</v>
      </c>
    </row>
    <row r="137" spans="1:14" ht="12.75" customHeight="1" thickBot="1">
      <c r="A137" s="1637" t="s">
        <v>479</v>
      </c>
      <c r="B137" s="1647">
        <v>4100</v>
      </c>
      <c r="C137" s="594"/>
      <c r="D137" s="594"/>
      <c r="E137" s="1639">
        <f>SUM(E133:E136)</f>
        <v>0</v>
      </c>
      <c r="F137" s="594"/>
      <c r="G137" s="594"/>
      <c r="H137" s="1639">
        <f>SUM(H133:H136)</f>
        <v>0</v>
      </c>
      <c r="I137" s="474"/>
      <c r="J137" s="594"/>
      <c r="K137" s="1639">
        <f>SUM(K133:K136)</f>
        <v>0</v>
      </c>
      <c r="L137" s="1639">
        <f>SUM(L133:L136)</f>
        <v>0</v>
      </c>
    </row>
    <row r="138" spans="1:14" ht="12.75" customHeight="1" thickTop="1" thickBot="1">
      <c r="A138" s="1481" t="s">
        <v>96</v>
      </c>
      <c r="B138" s="619" t="s">
        <v>930</v>
      </c>
      <c r="C138" s="594"/>
      <c r="D138" s="594"/>
      <c r="E138" s="1904">
        <v>0</v>
      </c>
      <c r="F138" s="594"/>
      <c r="G138" s="594"/>
      <c r="H138" s="1904">
        <v>0</v>
      </c>
      <c r="I138" s="474"/>
      <c r="J138" s="594"/>
      <c r="K138" s="1641">
        <f>SUM(E138,H138)</f>
        <v>0</v>
      </c>
      <c r="L138" s="1921">
        <v>0</v>
      </c>
    </row>
    <row r="139" spans="1:14" ht="12.75" customHeight="1" thickTop="1" thickBot="1">
      <c r="A139" s="1637" t="s">
        <v>1486</v>
      </c>
      <c r="B139" s="1647">
        <v>4000</v>
      </c>
      <c r="C139" s="594"/>
      <c r="D139" s="594"/>
      <c r="E139" s="1639">
        <f>SUM(E137,E138)</f>
        <v>0</v>
      </c>
      <c r="F139" s="594"/>
      <c r="G139" s="594"/>
      <c r="H139" s="1648">
        <f>SUM(H137:H138)</f>
        <v>0</v>
      </c>
      <c r="I139" s="474"/>
      <c r="J139" s="594"/>
      <c r="K139" s="1641">
        <f>SUM(K137,K138)</f>
        <v>0</v>
      </c>
      <c r="L139" s="1648">
        <f>SUM(L137,L138)</f>
        <v>0</v>
      </c>
    </row>
    <row r="140" spans="1:14" ht="15.75" customHeight="1" thickTop="1">
      <c r="A140" s="1583" t="s">
        <v>1036</v>
      </c>
      <c r="B140" s="1584" t="s">
        <v>491</v>
      </c>
      <c r="C140" s="594"/>
      <c r="D140" s="594"/>
      <c r="E140" s="615"/>
      <c r="F140" s="615"/>
      <c r="G140" s="615"/>
      <c r="H140" s="613"/>
      <c r="I140" s="474"/>
      <c r="J140" s="615"/>
      <c r="K140" s="613"/>
      <c r="L140" s="613"/>
    </row>
    <row r="141" spans="1:14" ht="15.75" customHeight="1">
      <c r="A141" s="629" t="s">
        <v>614</v>
      </c>
      <c r="B141" s="600"/>
      <c r="C141" s="594"/>
      <c r="D141" s="594"/>
      <c r="E141" s="594"/>
      <c r="F141" s="594"/>
      <c r="G141" s="594"/>
      <c r="H141" s="601"/>
      <c r="I141" s="467"/>
      <c r="J141" s="594"/>
      <c r="K141" s="601"/>
      <c r="L141" s="601"/>
    </row>
    <row r="142" spans="1:14">
      <c r="A142" s="1475" t="s">
        <v>87</v>
      </c>
      <c r="B142" s="592">
        <v>5110</v>
      </c>
      <c r="C142" s="594"/>
      <c r="D142" s="594"/>
      <c r="E142" s="594"/>
      <c r="F142" s="594"/>
      <c r="G142" s="594"/>
      <c r="H142" s="1906">
        <v>0</v>
      </c>
      <c r="I142" s="467"/>
      <c r="J142" s="594"/>
      <c r="K142" s="1641">
        <f>SUM(H142)</f>
        <v>0</v>
      </c>
      <c r="L142" s="1906">
        <v>0</v>
      </c>
    </row>
    <row r="143" spans="1:14">
      <c r="A143" s="1475" t="s">
        <v>88</v>
      </c>
      <c r="B143" s="592">
        <v>5120</v>
      </c>
      <c r="C143" s="594"/>
      <c r="D143" s="594"/>
      <c r="E143" s="594"/>
      <c r="F143" s="594"/>
      <c r="G143" s="594"/>
      <c r="H143" s="1904">
        <v>0</v>
      </c>
      <c r="I143" s="467"/>
      <c r="J143" s="594"/>
      <c r="K143" s="1641">
        <f>SUM(H143)</f>
        <v>0</v>
      </c>
      <c r="L143" s="1904">
        <v>0</v>
      </c>
    </row>
    <row r="144" spans="1:14" ht="12.75" customHeight="1">
      <c r="A144" s="1475" t="s">
        <v>1169</v>
      </c>
      <c r="B144" s="606" t="s">
        <v>616</v>
      </c>
      <c r="C144" s="594"/>
      <c r="D144" s="594"/>
      <c r="E144" s="594"/>
      <c r="F144" s="594"/>
      <c r="G144" s="594"/>
      <c r="H144" s="1904">
        <v>0</v>
      </c>
      <c r="I144" s="467"/>
      <c r="J144" s="594"/>
      <c r="K144" s="1641">
        <f>SUM(H144)</f>
        <v>0</v>
      </c>
      <c r="L144" s="1904">
        <v>0</v>
      </c>
    </row>
    <row r="145" spans="1:14">
      <c r="A145" s="1475" t="s">
        <v>89</v>
      </c>
      <c r="B145" s="592" t="s">
        <v>588</v>
      </c>
      <c r="C145" s="594"/>
      <c r="D145" s="594"/>
      <c r="E145" s="594"/>
      <c r="F145" s="594"/>
      <c r="G145" s="594"/>
      <c r="H145" s="1904">
        <v>0</v>
      </c>
      <c r="I145" s="467"/>
      <c r="J145" s="594"/>
      <c r="K145" s="1641">
        <f>SUM(H145)</f>
        <v>0</v>
      </c>
      <c r="L145" s="1904">
        <v>0</v>
      </c>
    </row>
    <row r="146" spans="1:14" ht="12.75" customHeight="1">
      <c r="A146" s="1475" t="s">
        <v>618</v>
      </c>
      <c r="B146" s="592" t="s">
        <v>617</v>
      </c>
      <c r="C146" s="594"/>
      <c r="D146" s="594"/>
      <c r="E146" s="594"/>
      <c r="F146" s="594"/>
      <c r="G146" s="594"/>
      <c r="H146" s="1904">
        <v>0</v>
      </c>
      <c r="I146" s="467"/>
      <c r="J146" s="594"/>
      <c r="K146" s="1641">
        <f>SUM(H146)</f>
        <v>0</v>
      </c>
      <c r="L146" s="1904">
        <v>0</v>
      </c>
    </row>
    <row r="147" spans="1:14" ht="12.75" customHeight="1" thickBot="1">
      <c r="A147" s="1486" t="s">
        <v>625</v>
      </c>
      <c r="B147" s="634" t="s">
        <v>717</v>
      </c>
      <c r="C147" s="594"/>
      <c r="D147" s="594"/>
      <c r="E147" s="594"/>
      <c r="F147" s="594"/>
      <c r="G147" s="594"/>
      <c r="H147" s="1657">
        <f>SUM(H142:H146)</f>
        <v>0</v>
      </c>
      <c r="I147" s="467"/>
      <c r="J147" s="594"/>
      <c r="K147" s="1639">
        <f>SUM(K142:K146)</f>
        <v>0</v>
      </c>
      <c r="L147" s="1657">
        <f>SUM(L142:L146)</f>
        <v>0</v>
      </c>
    </row>
    <row r="148" spans="1:14" ht="15.75" customHeight="1" thickTop="1">
      <c r="A148" s="635" t="s">
        <v>1102</v>
      </c>
      <c r="B148" s="636" t="s">
        <v>38</v>
      </c>
      <c r="C148" s="594"/>
      <c r="D148" s="594"/>
      <c r="E148" s="594"/>
      <c r="F148" s="594"/>
      <c r="G148" s="594"/>
      <c r="H148" s="1917">
        <v>0</v>
      </c>
      <c r="I148" s="467"/>
      <c r="J148" s="594"/>
      <c r="K148" s="1641">
        <f>SUM(H148)</f>
        <v>0</v>
      </c>
      <c r="L148" s="1917">
        <v>0</v>
      </c>
    </row>
    <row r="149" spans="1:14" ht="12.75" customHeight="1" thickBot="1">
      <c r="A149" s="1478" t="s">
        <v>637</v>
      </c>
      <c r="B149" s="595" t="s">
        <v>491</v>
      </c>
      <c r="C149" s="594"/>
      <c r="D149" s="594"/>
      <c r="E149" s="594"/>
      <c r="F149" s="594"/>
      <c r="G149" s="594"/>
      <c r="H149" s="1639">
        <f>SUM(H147,H148)</f>
        <v>0</v>
      </c>
      <c r="I149" s="467"/>
      <c r="J149" s="594"/>
      <c r="K149" s="1639">
        <f>SUM(K147:K148)</f>
        <v>0</v>
      </c>
      <c r="L149" s="1639">
        <f>SUM(L142:L146,L148)</f>
        <v>0</v>
      </c>
    </row>
    <row r="150" spans="1:14" ht="15.75" customHeight="1" thickTop="1" thickBot="1">
      <c r="A150" s="1577" t="s">
        <v>1037</v>
      </c>
      <c r="B150" s="1584" t="s">
        <v>860</v>
      </c>
      <c r="C150" s="594"/>
      <c r="D150" s="594"/>
      <c r="E150" s="594"/>
      <c r="F150" s="594"/>
      <c r="G150" s="594"/>
      <c r="H150" s="637"/>
      <c r="I150" s="514"/>
      <c r="J150" s="594"/>
      <c r="K150" s="601"/>
      <c r="L150" s="1923">
        <v>0</v>
      </c>
    </row>
    <row r="151" spans="1:14" ht="12.75" customHeight="1" thickTop="1" thickBot="1">
      <c r="A151" s="2213" t="s">
        <v>619</v>
      </c>
      <c r="B151" s="2193"/>
      <c r="C151" s="1639">
        <f>SUM(C129,C130,C139,C149,C150)</f>
        <v>3564626</v>
      </c>
      <c r="D151" s="1639">
        <f t="shared" ref="D151:K151" si="16">SUM(D129,D130,D139,D149,D150)</f>
        <v>736388</v>
      </c>
      <c r="E151" s="1639">
        <f t="shared" si="16"/>
        <v>13387977</v>
      </c>
      <c r="F151" s="1639">
        <f t="shared" si="16"/>
        <v>6573157</v>
      </c>
      <c r="G151" s="1639">
        <f t="shared" si="16"/>
        <v>2052583</v>
      </c>
      <c r="H151" s="1639">
        <f t="shared" si="16"/>
        <v>28778</v>
      </c>
      <c r="I151" s="1639">
        <f t="shared" si="16"/>
        <v>202083</v>
      </c>
      <c r="J151" s="1639">
        <f t="shared" si="16"/>
        <v>0</v>
      </c>
      <c r="K151" s="1639">
        <f t="shared" si="16"/>
        <v>26545592</v>
      </c>
      <c r="L151" s="1639">
        <f>SUM(L129,L130,L139,L149,L150)</f>
        <v>29423734</v>
      </c>
    </row>
    <row r="152" spans="1:14" ht="12.75" customHeight="1" thickTop="1">
      <c r="A152" s="2216" t="s">
        <v>1177</v>
      </c>
      <c r="B152" s="2217"/>
      <c r="C152" s="596"/>
      <c r="D152" s="596"/>
      <c r="E152" s="596"/>
      <c r="F152" s="596"/>
      <c r="G152" s="596"/>
      <c r="H152" s="596"/>
      <c r="I152" s="596"/>
      <c r="J152" s="594"/>
      <c r="K152" s="1653">
        <f>'Revenues 9-14'!D268-'Expenditures 15-22'!K151</f>
        <v>-3331587</v>
      </c>
      <c r="L152" s="596"/>
    </row>
    <row r="153" spans="1:14" s="641" customFormat="1" ht="9" customHeight="1">
      <c r="A153" s="638"/>
      <c r="B153" s="639"/>
      <c r="C153" s="626"/>
      <c r="D153" s="626"/>
      <c r="E153" s="626"/>
      <c r="F153" s="626"/>
      <c r="G153" s="626"/>
      <c r="H153" s="626"/>
      <c r="I153" s="626"/>
      <c r="J153" s="626"/>
      <c r="K153" s="626"/>
      <c r="L153" s="626"/>
      <c r="M153" s="640"/>
      <c r="N153" s="640"/>
    </row>
    <row r="154" spans="1:14" s="643" customFormat="1" ht="16.7" customHeight="1">
      <c r="A154" s="2201" t="s">
        <v>620</v>
      </c>
      <c r="B154" s="2203"/>
      <c r="C154" s="1597"/>
      <c r="D154" s="1598"/>
      <c r="E154" s="1598"/>
      <c r="F154" s="1598"/>
      <c r="G154" s="1598"/>
      <c r="H154" s="1598"/>
      <c r="I154" s="1598"/>
      <c r="J154" s="1598"/>
      <c r="K154" s="1598"/>
      <c r="L154" s="1599"/>
      <c r="M154" s="642"/>
      <c r="N154" s="642"/>
    </row>
    <row r="155" spans="1:14" s="598" customFormat="1" ht="15.75" customHeight="1" thickBot="1">
      <c r="A155" s="1588" t="s">
        <v>81</v>
      </c>
      <c r="B155" s="1589" t="s">
        <v>859</v>
      </c>
      <c r="C155" s="594"/>
      <c r="D155" s="594"/>
      <c r="E155" s="594"/>
      <c r="F155" s="594"/>
      <c r="G155" s="594"/>
      <c r="H155" s="1811"/>
      <c r="I155" s="594"/>
      <c r="J155" s="594"/>
      <c r="K155" s="1794"/>
      <c r="L155" s="1811"/>
      <c r="M155" s="597"/>
      <c r="N155" s="597"/>
    </row>
    <row r="156" spans="1:14" s="598" customFormat="1" ht="15.75" customHeight="1" thickTop="1">
      <c r="A156" s="1791" t="s">
        <v>1841</v>
      </c>
      <c r="B156" s="1792"/>
      <c r="C156" s="594"/>
      <c r="D156" s="594"/>
      <c r="E156" s="594"/>
      <c r="F156" s="594"/>
      <c r="G156" s="594"/>
      <c r="H156" s="1812"/>
      <c r="I156" s="594"/>
      <c r="J156" s="594"/>
      <c r="K156" s="1793"/>
      <c r="L156" s="1812"/>
      <c r="M156" s="597"/>
      <c r="N156" s="597"/>
    </row>
    <row r="157" spans="1:14" s="598" customFormat="1" ht="12">
      <c r="A157" s="1795" t="s">
        <v>495</v>
      </c>
      <c r="B157" s="1796" t="s">
        <v>1840</v>
      </c>
      <c r="C157" s="594"/>
      <c r="D157" s="594"/>
      <c r="E157" s="594"/>
      <c r="F157" s="594"/>
      <c r="G157" s="594"/>
      <c r="H157" s="1937">
        <v>2550</v>
      </c>
      <c r="I157" s="594"/>
      <c r="J157" s="594"/>
      <c r="K157" s="1640">
        <f>H157</f>
        <v>2550</v>
      </c>
      <c r="L157" s="1906">
        <v>0</v>
      </c>
      <c r="M157" s="597"/>
      <c r="N157" s="597"/>
    </row>
    <row r="158" spans="1:14" s="598" customFormat="1" ht="12">
      <c r="A158" s="1795" t="s">
        <v>303</v>
      </c>
      <c r="B158" s="1796" t="s">
        <v>1842</v>
      </c>
      <c r="C158" s="594"/>
      <c r="D158" s="594"/>
      <c r="E158" s="594"/>
      <c r="F158" s="594"/>
      <c r="G158" s="594"/>
      <c r="H158" s="1904">
        <v>0</v>
      </c>
      <c r="I158" s="594"/>
      <c r="J158" s="594"/>
      <c r="K158" s="1640">
        <f>H158</f>
        <v>0</v>
      </c>
      <c r="L158" s="1904">
        <v>0</v>
      </c>
      <c r="M158" s="597"/>
      <c r="N158" s="597"/>
    </row>
    <row r="159" spans="1:14" s="598" customFormat="1" ht="12">
      <c r="A159" s="1795" t="s">
        <v>1843</v>
      </c>
      <c r="B159" s="1796" t="s">
        <v>557</v>
      </c>
      <c r="C159" s="594"/>
      <c r="D159" s="594"/>
      <c r="E159" s="594"/>
      <c r="F159" s="594"/>
      <c r="G159" s="594"/>
      <c r="H159" s="1904">
        <v>0</v>
      </c>
      <c r="I159" s="594"/>
      <c r="J159" s="594"/>
      <c r="K159" s="1640">
        <f>H159</f>
        <v>0</v>
      </c>
      <c r="L159" s="1904">
        <v>0</v>
      </c>
      <c r="M159" s="597"/>
      <c r="N159" s="597"/>
    </row>
    <row r="160" spans="1:14" s="598" customFormat="1" ht="15.75" customHeight="1" thickBot="1">
      <c r="A160" s="1797" t="s">
        <v>1844</v>
      </c>
      <c r="B160" s="1798" t="s">
        <v>859</v>
      </c>
      <c r="C160" s="594"/>
      <c r="D160" s="594"/>
      <c r="E160" s="594"/>
      <c r="F160" s="594"/>
      <c r="G160" s="594"/>
      <c r="H160" s="1657">
        <f>SUM(H157:H159)</f>
        <v>2550</v>
      </c>
      <c r="I160" s="594"/>
      <c r="J160" s="594"/>
      <c r="K160" s="1639">
        <f>SUM(K157:K159)</f>
        <v>2550</v>
      </c>
      <c r="L160" s="1657">
        <f>SUM(L157:L159)</f>
        <v>0</v>
      </c>
      <c r="M160" s="597"/>
      <c r="N160" s="597"/>
    </row>
    <row r="161" spans="1:14" s="259" customFormat="1" ht="15.75" customHeight="1" thickTop="1">
      <c r="A161" s="1583" t="s">
        <v>82</v>
      </c>
      <c r="B161" s="1584" t="s">
        <v>491</v>
      </c>
      <c r="C161" s="594"/>
      <c r="D161" s="594"/>
      <c r="E161" s="594"/>
      <c r="F161" s="594"/>
      <c r="G161" s="594"/>
      <c r="H161" s="594"/>
      <c r="I161" s="594"/>
      <c r="J161" s="594"/>
      <c r="K161" s="594"/>
      <c r="L161" s="594"/>
      <c r="M161" s="591"/>
      <c r="N161" s="591"/>
    </row>
    <row r="162" spans="1:14" s="259" customFormat="1" ht="15.75" customHeight="1">
      <c r="A162" s="629" t="s">
        <v>614</v>
      </c>
      <c r="B162" s="600"/>
      <c r="C162" s="594"/>
      <c r="D162" s="594"/>
      <c r="E162" s="594"/>
      <c r="F162" s="594"/>
      <c r="G162" s="594"/>
      <c r="H162" s="594"/>
      <c r="I162" s="594"/>
      <c r="J162" s="594"/>
      <c r="K162" s="601"/>
      <c r="L162" s="601"/>
      <c r="M162" s="591"/>
      <c r="N162" s="591"/>
    </row>
    <row r="163" spans="1:14">
      <c r="A163" s="1475" t="s">
        <v>87</v>
      </c>
      <c r="B163" s="592">
        <v>5110</v>
      </c>
      <c r="C163" s="594"/>
      <c r="D163" s="594"/>
      <c r="E163" s="594"/>
      <c r="F163" s="594"/>
      <c r="G163" s="594"/>
      <c r="H163" s="1904">
        <v>0</v>
      </c>
      <c r="I163" s="594"/>
      <c r="J163" s="594"/>
      <c r="K163" s="1640">
        <f>SUM(C163:J163)</f>
        <v>0</v>
      </c>
      <c r="L163" s="1904">
        <v>0</v>
      </c>
    </row>
    <row r="164" spans="1:14">
      <c r="A164" s="1475" t="s">
        <v>88</v>
      </c>
      <c r="B164" s="592">
        <v>5120</v>
      </c>
      <c r="C164" s="594"/>
      <c r="D164" s="594"/>
      <c r="E164" s="594"/>
      <c r="F164" s="594"/>
      <c r="G164" s="594"/>
      <c r="H164" s="1904">
        <v>0</v>
      </c>
      <c r="I164" s="594"/>
      <c r="J164" s="594"/>
      <c r="K164" s="1640">
        <f>SUM(C164:J164)</f>
        <v>0</v>
      </c>
      <c r="L164" s="1904">
        <v>0</v>
      </c>
    </row>
    <row r="165" spans="1:14" ht="12.75" customHeight="1">
      <c r="A165" s="1475" t="s">
        <v>1169</v>
      </c>
      <c r="B165" s="592" t="s">
        <v>616</v>
      </c>
      <c r="C165" s="594"/>
      <c r="D165" s="594"/>
      <c r="E165" s="594"/>
      <c r="F165" s="594"/>
      <c r="G165" s="594"/>
      <c r="H165" s="1904">
        <v>0</v>
      </c>
      <c r="I165" s="594"/>
      <c r="J165" s="594"/>
      <c r="K165" s="1640">
        <f>SUM(C165:J165)</f>
        <v>0</v>
      </c>
      <c r="L165" s="1904">
        <v>0</v>
      </c>
    </row>
    <row r="166" spans="1:14">
      <c r="A166" s="1475" t="s">
        <v>89</v>
      </c>
      <c r="B166" s="606" t="s">
        <v>588</v>
      </c>
      <c r="C166" s="594"/>
      <c r="D166" s="594"/>
      <c r="E166" s="594"/>
      <c r="F166" s="594"/>
      <c r="G166" s="594"/>
      <c r="H166" s="1904">
        <v>0</v>
      </c>
      <c r="I166" s="594"/>
      <c r="J166" s="594"/>
      <c r="K166" s="1640">
        <f>SUM(C166:J166)</f>
        <v>0</v>
      </c>
      <c r="L166" s="1904">
        <v>0</v>
      </c>
    </row>
    <row r="167" spans="1:14" ht="12.75" customHeight="1">
      <c r="A167" s="1475" t="s">
        <v>618</v>
      </c>
      <c r="B167" s="592" t="s">
        <v>617</v>
      </c>
      <c r="C167" s="594"/>
      <c r="D167" s="594"/>
      <c r="E167" s="594"/>
      <c r="F167" s="594"/>
      <c r="G167" s="594"/>
      <c r="H167" s="1904">
        <v>0</v>
      </c>
      <c r="I167" s="594"/>
      <c r="J167" s="594"/>
      <c r="K167" s="1640">
        <f>SUM(C167:J167)</f>
        <v>0</v>
      </c>
      <c r="L167" s="1904">
        <v>0</v>
      </c>
    </row>
    <row r="168" spans="1:14" ht="13.5" thickBot="1">
      <c r="A168" s="1637" t="s">
        <v>275</v>
      </c>
      <c r="B168" s="1644" t="s">
        <v>717</v>
      </c>
      <c r="C168" s="594"/>
      <c r="D168" s="594"/>
      <c r="E168" s="594"/>
      <c r="F168" s="594"/>
      <c r="G168" s="594"/>
      <c r="H168" s="1639">
        <f>SUM(H163:H167)</f>
        <v>0</v>
      </c>
      <c r="I168" s="594"/>
      <c r="J168" s="594"/>
      <c r="K168" s="1639">
        <f>SUM(K163:K167)</f>
        <v>0</v>
      </c>
      <c r="L168" s="1639">
        <f>SUM(L163:L167)</f>
        <v>0</v>
      </c>
    </row>
    <row r="169" spans="1:14" ht="15.75" customHeight="1" thickTop="1">
      <c r="A169" s="644" t="s">
        <v>83</v>
      </c>
      <c r="B169" s="645" t="s">
        <v>38</v>
      </c>
      <c r="C169" s="594"/>
      <c r="D169" s="594"/>
      <c r="E169" s="594"/>
      <c r="F169" s="594"/>
      <c r="G169" s="594"/>
      <c r="H169" s="1924">
        <v>5450483</v>
      </c>
      <c r="I169" s="594"/>
      <c r="J169" s="594"/>
      <c r="K169" s="1640">
        <f>SUM(C169:H169)</f>
        <v>5450483</v>
      </c>
      <c r="L169" s="1924">
        <v>4324125</v>
      </c>
    </row>
    <row r="170" spans="1:14" ht="33.75" customHeight="1">
      <c r="A170" s="644" t="s">
        <v>1669</v>
      </c>
      <c r="B170" s="646" t="s">
        <v>31</v>
      </c>
      <c r="C170" s="594"/>
      <c r="D170" s="594"/>
      <c r="E170" s="594"/>
      <c r="F170" s="594"/>
      <c r="G170" s="594"/>
      <c r="H170" s="1906">
        <v>8995000</v>
      </c>
      <c r="I170" s="594"/>
      <c r="J170" s="594"/>
      <c r="K170" s="1640">
        <f>SUM(C170:J170)</f>
        <v>8995000</v>
      </c>
      <c r="L170" s="1906">
        <v>10039024</v>
      </c>
    </row>
    <row r="171" spans="1:14" ht="15.75" customHeight="1" thickBot="1">
      <c r="A171" s="599" t="s">
        <v>765</v>
      </c>
      <c r="B171" s="647" t="s">
        <v>84</v>
      </c>
      <c r="C171" s="594"/>
      <c r="D171" s="594"/>
      <c r="E171" s="1922">
        <v>0</v>
      </c>
      <c r="F171" s="594"/>
      <c r="G171" s="594"/>
      <c r="H171" s="1906">
        <v>0</v>
      </c>
      <c r="I171" s="474"/>
      <c r="J171" s="594"/>
      <c r="K171" s="1640">
        <f>SUM(C171:J171)</f>
        <v>0</v>
      </c>
      <c r="L171" s="1906">
        <v>0</v>
      </c>
    </row>
    <row r="172" spans="1:14" ht="12.75" customHeight="1" thickTop="1" thickBot="1">
      <c r="A172" s="1637" t="s">
        <v>637</v>
      </c>
      <c r="B172" s="1638" t="s">
        <v>491</v>
      </c>
      <c r="C172" s="594"/>
      <c r="D172" s="594"/>
      <c r="E172" s="1646">
        <f>SUM(E168,E169,E170,E171)</f>
        <v>0</v>
      </c>
      <c r="F172" s="594"/>
      <c r="G172" s="594"/>
      <c r="H172" s="1646">
        <f>SUM(H168,H169,H170,H171)</f>
        <v>14445483</v>
      </c>
      <c r="I172" s="615"/>
      <c r="J172" s="594"/>
      <c r="K172" s="1646">
        <f>SUM(K168,K169,K170,K171)</f>
        <v>14445483</v>
      </c>
      <c r="L172" s="1646">
        <f>SUM(L168,L169,L170,L171)</f>
        <v>14363149</v>
      </c>
    </row>
    <row r="173" spans="1:14" ht="15.75" customHeight="1" thickTop="1" thickBot="1">
      <c r="A173" s="1590" t="s">
        <v>85</v>
      </c>
      <c r="B173" s="1582" t="s">
        <v>860</v>
      </c>
      <c r="C173" s="594"/>
      <c r="D173" s="594"/>
      <c r="E173" s="601"/>
      <c r="F173" s="594"/>
      <c r="G173" s="594"/>
      <c r="H173" s="604"/>
      <c r="I173" s="615"/>
      <c r="J173" s="594"/>
      <c r="K173" s="601"/>
      <c r="L173" s="562"/>
    </row>
    <row r="174" spans="1:14" ht="12.75" customHeight="1" thickTop="1" thickBot="1">
      <c r="A174" s="1658" t="s">
        <v>90</v>
      </c>
      <c r="B174" s="1659"/>
      <c r="C174" s="594"/>
      <c r="D174" s="594"/>
      <c r="E174" s="1646">
        <f>SUM(E172,E173)</f>
        <v>0</v>
      </c>
      <c r="F174" s="594"/>
      <c r="G174" s="594"/>
      <c r="H174" s="1646">
        <f>SUM(H160,H172,H173)</f>
        <v>14448033</v>
      </c>
      <c r="I174" s="615"/>
      <c r="J174" s="594"/>
      <c r="K174" s="1646">
        <f>SUM(K160,K172,K173)</f>
        <v>14448033</v>
      </c>
      <c r="L174" s="1646">
        <f>SUM(L160,L172,L173)</f>
        <v>14363149</v>
      </c>
    </row>
    <row r="175" spans="1:14" ht="13.5" thickTop="1">
      <c r="A175" s="2196" t="s">
        <v>995</v>
      </c>
      <c r="B175" s="2197"/>
      <c r="C175" s="594"/>
      <c r="D175" s="594"/>
      <c r="E175" s="594"/>
      <c r="F175" s="594"/>
      <c r="G175" s="594"/>
      <c r="H175" s="596"/>
      <c r="I175" s="594"/>
      <c r="J175" s="594"/>
      <c r="K175" s="1653">
        <f>'Revenues 9-14'!E268-'Expenditures 15-22'!K174</f>
        <v>245242</v>
      </c>
      <c r="L175" s="596"/>
    </row>
    <row r="176" spans="1:14" s="641" customFormat="1" ht="9" customHeight="1">
      <c r="A176" s="638"/>
      <c r="B176" s="648"/>
      <c r="C176" s="626"/>
      <c r="D176" s="626"/>
      <c r="E176" s="626"/>
      <c r="F176" s="626"/>
      <c r="G176" s="626"/>
      <c r="H176" s="626"/>
      <c r="I176" s="626"/>
      <c r="J176" s="626"/>
      <c r="K176" s="626"/>
      <c r="L176" s="626"/>
      <c r="M176" s="640"/>
      <c r="N176" s="640"/>
    </row>
    <row r="177" spans="1:14" s="343" customFormat="1" ht="16.7" customHeight="1">
      <c r="A177" s="1525" t="s">
        <v>936</v>
      </c>
      <c r="B177" s="1526"/>
      <c r="C177" s="1522"/>
      <c r="D177" s="1523"/>
      <c r="E177" s="1523"/>
      <c r="F177" s="1523"/>
      <c r="G177" s="1523"/>
      <c r="H177" s="1523"/>
      <c r="I177" s="1523"/>
      <c r="J177" s="1523"/>
      <c r="K177" s="1523"/>
      <c r="L177" s="1524"/>
      <c r="M177" s="587"/>
      <c r="N177" s="587"/>
    </row>
    <row r="178" spans="1:14" s="649" customFormat="1" ht="15.75" customHeight="1">
      <c r="A178" s="1591" t="s">
        <v>937</v>
      </c>
      <c r="B178" s="1592"/>
      <c r="C178" s="594"/>
      <c r="D178" s="594"/>
      <c r="E178" s="594"/>
      <c r="F178" s="594"/>
      <c r="G178" s="594"/>
      <c r="H178" s="594"/>
      <c r="I178" s="594"/>
      <c r="J178" s="594"/>
      <c r="K178" s="594"/>
      <c r="L178" s="594"/>
      <c r="M178" s="640"/>
      <c r="N178" s="640"/>
    </row>
    <row r="179" spans="1:14" s="649" customFormat="1" ht="15.75" customHeight="1">
      <c r="A179" s="650" t="s">
        <v>590</v>
      </c>
      <c r="B179" s="600"/>
      <c r="C179" s="601"/>
      <c r="D179" s="601"/>
      <c r="E179" s="601"/>
      <c r="F179" s="594"/>
      <c r="G179" s="594"/>
      <c r="H179" s="601"/>
      <c r="I179" s="594"/>
      <c r="J179" s="594"/>
      <c r="K179" s="601"/>
      <c r="L179" s="601"/>
      <c r="M179" s="640"/>
      <c r="N179" s="640"/>
    </row>
    <row r="180" spans="1:14" ht="12.75" customHeight="1">
      <c r="A180" s="1475" t="s">
        <v>2055</v>
      </c>
      <c r="B180" s="592" t="s">
        <v>715</v>
      </c>
      <c r="C180" s="1905">
        <v>3192</v>
      </c>
      <c r="D180" s="1905">
        <v>0</v>
      </c>
      <c r="E180" s="1905">
        <v>0</v>
      </c>
      <c r="F180" s="1905">
        <v>0</v>
      </c>
      <c r="G180" s="1905">
        <v>0</v>
      </c>
      <c r="H180" s="1905">
        <v>0</v>
      </c>
      <c r="I180" s="1905">
        <v>0</v>
      </c>
      <c r="J180" s="1905">
        <v>0</v>
      </c>
      <c r="K180" s="1640">
        <f>SUM(C180:J180)</f>
        <v>3192</v>
      </c>
      <c r="L180" s="1905">
        <v>3192</v>
      </c>
    </row>
    <row r="181" spans="1:14" ht="15.75" customHeight="1">
      <c r="A181" s="602" t="s">
        <v>611</v>
      </c>
      <c r="B181" s="651"/>
      <c r="C181" s="557"/>
      <c r="D181" s="557"/>
      <c r="E181" s="557"/>
      <c r="F181" s="557"/>
      <c r="G181" s="557"/>
      <c r="H181" s="557"/>
      <c r="I181" s="467"/>
      <c r="J181" s="467"/>
      <c r="K181" s="557"/>
      <c r="L181" s="557"/>
    </row>
    <row r="182" spans="1:14" ht="12.75" customHeight="1">
      <c r="A182" s="1475" t="s">
        <v>952</v>
      </c>
      <c r="B182" s="592">
        <v>2550</v>
      </c>
      <c r="C182" s="1904">
        <v>8069862</v>
      </c>
      <c r="D182" s="1904">
        <v>3191753</v>
      </c>
      <c r="E182" s="1904">
        <v>5577326</v>
      </c>
      <c r="F182" s="1904">
        <v>2192318</v>
      </c>
      <c r="G182" s="1904">
        <v>86028</v>
      </c>
      <c r="H182" s="1904">
        <v>130</v>
      </c>
      <c r="I182" s="1904">
        <v>245974</v>
      </c>
      <c r="J182" s="1904">
        <v>0</v>
      </c>
      <c r="K182" s="1640">
        <f>SUM(C182:J182)</f>
        <v>19363391</v>
      </c>
      <c r="L182" s="1904">
        <v>20710803</v>
      </c>
    </row>
    <row r="183" spans="1:14" ht="12.75" customHeight="1" thickBot="1">
      <c r="A183" s="1480" t="s">
        <v>979</v>
      </c>
      <c r="B183" s="652">
        <v>2900</v>
      </c>
      <c r="C183" s="1923">
        <v>1045400</v>
      </c>
      <c r="D183" s="1923">
        <v>289430</v>
      </c>
      <c r="E183" s="1923">
        <v>0</v>
      </c>
      <c r="F183" s="1923">
        <v>0</v>
      </c>
      <c r="G183" s="1923">
        <v>0</v>
      </c>
      <c r="H183" s="1923">
        <v>0</v>
      </c>
      <c r="I183" s="1923">
        <v>0</v>
      </c>
      <c r="J183" s="1923">
        <v>0</v>
      </c>
      <c r="K183" s="1646">
        <f>SUM(C183:J183)</f>
        <v>1334830</v>
      </c>
      <c r="L183" s="1923">
        <v>1401150</v>
      </c>
    </row>
    <row r="184" spans="1:14" ht="12.75" customHeight="1" thickTop="1" thickBot="1">
      <c r="A184" s="1660" t="s">
        <v>810</v>
      </c>
      <c r="B184" s="1638" t="s">
        <v>568</v>
      </c>
      <c r="C184" s="1646">
        <f>SUM(C180,C182,C183)</f>
        <v>9118454</v>
      </c>
      <c r="D184" s="1646">
        <f t="shared" ref="D184:J184" si="17">SUM(D180,D182,D183)</f>
        <v>3481183</v>
      </c>
      <c r="E184" s="1646">
        <f t="shared" si="17"/>
        <v>5577326</v>
      </c>
      <c r="F184" s="1646">
        <f t="shared" si="17"/>
        <v>2192318</v>
      </c>
      <c r="G184" s="1646">
        <f t="shared" si="17"/>
        <v>86028</v>
      </c>
      <c r="H184" s="1646">
        <f t="shared" si="17"/>
        <v>130</v>
      </c>
      <c r="I184" s="1646">
        <f t="shared" si="17"/>
        <v>245974</v>
      </c>
      <c r="J184" s="1646">
        <f t="shared" si="17"/>
        <v>0</v>
      </c>
      <c r="K184" s="1646">
        <f>SUM(K180,K182,K183)</f>
        <v>20701413</v>
      </c>
      <c r="L184" s="1646">
        <f>SUM(L180, L182:L183)</f>
        <v>22115145</v>
      </c>
    </row>
    <row r="185" spans="1:14" ht="15.75" customHeight="1" thickTop="1" thickBot="1">
      <c r="A185" s="1593" t="s">
        <v>938</v>
      </c>
      <c r="B185" s="1582">
        <v>3000</v>
      </c>
      <c r="C185" s="1921">
        <v>0</v>
      </c>
      <c r="D185" s="1921">
        <v>0</v>
      </c>
      <c r="E185" s="1921">
        <v>0</v>
      </c>
      <c r="F185" s="1939">
        <v>0</v>
      </c>
      <c r="G185" s="1939">
        <v>0</v>
      </c>
      <c r="H185" s="1940">
        <v>0</v>
      </c>
      <c r="I185" s="1941">
        <v>0</v>
      </c>
      <c r="J185" s="1923">
        <v>0</v>
      </c>
      <c r="K185" s="1639">
        <f>SUM(C185:J185)</f>
        <v>0</v>
      </c>
      <c r="L185" s="1923">
        <v>0</v>
      </c>
    </row>
    <row r="186" spans="1:14" s="649" customFormat="1" ht="15.75" customHeight="1" thickTop="1">
      <c r="A186" s="1577" t="s">
        <v>91</v>
      </c>
      <c r="B186" s="1580" t="s">
        <v>859</v>
      </c>
      <c r="C186" s="594"/>
      <c r="D186" s="594"/>
      <c r="E186" s="594"/>
      <c r="F186" s="594"/>
      <c r="G186" s="594"/>
      <c r="H186" s="594"/>
      <c r="I186" s="594"/>
      <c r="J186" s="594"/>
      <c r="K186" s="594"/>
      <c r="L186" s="594"/>
      <c r="M186" s="640"/>
      <c r="N186" s="640"/>
    </row>
    <row r="187" spans="1:14" s="649" customFormat="1" ht="15.75" customHeight="1">
      <c r="A187" s="599" t="s">
        <v>1130</v>
      </c>
      <c r="B187" s="600"/>
      <c r="C187" s="594"/>
      <c r="D187" s="594"/>
      <c r="E187" s="594"/>
      <c r="F187" s="594"/>
      <c r="G187" s="594"/>
      <c r="H187" s="594"/>
      <c r="I187" s="594"/>
      <c r="J187" s="594"/>
      <c r="K187" s="594"/>
      <c r="L187" s="594"/>
      <c r="M187" s="640"/>
      <c r="N187" s="640"/>
    </row>
    <row r="188" spans="1:14">
      <c r="A188" s="1475" t="s">
        <v>495</v>
      </c>
      <c r="B188" s="592">
        <v>4110</v>
      </c>
      <c r="C188" s="594"/>
      <c r="D188" s="594"/>
      <c r="E188" s="1904">
        <v>0</v>
      </c>
      <c r="F188" s="594"/>
      <c r="G188" s="594"/>
      <c r="H188" s="1904">
        <v>0</v>
      </c>
      <c r="I188" s="474"/>
      <c r="J188" s="594"/>
      <c r="K188" s="1640">
        <f t="shared" ref="K188:K193" si="18">SUM(E188,H188)</f>
        <v>0</v>
      </c>
      <c r="L188" s="1904">
        <v>0</v>
      </c>
    </row>
    <row r="189" spans="1:14">
      <c r="A189" s="1475" t="s">
        <v>303</v>
      </c>
      <c r="B189" s="592">
        <v>4120</v>
      </c>
      <c r="C189" s="594"/>
      <c r="D189" s="594"/>
      <c r="E189" s="1904">
        <v>0</v>
      </c>
      <c r="F189" s="594"/>
      <c r="G189" s="594"/>
      <c r="H189" s="1904">
        <v>0</v>
      </c>
      <c r="I189" s="474"/>
      <c r="J189" s="594"/>
      <c r="K189" s="1640">
        <f t="shared" si="18"/>
        <v>0</v>
      </c>
      <c r="L189" s="1904">
        <v>0</v>
      </c>
    </row>
    <row r="190" spans="1:14">
      <c r="A190" s="1475" t="s">
        <v>304</v>
      </c>
      <c r="B190" s="606">
        <v>4130</v>
      </c>
      <c r="C190" s="594"/>
      <c r="D190" s="594"/>
      <c r="E190" s="1904">
        <v>0</v>
      </c>
      <c r="F190" s="594"/>
      <c r="G190" s="594"/>
      <c r="H190" s="1904">
        <v>0</v>
      </c>
      <c r="I190" s="474"/>
      <c r="J190" s="594"/>
      <c r="K190" s="1640">
        <f t="shared" si="18"/>
        <v>0</v>
      </c>
      <c r="L190" s="1904">
        <v>0</v>
      </c>
    </row>
    <row r="191" spans="1:14">
      <c r="A191" s="1475" t="s">
        <v>696</v>
      </c>
      <c r="B191" s="592">
        <v>4140</v>
      </c>
      <c r="C191" s="594"/>
      <c r="D191" s="594"/>
      <c r="E191" s="1904">
        <v>0</v>
      </c>
      <c r="F191" s="594"/>
      <c r="G191" s="594"/>
      <c r="H191" s="1904">
        <v>0</v>
      </c>
      <c r="I191" s="474"/>
      <c r="J191" s="594"/>
      <c r="K191" s="1640">
        <f t="shared" si="18"/>
        <v>0</v>
      </c>
      <c r="L191" s="1904">
        <v>0</v>
      </c>
    </row>
    <row r="192" spans="1:14">
      <c r="A192" s="1475" t="s">
        <v>86</v>
      </c>
      <c r="B192" s="592">
        <v>4170</v>
      </c>
      <c r="C192" s="594"/>
      <c r="D192" s="594"/>
      <c r="E192" s="1904">
        <v>0</v>
      </c>
      <c r="F192" s="594"/>
      <c r="G192" s="594"/>
      <c r="H192" s="1904">
        <v>0</v>
      </c>
      <c r="I192" s="474"/>
      <c r="J192" s="594"/>
      <c r="K192" s="1640">
        <f t="shared" si="18"/>
        <v>0</v>
      </c>
      <c r="L192" s="1904">
        <v>0</v>
      </c>
    </row>
    <row r="193" spans="1:14">
      <c r="A193" s="1479" t="s">
        <v>697</v>
      </c>
      <c r="B193" s="606">
        <v>4190</v>
      </c>
      <c r="C193" s="594"/>
      <c r="D193" s="594"/>
      <c r="E193" s="1904">
        <v>0</v>
      </c>
      <c r="F193" s="594"/>
      <c r="G193" s="594"/>
      <c r="H193" s="1904">
        <v>0</v>
      </c>
      <c r="I193" s="474"/>
      <c r="J193" s="594"/>
      <c r="K193" s="1640">
        <f t="shared" si="18"/>
        <v>0</v>
      </c>
      <c r="L193" s="1904">
        <v>0</v>
      </c>
    </row>
    <row r="194" spans="1:14" ht="12.75" customHeight="1" thickBot="1">
      <c r="A194" s="1637" t="s">
        <v>1139</v>
      </c>
      <c r="B194" s="1638" t="s">
        <v>558</v>
      </c>
      <c r="C194" s="594"/>
      <c r="D194" s="594"/>
      <c r="E194" s="1639">
        <f>SUM(E188:E193)</f>
        <v>0</v>
      </c>
      <c r="F194" s="594"/>
      <c r="G194" s="594"/>
      <c r="H194" s="1639">
        <f>SUM(H188:H193)</f>
        <v>0</v>
      </c>
      <c r="I194" s="474"/>
      <c r="J194" s="594"/>
      <c r="K194" s="1639">
        <f>SUM(K188:K193)</f>
        <v>0</v>
      </c>
      <c r="L194" s="1639">
        <f>SUM(L188:L193)</f>
        <v>0</v>
      </c>
    </row>
    <row r="195" spans="1:14" ht="15.75" customHeight="1" thickTop="1">
      <c r="A195" s="644" t="s">
        <v>92</v>
      </c>
      <c r="B195" s="653" t="s">
        <v>930</v>
      </c>
      <c r="C195" s="594"/>
      <c r="D195" s="594"/>
      <c r="E195" s="1924">
        <v>0</v>
      </c>
      <c r="F195" s="594"/>
      <c r="G195" s="594"/>
      <c r="H195" s="1924">
        <v>0</v>
      </c>
      <c r="I195" s="474"/>
      <c r="J195" s="594"/>
      <c r="K195" s="1654">
        <f>SUM(E195,H195)</f>
        <v>0</v>
      </c>
      <c r="L195" s="1924">
        <v>0</v>
      </c>
    </row>
    <row r="196" spans="1:14" ht="12.75" customHeight="1" thickBot="1">
      <c r="A196" s="1637" t="s">
        <v>1486</v>
      </c>
      <c r="B196" s="1638" t="s">
        <v>859</v>
      </c>
      <c r="C196" s="594"/>
      <c r="D196" s="594"/>
      <c r="E196" s="1646">
        <f>SUM(E194,E195)</f>
        <v>0</v>
      </c>
      <c r="F196" s="594"/>
      <c r="G196" s="594"/>
      <c r="H196" s="1646">
        <f>SUM(H194,H195)</f>
        <v>0</v>
      </c>
      <c r="I196" s="474"/>
      <c r="J196" s="594"/>
      <c r="K196" s="1646">
        <f>SUM(K194,K195)</f>
        <v>0</v>
      </c>
      <c r="L196" s="1646">
        <f>SUM(L194,L195)</f>
        <v>0</v>
      </c>
    </row>
    <row r="197" spans="1:14" s="649" customFormat="1" ht="15.75" customHeight="1" thickTop="1">
      <c r="A197" s="1583" t="s">
        <v>939</v>
      </c>
      <c r="B197" s="1580" t="s">
        <v>491</v>
      </c>
      <c r="C197" s="594"/>
      <c r="D197" s="594"/>
      <c r="E197" s="594"/>
      <c r="F197" s="594"/>
      <c r="G197" s="594"/>
      <c r="H197" s="594"/>
      <c r="I197" s="594"/>
      <c r="J197" s="594"/>
      <c r="K197" s="594"/>
      <c r="L197" s="594"/>
      <c r="M197" s="640"/>
      <c r="N197" s="640"/>
    </row>
    <row r="198" spans="1:14" s="649" customFormat="1" ht="15.75" customHeight="1">
      <c r="A198" s="629" t="s">
        <v>93</v>
      </c>
      <c r="B198" s="600"/>
      <c r="C198" s="594"/>
      <c r="D198" s="594"/>
      <c r="E198" s="594"/>
      <c r="F198" s="594"/>
      <c r="G198" s="594"/>
      <c r="H198" s="594"/>
      <c r="I198" s="594"/>
      <c r="J198" s="594"/>
      <c r="K198" s="594"/>
      <c r="L198" s="594"/>
      <c r="M198" s="640"/>
      <c r="N198" s="640"/>
    </row>
    <row r="199" spans="1:14">
      <c r="A199" s="1475" t="s">
        <v>87</v>
      </c>
      <c r="B199" s="592">
        <v>5110</v>
      </c>
      <c r="C199" s="594"/>
      <c r="D199" s="594"/>
      <c r="E199" s="594"/>
      <c r="F199" s="594"/>
      <c r="G199" s="594"/>
      <c r="H199" s="1904">
        <v>0</v>
      </c>
      <c r="I199" s="594"/>
      <c r="J199" s="594"/>
      <c r="K199" s="1640">
        <f>SUM(H199)</f>
        <v>0</v>
      </c>
      <c r="L199" s="1904">
        <v>0</v>
      </c>
    </row>
    <row r="200" spans="1:14">
      <c r="A200" s="1475" t="s">
        <v>88</v>
      </c>
      <c r="B200" s="592">
        <v>5120</v>
      </c>
      <c r="C200" s="594"/>
      <c r="D200" s="594"/>
      <c r="E200" s="594"/>
      <c r="F200" s="594"/>
      <c r="G200" s="594"/>
      <c r="H200" s="1904">
        <v>0</v>
      </c>
      <c r="I200" s="594"/>
      <c r="J200" s="594"/>
      <c r="K200" s="1640">
        <f>SUM(H200)</f>
        <v>0</v>
      </c>
      <c r="L200" s="1904">
        <v>0</v>
      </c>
    </row>
    <row r="201" spans="1:14" ht="12.75" customHeight="1">
      <c r="A201" s="1475" t="s">
        <v>1169</v>
      </c>
      <c r="B201" s="606" t="s">
        <v>616</v>
      </c>
      <c r="C201" s="594"/>
      <c r="D201" s="594"/>
      <c r="E201" s="594"/>
      <c r="F201" s="594"/>
      <c r="G201" s="594"/>
      <c r="H201" s="1904">
        <v>0</v>
      </c>
      <c r="I201" s="594"/>
      <c r="J201" s="594"/>
      <c r="K201" s="1640">
        <f>SUM(H201)</f>
        <v>0</v>
      </c>
      <c r="L201" s="1904">
        <v>0</v>
      </c>
    </row>
    <row r="202" spans="1:14">
      <c r="A202" s="1475" t="s">
        <v>89</v>
      </c>
      <c r="B202" s="592" t="s">
        <v>588</v>
      </c>
      <c r="C202" s="594"/>
      <c r="D202" s="594"/>
      <c r="E202" s="594"/>
      <c r="F202" s="594"/>
      <c r="G202" s="594"/>
      <c r="H202" s="1904">
        <v>0</v>
      </c>
      <c r="I202" s="594"/>
      <c r="J202" s="594"/>
      <c r="K202" s="1640">
        <f>SUM(H202)</f>
        <v>0</v>
      </c>
      <c r="L202" s="1904">
        <v>0</v>
      </c>
    </row>
    <row r="203" spans="1:14">
      <c r="A203" s="1487" t="s">
        <v>618</v>
      </c>
      <c r="B203" s="592" t="s">
        <v>617</v>
      </c>
      <c r="C203" s="594"/>
      <c r="D203" s="594"/>
      <c r="E203" s="594"/>
      <c r="F203" s="594"/>
      <c r="G203" s="594"/>
      <c r="H203" s="1910">
        <v>0</v>
      </c>
      <c r="I203" s="594"/>
      <c r="J203" s="594"/>
      <c r="K203" s="1640">
        <f>SUM(H203)</f>
        <v>0</v>
      </c>
      <c r="L203" s="1910">
        <v>0</v>
      </c>
    </row>
    <row r="204" spans="1:14" ht="13.5" thickBot="1">
      <c r="A204" s="1637" t="s">
        <v>275</v>
      </c>
      <c r="B204" s="1638" t="s">
        <v>717</v>
      </c>
      <c r="C204" s="594"/>
      <c r="D204" s="594"/>
      <c r="E204" s="594"/>
      <c r="F204" s="594"/>
      <c r="G204" s="594"/>
      <c r="H204" s="1639">
        <f>SUM(H199:H203)</f>
        <v>0</v>
      </c>
      <c r="I204" s="594"/>
      <c r="J204" s="594"/>
      <c r="K204" s="1639">
        <f>SUM(K199:K203)</f>
        <v>0</v>
      </c>
      <c r="L204" s="1639">
        <f>SUM(L199:L203)</f>
        <v>0</v>
      </c>
    </row>
    <row r="205" spans="1:14" ht="15.75" customHeight="1" thickTop="1">
      <c r="A205" s="654" t="s">
        <v>83</v>
      </c>
      <c r="B205" s="655" t="s">
        <v>38</v>
      </c>
      <c r="C205" s="594"/>
      <c r="D205" s="594"/>
      <c r="E205" s="594"/>
      <c r="F205" s="594"/>
      <c r="G205" s="594"/>
      <c r="H205" s="1924">
        <v>0</v>
      </c>
      <c r="I205" s="594"/>
      <c r="J205" s="594"/>
      <c r="K205" s="1654">
        <f>SUM(H205)</f>
        <v>0</v>
      </c>
      <c r="L205" s="1924">
        <v>0</v>
      </c>
    </row>
    <row r="206" spans="1:14" ht="30" customHeight="1">
      <c r="A206" s="656" t="s">
        <v>1670</v>
      </c>
      <c r="B206" s="647" t="s">
        <v>31</v>
      </c>
      <c r="C206" s="594"/>
      <c r="D206" s="594"/>
      <c r="E206" s="594"/>
      <c r="F206" s="594"/>
      <c r="G206" s="594"/>
      <c r="H206" s="1904">
        <v>0</v>
      </c>
      <c r="I206" s="594"/>
      <c r="J206" s="594"/>
      <c r="K206" s="1640">
        <f>SUM(H206)</f>
        <v>0</v>
      </c>
      <c r="L206" s="1904">
        <v>0</v>
      </c>
    </row>
    <row r="207" spans="1:14" ht="15.75" customHeight="1">
      <c r="A207" s="599" t="s">
        <v>765</v>
      </c>
      <c r="B207" s="647" t="s">
        <v>84</v>
      </c>
      <c r="C207" s="594"/>
      <c r="D207" s="594"/>
      <c r="E207" s="594"/>
      <c r="F207" s="594"/>
      <c r="G207" s="594"/>
      <c r="H207" s="1904">
        <v>0</v>
      </c>
      <c r="I207" s="594"/>
      <c r="J207" s="594"/>
      <c r="K207" s="1640">
        <f>H207</f>
        <v>0</v>
      </c>
      <c r="L207" s="1904">
        <v>0</v>
      </c>
    </row>
    <row r="208" spans="1:14" ht="12.75" customHeight="1" thickBot="1">
      <c r="A208" s="1655" t="s">
        <v>637</v>
      </c>
      <c r="B208" s="1656" t="s">
        <v>491</v>
      </c>
      <c r="C208" s="594"/>
      <c r="D208" s="594"/>
      <c r="E208" s="594"/>
      <c r="F208" s="594"/>
      <c r="G208" s="594"/>
      <c r="H208" s="1646">
        <f>SUM(H204,H205,H206,H207)</f>
        <v>0</v>
      </c>
      <c r="I208" s="594"/>
      <c r="J208" s="594"/>
      <c r="K208" s="1646">
        <f>SUM(K204,K205,K206,K207)</f>
        <v>0</v>
      </c>
      <c r="L208" s="1646">
        <f>SUM(L204,L205,L206,L207)</f>
        <v>0</v>
      </c>
    </row>
    <row r="209" spans="1:14" ht="15.75" customHeight="1" thickTop="1" thickBot="1">
      <c r="A209" s="1577" t="s">
        <v>871</v>
      </c>
      <c r="B209" s="1584" t="s">
        <v>860</v>
      </c>
      <c r="C209" s="601"/>
      <c r="D209" s="601"/>
      <c r="E209" s="601"/>
      <c r="F209" s="601"/>
      <c r="G209" s="601"/>
      <c r="H209" s="601"/>
      <c r="I209" s="594"/>
      <c r="J209" s="594"/>
      <c r="K209" s="601"/>
      <c r="L209" s="1921">
        <v>0</v>
      </c>
    </row>
    <row r="210" spans="1:14" ht="12.75" customHeight="1" thickTop="1" thickBot="1">
      <c r="A210" s="1661" t="s">
        <v>276</v>
      </c>
      <c r="B210" s="1662"/>
      <c r="C210" s="1639">
        <f>SUM(C184,C185)</f>
        <v>9118454</v>
      </c>
      <c r="D210" s="1639">
        <f>SUM(D184,D185)</f>
        <v>3481183</v>
      </c>
      <c r="E210" s="1639">
        <f>SUM(E184,E185,E196)</f>
        <v>5577326</v>
      </c>
      <c r="F210" s="1639">
        <f>SUM(F184,F185)</f>
        <v>2192318</v>
      </c>
      <c r="G210" s="1639">
        <f>SUM(G184,G185)</f>
        <v>86028</v>
      </c>
      <c r="H210" s="1639">
        <f>SUM(H184,H185,H196,H208,H209)</f>
        <v>130</v>
      </c>
      <c r="I210" s="1639">
        <f>SUM(I184,I185)</f>
        <v>245974</v>
      </c>
      <c r="J210" s="1639">
        <f>SUM(J184,J185)</f>
        <v>0</v>
      </c>
      <c r="K210" s="1640">
        <f>SUM(K184,K185,K196,K208,K209)</f>
        <v>20701413</v>
      </c>
      <c r="L210" s="1639">
        <f>SUM(L184,L185,L196,L208,L209)</f>
        <v>22115145</v>
      </c>
    </row>
    <row r="211" spans="1:14" ht="13.5" thickTop="1">
      <c r="A211" s="2196" t="s">
        <v>995</v>
      </c>
      <c r="B211" s="2197"/>
      <c r="C211" s="596"/>
      <c r="D211" s="596"/>
      <c r="E211" s="596"/>
      <c r="F211" s="596"/>
      <c r="G211" s="596"/>
      <c r="H211" s="596"/>
      <c r="I211" s="594"/>
      <c r="J211" s="594"/>
      <c r="K211" s="1653">
        <f>'Revenues 9-14'!F268-'Expenditures 15-22'!K210</f>
        <v>16626141</v>
      </c>
      <c r="L211" s="596"/>
    </row>
    <row r="212" spans="1:14" s="641" customFormat="1" ht="9" customHeight="1">
      <c r="A212" s="638"/>
      <c r="B212" s="648"/>
      <c r="C212" s="626"/>
      <c r="D212" s="626"/>
      <c r="E212" s="626"/>
      <c r="F212" s="626"/>
      <c r="G212" s="626"/>
      <c r="H212" s="626"/>
      <c r="I212" s="626"/>
      <c r="J212" s="626"/>
      <c r="K212" s="626"/>
      <c r="L212" s="626"/>
      <c r="M212" s="640"/>
      <c r="N212" s="640"/>
    </row>
    <row r="213" spans="1:14" s="343" customFormat="1" ht="16.7" customHeight="1">
      <c r="A213" s="2218" t="s">
        <v>964</v>
      </c>
      <c r="B213" s="2219"/>
      <c r="C213" s="1522"/>
      <c r="D213" s="1523"/>
      <c r="E213" s="1523"/>
      <c r="F213" s="1523"/>
      <c r="G213" s="1523"/>
      <c r="H213" s="1523"/>
      <c r="I213" s="1523"/>
      <c r="J213" s="1523"/>
      <c r="K213" s="1523"/>
      <c r="L213" s="1524"/>
      <c r="M213" s="587"/>
      <c r="N213" s="587"/>
    </row>
    <row r="214" spans="1:14" s="649" customFormat="1" ht="15.75" customHeight="1">
      <c r="A214" s="1594" t="s">
        <v>872</v>
      </c>
      <c r="B214" s="1586" t="s">
        <v>569</v>
      </c>
      <c r="C214" s="594"/>
      <c r="D214" s="601"/>
      <c r="E214" s="594"/>
      <c r="F214" s="594"/>
      <c r="G214" s="594"/>
      <c r="H214" s="594"/>
      <c r="I214" s="594"/>
      <c r="J214" s="594"/>
      <c r="K214" s="601"/>
      <c r="L214" s="601"/>
      <c r="M214" s="640"/>
      <c r="N214" s="640"/>
    </row>
    <row r="215" spans="1:14">
      <c r="A215" s="1475" t="s">
        <v>960</v>
      </c>
      <c r="B215" s="592">
        <v>1100</v>
      </c>
      <c r="C215" s="594"/>
      <c r="D215" s="1904">
        <v>1013047</v>
      </c>
      <c r="E215" s="594"/>
      <c r="F215" s="594"/>
      <c r="G215" s="594"/>
      <c r="H215" s="594"/>
      <c r="I215" s="594"/>
      <c r="J215" s="594"/>
      <c r="K215" s="1640">
        <f>D215</f>
        <v>1013047</v>
      </c>
      <c r="L215" s="1904">
        <v>1011610</v>
      </c>
    </row>
    <row r="216" spans="1:14">
      <c r="A216" s="1475" t="s">
        <v>163</v>
      </c>
      <c r="B216" s="592" t="s">
        <v>966</v>
      </c>
      <c r="C216" s="594"/>
      <c r="D216" s="1904">
        <v>33548</v>
      </c>
      <c r="E216" s="594"/>
      <c r="F216" s="594"/>
      <c r="G216" s="594"/>
      <c r="H216" s="594"/>
      <c r="I216" s="594"/>
      <c r="J216" s="594"/>
      <c r="K216" s="1640">
        <f t="shared" ref="K216:K228" si="19">D216</f>
        <v>33548</v>
      </c>
      <c r="L216" s="1904">
        <v>39030</v>
      </c>
    </row>
    <row r="217" spans="1:14">
      <c r="A217" s="1475" t="s">
        <v>164</v>
      </c>
      <c r="B217" s="592">
        <v>1200</v>
      </c>
      <c r="C217" s="594"/>
      <c r="D217" s="1904">
        <v>910823</v>
      </c>
      <c r="E217" s="594"/>
      <c r="F217" s="594"/>
      <c r="G217" s="594"/>
      <c r="H217" s="594"/>
      <c r="I217" s="594"/>
      <c r="J217" s="594"/>
      <c r="K217" s="1640">
        <f t="shared" si="19"/>
        <v>910823</v>
      </c>
      <c r="L217" s="1904">
        <v>779646</v>
      </c>
    </row>
    <row r="218" spans="1:14">
      <c r="A218" s="1475" t="s">
        <v>277</v>
      </c>
      <c r="B218" s="592" t="s">
        <v>967</v>
      </c>
      <c r="C218" s="594"/>
      <c r="D218" s="1904">
        <v>87725</v>
      </c>
      <c r="E218" s="594"/>
      <c r="F218" s="594"/>
      <c r="G218" s="594"/>
      <c r="H218" s="594"/>
      <c r="I218" s="594"/>
      <c r="J218" s="594"/>
      <c r="K218" s="1640">
        <f t="shared" si="19"/>
        <v>87725</v>
      </c>
      <c r="L218" s="1904">
        <v>58503</v>
      </c>
    </row>
    <row r="219" spans="1:14">
      <c r="A219" s="1475" t="s">
        <v>278</v>
      </c>
      <c r="B219" s="592">
        <v>1250</v>
      </c>
      <c r="C219" s="594"/>
      <c r="D219" s="1904">
        <v>181</v>
      </c>
      <c r="E219" s="594"/>
      <c r="F219" s="594"/>
      <c r="G219" s="594"/>
      <c r="H219" s="594"/>
      <c r="I219" s="594"/>
      <c r="J219" s="594"/>
      <c r="K219" s="1640">
        <f t="shared" si="19"/>
        <v>181</v>
      </c>
      <c r="L219" s="1904">
        <v>0</v>
      </c>
    </row>
    <row r="220" spans="1:14">
      <c r="A220" s="1475" t="s">
        <v>279</v>
      </c>
      <c r="B220" s="592" t="s">
        <v>161</v>
      </c>
      <c r="C220" s="594"/>
      <c r="D220" s="1904">
        <v>0</v>
      </c>
      <c r="E220" s="594"/>
      <c r="F220" s="594"/>
      <c r="G220" s="594"/>
      <c r="H220" s="594"/>
      <c r="I220" s="594"/>
      <c r="J220" s="594"/>
      <c r="K220" s="1640">
        <f t="shared" si="19"/>
        <v>0</v>
      </c>
      <c r="L220" s="1904">
        <v>10644</v>
      </c>
    </row>
    <row r="221" spans="1:14">
      <c r="A221" s="1475" t="s">
        <v>961</v>
      </c>
      <c r="B221" s="592">
        <v>1300</v>
      </c>
      <c r="C221" s="594"/>
      <c r="D221" s="1904">
        <v>2178</v>
      </c>
      <c r="E221" s="594"/>
      <c r="F221" s="594"/>
      <c r="G221" s="594"/>
      <c r="H221" s="594"/>
      <c r="I221" s="594"/>
      <c r="J221" s="594"/>
      <c r="K221" s="1640">
        <f t="shared" si="19"/>
        <v>2178</v>
      </c>
      <c r="L221" s="1904">
        <v>1232</v>
      </c>
    </row>
    <row r="222" spans="1:14">
      <c r="A222" s="1475" t="s">
        <v>722</v>
      </c>
      <c r="B222" s="592">
        <v>1400</v>
      </c>
      <c r="C222" s="594"/>
      <c r="D222" s="1904">
        <v>81568</v>
      </c>
      <c r="E222" s="594"/>
      <c r="F222" s="594"/>
      <c r="G222" s="594"/>
      <c r="H222" s="594"/>
      <c r="I222" s="594"/>
      <c r="J222" s="594"/>
      <c r="K222" s="1640">
        <f t="shared" si="19"/>
        <v>81568</v>
      </c>
      <c r="L222" s="1904">
        <v>69104</v>
      </c>
    </row>
    <row r="223" spans="1:14">
      <c r="A223" s="1475" t="s">
        <v>962</v>
      </c>
      <c r="B223" s="592">
        <v>1500</v>
      </c>
      <c r="C223" s="594"/>
      <c r="D223" s="1904">
        <v>147822</v>
      </c>
      <c r="E223" s="594"/>
      <c r="F223" s="594"/>
      <c r="G223" s="594"/>
      <c r="H223" s="594"/>
      <c r="I223" s="594"/>
      <c r="J223" s="594"/>
      <c r="K223" s="1640">
        <f t="shared" si="19"/>
        <v>147822</v>
      </c>
      <c r="L223" s="1904">
        <v>28982</v>
      </c>
    </row>
    <row r="224" spans="1:14">
      <c r="A224" s="1475" t="s">
        <v>963</v>
      </c>
      <c r="B224" s="592">
        <v>1600</v>
      </c>
      <c r="C224" s="594"/>
      <c r="D224" s="1904">
        <v>16499</v>
      </c>
      <c r="E224" s="594"/>
      <c r="F224" s="594"/>
      <c r="G224" s="594"/>
      <c r="H224" s="594"/>
      <c r="I224" s="594"/>
      <c r="J224" s="594"/>
      <c r="K224" s="1640">
        <f t="shared" si="19"/>
        <v>16499</v>
      </c>
      <c r="L224" s="1904">
        <v>13408</v>
      </c>
    </row>
    <row r="225" spans="1:12">
      <c r="A225" s="1475" t="s">
        <v>986</v>
      </c>
      <c r="B225" s="592">
        <v>1650</v>
      </c>
      <c r="C225" s="594"/>
      <c r="D225" s="1904">
        <v>59200</v>
      </c>
      <c r="E225" s="594"/>
      <c r="F225" s="594"/>
      <c r="G225" s="594"/>
      <c r="H225" s="594"/>
      <c r="I225" s="594"/>
      <c r="J225" s="594"/>
      <c r="K225" s="1640">
        <f t="shared" si="19"/>
        <v>59200</v>
      </c>
      <c r="L225" s="1904">
        <v>61948</v>
      </c>
    </row>
    <row r="226" spans="1:12">
      <c r="A226" s="1475" t="s">
        <v>723</v>
      </c>
      <c r="B226" s="592" t="s">
        <v>162</v>
      </c>
      <c r="C226" s="594"/>
      <c r="D226" s="1904">
        <v>6890</v>
      </c>
      <c r="E226" s="594"/>
      <c r="F226" s="594"/>
      <c r="G226" s="594"/>
      <c r="H226" s="594"/>
      <c r="I226" s="594"/>
      <c r="J226" s="594"/>
      <c r="K226" s="1640">
        <f t="shared" si="19"/>
        <v>6890</v>
      </c>
      <c r="L226" s="1904">
        <v>7696</v>
      </c>
    </row>
    <row r="227" spans="1:12">
      <c r="A227" s="1475" t="s">
        <v>1086</v>
      </c>
      <c r="B227" s="592">
        <v>1800</v>
      </c>
      <c r="C227" s="594"/>
      <c r="D227" s="1904">
        <v>141511</v>
      </c>
      <c r="E227" s="594"/>
      <c r="F227" s="594"/>
      <c r="G227" s="594"/>
      <c r="H227" s="594"/>
      <c r="I227" s="594"/>
      <c r="J227" s="594"/>
      <c r="K227" s="1640">
        <f t="shared" si="19"/>
        <v>141511</v>
      </c>
      <c r="L227" s="1904">
        <v>171234</v>
      </c>
    </row>
    <row r="228" spans="1:12">
      <c r="A228" s="1475" t="s">
        <v>1087</v>
      </c>
      <c r="B228" s="592">
        <v>1900</v>
      </c>
      <c r="C228" s="594"/>
      <c r="D228" s="1904">
        <v>93307</v>
      </c>
      <c r="E228" s="594"/>
      <c r="F228" s="594"/>
      <c r="G228" s="594"/>
      <c r="H228" s="594"/>
      <c r="I228" s="594"/>
      <c r="J228" s="594"/>
      <c r="K228" s="1640">
        <f t="shared" si="19"/>
        <v>93307</v>
      </c>
      <c r="L228" s="1904">
        <v>67352</v>
      </c>
    </row>
    <row r="229" spans="1:12" ht="12.75" customHeight="1" thickBot="1">
      <c r="A229" s="1637" t="s">
        <v>714</v>
      </c>
      <c r="B229" s="1644" t="s">
        <v>569</v>
      </c>
      <c r="C229" s="594"/>
      <c r="D229" s="1639">
        <f>SUM(D215:D228)</f>
        <v>2594299</v>
      </c>
      <c r="E229" s="594"/>
      <c r="F229" s="594"/>
      <c r="G229" s="594"/>
      <c r="H229" s="594"/>
      <c r="I229" s="594"/>
      <c r="J229" s="594"/>
      <c r="K229" s="1639">
        <f>SUM(K215:K228)</f>
        <v>2594299</v>
      </c>
      <c r="L229" s="1639">
        <f>SUM(L215:L228)</f>
        <v>2320389</v>
      </c>
    </row>
    <row r="230" spans="1:12" ht="15.75" customHeight="1" thickTop="1">
      <c r="A230" s="1583" t="s">
        <v>873</v>
      </c>
      <c r="B230" s="1584" t="s">
        <v>568</v>
      </c>
      <c r="C230" s="594"/>
      <c r="D230" s="594"/>
      <c r="E230" s="594"/>
      <c r="F230" s="594"/>
      <c r="G230" s="594"/>
      <c r="H230" s="594"/>
      <c r="I230" s="594"/>
      <c r="J230" s="594"/>
      <c r="K230" s="594"/>
      <c r="L230" s="594"/>
    </row>
    <row r="231" spans="1:12" ht="15.75" customHeight="1">
      <c r="A231" s="629" t="s">
        <v>590</v>
      </c>
      <c r="B231" s="600"/>
      <c r="C231" s="594"/>
      <c r="D231" s="594"/>
      <c r="E231" s="594"/>
      <c r="F231" s="594"/>
      <c r="G231" s="594"/>
      <c r="H231" s="594"/>
      <c r="I231" s="594"/>
      <c r="J231" s="594"/>
      <c r="K231" s="594"/>
      <c r="L231" s="594"/>
    </row>
    <row r="232" spans="1:12">
      <c r="A232" s="1475" t="s">
        <v>1088</v>
      </c>
      <c r="B232" s="592">
        <v>2110</v>
      </c>
      <c r="C232" s="594"/>
      <c r="D232" s="1904">
        <v>21094</v>
      </c>
      <c r="E232" s="594"/>
      <c r="F232" s="594"/>
      <c r="G232" s="594"/>
      <c r="H232" s="594"/>
      <c r="I232" s="594"/>
      <c r="J232" s="594"/>
      <c r="K232" s="1640">
        <f t="shared" ref="K232:K237" si="20">D232</f>
        <v>21094</v>
      </c>
      <c r="L232" s="1904">
        <v>45604</v>
      </c>
    </row>
    <row r="233" spans="1:12">
      <c r="A233" s="1475" t="s">
        <v>1089</v>
      </c>
      <c r="B233" s="592">
        <v>2120</v>
      </c>
      <c r="C233" s="594"/>
      <c r="D233" s="1904">
        <v>130970</v>
      </c>
      <c r="E233" s="594"/>
      <c r="F233" s="594"/>
      <c r="G233" s="594"/>
      <c r="H233" s="594"/>
      <c r="I233" s="594"/>
      <c r="J233" s="594"/>
      <c r="K233" s="1640">
        <f t="shared" si="20"/>
        <v>130970</v>
      </c>
      <c r="L233" s="1904">
        <v>126214</v>
      </c>
    </row>
    <row r="234" spans="1:12">
      <c r="A234" s="1475" t="s">
        <v>198</v>
      </c>
      <c r="B234" s="592">
        <v>2130</v>
      </c>
      <c r="C234" s="594"/>
      <c r="D234" s="1904">
        <v>98395</v>
      </c>
      <c r="E234" s="594"/>
      <c r="F234" s="594"/>
      <c r="G234" s="594"/>
      <c r="H234" s="594"/>
      <c r="I234" s="594"/>
      <c r="J234" s="594"/>
      <c r="K234" s="1640">
        <f t="shared" si="20"/>
        <v>98395</v>
      </c>
      <c r="L234" s="1904">
        <v>215414</v>
      </c>
    </row>
    <row r="235" spans="1:12">
      <c r="A235" s="1475" t="s">
        <v>199</v>
      </c>
      <c r="B235" s="592">
        <v>2140</v>
      </c>
      <c r="C235" s="594"/>
      <c r="D235" s="1904">
        <v>16745</v>
      </c>
      <c r="E235" s="594"/>
      <c r="F235" s="594"/>
      <c r="G235" s="594"/>
      <c r="H235" s="594"/>
      <c r="I235" s="594"/>
      <c r="J235" s="594"/>
      <c r="K235" s="1640">
        <f t="shared" si="20"/>
        <v>16745</v>
      </c>
      <c r="L235" s="1904">
        <v>46550</v>
      </c>
    </row>
    <row r="236" spans="1:12">
      <c r="A236" s="1475" t="s">
        <v>200</v>
      </c>
      <c r="B236" s="592">
        <v>2150</v>
      </c>
      <c r="C236" s="594"/>
      <c r="D236" s="1904">
        <v>24429</v>
      </c>
      <c r="E236" s="594"/>
      <c r="F236" s="594"/>
      <c r="G236" s="594"/>
      <c r="H236" s="594"/>
      <c r="I236" s="594"/>
      <c r="J236" s="594"/>
      <c r="K236" s="1640">
        <f t="shared" si="20"/>
        <v>24429</v>
      </c>
      <c r="L236" s="1904">
        <v>66575</v>
      </c>
    </row>
    <row r="237" spans="1:12">
      <c r="A237" s="1475" t="s">
        <v>165</v>
      </c>
      <c r="B237" s="592">
        <v>2190</v>
      </c>
      <c r="C237" s="594"/>
      <c r="D237" s="1904">
        <v>18459</v>
      </c>
      <c r="E237" s="594"/>
      <c r="F237" s="594"/>
      <c r="G237" s="594"/>
      <c r="H237" s="594"/>
      <c r="I237" s="594"/>
      <c r="J237" s="594"/>
      <c r="K237" s="1640">
        <f t="shared" si="20"/>
        <v>18459</v>
      </c>
      <c r="L237" s="1904">
        <v>16243</v>
      </c>
    </row>
    <row r="238" spans="1:12" ht="12.75" customHeight="1" thickBot="1">
      <c r="A238" s="1637" t="s">
        <v>559</v>
      </c>
      <c r="B238" s="1644" t="s">
        <v>715</v>
      </c>
      <c r="C238" s="594"/>
      <c r="D238" s="1639">
        <f>SUM(D232:D237)</f>
        <v>310092</v>
      </c>
      <c r="E238" s="594"/>
      <c r="F238" s="594"/>
      <c r="G238" s="594"/>
      <c r="H238" s="594"/>
      <c r="I238" s="594"/>
      <c r="J238" s="594"/>
      <c r="K238" s="1639">
        <f>SUM(K232:K237)</f>
        <v>310092</v>
      </c>
      <c r="L238" s="1639">
        <f>SUM(L232:L237)</f>
        <v>516600</v>
      </c>
    </row>
    <row r="239" spans="1:12" ht="15.75" customHeight="1" thickTop="1">
      <c r="A239" s="602" t="s">
        <v>591</v>
      </c>
      <c r="B239" s="609"/>
      <c r="C239" s="594"/>
      <c r="D239" s="604"/>
      <c r="E239" s="594"/>
      <c r="F239" s="594"/>
      <c r="G239" s="594"/>
      <c r="H239" s="594"/>
      <c r="I239" s="594"/>
      <c r="J239" s="594"/>
      <c r="K239" s="604"/>
      <c r="L239" s="604"/>
    </row>
    <row r="240" spans="1:12">
      <c r="A240" s="1475" t="s">
        <v>813</v>
      </c>
      <c r="B240" s="592">
        <v>2210</v>
      </c>
      <c r="C240" s="594"/>
      <c r="D240" s="1906">
        <v>64533</v>
      </c>
      <c r="E240" s="594"/>
      <c r="F240" s="594"/>
      <c r="G240" s="594"/>
      <c r="H240" s="594"/>
      <c r="I240" s="594"/>
      <c r="J240" s="594"/>
      <c r="K240" s="1641">
        <f>D240</f>
        <v>64533</v>
      </c>
      <c r="L240" s="1906">
        <v>67217</v>
      </c>
    </row>
    <row r="241" spans="1:12">
      <c r="A241" s="1475" t="s">
        <v>814</v>
      </c>
      <c r="B241" s="592">
        <v>2220</v>
      </c>
      <c r="C241" s="594"/>
      <c r="D241" s="1904">
        <v>118694</v>
      </c>
      <c r="E241" s="594"/>
      <c r="F241" s="594"/>
      <c r="G241" s="594"/>
      <c r="H241" s="594"/>
      <c r="I241" s="594"/>
      <c r="J241" s="594"/>
      <c r="K241" s="1641">
        <f>D241</f>
        <v>118694</v>
      </c>
      <c r="L241" s="1904">
        <v>120503</v>
      </c>
    </row>
    <row r="242" spans="1:12">
      <c r="A242" s="1475" t="s">
        <v>815</v>
      </c>
      <c r="B242" s="592">
        <v>2230</v>
      </c>
      <c r="C242" s="594"/>
      <c r="D242" s="1904">
        <v>5944</v>
      </c>
      <c r="E242" s="594"/>
      <c r="F242" s="594"/>
      <c r="G242" s="594"/>
      <c r="H242" s="594"/>
      <c r="I242" s="594"/>
      <c r="J242" s="594"/>
      <c r="K242" s="1641">
        <f>D242</f>
        <v>5944</v>
      </c>
      <c r="L242" s="1904">
        <v>8778</v>
      </c>
    </row>
    <row r="243" spans="1:12" ht="12.75" customHeight="1" thickBot="1">
      <c r="A243" s="1663" t="s">
        <v>560</v>
      </c>
      <c r="B243" s="1664">
        <v>2200</v>
      </c>
      <c r="C243" s="594"/>
      <c r="D243" s="1639">
        <f>SUM(D240:D242)</f>
        <v>189171</v>
      </c>
      <c r="E243" s="594"/>
      <c r="F243" s="594"/>
      <c r="G243" s="594"/>
      <c r="H243" s="594"/>
      <c r="I243" s="594"/>
      <c r="J243" s="594"/>
      <c r="K243" s="1639">
        <f>SUM(K240:K242)</f>
        <v>189171</v>
      </c>
      <c r="L243" s="1639">
        <f>SUM(L240:L242)</f>
        <v>196498</v>
      </c>
    </row>
    <row r="244" spans="1:12" ht="15.75" customHeight="1" thickTop="1">
      <c r="A244" s="602" t="s">
        <v>609</v>
      </c>
      <c r="B244" s="657"/>
      <c r="C244" s="594"/>
      <c r="D244" s="604"/>
      <c r="E244" s="594"/>
      <c r="F244" s="594"/>
      <c r="G244" s="594"/>
      <c r="H244" s="594"/>
      <c r="I244" s="594"/>
      <c r="J244" s="594"/>
      <c r="K244" s="604"/>
      <c r="L244" s="604"/>
    </row>
    <row r="245" spans="1:12">
      <c r="A245" s="1475" t="s">
        <v>816</v>
      </c>
      <c r="B245" s="592">
        <v>2310</v>
      </c>
      <c r="C245" s="594"/>
      <c r="D245" s="1906">
        <v>30823</v>
      </c>
      <c r="E245" s="594"/>
      <c r="F245" s="594"/>
      <c r="G245" s="594"/>
      <c r="H245" s="594"/>
      <c r="I245" s="594"/>
      <c r="J245" s="594"/>
      <c r="K245" s="1641">
        <f>D245</f>
        <v>30823</v>
      </c>
      <c r="L245" s="1906">
        <v>55257</v>
      </c>
    </row>
    <row r="246" spans="1:12">
      <c r="A246" s="1475" t="s">
        <v>817</v>
      </c>
      <c r="B246" s="592">
        <v>2320</v>
      </c>
      <c r="C246" s="594"/>
      <c r="D246" s="1904">
        <v>49175</v>
      </c>
      <c r="E246" s="594"/>
      <c r="F246" s="594"/>
      <c r="G246" s="594"/>
      <c r="H246" s="594"/>
      <c r="I246" s="594"/>
      <c r="J246" s="594"/>
      <c r="K246" s="1641">
        <f t="shared" ref="K246:K256" si="21">D246</f>
        <v>49175</v>
      </c>
      <c r="L246" s="1904">
        <v>97930</v>
      </c>
    </row>
    <row r="247" spans="1:12">
      <c r="A247" s="1475" t="s">
        <v>818</v>
      </c>
      <c r="B247" s="592">
        <v>2330</v>
      </c>
      <c r="C247" s="594"/>
      <c r="D247" s="1904">
        <v>74813</v>
      </c>
      <c r="E247" s="594"/>
      <c r="F247" s="594"/>
      <c r="G247" s="594"/>
      <c r="H247" s="594"/>
      <c r="I247" s="594"/>
      <c r="J247" s="594"/>
      <c r="K247" s="1641">
        <f t="shared" si="21"/>
        <v>74813</v>
      </c>
      <c r="L247" s="1904">
        <v>78966</v>
      </c>
    </row>
    <row r="248" spans="1:12">
      <c r="A248" s="1476" t="s">
        <v>298</v>
      </c>
      <c r="B248" s="580" t="s">
        <v>280</v>
      </c>
      <c r="C248" s="594"/>
      <c r="D248" s="1910">
        <v>0</v>
      </c>
      <c r="E248" s="594"/>
      <c r="F248" s="594"/>
      <c r="G248" s="594"/>
      <c r="H248" s="594"/>
      <c r="I248" s="594"/>
      <c r="J248" s="594"/>
      <c r="K248" s="1641">
        <f t="shared" si="21"/>
        <v>0</v>
      </c>
      <c r="L248" s="1904">
        <v>0</v>
      </c>
    </row>
    <row r="249" spans="1:12">
      <c r="A249" s="1477" t="s">
        <v>1801</v>
      </c>
      <c r="B249" s="658" t="s">
        <v>281</v>
      </c>
      <c r="C249" s="594"/>
      <c r="D249" s="1910">
        <v>0</v>
      </c>
      <c r="E249" s="594"/>
      <c r="F249" s="594"/>
      <c r="G249" s="594"/>
      <c r="H249" s="594"/>
      <c r="I249" s="594"/>
      <c r="J249" s="594"/>
      <c r="K249" s="1641">
        <f t="shared" si="21"/>
        <v>0</v>
      </c>
      <c r="L249" s="1904">
        <v>0</v>
      </c>
    </row>
    <row r="250" spans="1:12">
      <c r="A250" s="1476" t="s">
        <v>1802</v>
      </c>
      <c r="B250" s="580" t="s">
        <v>282</v>
      </c>
      <c r="C250" s="594"/>
      <c r="D250" s="1910">
        <v>0</v>
      </c>
      <c r="E250" s="594"/>
      <c r="F250" s="594"/>
      <c r="G250" s="594"/>
      <c r="H250" s="594"/>
      <c r="I250" s="594"/>
      <c r="J250" s="594"/>
      <c r="K250" s="1641">
        <f t="shared" si="21"/>
        <v>0</v>
      </c>
      <c r="L250" s="1904">
        <v>0</v>
      </c>
    </row>
    <row r="251" spans="1:12">
      <c r="A251" s="1476" t="s">
        <v>238</v>
      </c>
      <c r="B251" s="580" t="s">
        <v>283</v>
      </c>
      <c r="C251" s="594"/>
      <c r="D251" s="1910">
        <v>0</v>
      </c>
      <c r="E251" s="594"/>
      <c r="F251" s="594"/>
      <c r="G251" s="594"/>
      <c r="H251" s="594"/>
      <c r="I251" s="594"/>
      <c r="J251" s="594"/>
      <c r="K251" s="1641">
        <f t="shared" si="21"/>
        <v>0</v>
      </c>
      <c r="L251" s="1904">
        <v>0</v>
      </c>
    </row>
    <row r="252" spans="1:12">
      <c r="A252" s="1476" t="s">
        <v>701</v>
      </c>
      <c r="B252" s="580" t="s">
        <v>284</v>
      </c>
      <c r="C252" s="594"/>
      <c r="D252" s="1910">
        <v>0</v>
      </c>
      <c r="E252" s="594"/>
      <c r="F252" s="594"/>
      <c r="G252" s="594"/>
      <c r="H252" s="594"/>
      <c r="I252" s="594"/>
      <c r="J252" s="594"/>
      <c r="K252" s="1641">
        <f t="shared" si="21"/>
        <v>0</v>
      </c>
      <c r="L252" s="1904">
        <v>0</v>
      </c>
    </row>
    <row r="253" spans="1:12">
      <c r="A253" s="1476" t="s">
        <v>239</v>
      </c>
      <c r="B253" s="580" t="s">
        <v>285</v>
      </c>
      <c r="C253" s="594"/>
      <c r="D253" s="1910">
        <v>0</v>
      </c>
      <c r="E253" s="594"/>
      <c r="F253" s="594"/>
      <c r="G253" s="594"/>
      <c r="H253" s="594"/>
      <c r="I253" s="594"/>
      <c r="J253" s="594"/>
      <c r="K253" s="1641">
        <f t="shared" si="21"/>
        <v>0</v>
      </c>
      <c r="L253" s="1904">
        <v>0</v>
      </c>
    </row>
    <row r="254" spans="1:12" ht="22.5">
      <c r="A254" s="1476" t="s">
        <v>1028</v>
      </c>
      <c r="B254" s="658" t="s">
        <v>286</v>
      </c>
      <c r="C254" s="594"/>
      <c r="D254" s="1910">
        <v>50413</v>
      </c>
      <c r="E254" s="594"/>
      <c r="F254" s="594"/>
      <c r="G254" s="594"/>
      <c r="H254" s="594"/>
      <c r="I254" s="594"/>
      <c r="J254" s="594"/>
      <c r="K254" s="1641">
        <f t="shared" si="21"/>
        <v>50413</v>
      </c>
      <c r="L254" s="1904">
        <v>53975</v>
      </c>
    </row>
    <row r="255" spans="1:12">
      <c r="A255" s="1476" t="s">
        <v>1029</v>
      </c>
      <c r="B255" s="580" t="s">
        <v>287</v>
      </c>
      <c r="C255" s="594"/>
      <c r="D255" s="1910">
        <v>0</v>
      </c>
      <c r="E255" s="594"/>
      <c r="F255" s="594"/>
      <c r="G255" s="594"/>
      <c r="H255" s="594"/>
      <c r="I255" s="594"/>
      <c r="J255" s="594"/>
      <c r="K255" s="1641">
        <f t="shared" si="21"/>
        <v>0</v>
      </c>
      <c r="L255" s="1904">
        <v>0</v>
      </c>
    </row>
    <row r="256" spans="1:12">
      <c r="A256" s="1476" t="s">
        <v>970</v>
      </c>
      <c r="B256" s="592" t="s">
        <v>288</v>
      </c>
      <c r="C256" s="594"/>
      <c r="D256" s="1910">
        <v>59934</v>
      </c>
      <c r="E256" s="594"/>
      <c r="F256" s="594"/>
      <c r="G256" s="594"/>
      <c r="H256" s="594"/>
      <c r="I256" s="594"/>
      <c r="J256" s="594"/>
      <c r="K256" s="1641">
        <f t="shared" si="21"/>
        <v>59934</v>
      </c>
      <c r="L256" s="1904">
        <v>0</v>
      </c>
    </row>
    <row r="257" spans="1:14" ht="12.75" customHeight="1" thickBot="1">
      <c r="A257" s="1637" t="s">
        <v>716</v>
      </c>
      <c r="B257" s="1665">
        <v>2300</v>
      </c>
      <c r="C257" s="594"/>
      <c r="D257" s="1639">
        <f>SUM(D245:D256)</f>
        <v>265158</v>
      </c>
      <c r="E257" s="594"/>
      <c r="F257" s="594"/>
      <c r="G257" s="594"/>
      <c r="H257" s="594"/>
      <c r="I257" s="594"/>
      <c r="J257" s="594"/>
      <c r="K257" s="1639">
        <f>SUM(K245:K256)</f>
        <v>265158</v>
      </c>
      <c r="L257" s="1639">
        <f>SUM(L245:L256)</f>
        <v>286128</v>
      </c>
    </row>
    <row r="258" spans="1:14" ht="15.75" customHeight="1" thickTop="1">
      <c r="A258" s="602" t="s">
        <v>610</v>
      </c>
      <c r="B258" s="659"/>
      <c r="C258" s="594"/>
      <c r="D258" s="604"/>
      <c r="E258" s="594"/>
      <c r="F258" s="594"/>
      <c r="G258" s="594"/>
      <c r="H258" s="594"/>
      <c r="I258" s="594"/>
      <c r="J258" s="594"/>
      <c r="K258" s="604"/>
      <c r="L258" s="604"/>
    </row>
    <row r="259" spans="1:14">
      <c r="A259" s="1475" t="s">
        <v>1066</v>
      </c>
      <c r="B259" s="660">
        <v>2410</v>
      </c>
      <c r="C259" s="594"/>
      <c r="D259" s="1906">
        <v>671693</v>
      </c>
      <c r="E259" s="594"/>
      <c r="F259" s="594"/>
      <c r="G259" s="594"/>
      <c r="H259" s="594"/>
      <c r="I259" s="594"/>
      <c r="J259" s="594"/>
      <c r="K259" s="1641">
        <f>D259</f>
        <v>671693</v>
      </c>
      <c r="L259" s="1906">
        <v>655074</v>
      </c>
    </row>
    <row r="260" spans="1:14" s="575" customFormat="1">
      <c r="A260" s="1493" t="s">
        <v>1800</v>
      </c>
      <c r="B260" s="606">
        <v>2490</v>
      </c>
      <c r="C260" s="594"/>
      <c r="D260" s="1904">
        <v>2608</v>
      </c>
      <c r="E260" s="594"/>
      <c r="F260" s="594"/>
      <c r="G260" s="594"/>
      <c r="H260" s="594"/>
      <c r="I260" s="594"/>
      <c r="J260" s="594"/>
      <c r="K260" s="1641">
        <f>D260</f>
        <v>2608</v>
      </c>
      <c r="L260" s="1904">
        <v>61146</v>
      </c>
      <c r="M260" s="210"/>
      <c r="N260" s="210"/>
    </row>
    <row r="261" spans="1:14" ht="12.75" customHeight="1" thickBot="1">
      <c r="A261" s="1661" t="s">
        <v>263</v>
      </c>
      <c r="B261" s="1666" t="s">
        <v>34</v>
      </c>
      <c r="C261" s="594"/>
      <c r="D261" s="1639">
        <f>SUM(D259:D260)</f>
        <v>674301</v>
      </c>
      <c r="E261" s="594"/>
      <c r="F261" s="594"/>
      <c r="G261" s="594"/>
      <c r="H261" s="594"/>
      <c r="I261" s="594"/>
      <c r="J261" s="594"/>
      <c r="K261" s="1639">
        <f>SUM(K259:K260)</f>
        <v>674301</v>
      </c>
      <c r="L261" s="1639">
        <f>SUM(L259:L260)</f>
        <v>716220</v>
      </c>
    </row>
    <row r="262" spans="1:14" ht="15.75" customHeight="1" thickTop="1">
      <c r="A262" s="602" t="s">
        <v>611</v>
      </c>
      <c r="B262" s="659"/>
      <c r="C262" s="594"/>
      <c r="D262" s="594"/>
      <c r="E262" s="594"/>
      <c r="F262" s="594"/>
      <c r="G262" s="594"/>
      <c r="H262" s="594"/>
      <c r="I262" s="594"/>
      <c r="J262" s="594"/>
      <c r="K262" s="604"/>
      <c r="L262" s="604"/>
    </row>
    <row r="263" spans="1:14">
      <c r="A263" s="1475" t="s">
        <v>1067</v>
      </c>
      <c r="B263" s="660">
        <v>2510</v>
      </c>
      <c r="C263" s="594"/>
      <c r="D263" s="1904">
        <v>19855</v>
      </c>
      <c r="E263" s="594"/>
      <c r="F263" s="594"/>
      <c r="G263" s="594"/>
      <c r="H263" s="594"/>
      <c r="I263" s="594"/>
      <c r="J263" s="594"/>
      <c r="K263" s="1641">
        <f>D263</f>
        <v>19855</v>
      </c>
      <c r="L263" s="1906">
        <v>20244</v>
      </c>
    </row>
    <row r="264" spans="1:14">
      <c r="A264" s="1475" t="s">
        <v>462</v>
      </c>
      <c r="B264" s="660">
        <v>2520</v>
      </c>
      <c r="C264" s="594"/>
      <c r="D264" s="1904">
        <v>250557</v>
      </c>
      <c r="E264" s="594"/>
      <c r="F264" s="594"/>
      <c r="G264" s="594"/>
      <c r="H264" s="594"/>
      <c r="I264" s="594"/>
      <c r="J264" s="594"/>
      <c r="K264" s="1641">
        <f t="shared" ref="K264:K269" si="22">D264</f>
        <v>250557</v>
      </c>
      <c r="L264" s="1904">
        <v>446284</v>
      </c>
    </row>
    <row r="265" spans="1:14">
      <c r="A265" s="1475" t="s">
        <v>4</v>
      </c>
      <c r="B265" s="592">
        <v>2530</v>
      </c>
      <c r="C265" s="594"/>
      <c r="D265" s="1904">
        <v>47230</v>
      </c>
      <c r="E265" s="594"/>
      <c r="F265" s="594"/>
      <c r="G265" s="594"/>
      <c r="H265" s="594"/>
      <c r="I265" s="594"/>
      <c r="J265" s="594"/>
      <c r="K265" s="1641">
        <f t="shared" si="22"/>
        <v>47230</v>
      </c>
      <c r="L265" s="1904">
        <v>58474</v>
      </c>
    </row>
    <row r="266" spans="1:14">
      <c r="A266" s="1475" t="s">
        <v>197</v>
      </c>
      <c r="B266" s="592">
        <v>2540</v>
      </c>
      <c r="C266" s="594"/>
      <c r="D266" s="1904">
        <v>565357</v>
      </c>
      <c r="E266" s="594"/>
      <c r="F266" s="594"/>
      <c r="G266" s="594"/>
      <c r="H266" s="594"/>
      <c r="I266" s="594"/>
      <c r="J266" s="594"/>
      <c r="K266" s="1641">
        <f t="shared" si="22"/>
        <v>565357</v>
      </c>
      <c r="L266" s="1904">
        <v>572873</v>
      </c>
    </row>
    <row r="267" spans="1:14">
      <c r="A267" s="1475" t="s">
        <v>952</v>
      </c>
      <c r="B267" s="592">
        <v>2550</v>
      </c>
      <c r="C267" s="594"/>
      <c r="D267" s="1904">
        <v>1313431</v>
      </c>
      <c r="E267" s="594"/>
      <c r="F267" s="594"/>
      <c r="G267" s="594"/>
      <c r="H267" s="594"/>
      <c r="I267" s="594"/>
      <c r="J267" s="594"/>
      <c r="K267" s="1641">
        <f t="shared" si="22"/>
        <v>1313431</v>
      </c>
      <c r="L267" s="1904">
        <v>1107076</v>
      </c>
    </row>
    <row r="268" spans="1:14">
      <c r="A268" s="1475" t="s">
        <v>100</v>
      </c>
      <c r="B268" s="592">
        <v>2560</v>
      </c>
      <c r="C268" s="594"/>
      <c r="D268" s="1904">
        <v>506300</v>
      </c>
      <c r="E268" s="594"/>
      <c r="F268" s="594"/>
      <c r="G268" s="594"/>
      <c r="H268" s="594"/>
      <c r="I268" s="594"/>
      <c r="J268" s="594"/>
      <c r="K268" s="1641">
        <f t="shared" si="22"/>
        <v>506300</v>
      </c>
      <c r="L268" s="1904">
        <v>530001</v>
      </c>
    </row>
    <row r="269" spans="1:14">
      <c r="A269" s="1475" t="s">
        <v>101</v>
      </c>
      <c r="B269" s="592">
        <v>2570</v>
      </c>
      <c r="C269" s="594"/>
      <c r="D269" s="1904">
        <v>89057</v>
      </c>
      <c r="E269" s="594"/>
      <c r="F269" s="594"/>
      <c r="G269" s="594"/>
      <c r="H269" s="594"/>
      <c r="I269" s="594"/>
      <c r="J269" s="594"/>
      <c r="K269" s="1641">
        <f t="shared" si="22"/>
        <v>89057</v>
      </c>
      <c r="L269" s="1904">
        <v>96069</v>
      </c>
    </row>
    <row r="270" spans="1:14" ht="12.75" customHeight="1" thickBot="1">
      <c r="A270" s="1637" t="s">
        <v>718</v>
      </c>
      <c r="B270" s="1644" t="s">
        <v>35</v>
      </c>
      <c r="C270" s="594"/>
      <c r="D270" s="1639">
        <f>SUM(D263:D269)</f>
        <v>2791787</v>
      </c>
      <c r="E270" s="594"/>
      <c r="F270" s="594"/>
      <c r="G270" s="594"/>
      <c r="H270" s="594"/>
      <c r="I270" s="594"/>
      <c r="J270" s="594"/>
      <c r="K270" s="1639">
        <f>SUM(K263:K269)</f>
        <v>2791787</v>
      </c>
      <c r="L270" s="1639">
        <f>SUM(L263:L269)</f>
        <v>2831021</v>
      </c>
    </row>
    <row r="271" spans="1:14" ht="15.75" customHeight="1" thickTop="1">
      <c r="A271" s="644" t="s">
        <v>612</v>
      </c>
      <c r="B271" s="603"/>
      <c r="C271" s="594"/>
      <c r="D271" s="604"/>
      <c r="E271" s="594"/>
      <c r="F271" s="594"/>
      <c r="G271" s="594"/>
      <c r="H271" s="594"/>
      <c r="I271" s="594"/>
      <c r="J271" s="594"/>
      <c r="K271" s="604"/>
      <c r="L271" s="604"/>
    </row>
    <row r="272" spans="1:14">
      <c r="A272" s="1475" t="s">
        <v>1059</v>
      </c>
      <c r="B272" s="592">
        <v>2610</v>
      </c>
      <c r="C272" s="594"/>
      <c r="D272" s="1906">
        <v>0</v>
      </c>
      <c r="E272" s="594"/>
      <c r="F272" s="594"/>
      <c r="G272" s="594"/>
      <c r="H272" s="594"/>
      <c r="I272" s="594"/>
      <c r="J272" s="594"/>
      <c r="K272" s="1641">
        <f>D272</f>
        <v>0</v>
      </c>
      <c r="L272" s="1906">
        <v>0</v>
      </c>
    </row>
    <row r="273" spans="1:12">
      <c r="A273" s="1475" t="s">
        <v>606</v>
      </c>
      <c r="B273" s="606">
        <v>2620</v>
      </c>
      <c r="C273" s="594"/>
      <c r="D273" s="1904">
        <v>77567</v>
      </c>
      <c r="E273" s="594"/>
      <c r="F273" s="594"/>
      <c r="G273" s="594"/>
      <c r="H273" s="594"/>
      <c r="I273" s="594"/>
      <c r="J273" s="594"/>
      <c r="K273" s="1641">
        <f>D273</f>
        <v>77567</v>
      </c>
      <c r="L273" s="1904">
        <v>76955</v>
      </c>
    </row>
    <row r="274" spans="1:12" ht="12" customHeight="1">
      <c r="A274" s="1475" t="s">
        <v>1060</v>
      </c>
      <c r="B274" s="592">
        <v>2630</v>
      </c>
      <c r="C274" s="594"/>
      <c r="D274" s="1904">
        <v>67541</v>
      </c>
      <c r="E274" s="594"/>
      <c r="F274" s="594"/>
      <c r="G274" s="594"/>
      <c r="H274" s="594"/>
      <c r="I274" s="594"/>
      <c r="J274" s="594"/>
      <c r="K274" s="1641">
        <f>D274</f>
        <v>67541</v>
      </c>
      <c r="L274" s="1904">
        <v>65124</v>
      </c>
    </row>
    <row r="275" spans="1:12">
      <c r="A275" s="1475" t="s">
        <v>402</v>
      </c>
      <c r="B275" s="592">
        <v>2640</v>
      </c>
      <c r="C275" s="594"/>
      <c r="D275" s="1904">
        <v>222015</v>
      </c>
      <c r="E275" s="594"/>
      <c r="F275" s="594"/>
      <c r="G275" s="594"/>
      <c r="H275" s="594"/>
      <c r="I275" s="594"/>
      <c r="J275" s="594"/>
      <c r="K275" s="1641">
        <f>D275</f>
        <v>222015</v>
      </c>
      <c r="L275" s="1904">
        <v>215718</v>
      </c>
    </row>
    <row r="276" spans="1:12">
      <c r="A276" s="1475" t="s">
        <v>403</v>
      </c>
      <c r="B276" s="592">
        <v>2660</v>
      </c>
      <c r="C276" s="594"/>
      <c r="D276" s="1904">
        <v>252561</v>
      </c>
      <c r="E276" s="594"/>
      <c r="F276" s="594"/>
      <c r="G276" s="594"/>
      <c r="H276" s="594"/>
      <c r="I276" s="594"/>
      <c r="J276" s="594"/>
      <c r="K276" s="1641">
        <f>D276</f>
        <v>252561</v>
      </c>
      <c r="L276" s="1904">
        <v>337854</v>
      </c>
    </row>
    <row r="277" spans="1:12" ht="12.75" customHeight="1" thickBot="1">
      <c r="A277" s="1660" t="s">
        <v>37</v>
      </c>
      <c r="B277" s="1638" t="s">
        <v>36</v>
      </c>
      <c r="C277" s="594"/>
      <c r="D277" s="1639">
        <f>SUM(D272:D276)</f>
        <v>619684</v>
      </c>
      <c r="E277" s="594"/>
      <c r="F277" s="594"/>
      <c r="G277" s="594"/>
      <c r="H277" s="594"/>
      <c r="I277" s="594"/>
      <c r="J277" s="594"/>
      <c r="K277" s="1639">
        <f>SUM(K272:K276)</f>
        <v>619684</v>
      </c>
      <c r="L277" s="1639">
        <f>SUM(L272:L276)</f>
        <v>695651</v>
      </c>
    </row>
    <row r="278" spans="1:12" ht="13.5" customHeight="1" thickTop="1">
      <c r="A278" s="1481" t="s">
        <v>979</v>
      </c>
      <c r="B278" s="631" t="s">
        <v>573</v>
      </c>
      <c r="C278" s="594"/>
      <c r="D278" s="1924">
        <v>79645</v>
      </c>
      <c r="E278" s="594"/>
      <c r="F278" s="594"/>
      <c r="G278" s="594"/>
      <c r="H278" s="594"/>
      <c r="I278" s="594"/>
      <c r="J278" s="594"/>
      <c r="K278" s="1654">
        <f>D278</f>
        <v>79645</v>
      </c>
      <c r="L278" s="1924">
        <v>84528</v>
      </c>
    </row>
    <row r="279" spans="1:12" ht="12.75" customHeight="1" thickBot="1">
      <c r="A279" s="1667" t="s">
        <v>810</v>
      </c>
      <c r="B279" s="1650">
        <v>2000</v>
      </c>
      <c r="C279" s="594"/>
      <c r="D279" s="1646">
        <f>SUM(D238,D243,D257,D261,D270,D277,D278)</f>
        <v>4929838</v>
      </c>
      <c r="E279" s="594"/>
      <c r="F279" s="594"/>
      <c r="G279" s="594"/>
      <c r="H279" s="594"/>
      <c r="I279" s="594"/>
      <c r="J279" s="594"/>
      <c r="K279" s="1646">
        <f>SUM(K238,K243,K257,K261,K270,K277,K278)</f>
        <v>4929838</v>
      </c>
      <c r="L279" s="1646">
        <f>SUM(L238,L243,L257,L261,L270,L277,L278)</f>
        <v>5326646</v>
      </c>
    </row>
    <row r="280" spans="1:12" ht="15.75" customHeight="1" thickTop="1" thickBot="1">
      <c r="A280" s="1595" t="s">
        <v>874</v>
      </c>
      <c r="B280" s="1584">
        <v>3000</v>
      </c>
      <c r="C280" s="594"/>
      <c r="D280" s="1921">
        <v>61405</v>
      </c>
      <c r="E280" s="594"/>
      <c r="F280" s="594"/>
      <c r="G280" s="594"/>
      <c r="H280" s="594"/>
      <c r="I280" s="594"/>
      <c r="J280" s="594"/>
      <c r="K280" s="1648">
        <f>D280</f>
        <v>61405</v>
      </c>
      <c r="L280" s="1921">
        <v>50268</v>
      </c>
    </row>
    <row r="281" spans="1:12" ht="15.75" customHeight="1" thickTop="1">
      <c r="A281" s="1585" t="s">
        <v>142</v>
      </c>
      <c r="B281" s="1586" t="s">
        <v>859</v>
      </c>
      <c r="C281" s="594"/>
      <c r="D281" s="554"/>
      <c r="E281" s="594"/>
      <c r="F281" s="594"/>
      <c r="G281" s="594"/>
      <c r="H281" s="594"/>
      <c r="I281" s="594"/>
      <c r="J281" s="594"/>
      <c r="K281" s="594"/>
      <c r="L281" s="594"/>
    </row>
    <row r="282" spans="1:12" ht="15.75" customHeight="1">
      <c r="A282" s="1799" t="s">
        <v>495</v>
      </c>
      <c r="B282" s="665" t="s">
        <v>1840</v>
      </c>
      <c r="C282" s="594"/>
      <c r="D282" s="1905">
        <v>0</v>
      </c>
      <c r="E282" s="594"/>
      <c r="F282" s="594"/>
      <c r="G282" s="594"/>
      <c r="H282" s="594"/>
      <c r="I282" s="594"/>
      <c r="J282" s="594"/>
      <c r="K282" s="1640">
        <f>D282</f>
        <v>0</v>
      </c>
      <c r="L282" s="1905">
        <v>0</v>
      </c>
    </row>
    <row r="283" spans="1:12">
      <c r="A283" s="1475" t="s">
        <v>303</v>
      </c>
      <c r="B283" s="592">
        <v>4120</v>
      </c>
      <c r="C283" s="594"/>
      <c r="D283" s="1904">
        <v>0</v>
      </c>
      <c r="E283" s="594"/>
      <c r="F283" s="594"/>
      <c r="G283" s="594"/>
      <c r="H283" s="594"/>
      <c r="I283" s="594"/>
      <c r="J283" s="594"/>
      <c r="K283" s="1640">
        <f>D283</f>
        <v>0</v>
      </c>
      <c r="L283" s="1904">
        <v>0</v>
      </c>
    </row>
    <row r="284" spans="1:12">
      <c r="A284" s="1475" t="s">
        <v>696</v>
      </c>
      <c r="B284" s="592">
        <v>4140</v>
      </c>
      <c r="C284" s="594"/>
      <c r="D284" s="1904">
        <v>0</v>
      </c>
      <c r="E284" s="594"/>
      <c r="F284" s="594"/>
      <c r="G284" s="594"/>
      <c r="H284" s="594"/>
      <c r="I284" s="594"/>
      <c r="J284" s="594"/>
      <c r="K284" s="1640">
        <f>D284</f>
        <v>0</v>
      </c>
      <c r="L284" s="1904">
        <v>0</v>
      </c>
    </row>
    <row r="285" spans="1:12" ht="12.75" customHeight="1" thickBot="1">
      <c r="A285" s="1637" t="s">
        <v>1486</v>
      </c>
      <c r="B285" s="1638" t="s">
        <v>859</v>
      </c>
      <c r="C285" s="594"/>
      <c r="D285" s="1639">
        <f>SUM(D282:D284)</f>
        <v>0</v>
      </c>
      <c r="E285" s="594"/>
      <c r="F285" s="594"/>
      <c r="G285" s="594"/>
      <c r="H285" s="594"/>
      <c r="I285" s="594"/>
      <c r="J285" s="594"/>
      <c r="K285" s="1639">
        <f>SUM(K282:K284)</f>
        <v>0</v>
      </c>
      <c r="L285" s="1639">
        <f>SUM(L282:L284)</f>
        <v>0</v>
      </c>
    </row>
    <row r="286" spans="1:12" ht="15.75" customHeight="1" thickTop="1">
      <c r="A286" s="1583" t="s">
        <v>875</v>
      </c>
      <c r="B286" s="1580" t="s">
        <v>491</v>
      </c>
      <c r="C286" s="594"/>
      <c r="D286" s="594"/>
      <c r="E286" s="594"/>
      <c r="F286" s="594"/>
      <c r="G286" s="594"/>
      <c r="H286" s="594"/>
      <c r="I286" s="594"/>
      <c r="J286" s="594"/>
      <c r="K286" s="594"/>
      <c r="L286" s="594"/>
    </row>
    <row r="287" spans="1:12" ht="15.75" customHeight="1">
      <c r="A287" s="629" t="s">
        <v>93</v>
      </c>
      <c r="B287" s="600"/>
      <c r="C287" s="594"/>
      <c r="D287" s="594"/>
      <c r="E287" s="594"/>
      <c r="F287" s="594"/>
      <c r="G287" s="594"/>
      <c r="H287" s="601"/>
      <c r="I287" s="594"/>
      <c r="J287" s="594"/>
      <c r="K287" s="594"/>
      <c r="L287" s="594"/>
    </row>
    <row r="288" spans="1:12">
      <c r="A288" s="1475" t="s">
        <v>87</v>
      </c>
      <c r="B288" s="592">
        <v>5110</v>
      </c>
      <c r="C288" s="594"/>
      <c r="D288" s="594"/>
      <c r="E288" s="594"/>
      <c r="F288" s="594"/>
      <c r="G288" s="594"/>
      <c r="H288" s="1904">
        <v>0</v>
      </c>
      <c r="I288" s="594"/>
      <c r="J288" s="594"/>
      <c r="K288" s="1640">
        <f>H288</f>
        <v>0</v>
      </c>
      <c r="L288" s="1904">
        <v>0</v>
      </c>
    </row>
    <row r="289" spans="1:14">
      <c r="A289" s="1475" t="s">
        <v>88</v>
      </c>
      <c r="B289" s="592">
        <v>5120</v>
      </c>
      <c r="C289" s="594"/>
      <c r="D289" s="594"/>
      <c r="E289" s="594"/>
      <c r="F289" s="594"/>
      <c r="G289" s="594"/>
      <c r="H289" s="1904">
        <v>0</v>
      </c>
      <c r="I289" s="594"/>
      <c r="J289" s="594"/>
      <c r="K289" s="1640">
        <f>H289</f>
        <v>0</v>
      </c>
      <c r="L289" s="1904">
        <v>0</v>
      </c>
    </row>
    <row r="290" spans="1:14" ht="12.75" customHeight="1">
      <c r="A290" s="1475" t="s">
        <v>1169</v>
      </c>
      <c r="B290" s="606" t="s">
        <v>616</v>
      </c>
      <c r="C290" s="594"/>
      <c r="D290" s="594"/>
      <c r="E290" s="594"/>
      <c r="F290" s="594"/>
      <c r="G290" s="594"/>
      <c r="H290" s="1904">
        <v>0</v>
      </c>
      <c r="I290" s="594"/>
      <c r="J290" s="594"/>
      <c r="K290" s="1640">
        <f>H290</f>
        <v>0</v>
      </c>
      <c r="L290" s="1904">
        <v>0</v>
      </c>
    </row>
    <row r="291" spans="1:14">
      <c r="A291" s="1475" t="s">
        <v>89</v>
      </c>
      <c r="B291" s="592" t="s">
        <v>588</v>
      </c>
      <c r="C291" s="594"/>
      <c r="D291" s="594"/>
      <c r="E291" s="594"/>
      <c r="F291" s="594"/>
      <c r="G291" s="594"/>
      <c r="H291" s="1904">
        <v>0</v>
      </c>
      <c r="I291" s="594"/>
      <c r="J291" s="594"/>
      <c r="K291" s="1640">
        <f>H291</f>
        <v>0</v>
      </c>
      <c r="L291" s="1904">
        <v>0</v>
      </c>
    </row>
    <row r="292" spans="1:14">
      <c r="A292" s="1475" t="s">
        <v>761</v>
      </c>
      <c r="B292" s="592" t="s">
        <v>617</v>
      </c>
      <c r="C292" s="594"/>
      <c r="D292" s="594"/>
      <c r="E292" s="594"/>
      <c r="F292" s="594"/>
      <c r="G292" s="594"/>
      <c r="H292" s="1904">
        <v>0</v>
      </c>
      <c r="I292" s="594"/>
      <c r="J292" s="594"/>
      <c r="K292" s="1640">
        <f>H292</f>
        <v>0</v>
      </c>
      <c r="L292" s="1904">
        <v>0</v>
      </c>
    </row>
    <row r="293" spans="1:14" ht="12.75" customHeight="1" thickBot="1">
      <c r="A293" s="1637" t="s">
        <v>483</v>
      </c>
      <c r="B293" s="1638" t="s">
        <v>491</v>
      </c>
      <c r="C293" s="594"/>
      <c r="D293" s="594"/>
      <c r="E293" s="594"/>
      <c r="F293" s="594"/>
      <c r="G293" s="594"/>
      <c r="H293" s="1639">
        <f>SUM(H288:H292)</f>
        <v>0</v>
      </c>
      <c r="I293" s="594"/>
      <c r="J293" s="594"/>
      <c r="K293" s="1639">
        <f>SUM(K288:K292)</f>
        <v>0</v>
      </c>
      <c r="L293" s="1639">
        <f>SUM(L288:L292)</f>
        <v>0</v>
      </c>
    </row>
    <row r="294" spans="1:14" ht="15.75" customHeight="1" thickTop="1" thickBot="1">
      <c r="A294" s="1596" t="s">
        <v>876</v>
      </c>
      <c r="B294" s="1584" t="s">
        <v>860</v>
      </c>
      <c r="C294" s="594"/>
      <c r="D294" s="601"/>
      <c r="E294" s="594"/>
      <c r="F294" s="594"/>
      <c r="G294" s="594"/>
      <c r="H294" s="661"/>
      <c r="I294" s="594"/>
      <c r="J294" s="594"/>
      <c r="K294" s="661"/>
      <c r="L294" s="1922">
        <v>0</v>
      </c>
    </row>
    <row r="295" spans="1:14" ht="12.75" customHeight="1" thickTop="1" thickBot="1">
      <c r="A295" s="2214" t="s">
        <v>504</v>
      </c>
      <c r="B295" s="2215"/>
      <c r="C295" s="594"/>
      <c r="D295" s="1639">
        <f>SUM(D229,D279,D280,D285)</f>
        <v>7585542</v>
      </c>
      <c r="E295" s="594"/>
      <c r="F295" s="594"/>
      <c r="G295" s="594"/>
      <c r="H295" s="1639">
        <f>H293</f>
        <v>0</v>
      </c>
      <c r="I295" s="594"/>
      <c r="J295" s="594"/>
      <c r="K295" s="1639">
        <f>SUM(K229,K279,K280,K285,K293,K294)</f>
        <v>7585542</v>
      </c>
      <c r="L295" s="1639">
        <f>SUM(L229,L279,L280,L285,L293,L294)</f>
        <v>7697303</v>
      </c>
    </row>
    <row r="296" spans="1:14" ht="13.5" thickTop="1">
      <c r="A296" s="2196" t="s">
        <v>995</v>
      </c>
      <c r="B296" s="2197"/>
      <c r="C296" s="594"/>
      <c r="D296" s="596"/>
      <c r="E296" s="594"/>
      <c r="F296" s="594"/>
      <c r="G296" s="594"/>
      <c r="H296" s="662"/>
      <c r="I296" s="594"/>
      <c r="J296" s="594"/>
      <c r="K296" s="1653">
        <f>'Revenues 9-14'!G268-'Expenditures 15-22'!K295</f>
        <v>-253103</v>
      </c>
      <c r="L296" s="662"/>
    </row>
    <row r="297" spans="1:14" s="641" customFormat="1" ht="9" customHeight="1">
      <c r="A297" s="638"/>
      <c r="B297" s="648"/>
      <c r="C297" s="626"/>
      <c r="D297" s="626"/>
      <c r="E297" s="626"/>
      <c r="F297" s="626"/>
      <c r="G297" s="626"/>
      <c r="H297" s="626"/>
      <c r="I297" s="626"/>
      <c r="J297" s="626"/>
      <c r="K297" s="626"/>
      <c r="L297" s="626"/>
      <c r="M297" s="640"/>
      <c r="N297" s="640"/>
    </row>
    <row r="298" spans="1:14" ht="16.7" customHeight="1">
      <c r="A298" s="2206" t="s">
        <v>143</v>
      </c>
      <c r="B298" s="2200"/>
      <c r="C298" s="1522"/>
      <c r="D298" s="1523"/>
      <c r="E298" s="1523"/>
      <c r="F298" s="1523"/>
      <c r="G298" s="1523"/>
      <c r="H298" s="1523"/>
      <c r="I298" s="1523"/>
      <c r="J298" s="1523"/>
      <c r="K298" s="1523"/>
      <c r="L298" s="1524"/>
    </row>
    <row r="299" spans="1:14" ht="15.75" customHeight="1">
      <c r="A299" s="1583" t="s">
        <v>144</v>
      </c>
      <c r="B299" s="1586" t="s">
        <v>568</v>
      </c>
      <c r="C299" s="594"/>
      <c r="D299" s="594"/>
      <c r="E299" s="594"/>
      <c r="F299" s="594"/>
      <c r="G299" s="594"/>
      <c r="H299" s="594"/>
      <c r="I299" s="594"/>
      <c r="J299" s="594"/>
      <c r="K299" s="594"/>
      <c r="L299" s="594"/>
    </row>
    <row r="300" spans="1:14" ht="15.75" customHeight="1">
      <c r="A300" s="663" t="s">
        <v>611</v>
      </c>
      <c r="B300" s="609"/>
      <c r="C300" s="601"/>
      <c r="D300" s="601"/>
      <c r="E300" s="601"/>
      <c r="F300" s="601"/>
      <c r="G300" s="601"/>
      <c r="H300" s="601"/>
      <c r="I300" s="594"/>
      <c r="J300" s="594"/>
      <c r="K300" s="601"/>
      <c r="L300" s="601"/>
    </row>
    <row r="301" spans="1:14">
      <c r="A301" s="1488" t="s">
        <v>607</v>
      </c>
      <c r="B301" s="664">
        <v>2530</v>
      </c>
      <c r="C301" s="1904">
        <v>304972</v>
      </c>
      <c r="D301" s="1904">
        <v>75472</v>
      </c>
      <c r="E301" s="1904">
        <v>2184378</v>
      </c>
      <c r="F301" s="1904">
        <v>417942</v>
      </c>
      <c r="G301" s="1904">
        <v>19341492</v>
      </c>
      <c r="H301" s="1904">
        <v>0</v>
      </c>
      <c r="I301" s="1904">
        <v>249521</v>
      </c>
      <c r="J301" s="1904">
        <v>0</v>
      </c>
      <c r="K301" s="1640">
        <f>SUM(C301:J301)</f>
        <v>22573777</v>
      </c>
      <c r="L301" s="1904">
        <v>32606287</v>
      </c>
    </row>
    <row r="302" spans="1:14" ht="13.5" customHeight="1">
      <c r="A302" s="1488" t="s">
        <v>979</v>
      </c>
      <c r="B302" s="592" t="s">
        <v>573</v>
      </c>
      <c r="C302" s="1904">
        <v>0</v>
      </c>
      <c r="D302" s="1904">
        <v>0</v>
      </c>
      <c r="E302" s="1904">
        <v>0</v>
      </c>
      <c r="F302" s="1904">
        <v>0</v>
      </c>
      <c r="G302" s="1904">
        <v>0</v>
      </c>
      <c r="H302" s="1904">
        <v>0</v>
      </c>
      <c r="I302" s="1904">
        <v>0</v>
      </c>
      <c r="J302" s="1904">
        <v>0</v>
      </c>
      <c r="K302" s="1640">
        <f>SUM(C302:J302)</f>
        <v>0</v>
      </c>
      <c r="L302" s="1904">
        <v>0</v>
      </c>
    </row>
    <row r="303" spans="1:14" ht="12.75" customHeight="1" thickBot="1">
      <c r="A303" s="1637" t="s">
        <v>810</v>
      </c>
      <c r="B303" s="1638" t="s">
        <v>568</v>
      </c>
      <c r="C303" s="1646">
        <f>SUM(C301:C302)</f>
        <v>304972</v>
      </c>
      <c r="D303" s="1646">
        <f t="shared" ref="D303:L303" si="23">SUM(D301:D302)</f>
        <v>75472</v>
      </c>
      <c r="E303" s="1646">
        <f t="shared" si="23"/>
        <v>2184378</v>
      </c>
      <c r="F303" s="1646">
        <f t="shared" si="23"/>
        <v>417942</v>
      </c>
      <c r="G303" s="1646">
        <f t="shared" si="23"/>
        <v>19341492</v>
      </c>
      <c r="H303" s="1646">
        <f t="shared" si="23"/>
        <v>0</v>
      </c>
      <c r="I303" s="1646">
        <f t="shared" si="23"/>
        <v>249521</v>
      </c>
      <c r="J303" s="1646">
        <f t="shared" si="23"/>
        <v>0</v>
      </c>
      <c r="K303" s="1646">
        <f t="shared" si="23"/>
        <v>22573777</v>
      </c>
      <c r="L303" s="1646">
        <f t="shared" si="23"/>
        <v>32606287</v>
      </c>
    </row>
    <row r="304" spans="1:14" ht="15.75" customHeight="1" thickTop="1">
      <c r="A304" s="1583" t="s">
        <v>145</v>
      </c>
      <c r="B304" s="1584" t="s">
        <v>859</v>
      </c>
      <c r="C304" s="594"/>
      <c r="D304" s="594"/>
      <c r="E304" s="594"/>
      <c r="F304" s="594"/>
      <c r="G304" s="594"/>
      <c r="H304" s="594"/>
      <c r="I304" s="594"/>
      <c r="J304" s="594"/>
      <c r="K304" s="594"/>
      <c r="L304" s="594"/>
    </row>
    <row r="305" spans="1:14" ht="15.75" customHeight="1">
      <c r="A305" s="629" t="s">
        <v>896</v>
      </c>
      <c r="B305" s="600"/>
      <c r="C305" s="594"/>
      <c r="D305" s="594"/>
      <c r="E305" s="594"/>
      <c r="F305" s="594"/>
      <c r="G305" s="594"/>
      <c r="H305" s="594"/>
      <c r="I305" s="594"/>
      <c r="J305" s="594"/>
      <c r="K305" s="594"/>
      <c r="L305" s="594"/>
    </row>
    <row r="306" spans="1:14">
      <c r="A306" s="1489" t="s">
        <v>1845</v>
      </c>
      <c r="B306" s="665" t="s">
        <v>1840</v>
      </c>
      <c r="C306" s="594"/>
      <c r="D306" s="594"/>
      <c r="E306" s="1904">
        <v>0</v>
      </c>
      <c r="F306" s="594"/>
      <c r="G306" s="594"/>
      <c r="H306" s="1904">
        <v>0</v>
      </c>
      <c r="I306" s="594"/>
      <c r="J306" s="594"/>
      <c r="K306" s="1640">
        <f>SUM(E306,H306)</f>
        <v>0</v>
      </c>
      <c r="L306" s="1904">
        <v>0</v>
      </c>
    </row>
    <row r="307" spans="1:14">
      <c r="A307" s="1475" t="s">
        <v>303</v>
      </c>
      <c r="B307" s="592">
        <v>4120</v>
      </c>
      <c r="C307" s="594"/>
      <c r="D307" s="594"/>
      <c r="E307" s="1904">
        <v>0</v>
      </c>
      <c r="F307" s="594"/>
      <c r="G307" s="594"/>
      <c r="H307" s="1904">
        <v>0</v>
      </c>
      <c r="I307" s="474"/>
      <c r="J307" s="594"/>
      <c r="K307" s="1640">
        <f>SUM(E307,H307)</f>
        <v>0</v>
      </c>
      <c r="L307" s="1904">
        <v>0</v>
      </c>
    </row>
    <row r="308" spans="1:14">
      <c r="A308" s="1475" t="s">
        <v>696</v>
      </c>
      <c r="B308" s="592">
        <v>4140</v>
      </c>
      <c r="C308" s="594"/>
      <c r="D308" s="594"/>
      <c r="E308" s="1904">
        <v>0</v>
      </c>
      <c r="F308" s="594"/>
      <c r="G308" s="594"/>
      <c r="H308" s="1904">
        <v>0</v>
      </c>
      <c r="I308" s="474"/>
      <c r="J308" s="594"/>
      <c r="K308" s="1640">
        <f>SUM(E308,H308)</f>
        <v>0</v>
      </c>
      <c r="L308" s="1904">
        <v>0</v>
      </c>
    </row>
    <row r="309" spans="1:14" ht="12.75" customHeight="1">
      <c r="A309" s="1479" t="s">
        <v>697</v>
      </c>
      <c r="B309" s="606">
        <v>4190</v>
      </c>
      <c r="C309" s="594"/>
      <c r="D309" s="594"/>
      <c r="E309" s="1904">
        <v>0</v>
      </c>
      <c r="F309" s="594"/>
      <c r="G309" s="594"/>
      <c r="H309" s="1904">
        <v>0</v>
      </c>
      <c r="I309" s="474"/>
      <c r="J309" s="594"/>
      <c r="K309" s="1640">
        <f>SUM(E309,H309)</f>
        <v>0</v>
      </c>
      <c r="L309" s="1904">
        <v>0</v>
      </c>
    </row>
    <row r="310" spans="1:14" ht="12.75" customHeight="1" thickBot="1">
      <c r="A310" s="1637" t="s">
        <v>1486</v>
      </c>
      <c r="B310" s="1644" t="s">
        <v>859</v>
      </c>
      <c r="C310" s="594"/>
      <c r="D310" s="594"/>
      <c r="E310" s="1639">
        <f>SUM(E306:E309)</f>
        <v>0</v>
      </c>
      <c r="F310" s="594"/>
      <c r="G310" s="594"/>
      <c r="H310" s="1639">
        <f>SUM(H306:H309)</f>
        <v>0</v>
      </c>
      <c r="I310" s="474"/>
      <c r="J310" s="594"/>
      <c r="K310" s="1639">
        <f>SUM(K306:K309)</f>
        <v>0</v>
      </c>
      <c r="L310" s="1646">
        <f>SUM(L306:L309)</f>
        <v>0</v>
      </c>
    </row>
    <row r="311" spans="1:14" ht="15.75" customHeight="1" thickTop="1" thickBot="1">
      <c r="A311" s="1590" t="s">
        <v>894</v>
      </c>
      <c r="B311" s="1582" t="s">
        <v>860</v>
      </c>
      <c r="C311" s="601"/>
      <c r="D311" s="601"/>
      <c r="E311" s="601"/>
      <c r="F311" s="601"/>
      <c r="G311" s="601"/>
      <c r="H311" s="601"/>
      <c r="I311" s="601"/>
      <c r="J311" s="594"/>
      <c r="K311" s="601"/>
      <c r="L311" s="1921">
        <v>0</v>
      </c>
    </row>
    <row r="312" spans="1:14" s="649" customFormat="1" ht="12.75" customHeight="1" thickTop="1" thickBot="1">
      <c r="A312" s="2211" t="s">
        <v>276</v>
      </c>
      <c r="B312" s="2212"/>
      <c r="C312" s="1639">
        <f>SUM(C303)</f>
        <v>304972</v>
      </c>
      <c r="D312" s="1639">
        <f>SUM(D303)</f>
        <v>75472</v>
      </c>
      <c r="E312" s="1639">
        <f>SUM(E303,E310)</f>
        <v>2184378</v>
      </c>
      <c r="F312" s="1639">
        <f>SUM(F303)</f>
        <v>417942</v>
      </c>
      <c r="G312" s="1639">
        <f>SUM(G303)</f>
        <v>19341492</v>
      </c>
      <c r="H312" s="1639">
        <f>SUM(H303,H310)</f>
        <v>0</v>
      </c>
      <c r="I312" s="1639">
        <f>SUM(I303)</f>
        <v>249521</v>
      </c>
      <c r="J312" s="1639">
        <f>SUM(J303)</f>
        <v>0</v>
      </c>
      <c r="K312" s="1639">
        <f>SUM(K303,K310,K311)</f>
        <v>22573777</v>
      </c>
      <c r="L312" s="1639">
        <f>SUM(L303,L310,L311)</f>
        <v>32606287</v>
      </c>
      <c r="M312" s="640"/>
      <c r="N312" s="640"/>
    </row>
    <row r="313" spans="1:14" ht="13.5" thickTop="1">
      <c r="A313" s="2207" t="s">
        <v>995</v>
      </c>
      <c r="B313" s="2208"/>
      <c r="C313" s="604"/>
      <c r="D313" s="604"/>
      <c r="E313" s="604"/>
      <c r="F313" s="604"/>
      <c r="G313" s="604"/>
      <c r="H313" s="604"/>
      <c r="I313" s="604"/>
      <c r="J313" s="604"/>
      <c r="K313" s="1654">
        <f>'Revenues 9-14'!H268-'Expenditures 15-22'!K312</f>
        <v>-19166210</v>
      </c>
      <c r="L313" s="604"/>
    </row>
    <row r="314" spans="1:14" s="641" customFormat="1" ht="9" customHeight="1">
      <c r="A314" s="666"/>
      <c r="B314" s="667"/>
      <c r="C314" s="668"/>
      <c r="D314" s="668"/>
      <c r="E314" s="668"/>
      <c r="F314" s="668"/>
      <c r="G314" s="668"/>
      <c r="H314" s="668"/>
      <c r="I314" s="668"/>
      <c r="J314" s="668"/>
      <c r="K314" s="668"/>
      <c r="L314" s="668"/>
      <c r="M314" s="640"/>
      <c r="N314" s="640"/>
    </row>
    <row r="315" spans="1:14" ht="16.7" customHeight="1">
      <c r="A315" s="2220" t="s">
        <v>149</v>
      </c>
      <c r="B315" s="2221"/>
      <c r="C315" s="1527"/>
      <c r="D315" s="1528"/>
      <c r="E315" s="1528"/>
      <c r="F315" s="1528"/>
      <c r="G315" s="1528"/>
      <c r="H315" s="1528"/>
      <c r="I315" s="1528"/>
      <c r="J315" s="1528"/>
      <c r="K315" s="1528"/>
      <c r="L315" s="1529"/>
    </row>
    <row r="316" spans="1:14" s="649" customFormat="1" ht="9" customHeight="1">
      <c r="A316" s="666"/>
      <c r="B316" s="667"/>
      <c r="C316" s="669"/>
      <c r="D316" s="669"/>
      <c r="E316" s="669"/>
      <c r="F316" s="669"/>
      <c r="G316" s="669"/>
      <c r="H316" s="669"/>
      <c r="I316" s="669"/>
      <c r="J316" s="669"/>
      <c r="K316" s="669"/>
      <c r="L316" s="669"/>
      <c r="M316" s="640"/>
      <c r="N316" s="640"/>
    </row>
    <row r="317" spans="1:14" ht="16.7" customHeight="1">
      <c r="A317" s="2222" t="s">
        <v>897</v>
      </c>
      <c r="B317" s="2221"/>
      <c r="C317" s="1527"/>
      <c r="D317" s="1528"/>
      <c r="E317" s="1528"/>
      <c r="F317" s="1528"/>
      <c r="G317" s="1528"/>
      <c r="H317" s="1528"/>
      <c r="I317" s="1528"/>
      <c r="J317" s="1528"/>
      <c r="K317" s="1528"/>
      <c r="L317" s="1529"/>
    </row>
    <row r="318" spans="1:14" s="649" customFormat="1" ht="15.75" customHeight="1">
      <c r="A318" s="670" t="s">
        <v>609</v>
      </c>
      <c r="B318" s="671"/>
      <c r="C318" s="615"/>
      <c r="D318" s="615"/>
      <c r="E318" s="615"/>
      <c r="F318" s="615"/>
      <c r="G318" s="615"/>
      <c r="H318" s="615"/>
      <c r="I318" s="615"/>
      <c r="J318" s="615"/>
      <c r="K318" s="615"/>
      <c r="L318" s="615"/>
      <c r="M318" s="640"/>
      <c r="N318" s="640"/>
    </row>
    <row r="319" spans="1:14" s="649" customFormat="1">
      <c r="A319" s="1490" t="s">
        <v>298</v>
      </c>
      <c r="B319" s="672" t="s">
        <v>280</v>
      </c>
      <c r="C319" s="1904">
        <v>2698</v>
      </c>
      <c r="D319" s="1904">
        <v>0</v>
      </c>
      <c r="E319" s="1904">
        <v>2980</v>
      </c>
      <c r="F319" s="1904">
        <v>0</v>
      </c>
      <c r="G319" s="1904">
        <v>0</v>
      </c>
      <c r="H319" s="1904">
        <v>0</v>
      </c>
      <c r="I319" s="1904">
        <v>0</v>
      </c>
      <c r="J319" s="1904">
        <v>0</v>
      </c>
      <c r="K319" s="1640">
        <f>SUM(C319:J319)</f>
        <v>5678</v>
      </c>
      <c r="L319" s="1904">
        <v>0</v>
      </c>
      <c r="M319" s="640"/>
      <c r="N319" s="640"/>
    </row>
    <row r="320" spans="1:14" s="649" customFormat="1">
      <c r="A320" s="1494" t="s">
        <v>1801</v>
      </c>
      <c r="B320" s="673" t="s">
        <v>281</v>
      </c>
      <c r="C320" s="1904">
        <v>0</v>
      </c>
      <c r="D320" s="1904">
        <v>0</v>
      </c>
      <c r="E320" s="1904">
        <v>1836671</v>
      </c>
      <c r="F320" s="1904">
        <v>0</v>
      </c>
      <c r="G320" s="1904">
        <v>0</v>
      </c>
      <c r="H320" s="1904">
        <v>0</v>
      </c>
      <c r="I320" s="1904">
        <v>0</v>
      </c>
      <c r="J320" s="1904">
        <v>0</v>
      </c>
      <c r="K320" s="1640">
        <f t="shared" ref="K320:K327" si="24">SUM(C320:J320)</f>
        <v>1836671</v>
      </c>
      <c r="L320" s="1904">
        <v>1650000</v>
      </c>
      <c r="M320" s="640"/>
      <c r="N320" s="640"/>
    </row>
    <row r="321" spans="1:14" s="649" customFormat="1">
      <c r="A321" s="1490" t="s">
        <v>299</v>
      </c>
      <c r="B321" s="672" t="s">
        <v>282</v>
      </c>
      <c r="C321" s="1904">
        <v>0</v>
      </c>
      <c r="D321" s="1904">
        <v>0</v>
      </c>
      <c r="E321" s="1904">
        <v>117914</v>
      </c>
      <c r="F321" s="1904">
        <v>0</v>
      </c>
      <c r="G321" s="1904">
        <v>0</v>
      </c>
      <c r="H321" s="1904">
        <v>0</v>
      </c>
      <c r="I321" s="1904">
        <v>0</v>
      </c>
      <c r="J321" s="1904">
        <v>0</v>
      </c>
      <c r="K321" s="1640">
        <f t="shared" si="24"/>
        <v>117914</v>
      </c>
      <c r="L321" s="1904">
        <v>204000</v>
      </c>
      <c r="M321" s="640"/>
      <c r="N321" s="640"/>
    </row>
    <row r="322" spans="1:14" s="649" customFormat="1">
      <c r="A322" s="1490" t="s">
        <v>238</v>
      </c>
      <c r="B322" s="672" t="s">
        <v>283</v>
      </c>
      <c r="C322" s="1904">
        <v>0</v>
      </c>
      <c r="D322" s="1904">
        <v>0</v>
      </c>
      <c r="E322" s="1904">
        <v>0</v>
      </c>
      <c r="F322" s="1904">
        <v>0</v>
      </c>
      <c r="G322" s="1904">
        <v>0</v>
      </c>
      <c r="H322" s="1904">
        <v>0</v>
      </c>
      <c r="I322" s="1904">
        <v>0</v>
      </c>
      <c r="J322" s="1904">
        <v>0</v>
      </c>
      <c r="K322" s="1640">
        <f t="shared" si="24"/>
        <v>0</v>
      </c>
      <c r="L322" s="1904">
        <v>0</v>
      </c>
      <c r="M322" s="640"/>
      <c r="N322" s="640"/>
    </row>
    <row r="323" spans="1:14" s="649" customFormat="1">
      <c r="A323" s="1490" t="s">
        <v>701</v>
      </c>
      <c r="B323" s="672" t="s">
        <v>284</v>
      </c>
      <c r="C323" s="1904">
        <v>0</v>
      </c>
      <c r="D323" s="1904">
        <v>0</v>
      </c>
      <c r="E323" s="1904">
        <v>2306686</v>
      </c>
      <c r="F323" s="1904">
        <v>0</v>
      </c>
      <c r="G323" s="1904">
        <v>0</v>
      </c>
      <c r="H323" s="1904">
        <v>0</v>
      </c>
      <c r="I323" s="1904">
        <v>0</v>
      </c>
      <c r="J323" s="1904">
        <v>0</v>
      </c>
      <c r="K323" s="1640">
        <f t="shared" si="24"/>
        <v>2306686</v>
      </c>
      <c r="L323" s="1904">
        <v>2362930</v>
      </c>
      <c r="M323" s="640"/>
      <c r="N323" s="640"/>
    </row>
    <row r="324" spans="1:14" s="649" customFormat="1">
      <c r="A324" s="1490" t="s">
        <v>239</v>
      </c>
      <c r="B324" s="672" t="s">
        <v>285</v>
      </c>
      <c r="C324" s="1904">
        <v>0</v>
      </c>
      <c r="D324" s="1904">
        <v>0</v>
      </c>
      <c r="E324" s="1904">
        <v>0</v>
      </c>
      <c r="F324" s="1904">
        <v>0</v>
      </c>
      <c r="G324" s="1904">
        <v>0</v>
      </c>
      <c r="H324" s="1904">
        <v>0</v>
      </c>
      <c r="I324" s="1904">
        <v>0</v>
      </c>
      <c r="J324" s="1904">
        <v>0</v>
      </c>
      <c r="K324" s="1640">
        <f t="shared" si="24"/>
        <v>0</v>
      </c>
      <c r="L324" s="1904">
        <v>15000</v>
      </c>
      <c r="M324" s="640"/>
      <c r="N324" s="640"/>
    </row>
    <row r="325" spans="1:14" s="649" customFormat="1" ht="22.5">
      <c r="A325" s="1490" t="s">
        <v>1028</v>
      </c>
      <c r="B325" s="673" t="s">
        <v>286</v>
      </c>
      <c r="C325" s="1904">
        <v>654395</v>
      </c>
      <c r="D325" s="1904">
        <v>161934</v>
      </c>
      <c r="E325" s="1904">
        <v>12100</v>
      </c>
      <c r="F325" s="1904">
        <v>0</v>
      </c>
      <c r="G325" s="1904">
        <v>0</v>
      </c>
      <c r="H325" s="1904">
        <v>0</v>
      </c>
      <c r="I325" s="1904">
        <v>0</v>
      </c>
      <c r="J325" s="1904">
        <v>0</v>
      </c>
      <c r="K325" s="1640">
        <f t="shared" si="24"/>
        <v>828429</v>
      </c>
      <c r="L325" s="1904">
        <v>1249717</v>
      </c>
      <c r="M325" s="640"/>
      <c r="N325" s="640"/>
    </row>
    <row r="326" spans="1:14" s="649" customFormat="1">
      <c r="A326" s="1490" t="s">
        <v>1029</v>
      </c>
      <c r="B326" s="672" t="s">
        <v>287</v>
      </c>
      <c r="C326" s="1904">
        <v>0</v>
      </c>
      <c r="D326" s="1904">
        <v>0</v>
      </c>
      <c r="E326" s="1904">
        <v>0</v>
      </c>
      <c r="F326" s="1904">
        <v>0</v>
      </c>
      <c r="G326" s="1904">
        <v>0</v>
      </c>
      <c r="H326" s="1904">
        <v>0</v>
      </c>
      <c r="I326" s="1904">
        <v>0</v>
      </c>
      <c r="J326" s="1904">
        <v>0</v>
      </c>
      <c r="K326" s="1640">
        <f t="shared" si="24"/>
        <v>0</v>
      </c>
      <c r="L326" s="1904">
        <v>0</v>
      </c>
      <c r="M326" s="640"/>
      <c r="N326" s="640"/>
    </row>
    <row r="327" spans="1:14" s="649" customFormat="1">
      <c r="A327" s="1490" t="s">
        <v>970</v>
      </c>
      <c r="B327" s="672" t="s">
        <v>288</v>
      </c>
      <c r="C327" s="1904">
        <v>317502</v>
      </c>
      <c r="D327" s="1904">
        <v>44014</v>
      </c>
      <c r="E327" s="1904">
        <v>0</v>
      </c>
      <c r="F327" s="1904">
        <v>0</v>
      </c>
      <c r="G327" s="1904">
        <v>0</v>
      </c>
      <c r="H327" s="1904">
        <v>0</v>
      </c>
      <c r="I327" s="1904">
        <v>0</v>
      </c>
      <c r="J327" s="1904">
        <v>0</v>
      </c>
      <c r="K327" s="1640">
        <f t="shared" si="24"/>
        <v>361516</v>
      </c>
      <c r="L327" s="1904">
        <v>259615</v>
      </c>
      <c r="M327" s="640"/>
      <c r="N327" s="640"/>
    </row>
    <row r="328" spans="1:14" s="649" customFormat="1">
      <c r="A328" s="1491" t="s">
        <v>471</v>
      </c>
      <c r="B328" s="665" t="s">
        <v>1131</v>
      </c>
      <c r="C328" s="1910">
        <v>0</v>
      </c>
      <c r="D328" s="1910">
        <v>0</v>
      </c>
      <c r="E328" s="1910">
        <v>1197281</v>
      </c>
      <c r="F328" s="1910">
        <v>0</v>
      </c>
      <c r="G328" s="1910">
        <v>0</v>
      </c>
      <c r="H328" s="1910">
        <v>0</v>
      </c>
      <c r="I328" s="1910">
        <v>0</v>
      </c>
      <c r="J328" s="1910">
        <v>0</v>
      </c>
      <c r="K328" s="1668">
        <f>SUM(C328:J328)</f>
        <v>1197281</v>
      </c>
      <c r="L328" s="1910">
        <v>1242774</v>
      </c>
      <c r="M328" s="640"/>
      <c r="N328" s="640"/>
    </row>
    <row r="329" spans="1:14" s="649" customFormat="1">
      <c r="A329" s="1491" t="s">
        <v>1132</v>
      </c>
      <c r="B329" s="665" t="s">
        <v>1133</v>
      </c>
      <c r="C329" s="1910">
        <v>0</v>
      </c>
      <c r="D329" s="1910">
        <v>0</v>
      </c>
      <c r="E329" s="1910">
        <v>0</v>
      </c>
      <c r="F329" s="1910">
        <v>0</v>
      </c>
      <c r="G329" s="1910">
        <v>0</v>
      </c>
      <c r="H329" s="1910">
        <v>0</v>
      </c>
      <c r="I329" s="1910">
        <v>0</v>
      </c>
      <c r="J329" s="1910">
        <v>0</v>
      </c>
      <c r="K329" s="1668">
        <f>SUM(C329:J329)</f>
        <v>0</v>
      </c>
      <c r="L329" s="1910">
        <v>0</v>
      </c>
      <c r="M329" s="640"/>
      <c r="N329" s="640"/>
    </row>
    <row r="330" spans="1:14" s="649" customFormat="1" ht="12.75" customHeight="1" thickBot="1">
      <c r="A330" s="1669" t="s">
        <v>716</v>
      </c>
      <c r="B330" s="1638" t="s">
        <v>568</v>
      </c>
      <c r="C330" s="1639">
        <f>SUM(C319:C329)</f>
        <v>974595</v>
      </c>
      <c r="D330" s="1639">
        <f t="shared" ref="D330:J330" si="25">SUM(D319:D329)</f>
        <v>205948</v>
      </c>
      <c r="E330" s="1639">
        <f t="shared" si="25"/>
        <v>5473632</v>
      </c>
      <c r="F330" s="1639">
        <f t="shared" si="25"/>
        <v>0</v>
      </c>
      <c r="G330" s="1639">
        <f t="shared" si="25"/>
        <v>0</v>
      </c>
      <c r="H330" s="1639">
        <f t="shared" si="25"/>
        <v>0</v>
      </c>
      <c r="I330" s="1639">
        <f t="shared" si="25"/>
        <v>0</v>
      </c>
      <c r="J330" s="1639">
        <f t="shared" si="25"/>
        <v>0</v>
      </c>
      <c r="K330" s="1639">
        <f>SUM(K319:K329)</f>
        <v>6654175</v>
      </c>
      <c r="L330" s="1639">
        <f>SUM(L319:L329)</f>
        <v>6984036</v>
      </c>
      <c r="M330" s="640"/>
      <c r="N330" s="640"/>
    </row>
    <row r="331" spans="1:14" s="649" customFormat="1" ht="12.75" customHeight="1" thickTop="1">
      <c r="A331" s="1800" t="s">
        <v>1846</v>
      </c>
      <c r="B331" s="623" t="s">
        <v>859</v>
      </c>
      <c r="C331" s="1802"/>
      <c r="D331" s="1802"/>
      <c r="E331" s="1802"/>
      <c r="F331" s="1802"/>
      <c r="G331" s="1802"/>
      <c r="H331" s="1802"/>
      <c r="I331" s="1802"/>
      <c r="J331" s="1802"/>
      <c r="K331" s="1802"/>
      <c r="L331" s="1802"/>
      <c r="M331" s="640"/>
      <c r="N331" s="640"/>
    </row>
    <row r="332" spans="1:14" s="649" customFormat="1" ht="12.75" customHeight="1">
      <c r="A332" s="1801" t="s">
        <v>495</v>
      </c>
      <c r="B332" s="1796" t="s">
        <v>1840</v>
      </c>
      <c r="C332" s="1802"/>
      <c r="D332" s="1802"/>
      <c r="E332" s="1802"/>
      <c r="F332" s="1802"/>
      <c r="G332" s="1802"/>
      <c r="H332" s="1913">
        <v>0</v>
      </c>
      <c r="I332" s="1802"/>
      <c r="J332" s="1802"/>
      <c r="K332" s="1640">
        <f>H332</f>
        <v>0</v>
      </c>
      <c r="L332" s="1913">
        <v>0</v>
      </c>
      <c r="M332" s="640"/>
      <c r="N332" s="640"/>
    </row>
    <row r="333" spans="1:14" s="649" customFormat="1" ht="12.75" customHeight="1">
      <c r="A333" s="1801" t="s">
        <v>303</v>
      </c>
      <c r="B333" s="1796" t="s">
        <v>1842</v>
      </c>
      <c r="C333" s="1802"/>
      <c r="D333" s="1802"/>
      <c r="E333" s="1802"/>
      <c r="F333" s="1802"/>
      <c r="G333" s="1802"/>
      <c r="H333" s="1905">
        <v>0</v>
      </c>
      <c r="I333" s="1802"/>
      <c r="J333" s="1802"/>
      <c r="K333" s="1640">
        <f>H333</f>
        <v>0</v>
      </c>
      <c r="L333" s="1905">
        <v>0</v>
      </c>
      <c r="M333" s="640"/>
      <c r="N333" s="640"/>
    </row>
    <row r="334" spans="1:14" s="649" customFormat="1" ht="12.75" customHeight="1" thickBot="1">
      <c r="A334" s="1801" t="s">
        <v>1847</v>
      </c>
      <c r="B334" s="1796" t="s">
        <v>859</v>
      </c>
      <c r="C334" s="1802"/>
      <c r="D334" s="1802"/>
      <c r="E334" s="1802"/>
      <c r="F334" s="1802"/>
      <c r="G334" s="1802"/>
      <c r="H334" s="1639">
        <f>SUM(H332:H333)</f>
        <v>0</v>
      </c>
      <c r="I334" s="1802"/>
      <c r="J334" s="1802"/>
      <c r="K334" s="1639">
        <f>SUM(K332:K333)</f>
        <v>0</v>
      </c>
      <c r="L334" s="1639">
        <f>SUM(L332:L333)</f>
        <v>0</v>
      </c>
      <c r="M334" s="640"/>
      <c r="N334" s="640"/>
    </row>
    <row r="335" spans="1:14" ht="15.75" customHeight="1" thickTop="1">
      <c r="A335" s="1587" t="s">
        <v>898</v>
      </c>
      <c r="B335" s="1578" t="s">
        <v>491</v>
      </c>
      <c r="C335" s="594"/>
      <c r="D335" s="594"/>
      <c r="E335" s="594"/>
      <c r="F335" s="594"/>
      <c r="G335" s="594"/>
      <c r="H335" s="594"/>
      <c r="I335" s="594"/>
      <c r="J335" s="594"/>
      <c r="K335" s="594"/>
      <c r="L335" s="594"/>
    </row>
    <row r="336" spans="1:14" ht="15.75" customHeight="1">
      <c r="A336" s="629" t="s">
        <v>614</v>
      </c>
      <c r="B336" s="600"/>
      <c r="C336" s="594"/>
      <c r="D336" s="594"/>
      <c r="E336" s="594"/>
      <c r="F336" s="594"/>
      <c r="G336" s="594"/>
      <c r="H336" s="601"/>
      <c r="I336" s="594"/>
      <c r="J336" s="594"/>
      <c r="K336" s="601"/>
      <c r="L336" s="601"/>
    </row>
    <row r="337" spans="1:14">
      <c r="A337" s="1489" t="s">
        <v>87</v>
      </c>
      <c r="B337" s="665" t="s">
        <v>899</v>
      </c>
      <c r="C337" s="615"/>
      <c r="D337" s="615"/>
      <c r="E337" s="615"/>
      <c r="F337" s="615"/>
      <c r="G337" s="615"/>
      <c r="H337" s="1906">
        <v>0</v>
      </c>
      <c r="I337" s="615"/>
      <c r="J337" s="615"/>
      <c r="K337" s="1640">
        <f>H337</f>
        <v>0</v>
      </c>
      <c r="L337" s="1906">
        <v>0</v>
      </c>
    </row>
    <row r="338" spans="1:14" ht="12.75" customHeight="1">
      <c r="A338" s="1489" t="s">
        <v>1169</v>
      </c>
      <c r="B338" s="665" t="s">
        <v>616</v>
      </c>
      <c r="C338" s="615"/>
      <c r="D338" s="615"/>
      <c r="E338" s="615"/>
      <c r="F338" s="615"/>
      <c r="G338" s="615"/>
      <c r="H338" s="1906">
        <v>0</v>
      </c>
      <c r="I338" s="615"/>
      <c r="J338" s="615"/>
      <c r="K338" s="1640">
        <f>H338</f>
        <v>0</v>
      </c>
      <c r="L338" s="1906">
        <v>0</v>
      </c>
    </row>
    <row r="339" spans="1:14">
      <c r="A339" s="1475" t="s">
        <v>900</v>
      </c>
      <c r="B339" s="606">
        <v>5150</v>
      </c>
      <c r="C339" s="615"/>
      <c r="D339" s="615"/>
      <c r="E339" s="615"/>
      <c r="F339" s="615"/>
      <c r="G339" s="615"/>
      <c r="H339" s="1904">
        <v>0</v>
      </c>
      <c r="I339" s="615"/>
      <c r="J339" s="615"/>
      <c r="K339" s="1640">
        <f>H339</f>
        <v>0</v>
      </c>
      <c r="L339" s="1904">
        <v>0</v>
      </c>
    </row>
    <row r="340" spans="1:14" ht="13.5" thickBot="1">
      <c r="A340" s="1663" t="s">
        <v>901</v>
      </c>
      <c r="B340" s="1638" t="s">
        <v>491</v>
      </c>
      <c r="C340" s="594"/>
      <c r="D340" s="594"/>
      <c r="E340" s="594"/>
      <c r="F340" s="594"/>
      <c r="G340" s="594"/>
      <c r="H340" s="1657">
        <f>SUM(H337:H339)</f>
        <v>0</v>
      </c>
      <c r="I340" s="594"/>
      <c r="J340" s="594"/>
      <c r="K340" s="1657">
        <f>SUM(K337:K339)</f>
        <v>0</v>
      </c>
      <c r="L340" s="1657">
        <f>SUM(L337:L339)</f>
        <v>0</v>
      </c>
    </row>
    <row r="341" spans="1:14" ht="15.75" customHeight="1" thickTop="1" thickBot="1">
      <c r="A341" s="1590" t="s">
        <v>902</v>
      </c>
      <c r="B341" s="1582" t="s">
        <v>860</v>
      </c>
      <c r="C341" s="594"/>
      <c r="D341" s="594"/>
      <c r="E341" s="474"/>
      <c r="F341" s="467"/>
      <c r="G341" s="467"/>
      <c r="H341" s="474"/>
      <c r="I341" s="474"/>
      <c r="J341" s="467"/>
      <c r="K341" s="474"/>
      <c r="L341" s="562"/>
    </row>
    <row r="342" spans="1:14" ht="12.75" customHeight="1" thickTop="1" thickBot="1">
      <c r="A342" s="1655" t="s">
        <v>504</v>
      </c>
      <c r="B342" s="1670"/>
      <c r="C342" s="1639">
        <f>SUM(C330)</f>
        <v>974595</v>
      </c>
      <c r="D342" s="1639">
        <f>SUM(D330)</f>
        <v>205948</v>
      </c>
      <c r="E342" s="1639">
        <f>SUM(E330)</f>
        <v>5473632</v>
      </c>
      <c r="F342" s="1639">
        <f>SUM(F330)</f>
        <v>0</v>
      </c>
      <c r="G342" s="1639">
        <f>SUM(G330)</f>
        <v>0</v>
      </c>
      <c r="H342" s="1639">
        <f>SUM(H330,H334,H340)</f>
        <v>0</v>
      </c>
      <c r="I342" s="1639">
        <f>SUM(I330)</f>
        <v>0</v>
      </c>
      <c r="J342" s="1639">
        <f>SUM(J330)</f>
        <v>0</v>
      </c>
      <c r="K342" s="1639">
        <f>SUM(K330,K334,K340)</f>
        <v>6654175</v>
      </c>
      <c r="L342" s="1646">
        <f>SUM(L330,L340,L341)</f>
        <v>6984036</v>
      </c>
    </row>
    <row r="343" spans="1:14" ht="12.75" customHeight="1" thickTop="1">
      <c r="A343" s="2209" t="s">
        <v>995</v>
      </c>
      <c r="B343" s="2210"/>
      <c r="C343" s="594"/>
      <c r="D343" s="594"/>
      <c r="E343" s="594"/>
      <c r="F343" s="594"/>
      <c r="G343" s="594"/>
      <c r="H343" s="594"/>
      <c r="I343" s="594"/>
      <c r="J343" s="594"/>
      <c r="K343" s="1653">
        <f>'Revenues 9-14'!J268-'Expenditures 15-22'!K342</f>
        <v>-273043</v>
      </c>
      <c r="L343" s="594"/>
    </row>
    <row r="344" spans="1:14" s="641" customFormat="1" ht="6" customHeight="1">
      <c r="A344" s="638"/>
      <c r="B344" s="639"/>
      <c r="C344" s="626"/>
      <c r="D344" s="626"/>
      <c r="E344" s="626"/>
      <c r="F344" s="626"/>
      <c r="G344" s="626"/>
      <c r="H344" s="626"/>
      <c r="I344" s="626"/>
      <c r="J344" s="626"/>
      <c r="K344" s="626"/>
      <c r="L344" s="626"/>
      <c r="M344" s="640"/>
      <c r="N344" s="640"/>
    </row>
    <row r="345" spans="1:14" s="643" customFormat="1" ht="16.7" customHeight="1">
      <c r="A345" s="2199" t="s">
        <v>965</v>
      </c>
      <c r="B345" s="2200"/>
      <c r="C345" s="1522"/>
      <c r="D345" s="1523"/>
      <c r="E345" s="1523"/>
      <c r="F345" s="1523"/>
      <c r="G345" s="1523"/>
      <c r="H345" s="1523"/>
      <c r="I345" s="1523"/>
      <c r="J345" s="1523"/>
      <c r="K345" s="1523"/>
      <c r="L345" s="1524"/>
      <c r="M345" s="642"/>
      <c r="N345" s="642"/>
    </row>
    <row r="346" spans="1:14" s="343" customFormat="1" ht="15.75" customHeight="1">
      <c r="A346" s="1594" t="s">
        <v>843</v>
      </c>
      <c r="B346" s="1586" t="s">
        <v>568</v>
      </c>
      <c r="C346" s="594"/>
      <c r="D346" s="594"/>
      <c r="E346" s="594"/>
      <c r="F346" s="594"/>
      <c r="G346" s="594"/>
      <c r="H346" s="594"/>
      <c r="I346" s="594"/>
      <c r="J346" s="594"/>
      <c r="K346" s="594"/>
      <c r="L346" s="594"/>
      <c r="M346" s="587"/>
      <c r="N346" s="587"/>
    </row>
    <row r="347" spans="1:14" ht="15.75" customHeight="1">
      <c r="A347" s="674" t="s">
        <v>611</v>
      </c>
      <c r="B347" s="675"/>
      <c r="C347" s="601"/>
      <c r="D347" s="601"/>
      <c r="E347" s="601"/>
      <c r="F347" s="601"/>
      <c r="G347" s="601"/>
      <c r="H347" s="601"/>
      <c r="I347" s="594"/>
      <c r="J347" s="594"/>
      <c r="K347" s="601"/>
      <c r="L347" s="601"/>
    </row>
    <row r="348" spans="1:14">
      <c r="A348" s="1475" t="s">
        <v>4</v>
      </c>
      <c r="B348" s="592">
        <v>2530</v>
      </c>
      <c r="C348" s="1904">
        <v>18787</v>
      </c>
      <c r="D348" s="1904">
        <v>0</v>
      </c>
      <c r="E348" s="1904">
        <v>154</v>
      </c>
      <c r="F348" s="1904">
        <v>0</v>
      </c>
      <c r="G348" s="1904">
        <v>0</v>
      </c>
      <c r="H348" s="1904">
        <v>0</v>
      </c>
      <c r="I348" s="1904">
        <v>0</v>
      </c>
      <c r="J348" s="1904">
        <v>0</v>
      </c>
      <c r="K348" s="1640">
        <f>SUM(C348:J348)</f>
        <v>18941</v>
      </c>
      <c r="L348" s="1904">
        <v>56817</v>
      </c>
    </row>
    <row r="349" spans="1:14">
      <c r="A349" s="1475" t="s">
        <v>197</v>
      </c>
      <c r="B349" s="592">
        <v>2540</v>
      </c>
      <c r="C349" s="1904">
        <v>567857</v>
      </c>
      <c r="D349" s="1904">
        <v>135907</v>
      </c>
      <c r="E349" s="1904">
        <v>551809</v>
      </c>
      <c r="F349" s="1904">
        <v>5228</v>
      </c>
      <c r="G349" s="1904">
        <v>2845199</v>
      </c>
      <c r="H349" s="1904">
        <v>0</v>
      </c>
      <c r="I349" s="1904">
        <v>0</v>
      </c>
      <c r="J349" s="1904">
        <v>0</v>
      </c>
      <c r="K349" s="1640">
        <f>SUM(C349:J349)</f>
        <v>4106000</v>
      </c>
      <c r="L349" s="1904">
        <v>5233000</v>
      </c>
    </row>
    <row r="350" spans="1:14" ht="12.75" customHeight="1" thickBot="1">
      <c r="A350" s="1637" t="s">
        <v>718</v>
      </c>
      <c r="B350" s="1638" t="s">
        <v>35</v>
      </c>
      <c r="C350" s="1639">
        <f>SUM(C348:C349)</f>
        <v>586644</v>
      </c>
      <c r="D350" s="1639">
        <f t="shared" ref="D350:L350" si="26">SUM(D348:D349)</f>
        <v>135907</v>
      </c>
      <c r="E350" s="1639">
        <f t="shared" si="26"/>
        <v>551963</v>
      </c>
      <c r="F350" s="1639">
        <f t="shared" si="26"/>
        <v>5228</v>
      </c>
      <c r="G350" s="1639">
        <f t="shared" si="26"/>
        <v>2845199</v>
      </c>
      <c r="H350" s="1639">
        <f t="shared" si="26"/>
        <v>0</v>
      </c>
      <c r="I350" s="1639">
        <f t="shared" si="26"/>
        <v>0</v>
      </c>
      <c r="J350" s="1639">
        <f t="shared" si="26"/>
        <v>0</v>
      </c>
      <c r="K350" s="1639">
        <f t="shared" si="26"/>
        <v>4124941</v>
      </c>
      <c r="L350" s="1639">
        <f t="shared" si="26"/>
        <v>5289817</v>
      </c>
    </row>
    <row r="351" spans="1:14" ht="12.75" customHeight="1" thickTop="1">
      <c r="A351" s="1481" t="s">
        <v>979</v>
      </c>
      <c r="B351" s="619" t="s">
        <v>573</v>
      </c>
      <c r="C351" s="1906">
        <v>0</v>
      </c>
      <c r="D351" s="1906">
        <v>0</v>
      </c>
      <c r="E351" s="1906">
        <v>0</v>
      </c>
      <c r="F351" s="1906">
        <v>0</v>
      </c>
      <c r="G351" s="1906">
        <v>0</v>
      </c>
      <c r="H351" s="1906">
        <v>0</v>
      </c>
      <c r="I351" s="1906">
        <v>0</v>
      </c>
      <c r="J351" s="1906">
        <v>0</v>
      </c>
      <c r="K351" s="593">
        <f>SUM(C351:J351)</f>
        <v>0</v>
      </c>
      <c r="L351" s="1906">
        <v>0</v>
      </c>
    </row>
    <row r="352" spans="1:14" ht="12.75" customHeight="1" thickBot="1">
      <c r="A352" s="1637" t="s">
        <v>623</v>
      </c>
      <c r="B352" s="1644" t="s">
        <v>568</v>
      </c>
      <c r="C352" s="1639">
        <f>SUM(C350:C351)</f>
        <v>586644</v>
      </c>
      <c r="D352" s="1639">
        <f t="shared" ref="D352:L352" si="27">SUM(D350:D351)</f>
        <v>135907</v>
      </c>
      <c r="E352" s="1639">
        <f t="shared" si="27"/>
        <v>551963</v>
      </c>
      <c r="F352" s="1639">
        <f t="shared" si="27"/>
        <v>5228</v>
      </c>
      <c r="G352" s="1639">
        <f t="shared" si="27"/>
        <v>2845199</v>
      </c>
      <c r="H352" s="1639">
        <f t="shared" si="27"/>
        <v>0</v>
      </c>
      <c r="I352" s="1639">
        <f t="shared" si="27"/>
        <v>0</v>
      </c>
      <c r="J352" s="1639">
        <f t="shared" si="27"/>
        <v>0</v>
      </c>
      <c r="K352" s="1639">
        <f t="shared" si="27"/>
        <v>4124941</v>
      </c>
      <c r="L352" s="1639">
        <f t="shared" si="27"/>
        <v>5289817</v>
      </c>
    </row>
    <row r="353" spans="1:14" s="343" customFormat="1" ht="15.75" customHeight="1" thickTop="1">
      <c r="A353" s="1583" t="s">
        <v>624</v>
      </c>
      <c r="B353" s="1580" t="s">
        <v>859</v>
      </c>
      <c r="C353" s="594"/>
      <c r="D353" s="594"/>
      <c r="E353" s="594"/>
      <c r="F353" s="594"/>
      <c r="G353" s="594"/>
      <c r="H353" s="594"/>
      <c r="I353" s="594"/>
      <c r="J353" s="594"/>
      <c r="K353" s="594"/>
      <c r="L353" s="594"/>
      <c r="M353" s="587"/>
      <c r="N353" s="587"/>
    </row>
    <row r="354" spans="1:14" ht="13.5" thickBot="1">
      <c r="A354" s="1803" t="s">
        <v>1848</v>
      </c>
      <c r="B354" s="658" t="s">
        <v>1840</v>
      </c>
      <c r="C354" s="594"/>
      <c r="D354" s="594"/>
      <c r="E354" s="594"/>
      <c r="F354" s="594"/>
      <c r="G354" s="594"/>
      <c r="H354" s="1919">
        <v>0</v>
      </c>
      <c r="I354" s="676"/>
      <c r="J354" s="594"/>
      <c r="K354" s="1668">
        <f>H354</f>
        <v>0</v>
      </c>
      <c r="L354" s="1919">
        <v>0</v>
      </c>
    </row>
    <row r="355" spans="1:14" ht="12.75" customHeight="1" thickTop="1" thickBot="1">
      <c r="A355" s="1484" t="s">
        <v>1849</v>
      </c>
      <c r="B355" s="665" t="s">
        <v>1842</v>
      </c>
      <c r="C355" s="594"/>
      <c r="D355" s="594"/>
      <c r="E355" s="594"/>
      <c r="F355" s="594"/>
      <c r="G355" s="594"/>
      <c r="H355" s="1919">
        <v>0</v>
      </c>
      <c r="I355" s="676"/>
      <c r="J355" s="594"/>
      <c r="K355" s="1712">
        <f>H355</f>
        <v>0</v>
      </c>
      <c r="L355" s="1919">
        <v>0</v>
      </c>
    </row>
    <row r="356" spans="1:14" ht="12.75" customHeight="1" thickTop="1" thickBot="1">
      <c r="A356" s="1803" t="s">
        <v>697</v>
      </c>
      <c r="B356" s="658" t="s">
        <v>557</v>
      </c>
      <c r="C356" s="594"/>
      <c r="D356" s="594"/>
      <c r="E356" s="594"/>
      <c r="F356" s="594"/>
      <c r="G356" s="594"/>
      <c r="H356" s="1922">
        <v>0</v>
      </c>
      <c r="I356" s="676"/>
      <c r="J356" s="594"/>
      <c r="K356" s="1709">
        <f>H356</f>
        <v>0</v>
      </c>
      <c r="L356" s="1922">
        <v>0</v>
      </c>
    </row>
    <row r="357" spans="1:14" ht="12.75" customHeight="1" thickTop="1" thickBot="1">
      <c r="A357" s="1637" t="s">
        <v>1486</v>
      </c>
      <c r="B357" s="1638" t="s">
        <v>859</v>
      </c>
      <c r="C357" s="594"/>
      <c r="D357" s="594"/>
      <c r="E357" s="594"/>
      <c r="F357" s="594"/>
      <c r="G357" s="594"/>
      <c r="H357" s="1657">
        <f>SUM(H354:H356)</f>
        <v>0</v>
      </c>
      <c r="I357" s="676"/>
      <c r="J357" s="594"/>
      <c r="K357" s="1657">
        <f>SUM(K354:K356)</f>
        <v>0</v>
      </c>
      <c r="L357" s="1657">
        <f>SUM(L354:L356)</f>
        <v>0</v>
      </c>
    </row>
    <row r="358" spans="1:14" s="343" customFormat="1" ht="15.75" customHeight="1" thickTop="1">
      <c r="A358" s="1583" t="s">
        <v>947</v>
      </c>
      <c r="B358" s="1580" t="s">
        <v>491</v>
      </c>
      <c r="C358" s="594"/>
      <c r="D358" s="594"/>
      <c r="E358" s="594"/>
      <c r="F358" s="594"/>
      <c r="G358" s="594"/>
      <c r="H358" s="594"/>
      <c r="I358" s="594"/>
      <c r="J358" s="594"/>
      <c r="K358" s="594"/>
      <c r="L358" s="594"/>
      <c r="M358" s="587"/>
      <c r="N358" s="587"/>
    </row>
    <row r="359" spans="1:14" s="343" customFormat="1" ht="15.75" customHeight="1">
      <c r="A359" s="629" t="s">
        <v>626</v>
      </c>
      <c r="B359" s="600"/>
      <c r="C359" s="594"/>
      <c r="D359" s="594"/>
      <c r="E359" s="594"/>
      <c r="F359" s="594"/>
      <c r="G359" s="594"/>
      <c r="H359" s="594"/>
      <c r="I359" s="594"/>
      <c r="J359" s="594"/>
      <c r="K359" s="601"/>
      <c r="L359" s="601"/>
      <c r="M359" s="587"/>
      <c r="N359" s="587"/>
    </row>
    <row r="360" spans="1:14">
      <c r="A360" s="1475" t="s">
        <v>87</v>
      </c>
      <c r="B360" s="592">
        <v>5110</v>
      </c>
      <c r="C360" s="594"/>
      <c r="D360" s="594"/>
      <c r="E360" s="594"/>
      <c r="F360" s="594"/>
      <c r="G360" s="594"/>
      <c r="H360" s="1904">
        <v>0</v>
      </c>
      <c r="I360" s="594"/>
      <c r="J360" s="594"/>
      <c r="K360" s="1640">
        <f>SUM(C360:J360)</f>
        <v>0</v>
      </c>
      <c r="L360" s="1904">
        <v>0</v>
      </c>
    </row>
    <row r="361" spans="1:14" ht="12.75" customHeight="1">
      <c r="A361" s="1476" t="s">
        <v>618</v>
      </c>
      <c r="B361" s="580" t="s">
        <v>617</v>
      </c>
      <c r="C361" s="594"/>
      <c r="D361" s="594"/>
      <c r="E361" s="594"/>
      <c r="F361" s="594"/>
      <c r="G361" s="594"/>
      <c r="H361" s="1904">
        <v>0</v>
      </c>
      <c r="I361" s="594"/>
      <c r="J361" s="594"/>
      <c r="K361" s="1640">
        <f>SUM(C361:J361)</f>
        <v>0</v>
      </c>
      <c r="L361" s="1904">
        <v>0</v>
      </c>
    </row>
    <row r="362" spans="1:14" ht="12.75" customHeight="1" thickBot="1">
      <c r="A362" s="1637" t="s">
        <v>625</v>
      </c>
      <c r="B362" s="1638" t="s">
        <v>717</v>
      </c>
      <c r="C362" s="594"/>
      <c r="D362" s="594"/>
      <c r="E362" s="594"/>
      <c r="F362" s="594"/>
      <c r="G362" s="594"/>
      <c r="H362" s="1672">
        <f>SUM(H360:H361)</f>
        <v>0</v>
      </c>
      <c r="I362" s="594"/>
      <c r="J362" s="594"/>
      <c r="K362" s="1672">
        <f>SUM(K360:K361)</f>
        <v>0</v>
      </c>
      <c r="L362" s="1672">
        <f>SUM(L360:L361)</f>
        <v>0</v>
      </c>
    </row>
    <row r="363" spans="1:14" s="649" customFormat="1" ht="15.75" customHeight="1" thickTop="1">
      <c r="A363" s="635" t="s">
        <v>83</v>
      </c>
      <c r="B363" s="636" t="s">
        <v>38</v>
      </c>
      <c r="C363" s="615"/>
      <c r="D363" s="615"/>
      <c r="E363" s="615"/>
      <c r="F363" s="615"/>
      <c r="G363" s="615"/>
      <c r="H363" s="1917">
        <v>0</v>
      </c>
      <c r="I363" s="615"/>
      <c r="J363" s="615"/>
      <c r="K363" s="1668">
        <f>SUM(C363:J363)</f>
        <v>0</v>
      </c>
      <c r="L363" s="1917">
        <v>0</v>
      </c>
      <c r="M363" s="640"/>
      <c r="N363" s="640"/>
    </row>
    <row r="364" spans="1:14" s="681" customFormat="1" ht="29.25" customHeight="1">
      <c r="A364" s="677" t="s">
        <v>1671</v>
      </c>
      <c r="B364" s="678">
        <v>5300</v>
      </c>
      <c r="C364" s="679"/>
      <c r="D364" s="680"/>
      <c r="E364" s="680"/>
      <c r="F364" s="679"/>
      <c r="G364" s="680"/>
      <c r="H364" s="1942">
        <v>0</v>
      </c>
      <c r="I364" s="680"/>
      <c r="J364" s="680"/>
      <c r="K364" s="1640">
        <f>SUM(C364:J364)</f>
        <v>0</v>
      </c>
      <c r="L364" s="1943">
        <v>0</v>
      </c>
    </row>
    <row r="365" spans="1:14" s="649" customFormat="1" ht="12.75" customHeight="1" thickBot="1">
      <c r="A365" s="1492" t="s">
        <v>589</v>
      </c>
      <c r="B365" s="634" t="s">
        <v>491</v>
      </c>
      <c r="C365" s="615"/>
      <c r="D365" s="615"/>
      <c r="E365" s="615"/>
      <c r="F365" s="615"/>
      <c r="G365" s="615"/>
      <c r="H365" s="1672">
        <f>SUM(H362,H363,H364)</f>
        <v>0</v>
      </c>
      <c r="I365" s="615"/>
      <c r="J365" s="615"/>
      <c r="K365" s="1672">
        <f>SUM(K362,K363,K364)</f>
        <v>0</v>
      </c>
      <c r="L365" s="1672">
        <f>SUM(L362,L363,L364)</f>
        <v>0</v>
      </c>
      <c r="M365" s="640"/>
      <c r="N365" s="640"/>
    </row>
    <row r="366" spans="1:14" s="343" customFormat="1" ht="15.75" customHeight="1" thickTop="1" thickBot="1">
      <c r="A366" s="1577" t="s">
        <v>948</v>
      </c>
      <c r="B366" s="1584" t="s">
        <v>860</v>
      </c>
      <c r="C366" s="601"/>
      <c r="D366" s="601"/>
      <c r="E366" s="601"/>
      <c r="F366" s="601"/>
      <c r="G366" s="601"/>
      <c r="H366" s="601"/>
      <c r="I366" s="601"/>
      <c r="J366" s="594"/>
      <c r="K366" s="601"/>
      <c r="L366" s="1923">
        <v>0</v>
      </c>
      <c r="M366" s="587"/>
      <c r="N366" s="587"/>
    </row>
    <row r="367" spans="1:14" ht="12.75" customHeight="1" thickTop="1" thickBot="1">
      <c r="A367" s="1661" t="s">
        <v>504</v>
      </c>
      <c r="B367" s="1673"/>
      <c r="C367" s="1639">
        <f t="shared" ref="C367:L367" si="28">SUM(C352,C357,C365,C366)</f>
        <v>586644</v>
      </c>
      <c r="D367" s="1639">
        <f t="shared" si="28"/>
        <v>135907</v>
      </c>
      <c r="E367" s="1639">
        <f t="shared" si="28"/>
        <v>551963</v>
      </c>
      <c r="F367" s="1639">
        <f t="shared" si="28"/>
        <v>5228</v>
      </c>
      <c r="G367" s="1639">
        <f t="shared" si="28"/>
        <v>2845199</v>
      </c>
      <c r="H367" s="1639">
        <f t="shared" si="28"/>
        <v>0</v>
      </c>
      <c r="I367" s="1639">
        <f t="shared" si="28"/>
        <v>0</v>
      </c>
      <c r="J367" s="1639">
        <f t="shared" si="28"/>
        <v>0</v>
      </c>
      <c r="K367" s="1639">
        <f t="shared" si="28"/>
        <v>4124941</v>
      </c>
      <c r="L367" s="1639">
        <f t="shared" si="28"/>
        <v>5289817</v>
      </c>
    </row>
    <row r="368" spans="1:14" ht="13.5" thickTop="1">
      <c r="A368" s="2196" t="s">
        <v>995</v>
      </c>
      <c r="B368" s="2197"/>
      <c r="C368" s="630"/>
      <c r="D368" s="630"/>
      <c r="E368" s="604"/>
      <c r="F368" s="604"/>
      <c r="G368" s="604"/>
      <c r="H368" s="604"/>
      <c r="I368" s="604"/>
      <c r="J368" s="601"/>
      <c r="K368" s="1640">
        <f>'Revenues 9-14'!K268-'Expenditures 15-22'!K367</f>
        <v>-2130536</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E6" sqref="E6"/>
    </sheetView>
  </sheetViews>
  <sheetFormatPr defaultColWidth="9.140625" defaultRowHeight="12.75"/>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c r="A1" s="1852" t="s">
        <v>104</v>
      </c>
    </row>
    <row r="2" spans="1:6" ht="39.75" customHeight="1">
      <c r="A2" s="2223" t="s">
        <v>1798</v>
      </c>
      <c r="B2" s="1499" t="s">
        <v>1946</v>
      </c>
      <c r="C2" s="687" t="s">
        <v>1947</v>
      </c>
      <c r="D2" s="687" t="s">
        <v>1948</v>
      </c>
      <c r="E2" s="687" t="s">
        <v>1949</v>
      </c>
      <c r="F2" s="687" t="s">
        <v>1950</v>
      </c>
    </row>
    <row r="3" spans="1:6" ht="12" customHeight="1">
      <c r="A3" s="2224"/>
      <c r="B3" s="1496"/>
      <c r="C3" s="1497"/>
      <c r="D3" s="1498" t="s">
        <v>256</v>
      </c>
      <c r="E3" s="1497"/>
      <c r="F3" s="1498" t="s">
        <v>257</v>
      </c>
    </row>
    <row r="4" spans="1:6" ht="13.7" customHeight="1">
      <c r="A4" s="688" t="s">
        <v>1154</v>
      </c>
      <c r="B4" s="1718">
        <f>'Revenues 9-14'!C5</f>
        <v>79085808</v>
      </c>
      <c r="C4" s="1495">
        <v>12467245</v>
      </c>
      <c r="D4" s="1721">
        <f>B4-C4</f>
        <v>66618563</v>
      </c>
      <c r="E4" s="1495">
        <v>79664522</v>
      </c>
      <c r="F4" s="1721">
        <f>E4-C4</f>
        <v>67197277</v>
      </c>
    </row>
    <row r="5" spans="1:6" ht="13.7" customHeight="1">
      <c r="A5" s="688" t="s">
        <v>869</v>
      </c>
      <c r="B5" s="1719">
        <f>'Revenues 9-14'!D5</f>
        <v>14597072</v>
      </c>
      <c r="C5" s="566">
        <v>2301211</v>
      </c>
      <c r="D5" s="1722">
        <f t="shared" ref="D5:D18" si="0">B5-C5</f>
        <v>12295861</v>
      </c>
      <c r="E5" s="566">
        <v>14700850</v>
      </c>
      <c r="F5" s="1722">
        <f>E5-C5</f>
        <v>12399639</v>
      </c>
    </row>
    <row r="6" spans="1:6" ht="13.7" customHeight="1">
      <c r="A6" s="688" t="s">
        <v>410</v>
      </c>
      <c r="B6" s="1719">
        <f>'Revenues 9-14'!E5</f>
        <v>13232818</v>
      </c>
      <c r="C6" s="566">
        <v>2106754</v>
      </c>
      <c r="D6" s="1722">
        <f t="shared" si="0"/>
        <v>11126064</v>
      </c>
      <c r="E6" s="566">
        <v>13458050</v>
      </c>
      <c r="F6" s="1722">
        <f t="shared" ref="F6:F18" si="1">E6-C6</f>
        <v>11351296</v>
      </c>
    </row>
    <row r="7" spans="1:6" ht="13.7" customHeight="1">
      <c r="A7" s="688" t="s">
        <v>155</v>
      </c>
      <c r="B7" s="1719">
        <f>'Revenues 9-14'!F5</f>
        <v>16085909</v>
      </c>
      <c r="C7" s="566">
        <v>2536321</v>
      </c>
      <c r="D7" s="1722">
        <f t="shared" si="0"/>
        <v>13549588</v>
      </c>
      <c r="E7" s="566">
        <v>16202742</v>
      </c>
      <c r="F7" s="1722">
        <f t="shared" si="1"/>
        <v>13666421</v>
      </c>
    </row>
    <row r="8" spans="1:6" ht="13.7" customHeight="1">
      <c r="A8" s="688" t="s">
        <v>1178</v>
      </c>
      <c r="B8" s="1719">
        <f>'Revenues 9-14'!G5</f>
        <v>2848083</v>
      </c>
      <c r="C8" s="566">
        <v>449106</v>
      </c>
      <c r="D8" s="1722">
        <f t="shared" si="0"/>
        <v>2398977</v>
      </c>
      <c r="E8" s="566">
        <v>2868972</v>
      </c>
      <c r="F8" s="1722">
        <f t="shared" si="1"/>
        <v>2419866</v>
      </c>
    </row>
    <row r="9" spans="1:6" ht="13.7" customHeight="1">
      <c r="A9" s="688" t="s">
        <v>407</v>
      </c>
      <c r="B9" s="1719">
        <f>'Revenues 9-14'!H5</f>
        <v>0</v>
      </c>
      <c r="C9" s="566"/>
      <c r="D9" s="1722">
        <f t="shared" si="0"/>
        <v>0</v>
      </c>
      <c r="E9" s="566"/>
      <c r="F9" s="1722">
        <f t="shared" si="1"/>
        <v>0</v>
      </c>
    </row>
    <row r="10" spans="1:6" ht="13.7" customHeight="1">
      <c r="A10" s="688" t="s">
        <v>406</v>
      </c>
      <c r="B10" s="1719">
        <f>'Revenues 9-14'!I5</f>
        <v>974295</v>
      </c>
      <c r="C10" s="566">
        <v>153645</v>
      </c>
      <c r="D10" s="1722">
        <f t="shared" si="0"/>
        <v>820650</v>
      </c>
      <c r="E10" s="566">
        <v>981601</v>
      </c>
      <c r="F10" s="1722">
        <f t="shared" si="1"/>
        <v>827956</v>
      </c>
    </row>
    <row r="11" spans="1:6">
      <c r="A11" s="688" t="s">
        <v>408</v>
      </c>
      <c r="B11" s="1719">
        <f>'Revenues 9-14'!J5</f>
        <v>5926652</v>
      </c>
      <c r="C11" s="566">
        <v>936474</v>
      </c>
      <c r="D11" s="1722">
        <f t="shared" si="0"/>
        <v>4990178</v>
      </c>
      <c r="E11" s="566">
        <v>5969653</v>
      </c>
      <c r="F11" s="1722">
        <f t="shared" si="1"/>
        <v>5033179</v>
      </c>
    </row>
    <row r="12" spans="1:6" ht="13.7" customHeight="1">
      <c r="A12" s="688" t="s">
        <v>157</v>
      </c>
      <c r="B12" s="1719">
        <f>'Revenues 9-14'!K5</f>
        <v>1938379</v>
      </c>
      <c r="C12" s="566">
        <v>305666</v>
      </c>
      <c r="D12" s="1722">
        <f t="shared" si="0"/>
        <v>1632713</v>
      </c>
      <c r="E12" s="566">
        <v>1952671</v>
      </c>
      <c r="F12" s="1722">
        <f t="shared" si="1"/>
        <v>1647005</v>
      </c>
    </row>
    <row r="13" spans="1:6" ht="13.7" customHeight="1">
      <c r="A13" s="688" t="s">
        <v>935</v>
      </c>
      <c r="B13" s="1719">
        <f>SUM('Revenues 9-14'!C6:D6)</f>
        <v>0</v>
      </c>
      <c r="C13" s="566"/>
      <c r="D13" s="1722">
        <f t="shared" si="0"/>
        <v>0</v>
      </c>
      <c r="E13" s="566"/>
      <c r="F13" s="1722">
        <f t="shared" si="1"/>
        <v>0</v>
      </c>
    </row>
    <row r="14" spans="1:6" ht="13.7" customHeight="1">
      <c r="A14" s="688" t="s">
        <v>409</v>
      </c>
      <c r="B14" s="1719">
        <f>SUM('Revenues 9-14'!C7:D7,'Revenues 9-14'!F7:H7)</f>
        <v>15490293</v>
      </c>
      <c r="C14" s="566">
        <v>2442011</v>
      </c>
      <c r="D14" s="1722">
        <f t="shared" si="0"/>
        <v>13048282</v>
      </c>
      <c r="E14" s="566">
        <v>15600300</v>
      </c>
      <c r="F14" s="1722">
        <f t="shared" si="1"/>
        <v>13158289</v>
      </c>
    </row>
    <row r="15" spans="1:6" ht="13.7" customHeight="1">
      <c r="A15" s="688" t="s">
        <v>1157</v>
      </c>
      <c r="B15" s="1719">
        <f>SUM('Revenues 9-14'!D9:E9,'Revenues 9-14'!H9)</f>
        <v>0</v>
      </c>
      <c r="C15" s="566"/>
      <c r="D15" s="1722">
        <f t="shared" si="0"/>
        <v>0</v>
      </c>
      <c r="E15" s="566"/>
      <c r="F15" s="1722">
        <f t="shared" si="1"/>
        <v>0</v>
      </c>
    </row>
    <row r="16" spans="1:6" ht="13.7" customHeight="1">
      <c r="A16" s="688" t="s">
        <v>1158</v>
      </c>
      <c r="B16" s="1719">
        <f>'Revenues 9-14'!G8</f>
        <v>3436169</v>
      </c>
      <c r="C16" s="566">
        <v>541745</v>
      </c>
      <c r="D16" s="1722">
        <f t="shared" si="0"/>
        <v>2894424</v>
      </c>
      <c r="E16" s="566">
        <v>3460882</v>
      </c>
      <c r="F16" s="1722">
        <f t="shared" si="1"/>
        <v>2919137</v>
      </c>
    </row>
    <row r="17" spans="1:6" ht="13.7" customHeight="1">
      <c r="A17" s="688" t="s">
        <v>1159</v>
      </c>
      <c r="B17" s="1719">
        <f>'Revenues 9-14'!C10</f>
        <v>0</v>
      </c>
      <c r="C17" s="566"/>
      <c r="D17" s="1722">
        <f t="shared" si="0"/>
        <v>0</v>
      </c>
      <c r="E17" s="566"/>
      <c r="F17" s="1722">
        <f t="shared" si="1"/>
        <v>0</v>
      </c>
    </row>
    <row r="18" spans="1:6" ht="13.7" customHeight="1">
      <c r="A18" s="688" t="s">
        <v>761</v>
      </c>
      <c r="B18" s="1719">
        <f>SUM('Revenues 9-14'!C11:K11)</f>
        <v>0</v>
      </c>
      <c r="C18" s="566"/>
      <c r="D18" s="1722">
        <f t="shared" si="0"/>
        <v>0</v>
      </c>
      <c r="E18" s="566"/>
      <c r="F18" s="1722">
        <f t="shared" si="1"/>
        <v>0</v>
      </c>
    </row>
    <row r="19" spans="1:6" ht="13.7" customHeight="1" thickBot="1">
      <c r="A19" s="1723" t="s">
        <v>1160</v>
      </c>
      <c r="B19" s="1720">
        <f>SUM(B4:B18)</f>
        <v>153615478</v>
      </c>
      <c r="C19" s="1720">
        <f>SUM(C4:C18)</f>
        <v>24240178</v>
      </c>
      <c r="D19" s="1720">
        <f>SUM(D4:D18)</f>
        <v>129375300</v>
      </c>
      <c r="E19" s="1720">
        <f>SUM(E4:E18)</f>
        <v>154860243</v>
      </c>
      <c r="F19" s="1720">
        <f>SUM(F4:F18)</f>
        <v>130620065</v>
      </c>
    </row>
    <row r="20" spans="1:6" ht="13.5" thickTop="1">
      <c r="B20" s="686"/>
      <c r="F20" s="689"/>
    </row>
    <row r="21" spans="1:6">
      <c r="A21" s="690" t="s">
        <v>1804</v>
      </c>
      <c r="B21" s="691"/>
      <c r="F21" s="689"/>
    </row>
    <row r="22" spans="1:6">
      <c r="A22" s="692" t="s">
        <v>627</v>
      </c>
      <c r="B22" s="693"/>
    </row>
    <row r="23" spans="1:6" ht="9.6" customHeight="1">
      <c r="A23" s="329"/>
      <c r="B23" s="329"/>
      <c r="C23" s="329"/>
      <c r="D23" s="329"/>
      <c r="E23" s="329"/>
    </row>
    <row r="24" spans="1:6">
      <c r="A24" s="351"/>
      <c r="D24" s="329"/>
      <c r="E24" s="329"/>
    </row>
    <row r="25" spans="1:6">
      <c r="A25" s="351"/>
      <c r="D25" s="329"/>
      <c r="E25" s="329"/>
    </row>
    <row r="26" spans="1:6">
      <c r="A26" s="329"/>
      <c r="B26" s="329"/>
      <c r="C26" s="329"/>
      <c r="D26" s="329"/>
      <c r="E26" s="329"/>
    </row>
    <row r="27" spans="1:6">
      <c r="A27" s="329"/>
      <c r="B27" s="329"/>
      <c r="C27" s="329"/>
      <c r="D27" s="329"/>
      <c r="E27" s="329"/>
    </row>
    <row r="28" spans="1:6">
      <c r="A28" s="329"/>
      <c r="B28" s="329"/>
      <c r="C28" s="329"/>
      <c r="D28" s="329"/>
      <c r="E28" s="329"/>
    </row>
    <row r="29" spans="1:6">
      <c r="A29" s="329"/>
      <c r="B29" s="329"/>
      <c r="C29" s="329"/>
      <c r="D29" s="329"/>
      <c r="E29" s="329"/>
    </row>
    <row r="30" spans="1:6">
      <c r="A30" s="329"/>
      <c r="B30" s="329"/>
      <c r="C30" s="329"/>
      <c r="D30" s="329"/>
      <c r="E30" s="329"/>
    </row>
    <row r="31" spans="1:6">
      <c r="A31" s="329"/>
      <c r="B31" s="329"/>
      <c r="C31" s="329"/>
      <c r="D31" s="329"/>
      <c r="E31" s="329"/>
    </row>
    <row r="32" spans="1:6">
      <c r="A32" s="329"/>
      <c r="B32" s="329"/>
      <c r="C32" s="329"/>
      <c r="D32" s="329"/>
      <c r="E32" s="329"/>
    </row>
    <row r="33" spans="1:5" ht="9.6" customHeight="1">
      <c r="A33" s="329"/>
      <c r="B33" s="329"/>
      <c r="C33" s="329"/>
      <c r="D33" s="329"/>
      <c r="E33" s="329"/>
    </row>
    <row r="34" spans="1:5" ht="9.6" customHeight="1">
      <c r="A34" s="329"/>
      <c r="B34" s="329"/>
      <c r="C34" s="329"/>
      <c r="D34" s="329"/>
      <c r="E34" s="329"/>
    </row>
    <row r="35" spans="1:5" ht="9.6" customHeight="1">
      <c r="A35" s="329"/>
      <c r="B35" s="329"/>
      <c r="C35" s="329"/>
      <c r="D35" s="329"/>
      <c r="E35" s="329"/>
    </row>
    <row r="36" spans="1:5">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30" colorId="8" zoomScale="110" zoomScaleNormal="110" workbookViewId="0">
      <selection activeCell="F60" sqref="F59:F60"/>
    </sheetView>
  </sheetViews>
  <sheetFormatPr defaultColWidth="9.140625" defaultRowHeight="12.75"/>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c r="A1" s="2245" t="s">
        <v>628</v>
      </c>
      <c r="B1" s="2243"/>
      <c r="C1" s="694"/>
    </row>
    <row r="2" spans="1:7" ht="33.75">
      <c r="A2" s="2250" t="s">
        <v>1798</v>
      </c>
      <c r="B2" s="2251"/>
      <c r="C2" s="1853" t="s">
        <v>1951</v>
      </c>
      <c r="D2" s="696" t="s">
        <v>1952</v>
      </c>
      <c r="E2" s="696" t="s">
        <v>1953</v>
      </c>
      <c r="F2" s="1853" t="s">
        <v>1954</v>
      </c>
    </row>
    <row r="3" spans="1:7" ht="15.75" customHeight="1">
      <c r="A3" s="2252" t="s">
        <v>1113</v>
      </c>
      <c r="B3" s="2253"/>
      <c r="C3" s="2246"/>
      <c r="D3" s="2247"/>
      <c r="E3" s="2247"/>
      <c r="F3" s="2248"/>
    </row>
    <row r="4" spans="1:7" ht="12.75" customHeight="1" thickBot="1">
      <c r="A4" s="2240" t="s">
        <v>629</v>
      </c>
      <c r="B4" s="2241"/>
      <c r="C4" s="563"/>
      <c r="D4" s="563"/>
      <c r="E4" s="563"/>
      <c r="F4" s="1724">
        <f>SUM(C4+D4)-E4</f>
        <v>0</v>
      </c>
    </row>
    <row r="5" spans="1:7" ht="15.75" customHeight="1" thickTop="1">
      <c r="A5" s="2244" t="s">
        <v>1109</v>
      </c>
      <c r="B5" s="2239"/>
      <c r="C5" s="2233"/>
      <c r="D5" s="2234"/>
      <c r="E5" s="2234"/>
      <c r="F5" s="2235"/>
    </row>
    <row r="6" spans="1:7" ht="12.75" customHeight="1" thickBot="1">
      <c r="A6" s="697" t="s">
        <v>64</v>
      </c>
      <c r="B6" s="698"/>
      <c r="C6" s="699"/>
      <c r="D6" s="566"/>
      <c r="E6" s="699"/>
      <c r="F6" s="1724">
        <f t="shared" ref="F6:F14" si="0">SUM(C6+D6)-E6</f>
        <v>0</v>
      </c>
    </row>
    <row r="7" spans="1:7" ht="12.75" customHeight="1" thickTop="1" thickBot="1">
      <c r="A7" s="697" t="s">
        <v>6</v>
      </c>
      <c r="B7" s="698"/>
      <c r="C7" s="699"/>
      <c r="D7" s="566"/>
      <c r="E7" s="699"/>
      <c r="F7" s="1724">
        <f t="shared" si="0"/>
        <v>0</v>
      </c>
    </row>
    <row r="8" spans="1:7" ht="12.75" customHeight="1" thickTop="1" thickBot="1">
      <c r="A8" s="697" t="s">
        <v>507</v>
      </c>
      <c r="B8" s="698"/>
      <c r="C8" s="699"/>
      <c r="D8" s="566"/>
      <c r="E8" s="699"/>
      <c r="F8" s="1724">
        <f t="shared" si="0"/>
        <v>0</v>
      </c>
    </row>
    <row r="9" spans="1:7" ht="12.75" customHeight="1" thickTop="1" thickBot="1">
      <c r="A9" s="697" t="s">
        <v>508</v>
      </c>
      <c r="B9" s="698"/>
      <c r="C9" s="699"/>
      <c r="D9" s="566"/>
      <c r="E9" s="699"/>
      <c r="F9" s="1724">
        <f t="shared" si="0"/>
        <v>0</v>
      </c>
    </row>
    <row r="10" spans="1:7" ht="12.75" customHeight="1" thickTop="1" thickBot="1">
      <c r="A10" s="697" t="s">
        <v>509</v>
      </c>
      <c r="B10" s="698"/>
      <c r="C10" s="699"/>
      <c r="D10" s="566"/>
      <c r="E10" s="699"/>
      <c r="F10" s="1724">
        <f t="shared" si="0"/>
        <v>0</v>
      </c>
    </row>
    <row r="11" spans="1:7" ht="12.75" customHeight="1" thickTop="1" thickBot="1">
      <c r="A11" s="697" t="s">
        <v>340</v>
      </c>
      <c r="B11" s="698"/>
      <c r="C11" s="699"/>
      <c r="D11" s="566"/>
      <c r="E11" s="699"/>
      <c r="F11" s="1724">
        <f t="shared" si="0"/>
        <v>0</v>
      </c>
    </row>
    <row r="12" spans="1:7" ht="12.75" customHeight="1" thickTop="1" thickBot="1">
      <c r="A12" s="697" t="s">
        <v>1156</v>
      </c>
      <c r="B12" s="698"/>
      <c r="C12" s="699"/>
      <c r="D12" s="566"/>
      <c r="E12" s="699"/>
      <c r="F12" s="1724">
        <f t="shared" si="0"/>
        <v>0</v>
      </c>
    </row>
    <row r="13" spans="1:7" ht="12.75" customHeight="1" thickTop="1" thickBot="1">
      <c r="A13" s="697" t="s">
        <v>387</v>
      </c>
      <c r="B13" s="698"/>
      <c r="C13" s="699"/>
      <c r="D13" s="566"/>
      <c r="E13" s="699"/>
      <c r="F13" s="1724">
        <f t="shared" si="0"/>
        <v>0</v>
      </c>
    </row>
    <row r="14" spans="1:7" ht="12.75" customHeight="1" thickTop="1" thickBot="1">
      <c r="A14" s="697" t="s">
        <v>447</v>
      </c>
      <c r="B14" s="698"/>
      <c r="C14" s="699"/>
      <c r="D14" s="566"/>
      <c r="E14" s="699"/>
      <c r="F14" s="1724">
        <f t="shared" si="0"/>
        <v>0</v>
      </c>
    </row>
    <row r="15" spans="1:7" ht="14.25" thickTop="1" thickBot="1">
      <c r="A15" s="2236" t="s">
        <v>630</v>
      </c>
      <c r="B15" s="2237"/>
      <c r="C15" s="1724">
        <f>SUM(C6:C14)</f>
        <v>0</v>
      </c>
      <c r="D15" s="1724">
        <f>SUM(D6:D14)</f>
        <v>0</v>
      </c>
      <c r="E15" s="1724">
        <f>SUM(E6:E14)</f>
        <v>0</v>
      </c>
      <c r="F15" s="1724">
        <f>SUM(F6:F14)</f>
        <v>0</v>
      </c>
      <c r="G15" s="541"/>
    </row>
    <row r="16" spans="1:7" s="202" customFormat="1" ht="15.75" customHeight="1" thickTop="1">
      <c r="A16" s="2249" t="s">
        <v>1110</v>
      </c>
      <c r="B16" s="2239"/>
      <c r="C16" s="2233"/>
      <c r="D16" s="2234"/>
      <c r="E16" s="2234"/>
      <c r="F16" s="2235"/>
    </row>
    <row r="17" spans="1:11" ht="12.75" customHeight="1" thickBot="1">
      <c r="A17" s="2231" t="s">
        <v>64</v>
      </c>
      <c r="B17" s="2232"/>
      <c r="C17" s="699"/>
      <c r="D17" s="566"/>
      <c r="E17" s="699"/>
      <c r="F17" s="1724">
        <f>SUM(C17+D17)-E17</f>
        <v>0</v>
      </c>
    </row>
    <row r="18" spans="1:11" ht="12.75" customHeight="1" thickTop="1" thickBot="1">
      <c r="A18" s="2231" t="s">
        <v>6</v>
      </c>
      <c r="B18" s="2232"/>
      <c r="C18" s="699"/>
      <c r="D18" s="566"/>
      <c r="E18" s="699"/>
      <c r="F18" s="1724">
        <f>SUM(C18+D18)-E18</f>
        <v>0</v>
      </c>
    </row>
    <row r="19" spans="1:11" ht="12.75" customHeight="1" thickTop="1" thickBot="1">
      <c r="A19" s="2231" t="s">
        <v>387</v>
      </c>
      <c r="B19" s="2232"/>
      <c r="C19" s="699"/>
      <c r="D19" s="566"/>
      <c r="E19" s="699"/>
      <c r="F19" s="1724">
        <f>SUM(C19+D19)-E19</f>
        <v>0</v>
      </c>
    </row>
    <row r="20" spans="1:11" ht="12.75" customHeight="1" thickTop="1" thickBot="1">
      <c r="A20" s="2231" t="s">
        <v>447</v>
      </c>
      <c r="B20" s="2232"/>
      <c r="C20" s="699"/>
      <c r="D20" s="566"/>
      <c r="E20" s="699"/>
      <c r="F20" s="1724">
        <f>SUM(C20+D20)-E20</f>
        <v>0</v>
      </c>
    </row>
    <row r="21" spans="1:11" ht="14.25" thickTop="1" thickBot="1">
      <c r="A21" s="2236" t="s">
        <v>631</v>
      </c>
      <c r="B21" s="2237"/>
      <c r="C21" s="1724">
        <f>SUM(C17:C20)</f>
        <v>0</v>
      </c>
      <c r="D21" s="1724">
        <f>SUM(D17:D20)</f>
        <v>0</v>
      </c>
      <c r="E21" s="1724">
        <f>SUM(E17:E20)</f>
        <v>0</v>
      </c>
      <c r="F21" s="1724">
        <f>SUM(F17:F20)</f>
        <v>0</v>
      </c>
      <c r="G21" s="541"/>
    </row>
    <row r="22" spans="1:11" ht="15.75" customHeight="1" thickTop="1">
      <c r="A22" s="2238" t="s">
        <v>1111</v>
      </c>
      <c r="B22" s="2239"/>
      <c r="C22" s="2233"/>
      <c r="D22" s="2234"/>
      <c r="E22" s="2234"/>
      <c r="F22" s="2235"/>
    </row>
    <row r="23" spans="1:11" ht="13.5" thickBot="1">
      <c r="A23" s="2240" t="s">
        <v>632</v>
      </c>
      <c r="B23" s="2241"/>
      <c r="C23" s="563"/>
      <c r="D23" s="563"/>
      <c r="E23" s="563"/>
      <c r="F23" s="1724">
        <f>SUM(C23+D23)-E23</f>
        <v>0</v>
      </c>
      <c r="G23" s="541"/>
    </row>
    <row r="24" spans="1:11" ht="15.75" customHeight="1" thickTop="1">
      <c r="A24" s="2238" t="s">
        <v>1112</v>
      </c>
      <c r="B24" s="2239"/>
      <c r="C24" s="2233"/>
      <c r="D24" s="2234"/>
      <c r="E24" s="2234"/>
      <c r="F24" s="2235"/>
    </row>
    <row r="25" spans="1:11" ht="13.5" thickBot="1">
      <c r="A25" s="2240" t="s">
        <v>633</v>
      </c>
      <c r="B25" s="2241"/>
      <c r="C25" s="563"/>
      <c r="D25" s="563"/>
      <c r="E25" s="563"/>
      <c r="F25" s="1724">
        <f>SUM(C25+D25)-E25</f>
        <v>0</v>
      </c>
      <c r="G25" s="541"/>
    </row>
    <row r="26" spans="1:11" ht="15.75" customHeight="1" thickTop="1">
      <c r="A26" s="2244" t="s">
        <v>656</v>
      </c>
      <c r="B26" s="2239"/>
      <c r="C26" s="700"/>
      <c r="D26" s="700"/>
      <c r="E26" s="700"/>
      <c r="F26" s="701"/>
    </row>
    <row r="27" spans="1:11" ht="13.5" thickBot="1">
      <c r="A27" s="2236" t="s">
        <v>1069</v>
      </c>
      <c r="B27" s="2237"/>
      <c r="C27" s="566"/>
      <c r="D27" s="566"/>
      <c r="E27" s="566"/>
      <c r="F27" s="1724">
        <f>SUM(C27+D27)-E27</f>
        <v>0</v>
      </c>
      <c r="G27" s="541"/>
    </row>
    <row r="28" spans="1:11" ht="7.5" customHeight="1" thickTop="1">
      <c r="A28" s="571"/>
    </row>
    <row r="29" spans="1:11" ht="23.25" customHeight="1">
      <c r="A29" s="2242" t="s">
        <v>581</v>
      </c>
      <c r="B29" s="2243"/>
      <c r="C29" s="702"/>
      <c r="D29" s="702"/>
      <c r="E29" s="702"/>
      <c r="F29" s="702"/>
      <c r="G29" s="702"/>
      <c r="H29" s="702"/>
      <c r="I29" s="702"/>
      <c r="J29" s="702"/>
    </row>
    <row r="30" spans="1:11" ht="33.75">
      <c r="A30" s="1500" t="s">
        <v>1070</v>
      </c>
      <c r="B30" s="703" t="s">
        <v>1123</v>
      </c>
      <c r="C30" s="1854" t="s">
        <v>582</v>
      </c>
      <c r="D30" s="1854" t="s">
        <v>1672</v>
      </c>
      <c r="E30" s="1854" t="s">
        <v>1955</v>
      </c>
      <c r="F30" s="1854" t="s">
        <v>1956</v>
      </c>
      <c r="G30" s="1854" t="s">
        <v>1906</v>
      </c>
      <c r="H30" s="1854" t="s">
        <v>1957</v>
      </c>
      <c r="I30" s="1854" t="s">
        <v>1958</v>
      </c>
      <c r="J30" s="1855" t="s">
        <v>2</v>
      </c>
      <c r="K30" s="704"/>
    </row>
    <row r="31" spans="1:11" ht="12" customHeight="1">
      <c r="A31" s="1946" t="s">
        <v>2069</v>
      </c>
      <c r="B31" s="1947">
        <v>36557</v>
      </c>
      <c r="C31" s="1948">
        <v>9999934</v>
      </c>
      <c r="D31" s="1950">
        <v>4</v>
      </c>
      <c r="E31" s="1954">
        <v>6985679</v>
      </c>
      <c r="F31" s="707"/>
      <c r="G31" s="707">
        <v>311290</v>
      </c>
      <c r="H31" s="707">
        <v>5650000</v>
      </c>
      <c r="I31" s="1725">
        <f>((E31+F31)-H31)+G31</f>
        <v>1646969</v>
      </c>
      <c r="J31" s="707">
        <f>IF(I31=0,"",(I31/$I$49)*($I$49-SUM('Assets-Liab 5-6'!$E$38:$E$39)))</f>
        <v>1591758.5948483236</v>
      </c>
      <c r="K31" s="709"/>
    </row>
    <row r="32" spans="1:11" ht="12" customHeight="1">
      <c r="A32" s="1946" t="s">
        <v>2070</v>
      </c>
      <c r="B32" s="1947">
        <v>40422</v>
      </c>
      <c r="C32" s="1948">
        <v>9992698</v>
      </c>
      <c r="D32" s="1950">
        <v>4</v>
      </c>
      <c r="E32" s="1954">
        <v>6319769</v>
      </c>
      <c r="F32" s="707"/>
      <c r="G32" s="707">
        <v>240650</v>
      </c>
      <c r="H32" s="707">
        <v>1740000</v>
      </c>
      <c r="I32" s="1725">
        <f>((E32+F32)-H32)+G32</f>
        <v>4820419</v>
      </c>
      <c r="J32" s="707">
        <f>IF(I32=0,"",(I32/$I$49)*($I$49-SUM('Assets-Liab 5-6'!$E$38:$E$39)))</f>
        <v>4658826.8352471497</v>
      </c>
      <c r="K32" s="709"/>
    </row>
    <row r="33" spans="1:11" ht="12" customHeight="1">
      <c r="A33" s="1946" t="s">
        <v>2071</v>
      </c>
      <c r="B33" s="1947">
        <v>41366</v>
      </c>
      <c r="C33" s="1948">
        <v>30999876</v>
      </c>
      <c r="D33" s="1950">
        <v>2</v>
      </c>
      <c r="E33" s="1954">
        <v>37615329</v>
      </c>
      <c r="F33" s="707"/>
      <c r="G33" s="707">
        <v>1415037</v>
      </c>
      <c r="H33" s="707"/>
      <c r="I33" s="1725">
        <f t="shared" ref="I33:I48" si="1">((E33+F33)-H33)+G33</f>
        <v>39030366</v>
      </c>
      <c r="J33" s="707">
        <f>IF(I33=0,"",(I33/$I$49)*($I$49-SUM('Assets-Liab 5-6'!$E$38:$E$39)))</f>
        <v>37721973.237247206</v>
      </c>
      <c r="K33" s="709"/>
    </row>
    <row r="34" spans="1:11" ht="12" customHeight="1">
      <c r="A34" s="1946" t="s">
        <v>2072</v>
      </c>
      <c r="B34" s="1947">
        <v>41366</v>
      </c>
      <c r="C34" s="1948">
        <v>69000000</v>
      </c>
      <c r="D34" s="1950">
        <v>2</v>
      </c>
      <c r="E34" s="1954">
        <v>66790000</v>
      </c>
      <c r="F34" s="707"/>
      <c r="G34" s="707"/>
      <c r="H34" s="707"/>
      <c r="I34" s="1725">
        <f t="shared" si="1"/>
        <v>66790000</v>
      </c>
      <c r="J34" s="707">
        <f>IF(I34=0,"",(I34/$I$49)*($I$49-SUM('Assets-Liab 5-6'!$E$38:$E$39)))</f>
        <v>64551036.813637383</v>
      </c>
      <c r="K34" s="710"/>
    </row>
    <row r="35" spans="1:11" ht="12" customHeight="1">
      <c r="A35" s="1946" t="s">
        <v>2073</v>
      </c>
      <c r="B35" s="1947">
        <v>42068</v>
      </c>
      <c r="C35" s="1949">
        <v>13795000</v>
      </c>
      <c r="D35" s="1950">
        <v>2</v>
      </c>
      <c r="E35" s="1955">
        <v>13795000</v>
      </c>
      <c r="F35" s="711"/>
      <c r="G35" s="711"/>
      <c r="H35" s="711"/>
      <c r="I35" s="1725">
        <f t="shared" si="1"/>
        <v>13795000</v>
      </c>
      <c r="J35" s="707">
        <f>IF(I35=0,"",(I35/$I$49)*($I$49-SUM('Assets-Liab 5-6'!$E$38:$E$39)))</f>
        <v>13332558.060250454</v>
      </c>
      <c r="K35" s="710"/>
    </row>
    <row r="36" spans="1:11" ht="12" customHeight="1">
      <c r="A36" s="1946" t="s">
        <v>2074</v>
      </c>
      <c r="B36" s="1947">
        <v>42068</v>
      </c>
      <c r="C36" s="1948">
        <v>6204788</v>
      </c>
      <c r="D36" s="1950">
        <v>2</v>
      </c>
      <c r="E36" s="1954">
        <v>7370857</v>
      </c>
      <c r="F36" s="707"/>
      <c r="G36" s="707">
        <v>416228</v>
      </c>
      <c r="H36" s="707"/>
      <c r="I36" s="1725">
        <f t="shared" si="1"/>
        <v>7787085</v>
      </c>
      <c r="J36" s="707">
        <f>IF(I36=0,"",(I36/$I$49)*($I$49-SUM('Assets-Liab 5-6'!$E$38:$E$39)))</f>
        <v>7526042.9780794047</v>
      </c>
      <c r="K36" s="712"/>
    </row>
    <row r="37" spans="1:11" ht="12" customHeight="1">
      <c r="A37" s="1946" t="s">
        <v>2075</v>
      </c>
      <c r="B37" s="1947">
        <v>42068</v>
      </c>
      <c r="C37" s="1945">
        <v>9886576</v>
      </c>
      <c r="D37" s="1952">
        <v>2</v>
      </c>
      <c r="E37" s="1953">
        <v>10013846</v>
      </c>
      <c r="F37" s="466"/>
      <c r="G37" s="466">
        <v>433819</v>
      </c>
      <c r="H37" s="466">
        <v>1605000</v>
      </c>
      <c r="I37" s="1725">
        <f t="shared" si="1"/>
        <v>8842665</v>
      </c>
      <c r="J37" s="707">
        <f>IF(I37=0,"",(I37/$I$49)*($I$49-SUM('Assets-Liab 5-6'!$E$38:$E$39)))</f>
        <v>8546237.3700503483</v>
      </c>
      <c r="K37" s="710"/>
    </row>
    <row r="38" spans="1:11" ht="12" customHeight="1">
      <c r="A38" s="1946" t="s">
        <v>2076</v>
      </c>
      <c r="B38" s="1947">
        <v>42068</v>
      </c>
      <c r="C38" s="1948">
        <v>935000</v>
      </c>
      <c r="D38" s="1951">
        <v>2</v>
      </c>
      <c r="E38" s="1956">
        <v>935000</v>
      </c>
      <c r="F38" s="714"/>
      <c r="G38" s="714"/>
      <c r="H38" s="714"/>
      <c r="I38" s="1725">
        <f t="shared" si="1"/>
        <v>935000</v>
      </c>
      <c r="J38" s="707">
        <f>IF(I38=0,"",(I38/$I$49)*($I$49-SUM('Assets-Liab 5-6'!$E$38:$E$39)))</f>
        <v>903656.52673680126</v>
      </c>
      <c r="K38" s="715"/>
    </row>
    <row r="39" spans="1:11" ht="12" customHeight="1">
      <c r="A39" s="1946" t="s">
        <v>2076</v>
      </c>
      <c r="B39" s="1947">
        <v>42068</v>
      </c>
      <c r="C39" s="1948">
        <v>28175000</v>
      </c>
      <c r="D39" s="1951">
        <v>2</v>
      </c>
      <c r="E39" s="1956">
        <v>28175000</v>
      </c>
      <c r="F39" s="714"/>
      <c r="G39" s="714"/>
      <c r="H39" s="714"/>
      <c r="I39" s="1725">
        <f t="shared" si="1"/>
        <v>28175000</v>
      </c>
      <c r="J39" s="707">
        <f>IF(I39=0,"",(I39/$I$49)*($I$49-SUM('Assets-Liab 5-6'!$E$38:$E$39)))</f>
        <v>27230505.498191848</v>
      </c>
      <c r="K39" s="715"/>
    </row>
    <row r="40" spans="1:11" ht="12" customHeight="1">
      <c r="A40" s="1946" t="s">
        <v>2077</v>
      </c>
      <c r="B40" s="1947">
        <v>42502</v>
      </c>
      <c r="C40" s="1948">
        <v>29085000</v>
      </c>
      <c r="D40" s="1951">
        <v>7</v>
      </c>
      <c r="E40" s="1956">
        <v>29085000</v>
      </c>
      <c r="F40" s="714"/>
      <c r="G40" s="714"/>
      <c r="H40" s="714"/>
      <c r="I40" s="1725">
        <f t="shared" si="1"/>
        <v>29085000</v>
      </c>
      <c r="J40" s="707">
        <f>IF(I40=0,"",(I40/$I$49)*($I$49-SUM('Assets-Liab 5-6'!$E$38:$E$39)))</f>
        <v>28110000.085711088</v>
      </c>
      <c r="K40" s="715"/>
    </row>
    <row r="41" spans="1:11" ht="12" customHeight="1">
      <c r="A41" s="705"/>
      <c r="B41" s="706"/>
      <c r="C41" s="707"/>
      <c r="D41" s="713"/>
      <c r="E41" s="714"/>
      <c r="F41" s="714"/>
      <c r="G41" s="714"/>
      <c r="H41" s="714"/>
      <c r="I41" s="1725">
        <f t="shared" si="1"/>
        <v>0</v>
      </c>
      <c r="J41" s="707" t="str">
        <f>IF(I41=0,"",(I41/$I$49)*($I$49-SUM('Assets-Liab 5-6'!$E$38:$E$39)))</f>
        <v/>
      </c>
      <c r="K41" s="715"/>
    </row>
    <row r="42" spans="1:11" ht="12" customHeight="1">
      <c r="A42" s="705"/>
      <c r="B42" s="706"/>
      <c r="C42" s="707"/>
      <c r="D42" s="713"/>
      <c r="E42" s="714"/>
      <c r="F42" s="714"/>
      <c r="G42" s="714"/>
      <c r="H42" s="714"/>
      <c r="I42" s="1725">
        <f t="shared" si="1"/>
        <v>0</v>
      </c>
      <c r="J42" s="707" t="str">
        <f>IF(I42=0,"",(I42/$I$49)*($I$49-SUM('Assets-Liab 5-6'!$E$38:$E$39)))</f>
        <v/>
      </c>
      <c r="K42" s="715"/>
    </row>
    <row r="43" spans="1:11" ht="12" customHeight="1">
      <c r="A43" s="705"/>
      <c r="B43" s="706"/>
      <c r="C43" s="707"/>
      <c r="D43" s="713"/>
      <c r="E43" s="714"/>
      <c r="F43" s="714"/>
      <c r="G43" s="714"/>
      <c r="H43" s="714"/>
      <c r="I43" s="1725">
        <f t="shared" si="1"/>
        <v>0</v>
      </c>
      <c r="J43" s="707" t="str">
        <f>IF(I43=0,"",(I43/$I$49)*($I$49-SUM('Assets-Liab 5-6'!$E$38:$E$39)))</f>
        <v/>
      </c>
      <c r="K43" s="715"/>
    </row>
    <row r="44" spans="1:11" ht="12" customHeight="1">
      <c r="A44" s="705"/>
      <c r="B44" s="706"/>
      <c r="C44" s="707"/>
      <c r="D44" s="708"/>
      <c r="E44" s="707"/>
      <c r="F44" s="707"/>
      <c r="G44" s="707"/>
      <c r="H44" s="707"/>
      <c r="I44" s="1725">
        <f t="shared" si="1"/>
        <v>0</v>
      </c>
      <c r="J44" s="707" t="str">
        <f>IF(I44=0,"",(I44/$I$49)*($I$49-SUM('Assets-Liab 5-6'!$E$38:$E$39)))</f>
        <v/>
      </c>
      <c r="K44" s="710"/>
    </row>
    <row r="45" spans="1:11" ht="12" customHeight="1">
      <c r="A45" s="705"/>
      <c r="B45" s="706"/>
      <c r="C45" s="707"/>
      <c r="D45" s="708"/>
      <c r="E45" s="707"/>
      <c r="F45" s="707"/>
      <c r="G45" s="707"/>
      <c r="H45" s="707"/>
      <c r="I45" s="1725">
        <f t="shared" si="1"/>
        <v>0</v>
      </c>
      <c r="J45" s="707" t="str">
        <f>IF(I45=0,"",(I45/$I$49)*($I$49-SUM('Assets-Liab 5-6'!$E$38:$E$39)))</f>
        <v/>
      </c>
      <c r="K45" s="710"/>
    </row>
    <row r="46" spans="1:11" ht="12" customHeight="1">
      <c r="A46" s="705"/>
      <c r="B46" s="706"/>
      <c r="C46" s="707"/>
      <c r="D46" s="708"/>
      <c r="E46" s="707"/>
      <c r="F46" s="707"/>
      <c r="G46" s="707"/>
      <c r="H46" s="707"/>
      <c r="I46" s="1725">
        <f t="shared" si="1"/>
        <v>0</v>
      </c>
      <c r="J46" s="707" t="str">
        <f>IF(I46=0,"",(I46/$I$49)*($I$49-SUM('Assets-Liab 5-6'!$E$38:$E$39)))</f>
        <v/>
      </c>
      <c r="K46" s="710"/>
    </row>
    <row r="47" spans="1:11" ht="12" customHeight="1">
      <c r="A47" s="705"/>
      <c r="B47" s="706"/>
      <c r="C47" s="711"/>
      <c r="D47" s="708"/>
      <c r="E47" s="711"/>
      <c r="F47" s="711"/>
      <c r="G47" s="711"/>
      <c r="H47" s="711"/>
      <c r="I47" s="1725">
        <f t="shared" si="1"/>
        <v>0</v>
      </c>
      <c r="J47" s="707" t="str">
        <f>IF(I47=0,"",(I47/$I$49)*($I$49-SUM('Assets-Liab 5-6'!$E$38:$E$39)))</f>
        <v/>
      </c>
      <c r="K47" s="710"/>
    </row>
    <row r="48" spans="1:11" ht="12" customHeight="1">
      <c r="A48" s="705"/>
      <c r="B48" s="706"/>
      <c r="C48" s="707"/>
      <c r="D48" s="708"/>
      <c r="E48" s="707"/>
      <c r="F48" s="707"/>
      <c r="G48" s="707"/>
      <c r="H48" s="707"/>
      <c r="I48" s="1725">
        <f t="shared" si="1"/>
        <v>0</v>
      </c>
      <c r="J48" s="707" t="str">
        <f>IF(I48=0,"",(I48/$I$49)*($I$49-SUM('Assets-Liab 5-6'!$E$38:$E$39)))</f>
        <v/>
      </c>
      <c r="K48" s="710"/>
    </row>
    <row r="49" spans="1:11" ht="12" customHeight="1">
      <c r="A49" s="705"/>
      <c r="B49" s="706"/>
      <c r="C49" s="1725">
        <f>SUM(C31:C48)</f>
        <v>208073872</v>
      </c>
      <c r="D49" s="716"/>
      <c r="E49" s="1725">
        <f t="shared" ref="E49:J49" si="2">SUM(E31:E48)</f>
        <v>207085480</v>
      </c>
      <c r="F49" s="1725">
        <f t="shared" si="2"/>
        <v>0</v>
      </c>
      <c r="G49" s="1725">
        <f t="shared" si="2"/>
        <v>2817024</v>
      </c>
      <c r="H49" s="1725">
        <f t="shared" si="2"/>
        <v>8995000</v>
      </c>
      <c r="I49" s="1725">
        <f t="shared" si="2"/>
        <v>200907504</v>
      </c>
      <c r="J49" s="1725">
        <f t="shared" si="2"/>
        <v>194172596.00000003</v>
      </c>
      <c r="K49" s="710"/>
    </row>
    <row r="50" spans="1:11" ht="6" customHeight="1">
      <c r="A50" s="717"/>
      <c r="B50" s="709"/>
      <c r="C50" s="709"/>
      <c r="D50" s="709"/>
      <c r="E50" s="709"/>
      <c r="F50" s="709"/>
      <c r="G50" s="709"/>
      <c r="H50" s="709"/>
      <c r="I50" s="709"/>
      <c r="J50" s="717"/>
    </row>
    <row r="51" spans="1:11">
      <c r="A51" s="718" t="s">
        <v>1803</v>
      </c>
      <c r="B51" s="717"/>
      <c r="C51" s="710"/>
      <c r="D51" s="710"/>
      <c r="E51" s="710"/>
      <c r="F51" s="710"/>
      <c r="G51" s="710"/>
      <c r="H51" s="709"/>
      <c r="I51" s="709"/>
      <c r="J51" s="717"/>
    </row>
    <row r="52" spans="1:11" ht="11.25" customHeight="1">
      <c r="A52" s="719" t="s">
        <v>911</v>
      </c>
      <c r="B52" s="2225" t="s">
        <v>583</v>
      </c>
      <c r="C52" s="2226"/>
      <c r="D52" s="2226"/>
      <c r="E52" s="720" t="s">
        <v>844</v>
      </c>
      <c r="F52" s="2227" t="s">
        <v>2078</v>
      </c>
      <c r="G52" s="2228"/>
      <c r="H52" s="709"/>
      <c r="I52" s="709"/>
      <c r="J52" s="717"/>
    </row>
    <row r="53" spans="1:11" ht="11.25" customHeight="1">
      <c r="A53" s="721" t="s">
        <v>912</v>
      </c>
      <c r="B53" s="722" t="s">
        <v>950</v>
      </c>
      <c r="C53" s="717"/>
      <c r="D53" s="710"/>
      <c r="E53" s="720" t="s">
        <v>496</v>
      </c>
      <c r="F53" s="2229"/>
      <c r="G53" s="2230"/>
      <c r="H53" s="709"/>
      <c r="I53" s="709"/>
      <c r="J53" s="717"/>
    </row>
    <row r="54" spans="1:11" ht="11.25" customHeight="1">
      <c r="A54" s="723" t="s">
        <v>913</v>
      </c>
      <c r="B54" s="718" t="s">
        <v>951</v>
      </c>
      <c r="C54" s="717"/>
      <c r="D54" s="710"/>
      <c r="E54" s="720" t="s">
        <v>497</v>
      </c>
      <c r="F54" s="2229"/>
      <c r="G54" s="2230"/>
      <c r="H54" s="709"/>
      <c r="I54" s="709"/>
      <c r="J54" s="717"/>
    </row>
    <row r="55" spans="1:11" ht="6" customHeight="1">
      <c r="A55" s="710"/>
      <c r="B55" s="724"/>
      <c r="C55" s="725"/>
      <c r="D55" s="726"/>
      <c r="E55" s="727"/>
      <c r="F55" s="728"/>
      <c r="G55" s="717"/>
      <c r="H55" s="709"/>
      <c r="I55" s="709"/>
      <c r="J55" s="717"/>
    </row>
    <row r="56" spans="1:11" ht="11.25" customHeight="1">
      <c r="A56" s="724"/>
      <c r="B56" s="729"/>
      <c r="C56" s="710"/>
      <c r="D56" s="710"/>
      <c r="E56" s="710"/>
      <c r="F56" s="710"/>
      <c r="G56" s="709"/>
      <c r="H56" s="709"/>
      <c r="I56" s="709"/>
      <c r="J56" s="717"/>
    </row>
    <row r="57" spans="1:11" ht="11.25" customHeight="1">
      <c r="A57" s="710"/>
      <c r="B57" s="730"/>
      <c r="C57" s="710"/>
      <c r="D57" s="710"/>
      <c r="E57" s="710"/>
      <c r="F57" s="710"/>
      <c r="G57" s="709"/>
      <c r="H57" s="709"/>
      <c r="I57" s="709"/>
      <c r="J57" s="717"/>
    </row>
    <row r="58" spans="1:11" ht="11.25" customHeight="1">
      <c r="A58" s="724"/>
      <c r="B58" s="729"/>
      <c r="C58" s="710"/>
      <c r="D58" s="710"/>
      <c r="E58" s="710"/>
      <c r="F58" s="710"/>
      <c r="G58" s="709"/>
      <c r="H58" s="709"/>
      <c r="I58" s="709"/>
      <c r="J58" s="717"/>
    </row>
    <row r="59" spans="1:11" ht="11.25" customHeight="1"/>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topLeftCell="A7" colorId="8" zoomScaleNormal="100" workbookViewId="0">
      <selection activeCell="F60" sqref="F59:F60"/>
    </sheetView>
  </sheetViews>
  <sheetFormatPr defaultColWidth="9.140625" defaultRowHeight="12.75"/>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c r="A1" s="2254" t="s">
        <v>855</v>
      </c>
      <c r="B1" s="2255"/>
      <c r="C1" s="2255"/>
      <c r="D1" s="2255"/>
      <c r="E1" s="2255"/>
      <c r="F1" s="2255"/>
      <c r="G1" s="2256"/>
      <c r="H1" s="1501"/>
      <c r="I1" s="731"/>
      <c r="J1" s="433"/>
    </row>
    <row r="2" spans="1:11" ht="26.25">
      <c r="A2" s="2273" t="s">
        <v>1676</v>
      </c>
      <c r="B2" s="2274"/>
      <c r="C2" s="2274"/>
      <c r="D2" s="2274"/>
      <c r="E2" s="2275"/>
      <c r="F2" s="732" t="s">
        <v>903</v>
      </c>
      <c r="G2" s="733" t="s">
        <v>1673</v>
      </c>
      <c r="H2" s="733" t="s">
        <v>409</v>
      </c>
      <c r="I2" s="733" t="s">
        <v>1157</v>
      </c>
      <c r="J2" s="733" t="s">
        <v>1808</v>
      </c>
      <c r="K2" s="733" t="s">
        <v>138</v>
      </c>
    </row>
    <row r="3" spans="1:11">
      <c r="A3" s="2276" t="s">
        <v>1959</v>
      </c>
      <c r="B3" s="2277"/>
      <c r="C3" s="2277"/>
      <c r="D3" s="2277"/>
      <c r="E3" s="2278"/>
      <c r="F3" s="734"/>
      <c r="G3" s="735"/>
      <c r="H3" s="735"/>
      <c r="I3" s="735"/>
      <c r="J3" s="736"/>
      <c r="K3" s="736"/>
    </row>
    <row r="4" spans="1:11">
      <c r="A4" s="2279" t="s">
        <v>368</v>
      </c>
      <c r="B4" s="2280"/>
      <c r="C4" s="2280"/>
      <c r="D4" s="2280"/>
      <c r="E4" s="2226"/>
      <c r="F4" s="737"/>
      <c r="G4" s="738"/>
      <c r="H4" s="739"/>
      <c r="I4" s="738"/>
      <c r="J4" s="740"/>
      <c r="K4" s="740"/>
    </row>
    <row r="5" spans="1:11">
      <c r="A5" s="2257" t="s">
        <v>1068</v>
      </c>
      <c r="B5" s="2258"/>
      <c r="C5" s="2258"/>
      <c r="D5" s="2258"/>
      <c r="E5" s="2259"/>
      <c r="F5" s="741" t="s">
        <v>847</v>
      </c>
      <c r="G5" s="742"/>
      <c r="H5" s="735">
        <v>15490293</v>
      </c>
      <c r="I5" s="743"/>
      <c r="J5" s="744"/>
      <c r="K5" s="744"/>
    </row>
    <row r="6" spans="1:11">
      <c r="A6" s="745" t="s">
        <v>719</v>
      </c>
      <c r="B6" s="746"/>
      <c r="C6" s="746"/>
      <c r="D6" s="746"/>
      <c r="E6" s="747"/>
      <c r="F6" s="748" t="s">
        <v>848</v>
      </c>
      <c r="G6" s="735"/>
      <c r="H6" s="735"/>
      <c r="I6" s="735"/>
      <c r="J6" s="736"/>
      <c r="K6" s="736"/>
    </row>
    <row r="7" spans="1:11">
      <c r="A7" s="749" t="s">
        <v>246</v>
      </c>
      <c r="B7" s="750"/>
      <c r="C7" s="750"/>
      <c r="D7" s="750"/>
      <c r="E7" s="751"/>
      <c r="F7" s="741" t="s">
        <v>849</v>
      </c>
      <c r="G7" s="738"/>
      <c r="H7" s="738"/>
      <c r="I7" s="738"/>
      <c r="J7" s="752"/>
      <c r="K7" s="736"/>
    </row>
    <row r="8" spans="1:11">
      <c r="A8" s="749" t="s">
        <v>344</v>
      </c>
      <c r="B8" s="750"/>
      <c r="C8" s="750"/>
      <c r="D8" s="750"/>
      <c r="E8" s="751"/>
      <c r="F8" s="741" t="s">
        <v>850</v>
      </c>
      <c r="G8" s="753"/>
      <c r="H8" s="753"/>
      <c r="I8" s="753"/>
      <c r="J8" s="736"/>
      <c r="K8" s="740"/>
    </row>
    <row r="9" spans="1:11">
      <c r="A9" s="749" t="s">
        <v>138</v>
      </c>
      <c r="B9" s="750"/>
      <c r="C9" s="750"/>
      <c r="D9" s="750"/>
      <c r="E9" s="751"/>
      <c r="F9" s="748" t="s">
        <v>852</v>
      </c>
      <c r="G9" s="753"/>
      <c r="H9" s="742"/>
      <c r="I9" s="742"/>
      <c r="J9" s="752"/>
      <c r="K9" s="736">
        <v>33740</v>
      </c>
    </row>
    <row r="10" spans="1:11">
      <c r="A10" s="2257" t="s">
        <v>1809</v>
      </c>
      <c r="B10" s="2258"/>
      <c r="C10" s="2258"/>
      <c r="D10" s="2258"/>
      <c r="E10" s="2260"/>
      <c r="F10" s="754" t="s">
        <v>861</v>
      </c>
      <c r="G10" s="753"/>
      <c r="H10" s="755"/>
      <c r="I10" s="735"/>
      <c r="J10" s="736"/>
      <c r="K10" s="736">
        <v>191845</v>
      </c>
    </row>
    <row r="11" spans="1:11">
      <c r="A11" s="2257" t="s">
        <v>160</v>
      </c>
      <c r="B11" s="2258"/>
      <c r="C11" s="2258"/>
      <c r="D11" s="2258"/>
      <c r="E11" s="2259"/>
      <c r="F11" s="741" t="s">
        <v>851</v>
      </c>
      <c r="G11" s="742"/>
      <c r="H11" s="735"/>
      <c r="I11" s="735"/>
      <c r="J11" s="736"/>
      <c r="K11" s="744"/>
    </row>
    <row r="12" spans="1:11" ht="13.5" thickBot="1">
      <c r="A12" s="2284" t="s">
        <v>904</v>
      </c>
      <c r="B12" s="2285"/>
      <c r="C12" s="2285"/>
      <c r="D12" s="2285"/>
      <c r="E12" s="2286"/>
      <c r="F12" s="1726"/>
      <c r="G12" s="1727">
        <f>SUM(G5:G11)</f>
        <v>0</v>
      </c>
      <c r="H12" s="1727">
        <f>SUM(H5:H11)</f>
        <v>15490293</v>
      </c>
      <c r="I12" s="1727">
        <f>SUM(I5:I11)</f>
        <v>0</v>
      </c>
      <c r="J12" s="1727">
        <f>SUM(J5:J11)</f>
        <v>0</v>
      </c>
      <c r="K12" s="1727">
        <f>SUM(K5:K11)</f>
        <v>225585</v>
      </c>
    </row>
    <row r="13" spans="1:11" ht="13.5" thickTop="1">
      <c r="A13" s="2281" t="s">
        <v>369</v>
      </c>
      <c r="B13" s="2282"/>
      <c r="C13" s="2282"/>
      <c r="D13" s="2282"/>
      <c r="E13" s="2283"/>
      <c r="F13" s="756"/>
      <c r="G13" s="757"/>
      <c r="H13" s="758"/>
      <c r="I13" s="759"/>
      <c r="J13" s="759"/>
      <c r="K13" s="759"/>
    </row>
    <row r="14" spans="1:11">
      <c r="A14" s="2264" t="s">
        <v>455</v>
      </c>
      <c r="B14" s="2264"/>
      <c r="C14" s="2264"/>
      <c r="D14" s="2264"/>
      <c r="E14" s="2265"/>
      <c r="F14" s="760" t="s">
        <v>853</v>
      </c>
      <c r="G14" s="753"/>
      <c r="H14" s="735">
        <v>15490293</v>
      </c>
      <c r="I14" s="742"/>
      <c r="J14" s="744"/>
      <c r="K14" s="736">
        <v>225585</v>
      </c>
    </row>
    <row r="15" spans="1:11">
      <c r="A15" s="2258" t="s">
        <v>4</v>
      </c>
      <c r="B15" s="2258"/>
      <c r="C15" s="2258"/>
      <c r="D15" s="2258"/>
      <c r="E15" s="2259"/>
      <c r="F15" s="760" t="s">
        <v>854</v>
      </c>
      <c r="G15" s="742"/>
      <c r="H15" s="735"/>
      <c r="I15" s="735"/>
      <c r="J15" s="736"/>
      <c r="K15" s="736"/>
    </row>
    <row r="16" spans="1:11">
      <c r="A16" s="2258" t="s">
        <v>297</v>
      </c>
      <c r="B16" s="2258"/>
      <c r="C16" s="2258"/>
      <c r="D16" s="2258"/>
      <c r="E16" s="2259"/>
      <c r="F16" s="760" t="s">
        <v>922</v>
      </c>
      <c r="G16" s="743"/>
      <c r="H16" s="738"/>
      <c r="I16" s="738"/>
      <c r="J16" s="740"/>
      <c r="K16" s="740"/>
    </row>
    <row r="17" spans="1:11">
      <c r="A17" s="2289" t="s">
        <v>934</v>
      </c>
      <c r="B17" s="2289"/>
      <c r="C17" s="2289"/>
      <c r="D17" s="2289"/>
      <c r="E17" s="2290"/>
      <c r="F17" s="761"/>
      <c r="G17" s="762"/>
      <c r="H17" s="763"/>
      <c r="I17" s="763"/>
      <c r="J17" s="764"/>
      <c r="K17" s="765"/>
    </row>
    <row r="18" spans="1:11">
      <c r="A18" s="2268" t="s">
        <v>367</v>
      </c>
      <c r="B18" s="2269"/>
      <c r="C18" s="2269"/>
      <c r="D18" s="2269"/>
      <c r="E18" s="2270"/>
      <c r="F18" s="760" t="s">
        <v>931</v>
      </c>
      <c r="G18" s="753"/>
      <c r="H18" s="753"/>
      <c r="I18" s="753"/>
      <c r="J18" s="736"/>
      <c r="K18" s="766"/>
    </row>
    <row r="19" spans="1:11" ht="21.75" customHeight="1">
      <c r="A19" s="2266" t="s">
        <v>1805</v>
      </c>
      <c r="B19" s="2266"/>
      <c r="C19" s="2266"/>
      <c r="D19" s="2266"/>
      <c r="E19" s="2267"/>
      <c r="F19" s="760" t="s">
        <v>932</v>
      </c>
      <c r="G19" s="753"/>
      <c r="H19" s="753"/>
      <c r="I19" s="753"/>
      <c r="J19" s="736"/>
      <c r="K19" s="766"/>
    </row>
    <row r="20" spans="1:11">
      <c r="A20" s="2268" t="s">
        <v>1810</v>
      </c>
      <c r="B20" s="2269"/>
      <c r="C20" s="2269"/>
      <c r="D20" s="2269"/>
      <c r="E20" s="2270"/>
      <c r="F20" s="760" t="s">
        <v>933</v>
      </c>
      <c r="G20" s="753"/>
      <c r="H20" s="753"/>
      <c r="I20" s="753"/>
      <c r="J20" s="736"/>
      <c r="K20" s="766"/>
    </row>
    <row r="21" spans="1:11" ht="13.5" thickBot="1">
      <c r="A21" s="2287" t="s">
        <v>637</v>
      </c>
      <c r="B21" s="2287"/>
      <c r="C21" s="2287"/>
      <c r="D21" s="2287"/>
      <c r="E21" s="2287"/>
      <c r="F21" s="1728"/>
      <c r="G21" s="763"/>
      <c r="H21" s="767"/>
      <c r="I21" s="767"/>
      <c r="J21" s="1729">
        <f>SUM(J18:J20)</f>
        <v>0</v>
      </c>
      <c r="K21" s="764"/>
    </row>
    <row r="22" spans="1:11" ht="13.5" thickTop="1">
      <c r="A22" s="2258" t="s">
        <v>1811</v>
      </c>
      <c r="B22" s="2258"/>
      <c r="C22" s="2258"/>
      <c r="D22" s="2258"/>
      <c r="E22" s="2259"/>
      <c r="F22" s="760" t="s">
        <v>861</v>
      </c>
      <c r="G22" s="753"/>
      <c r="H22" s="735"/>
      <c r="I22" s="735"/>
      <c r="J22" s="768"/>
      <c r="K22" s="736"/>
    </row>
    <row r="23" spans="1:11" ht="13.5" thickBot="1">
      <c r="A23" s="2288" t="s">
        <v>905</v>
      </c>
      <c r="B23" s="2287"/>
      <c r="C23" s="2287"/>
      <c r="D23" s="2287"/>
      <c r="E23" s="2287"/>
      <c r="F23" s="1730"/>
      <c r="G23" s="1727">
        <f>SUM(G14:G16,G21,G22)</f>
        <v>0</v>
      </c>
      <c r="H23" s="1727">
        <f>SUM(H14:H16,H21,H22)</f>
        <v>15490293</v>
      </c>
      <c r="I23" s="1727">
        <f>SUM(I14:I16,I21,I22)</f>
        <v>0</v>
      </c>
      <c r="J23" s="1727">
        <f>SUM(J14:J16,J21,J22)</f>
        <v>0</v>
      </c>
      <c r="K23" s="1727">
        <f>SUM(K14:K16,K21,K22)</f>
        <v>225585</v>
      </c>
    </row>
    <row r="24" spans="1:11" ht="14.25" thickTop="1" thickBot="1">
      <c r="A24" s="2288" t="s">
        <v>1960</v>
      </c>
      <c r="B24" s="2287"/>
      <c r="C24" s="2287"/>
      <c r="D24" s="2287"/>
      <c r="E24" s="2287"/>
      <c r="F24" s="1731"/>
      <c r="G24" s="1732">
        <f>SUM(G3,G12)-G23</f>
        <v>0</v>
      </c>
      <c r="H24" s="1732">
        <f>SUM(H3,H12)-H23</f>
        <v>0</v>
      </c>
      <c r="I24" s="1732">
        <f>SUM(I3,I12)-I23</f>
        <v>0</v>
      </c>
      <c r="J24" s="1732">
        <f>SUM(J3,J12)-J23</f>
        <v>0</v>
      </c>
      <c r="K24" s="1732">
        <f>SUM(K3,K12)-K23</f>
        <v>0</v>
      </c>
    </row>
    <row r="25" spans="1:11" ht="13.5" thickTop="1">
      <c r="A25" s="769" t="s">
        <v>419</v>
      </c>
      <c r="B25" s="770"/>
      <c r="C25" s="770"/>
      <c r="D25" s="770"/>
      <c r="E25" s="771"/>
      <c r="F25" s="772">
        <v>714</v>
      </c>
      <c r="G25" s="773"/>
      <c r="H25" s="773"/>
      <c r="I25" s="773"/>
      <c r="J25" s="768"/>
      <c r="K25" s="768"/>
    </row>
    <row r="26" spans="1:11" ht="13.5" thickBot="1">
      <c r="A26" s="769" t="s">
        <v>341</v>
      </c>
      <c r="B26" s="770"/>
      <c r="C26" s="770"/>
      <c r="D26" s="770"/>
      <c r="E26" s="771"/>
      <c r="F26" s="772">
        <v>730</v>
      </c>
      <c r="G26" s="1727">
        <f>G24-G25</f>
        <v>0</v>
      </c>
      <c r="H26" s="1727">
        <f>H24-H25</f>
        <v>0</v>
      </c>
      <c r="I26" s="1727">
        <f>I24-I25</f>
        <v>0</v>
      </c>
      <c r="J26" s="1727">
        <f>J24-J25</f>
        <v>0</v>
      </c>
      <c r="K26" s="1727">
        <f>K24-K25</f>
        <v>0</v>
      </c>
    </row>
    <row r="27" spans="1:11" ht="5.25" customHeight="1" thickTop="1">
      <c r="I27" s="202"/>
      <c r="J27" s="202"/>
    </row>
    <row r="28" spans="1:11" ht="29.25" customHeight="1">
      <c r="A28" s="1849" t="s">
        <v>1905</v>
      </c>
      <c r="B28" s="1850"/>
      <c r="C28" s="1850"/>
      <c r="D28" s="1850"/>
      <c r="E28" s="1851"/>
      <c r="F28" s="774"/>
      <c r="G28" s="775"/>
    </row>
    <row r="29" spans="1:11">
      <c r="B29" s="494"/>
      <c r="C29" s="494"/>
      <c r="D29" s="494"/>
      <c r="F29" s="202"/>
      <c r="G29" s="776"/>
    </row>
    <row r="30" spans="1:11">
      <c r="A30" s="777" t="s">
        <v>571</v>
      </c>
      <c r="B30" s="778"/>
      <c r="C30" s="777" t="s">
        <v>382</v>
      </c>
      <c r="D30" s="778"/>
      <c r="E30" s="779" t="s">
        <v>767</v>
      </c>
      <c r="F30" s="202"/>
      <c r="G30" s="776"/>
    </row>
    <row r="31" spans="1:11">
      <c r="A31" s="780"/>
      <c r="D31" s="237"/>
      <c r="E31" s="781" t="s">
        <v>768</v>
      </c>
      <c r="F31" s="782" t="s">
        <v>538</v>
      </c>
      <c r="G31" s="735"/>
      <c r="H31" s="2261"/>
      <c r="I31" s="2262"/>
      <c r="J31" s="2262"/>
      <c r="K31" s="2262"/>
    </row>
    <row r="32" spans="1:11">
      <c r="A32" s="780"/>
      <c r="B32" s="237"/>
      <c r="C32" s="237"/>
      <c r="D32" s="237"/>
      <c r="E32" s="776"/>
      <c r="F32" s="782" t="s">
        <v>539</v>
      </c>
      <c r="G32" s="735"/>
      <c r="H32" s="2263"/>
      <c r="I32" s="2262"/>
      <c r="J32" s="2262"/>
      <c r="K32" s="2262"/>
    </row>
    <row r="33" spans="1:11" ht="1.5" customHeight="1">
      <c r="A33" s="783" t="s">
        <v>1168</v>
      </c>
      <c r="B33" s="364"/>
      <c r="C33" s="364"/>
      <c r="D33" s="364"/>
      <c r="E33" s="364"/>
      <c r="F33" s="364"/>
      <c r="G33" s="784"/>
      <c r="H33" s="2263"/>
      <c r="I33" s="2262"/>
      <c r="J33" s="2262"/>
      <c r="K33" s="2262"/>
    </row>
    <row r="34" spans="1:11">
      <c r="A34" s="785" t="s">
        <v>1812</v>
      </c>
      <c r="B34" s="364"/>
      <c r="C34" s="364"/>
      <c r="D34" s="364"/>
      <c r="E34" s="364"/>
      <c r="F34" s="364"/>
      <c r="G34" s="784"/>
    </row>
    <row r="35" spans="1:11" ht="15">
      <c r="A35" s="796" t="s">
        <v>906</v>
      </c>
      <c r="B35" s="786"/>
      <c r="C35" s="786"/>
      <c r="D35" s="786"/>
      <c r="E35" s="786"/>
      <c r="F35" s="786"/>
      <c r="G35" s="787"/>
      <c r="H35" s="788"/>
    </row>
    <row r="36" spans="1:11">
      <c r="A36" s="749" t="s">
        <v>1108</v>
      </c>
      <c r="B36" s="789"/>
      <c r="C36" s="789"/>
      <c r="D36" s="789"/>
      <c r="E36" s="789"/>
      <c r="F36" s="790"/>
      <c r="G36" s="736"/>
    </row>
    <row r="37" spans="1:11">
      <c r="A37" s="791" t="s">
        <v>895</v>
      </c>
      <c r="B37" s="789"/>
      <c r="C37" s="789"/>
      <c r="D37" s="789"/>
      <c r="E37" s="789"/>
      <c r="F37" s="790"/>
      <c r="G37" s="736"/>
    </row>
    <row r="38" spans="1:11">
      <c r="A38" s="791" t="s">
        <v>992</v>
      </c>
      <c r="B38" s="789"/>
      <c r="C38" s="789"/>
      <c r="D38" s="789"/>
      <c r="E38" s="789"/>
      <c r="F38" s="790"/>
      <c r="G38" s="736"/>
    </row>
    <row r="39" spans="1:11">
      <c r="A39" s="791" t="s">
        <v>993</v>
      </c>
      <c r="B39" s="789"/>
      <c r="C39" s="789"/>
      <c r="D39" s="789"/>
      <c r="E39" s="789"/>
      <c r="F39" s="790"/>
      <c r="G39" s="736"/>
    </row>
    <row r="40" spans="1:11">
      <c r="A40" s="791" t="s">
        <v>994</v>
      </c>
      <c r="B40" s="789"/>
      <c r="C40" s="789"/>
      <c r="D40" s="789"/>
      <c r="E40" s="789"/>
      <c r="F40" s="790"/>
      <c r="G40" s="736"/>
    </row>
    <row r="41" spans="1:11">
      <c r="A41" s="2258" t="s">
        <v>540</v>
      </c>
      <c r="B41" s="2271"/>
      <c r="C41" s="2271"/>
      <c r="D41" s="2271"/>
      <c r="E41" s="2271"/>
      <c r="F41" s="2272"/>
      <c r="G41" s="736"/>
    </row>
    <row r="42" spans="1:11">
      <c r="A42" s="791" t="s">
        <v>969</v>
      </c>
      <c r="B42" s="789"/>
      <c r="C42" s="789"/>
      <c r="D42" s="789"/>
      <c r="E42" s="789"/>
      <c r="F42" s="790"/>
      <c r="G42" s="736"/>
    </row>
    <row r="43" spans="1:11">
      <c r="A43" s="791" t="s">
        <v>970</v>
      </c>
      <c r="B43" s="789"/>
      <c r="C43" s="789"/>
      <c r="D43" s="789"/>
      <c r="E43" s="789"/>
      <c r="F43" s="790"/>
      <c r="G43" s="736"/>
    </row>
    <row r="44" spans="1:11">
      <c r="A44" s="791" t="s">
        <v>971</v>
      </c>
      <c r="B44" s="789"/>
      <c r="C44" s="789"/>
      <c r="D44" s="789"/>
      <c r="E44" s="789"/>
      <c r="F44" s="790"/>
      <c r="G44" s="736"/>
    </row>
    <row r="45" spans="1:11" ht="6.75" customHeight="1"/>
    <row r="46" spans="1:11" ht="15">
      <c r="A46" s="1502" t="s">
        <v>1806</v>
      </c>
      <c r="B46" s="408" t="s">
        <v>1674</v>
      </c>
    </row>
    <row r="47" spans="1:11" s="794" customFormat="1" ht="12.75" customHeight="1">
      <c r="A47" s="792"/>
      <c r="B47" s="793" t="s">
        <v>1675</v>
      </c>
      <c r="E47" s="793"/>
      <c r="K47" s="795"/>
    </row>
    <row r="48" spans="1:11" ht="12.75" customHeight="1">
      <c r="A48" s="1503" t="s">
        <v>1807</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topLeftCell="A4" colorId="8" zoomScale="110" zoomScaleNormal="110" workbookViewId="0">
      <selection activeCell="F60" sqref="F59:F60"/>
    </sheetView>
  </sheetViews>
  <sheetFormatPr defaultColWidth="9.140625" defaultRowHeight="12.75"/>
  <cols>
    <col min="1" max="1" width="28.85546875" style="77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c r="A1" s="2293" t="s">
        <v>1904</v>
      </c>
      <c r="B1" s="2294"/>
      <c r="C1" s="2295"/>
      <c r="D1" s="797"/>
      <c r="E1" s="798"/>
      <c r="F1" s="798"/>
      <c r="G1" s="799"/>
      <c r="H1" s="800"/>
      <c r="I1" s="801"/>
      <c r="J1" s="2291"/>
      <c r="K1" s="2292"/>
      <c r="L1" s="2292"/>
    </row>
    <row r="2" spans="1:14" ht="69.75" customHeight="1">
      <c r="A2" s="802" t="s">
        <v>1677</v>
      </c>
      <c r="B2" s="803" t="s">
        <v>377</v>
      </c>
      <c r="C2" s="804" t="s">
        <v>1961</v>
      </c>
      <c r="D2" s="804" t="s">
        <v>1962</v>
      </c>
      <c r="E2" s="804" t="s">
        <v>1963</v>
      </c>
      <c r="F2" s="804" t="s">
        <v>1964</v>
      </c>
      <c r="G2" s="804" t="s">
        <v>604</v>
      </c>
      <c r="H2" s="804" t="s">
        <v>1965</v>
      </c>
      <c r="I2" s="804" t="s">
        <v>1966</v>
      </c>
      <c r="J2" s="804" t="s">
        <v>1967</v>
      </c>
      <c r="K2" s="804" t="s">
        <v>1968</v>
      </c>
      <c r="L2" s="804" t="s">
        <v>1969</v>
      </c>
      <c r="M2" s="805"/>
      <c r="N2" s="805"/>
    </row>
    <row r="3" spans="1:14" ht="13.5" thickBot="1">
      <c r="A3" s="1600" t="s">
        <v>891</v>
      </c>
      <c r="B3" s="1601">
        <v>210</v>
      </c>
      <c r="C3" s="806"/>
      <c r="D3" s="806"/>
      <c r="E3" s="806"/>
      <c r="F3" s="1729">
        <f>(C3+D3)-E3</f>
        <v>0</v>
      </c>
      <c r="G3" s="807"/>
      <c r="H3" s="806"/>
      <c r="I3" s="806"/>
      <c r="J3" s="806"/>
      <c r="K3" s="1738">
        <f>(H3+I3)-J3</f>
        <v>0</v>
      </c>
      <c r="L3" s="1738">
        <f>F3-K3</f>
        <v>0</v>
      </c>
      <c r="M3" s="805"/>
      <c r="N3" s="805"/>
    </row>
    <row r="4" spans="1:14" ht="15" customHeight="1" thickTop="1">
      <c r="A4" s="1602" t="s">
        <v>158</v>
      </c>
      <c r="B4" s="1601">
        <v>220</v>
      </c>
      <c r="C4" s="752"/>
      <c r="D4" s="752"/>
      <c r="E4" s="752"/>
      <c r="F4" s="744"/>
      <c r="G4" s="808"/>
      <c r="H4" s="809"/>
      <c r="I4" s="809"/>
      <c r="J4" s="809"/>
      <c r="K4" s="810"/>
      <c r="L4" s="744"/>
    </row>
    <row r="5" spans="1:14" ht="13.5" thickBot="1">
      <c r="A5" s="749" t="s">
        <v>892</v>
      </c>
      <c r="B5" s="811">
        <v>221</v>
      </c>
      <c r="C5" s="812">
        <v>10020669</v>
      </c>
      <c r="D5" s="812"/>
      <c r="E5" s="812"/>
      <c r="F5" s="1729">
        <f>(C5+D5)-E5</f>
        <v>10020669</v>
      </c>
      <c r="G5" s="808"/>
      <c r="H5" s="813"/>
      <c r="I5" s="813"/>
      <c r="J5" s="813"/>
      <c r="K5" s="764"/>
      <c r="L5" s="1738">
        <f>F5-K5</f>
        <v>10020669</v>
      </c>
    </row>
    <row r="6" spans="1:14" ht="14.25" thickTop="1" thickBot="1">
      <c r="A6" s="749" t="s">
        <v>1116</v>
      </c>
      <c r="B6" s="811">
        <v>222</v>
      </c>
      <c r="C6" s="736"/>
      <c r="D6" s="736"/>
      <c r="E6" s="736"/>
      <c r="F6" s="1729">
        <f>(C6+D6)-E6</f>
        <v>0</v>
      </c>
      <c r="G6" s="808">
        <v>50</v>
      </c>
      <c r="H6" s="736"/>
      <c r="I6" s="736">
        <f>IF((C6+D6)-((ROUND(F6/G6,0))+H6)&lt;0,(C6+D6)-H6,ROUND(F6/G6,0))</f>
        <v>0</v>
      </c>
      <c r="J6" s="736"/>
      <c r="K6" s="1738">
        <f>(H6+I6)-J6</f>
        <v>0</v>
      </c>
      <c r="L6" s="1738">
        <f>F6-K6</f>
        <v>0</v>
      </c>
    </row>
    <row r="7" spans="1:14" ht="15" customHeight="1" thickTop="1">
      <c r="A7" s="1602" t="s">
        <v>159</v>
      </c>
      <c r="B7" s="1601">
        <v>230</v>
      </c>
      <c r="C7" s="752"/>
      <c r="D7" s="752"/>
      <c r="E7" s="752"/>
      <c r="F7" s="744"/>
      <c r="G7" s="814"/>
      <c r="H7" s="752"/>
      <c r="I7" s="752"/>
      <c r="J7" s="752"/>
      <c r="K7" s="744"/>
      <c r="L7" s="744"/>
    </row>
    <row r="8" spans="1:14" ht="13.5" thickBot="1">
      <c r="A8" s="749" t="s">
        <v>1117</v>
      </c>
      <c r="B8" s="811">
        <v>231</v>
      </c>
      <c r="C8" s="815">
        <v>391677920</v>
      </c>
      <c r="D8" s="815">
        <v>16058392</v>
      </c>
      <c r="E8" s="815">
        <v>2388466</v>
      </c>
      <c r="F8" s="1729">
        <f>(C8+D8)-E8</f>
        <v>405347846</v>
      </c>
      <c r="G8" s="814">
        <v>50</v>
      </c>
      <c r="H8" s="736">
        <v>165814917</v>
      </c>
      <c r="I8" s="736">
        <f>IF((C8+D8)-((ROUND(F8/G8,0))+H8)&lt;0,(C8+D8)-H8,ROUND(F8/G8,0))</f>
        <v>8106957</v>
      </c>
      <c r="J8" s="736">
        <v>2257483</v>
      </c>
      <c r="K8" s="1738">
        <f>(H8+I8)-J8</f>
        <v>171664391</v>
      </c>
      <c r="L8" s="1738">
        <f>F8-K8</f>
        <v>233683455</v>
      </c>
    </row>
    <row r="9" spans="1:14" ht="14.25" thickTop="1" thickBot="1">
      <c r="A9" s="749" t="s">
        <v>1118</v>
      </c>
      <c r="B9" s="811">
        <v>232</v>
      </c>
      <c r="C9" s="736"/>
      <c r="D9" s="736"/>
      <c r="E9" s="736"/>
      <c r="F9" s="1729">
        <f>(C9+D9)-E9</f>
        <v>0</v>
      </c>
      <c r="G9" s="814">
        <v>20</v>
      </c>
      <c r="H9" s="736"/>
      <c r="I9" s="736">
        <f>IF((C9+D9)-((ROUND(F9/G9,0))+H9)&lt;0,(C9+D9)-H9,ROUND(F9/G9,0))</f>
        <v>0</v>
      </c>
      <c r="J9" s="736"/>
      <c r="K9" s="1738">
        <f>(H9+I9)-J9</f>
        <v>0</v>
      </c>
      <c r="L9" s="1738">
        <f>F9-K9</f>
        <v>0</v>
      </c>
    </row>
    <row r="10" spans="1:14" ht="24" thickTop="1" thickBot="1">
      <c r="A10" s="816" t="s">
        <v>1119</v>
      </c>
      <c r="B10" s="811">
        <v>240</v>
      </c>
      <c r="C10" s="817">
        <v>13844665</v>
      </c>
      <c r="D10" s="817">
        <v>1058704</v>
      </c>
      <c r="E10" s="817">
        <v>75135</v>
      </c>
      <c r="F10" s="1733">
        <f>(C10+D10)-E10</f>
        <v>14828234</v>
      </c>
      <c r="G10" s="814">
        <v>20</v>
      </c>
      <c r="H10" s="818">
        <v>3919687</v>
      </c>
      <c r="I10" s="818">
        <f>IF((C10+D10)-((ROUND(F10/G10,0))+H10)&lt;0,(C10+D10)-H10,ROUND(F10/G10,0))</f>
        <v>741412</v>
      </c>
      <c r="J10" s="818">
        <v>43086</v>
      </c>
      <c r="K10" s="1738">
        <f>(H10+I10)-J10</f>
        <v>4618013</v>
      </c>
      <c r="L10" s="1738">
        <f>F10-K10</f>
        <v>10210221</v>
      </c>
    </row>
    <row r="11" spans="1:14" ht="13.5" thickTop="1">
      <c r="A11" s="1603" t="s">
        <v>1135</v>
      </c>
      <c r="B11" s="1601">
        <v>250</v>
      </c>
      <c r="C11" s="752"/>
      <c r="D11" s="752"/>
      <c r="E11" s="752"/>
      <c r="F11" s="744"/>
      <c r="G11" s="814"/>
      <c r="H11" s="752"/>
      <c r="I11" s="752"/>
      <c r="J11" s="752"/>
      <c r="K11" s="744"/>
      <c r="L11" s="744"/>
    </row>
    <row r="12" spans="1:14" ht="13.5" thickBot="1">
      <c r="A12" s="819" t="s">
        <v>1120</v>
      </c>
      <c r="B12" s="811">
        <v>251</v>
      </c>
      <c r="C12" s="815">
        <v>29205286</v>
      </c>
      <c r="D12" s="815">
        <v>104858</v>
      </c>
      <c r="E12" s="815">
        <v>2285212</v>
      </c>
      <c r="F12" s="1729">
        <f>(C12+D12)-E12</f>
        <v>27024932</v>
      </c>
      <c r="G12" s="814">
        <v>10</v>
      </c>
      <c r="H12" s="736">
        <v>17576298</v>
      </c>
      <c r="I12" s="736">
        <f>IF((C12+D12)-((ROUND(F12/G12,0))+H12)&lt;0,(C12+D12)-H12,ROUND(F12/G12,0))</f>
        <v>2702493</v>
      </c>
      <c r="J12" s="736">
        <v>2234017</v>
      </c>
      <c r="K12" s="1738">
        <f>(H12+I12)-J12</f>
        <v>18044774</v>
      </c>
      <c r="L12" s="1738">
        <f>F12-K12</f>
        <v>8980158</v>
      </c>
    </row>
    <row r="13" spans="1:14" ht="14.25" thickTop="1" thickBot="1">
      <c r="A13" s="819" t="s">
        <v>1121</v>
      </c>
      <c r="B13" s="811">
        <v>252</v>
      </c>
      <c r="C13" s="815">
        <v>7986247</v>
      </c>
      <c r="D13" s="815">
        <v>590009</v>
      </c>
      <c r="E13" s="815">
        <v>653906</v>
      </c>
      <c r="F13" s="1729">
        <f>(C13+D13)-E13</f>
        <v>7922350</v>
      </c>
      <c r="G13" s="814">
        <v>5</v>
      </c>
      <c r="H13" s="736">
        <v>236545</v>
      </c>
      <c r="I13" s="736">
        <f>IF((C13+D13)-((ROUND(F13/G13,0))+H13)&lt;0,(C13+D13)-H13,ROUND(F13/G13,0))</f>
        <v>1584470</v>
      </c>
      <c r="J13" s="736">
        <v>417571</v>
      </c>
      <c r="K13" s="1738">
        <f>(H13+I13)-J13</f>
        <v>1403444</v>
      </c>
      <c r="L13" s="1738">
        <f>F13-K13</f>
        <v>6518906</v>
      </c>
    </row>
    <row r="14" spans="1:14" ht="14.25" thickTop="1" thickBot="1">
      <c r="A14" s="819" t="s">
        <v>1122</v>
      </c>
      <c r="B14" s="811">
        <v>253</v>
      </c>
      <c r="C14" s="736">
        <v>659653</v>
      </c>
      <c r="D14" s="736"/>
      <c r="E14" s="736"/>
      <c r="F14" s="1729">
        <f>(C14+D14)-E14</f>
        <v>659653</v>
      </c>
      <c r="G14" s="814">
        <v>3</v>
      </c>
      <c r="H14" s="736">
        <v>457871</v>
      </c>
      <c r="I14" s="736">
        <f>IF((C14+D14)-((ROUND(F14/G14,0))+H14)&lt;0,(C14+D14)-H14,ROUND(F14/G14,0))</f>
        <v>201782</v>
      </c>
      <c r="J14" s="736"/>
      <c r="K14" s="1738">
        <f>(H14+I14)-J14</f>
        <v>659653</v>
      </c>
      <c r="L14" s="1738">
        <f>F14-K14</f>
        <v>0</v>
      </c>
    </row>
    <row r="15" spans="1:14" ht="15" customHeight="1" thickTop="1" thickBot="1">
      <c r="A15" s="1602" t="s">
        <v>527</v>
      </c>
      <c r="B15" s="1601">
        <v>260</v>
      </c>
      <c r="C15" s="815">
        <v>17560021</v>
      </c>
      <c r="D15" s="815">
        <v>16403894</v>
      </c>
      <c r="E15" s="815">
        <v>9228460</v>
      </c>
      <c r="F15" s="1729">
        <f>(C15+D15)-E15</f>
        <v>24735455</v>
      </c>
      <c r="G15" s="820" t="s">
        <v>861</v>
      </c>
      <c r="H15" s="752"/>
      <c r="I15" s="752"/>
      <c r="J15" s="752"/>
      <c r="K15" s="752"/>
      <c r="L15" s="1738">
        <f>F15-K15</f>
        <v>24735455</v>
      </c>
    </row>
    <row r="16" spans="1:14" ht="15" customHeight="1" thickTop="1" thickBot="1">
      <c r="A16" s="1734" t="s">
        <v>642</v>
      </c>
      <c r="B16" s="1735">
        <v>200</v>
      </c>
      <c r="C16" s="1729">
        <f>SUM(C3,C5:C6,C8:C10,C12:C15)</f>
        <v>470954461</v>
      </c>
      <c r="D16" s="1729">
        <f>SUM(D3,D5:D6,D8:D10,D12:D15)</f>
        <v>34215857</v>
      </c>
      <c r="E16" s="1729">
        <f>SUM(E3,E5:E6,E8:E10,E12:E15)</f>
        <v>14631179</v>
      </c>
      <c r="F16" s="1729">
        <f>SUM(F3,F5:F6,F8:F10,F12:F15)</f>
        <v>490539139</v>
      </c>
      <c r="G16" s="814"/>
      <c r="H16" s="1729">
        <f>SUM(H3,H6,H8:H10,H12:H14,)</f>
        <v>188005318</v>
      </c>
      <c r="I16" s="1729">
        <f>SUM(I3,I6,I8:I10,I12:I14,)</f>
        <v>13337114</v>
      </c>
      <c r="J16" s="1729">
        <f>SUM(J3,J6,J8:J10,J12:J14,)</f>
        <v>4952157</v>
      </c>
      <c r="K16" s="1729">
        <f>(H16+I16)-J16</f>
        <v>196390275</v>
      </c>
      <c r="L16" s="1729">
        <f>F16-K16</f>
        <v>294148864</v>
      </c>
    </row>
    <row r="17" spans="1:12" ht="15" customHeight="1" thickTop="1" thickBot="1">
      <c r="A17" s="1604" t="s">
        <v>290</v>
      </c>
      <c r="B17" s="1601">
        <v>700</v>
      </c>
      <c r="C17" s="740"/>
      <c r="D17" s="740"/>
      <c r="E17" s="740"/>
      <c r="F17" s="1729">
        <f>SUM('Expenditures 15-22'!I114,'Expenditures 15-22'!I151,'Expenditures 15-22'!I210,'Expenditures 15-22'!I312,'Expenditures 15-22'!I342,'Expenditures 15-22'!I367)</f>
        <v>5467119</v>
      </c>
      <c r="G17" s="808">
        <v>10</v>
      </c>
      <c r="H17" s="740"/>
      <c r="I17" s="1738">
        <f>F17/G17</f>
        <v>546711.9</v>
      </c>
      <c r="J17" s="740"/>
      <c r="K17" s="766"/>
      <c r="L17" s="766"/>
    </row>
    <row r="18" spans="1:12" ht="14.25" thickTop="1" thickBot="1">
      <c r="A18" s="1736" t="s">
        <v>684</v>
      </c>
      <c r="B18" s="1737"/>
      <c r="C18" s="742"/>
      <c r="D18" s="742"/>
      <c r="E18" s="742"/>
      <c r="F18" s="821"/>
      <c r="G18" s="822"/>
      <c r="H18" s="744"/>
      <c r="I18" s="1729">
        <f>SUM(I16,I17)</f>
        <v>13883825.9</v>
      </c>
      <c r="J18" s="744"/>
      <c r="K18" s="744"/>
      <c r="L18" s="744"/>
    </row>
    <row r="19" spans="1:12" ht="12" customHeight="1" thickTop="1">
      <c r="F19" s="496"/>
      <c r="L19" s="496"/>
    </row>
    <row r="20" spans="1:12" ht="12" customHeight="1">
      <c r="A20" s="823"/>
      <c r="B20" s="494"/>
      <c r="F20" s="496"/>
      <c r="L20" s="496"/>
    </row>
    <row r="21" spans="1:12" ht="12" customHeight="1">
      <c r="B21" s="494"/>
      <c r="F21" s="496"/>
      <c r="L21" s="496"/>
    </row>
    <row r="22" spans="1:12" ht="12" customHeight="1">
      <c r="B22" s="494"/>
      <c r="F22" s="496"/>
      <c r="L22" s="496"/>
    </row>
    <row r="23" spans="1:12" ht="12" customHeight="1">
      <c r="A23" s="824"/>
      <c r="B23" s="494"/>
      <c r="F23" s="496"/>
      <c r="L23" s="496"/>
    </row>
    <row r="24" spans="1:12" ht="12" customHeight="1">
      <c r="B24" s="494"/>
      <c r="F24" s="496"/>
      <c r="L24" s="496"/>
    </row>
    <row r="25" spans="1:12">
      <c r="F25" s="496"/>
      <c r="L25" s="496"/>
    </row>
    <row r="26" spans="1:12" ht="10.9" customHeight="1">
      <c r="A26" s="825"/>
      <c r="B26" s="247"/>
      <c r="D26" s="347"/>
    </row>
    <row r="27" spans="1:12">
      <c r="A27" s="825"/>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69" activePane="bottomLeft" state="frozen"/>
      <selection activeCell="F60" sqref="F59:F60"/>
      <selection pane="bottomLeft" activeCell="F60" sqref="F59:F60"/>
    </sheetView>
  </sheetViews>
  <sheetFormatPr defaultColWidth="8.7109375" defaultRowHeight="11.25"/>
  <cols>
    <col min="1" max="1" width="22.140625" style="827" customWidth="1"/>
    <col min="2" max="2" width="31.85546875" style="827" customWidth="1"/>
    <col min="3" max="3" width="6.7109375" style="834" customWidth="1"/>
    <col min="4" max="4" width="55.7109375" style="827" customWidth="1"/>
    <col min="5" max="5" width="3.140625" style="834" customWidth="1"/>
    <col min="6" max="6" width="17.42578125" style="827" customWidth="1"/>
    <col min="7" max="7" width="0.85546875" style="827" customWidth="1"/>
    <col min="8" max="8" width="2.28515625" style="827" customWidth="1"/>
    <col min="9" max="16384" width="8.7109375" style="827"/>
  </cols>
  <sheetData>
    <row r="1" spans="1:7" ht="19.5" customHeight="1" thickTop="1">
      <c r="A1" s="2299" t="s">
        <v>1970</v>
      </c>
      <c r="B1" s="2300"/>
      <c r="C1" s="2300"/>
      <c r="D1" s="2300"/>
      <c r="E1" s="2300"/>
      <c r="F1" s="2301"/>
      <c r="G1" s="826"/>
    </row>
    <row r="2" spans="1:7" ht="15" customHeight="1" thickBot="1">
      <c r="A2" s="2302" t="s">
        <v>476</v>
      </c>
      <c r="B2" s="2303"/>
      <c r="C2" s="2303"/>
      <c r="D2" s="2303"/>
      <c r="E2" s="2303"/>
      <c r="F2" s="2304"/>
      <c r="G2" s="828"/>
    </row>
    <row r="3" spans="1:7" ht="5.25" customHeight="1" thickTop="1">
      <c r="A3" s="829"/>
      <c r="B3" s="830"/>
      <c r="C3" s="831"/>
      <c r="D3" s="830"/>
      <c r="E3" s="831"/>
      <c r="F3" s="830"/>
      <c r="G3" s="830"/>
    </row>
    <row r="4" spans="1:7" ht="12.2" customHeight="1">
      <c r="A4" s="832" t="s">
        <v>1076</v>
      </c>
      <c r="B4" s="833" t="s">
        <v>115</v>
      </c>
      <c r="D4" s="835" t="s">
        <v>510</v>
      </c>
      <c r="F4" s="833" t="s">
        <v>864</v>
      </c>
    </row>
    <row r="5" spans="1:7" ht="7.5" customHeight="1">
      <c r="A5" s="2305"/>
      <c r="B5" s="2306"/>
      <c r="C5" s="2306"/>
      <c r="D5" s="2306"/>
      <c r="E5" s="2306"/>
      <c r="F5" s="2306"/>
    </row>
    <row r="6" spans="1:7" ht="13.5" customHeight="1" thickBot="1">
      <c r="A6" s="2296" t="s">
        <v>1103</v>
      </c>
      <c r="B6" s="2297"/>
      <c r="C6" s="2297"/>
      <c r="D6" s="2297"/>
      <c r="E6" s="2297"/>
      <c r="F6" s="2298"/>
      <c r="G6" s="836"/>
    </row>
    <row r="7" spans="1:7" s="836" customFormat="1" ht="12" thickTop="1">
      <c r="A7" s="837" t="s">
        <v>501</v>
      </c>
      <c r="B7" s="838"/>
      <c r="C7" s="839"/>
      <c r="D7" s="838"/>
      <c r="E7" s="839"/>
      <c r="F7" s="838"/>
    </row>
    <row r="8" spans="1:7">
      <c r="A8" s="840" t="s">
        <v>458</v>
      </c>
      <c r="B8" s="841" t="s">
        <v>1467</v>
      </c>
      <c r="C8" s="842"/>
      <c r="D8" s="840" t="s">
        <v>500</v>
      </c>
      <c r="E8" s="839" t="s">
        <v>957</v>
      </c>
      <c r="F8" s="1877">
        <f>'Expenditures 15-22'!K114</f>
        <v>308031700</v>
      </c>
      <c r="G8" s="836"/>
    </row>
    <row r="9" spans="1:7">
      <c r="A9" s="840" t="s">
        <v>459</v>
      </c>
      <c r="B9" s="841" t="s">
        <v>1872</v>
      </c>
      <c r="C9" s="842"/>
      <c r="D9" s="840" t="s">
        <v>500</v>
      </c>
      <c r="E9" s="839"/>
      <c r="F9" s="1878">
        <f>'Expenditures 15-22'!K151</f>
        <v>26545592</v>
      </c>
      <c r="G9" s="843"/>
    </row>
    <row r="10" spans="1:7">
      <c r="A10" s="840" t="s">
        <v>498</v>
      </c>
      <c r="B10" s="841" t="s">
        <v>1873</v>
      </c>
      <c r="C10" s="842"/>
      <c r="D10" s="840" t="s">
        <v>500</v>
      </c>
      <c r="E10" s="839"/>
      <c r="F10" s="1878">
        <f>'Expenditures 15-22'!K174</f>
        <v>14448033</v>
      </c>
      <c r="G10" s="843"/>
    </row>
    <row r="11" spans="1:7">
      <c r="A11" s="840" t="s">
        <v>460</v>
      </c>
      <c r="B11" s="841" t="s">
        <v>1874</v>
      </c>
      <c r="C11" s="842"/>
      <c r="D11" s="840" t="s">
        <v>500</v>
      </c>
      <c r="E11" s="839"/>
      <c r="F11" s="1878">
        <f>'Expenditures 15-22'!K210</f>
        <v>20701413</v>
      </c>
      <c r="G11" s="843"/>
    </row>
    <row r="12" spans="1:7">
      <c r="A12" s="840" t="s">
        <v>461</v>
      </c>
      <c r="B12" s="841" t="s">
        <v>1875</v>
      </c>
      <c r="C12" s="842"/>
      <c r="D12" s="840" t="s">
        <v>500</v>
      </c>
      <c r="E12" s="839"/>
      <c r="F12" s="1878">
        <f>'Expenditures 15-22'!K295</f>
        <v>7585542</v>
      </c>
      <c r="G12" s="843"/>
    </row>
    <row r="13" spans="1:7">
      <c r="A13" s="840" t="s">
        <v>106</v>
      </c>
      <c r="B13" s="841" t="s">
        <v>1876</v>
      </c>
      <c r="C13" s="842"/>
      <c r="D13" s="840" t="s">
        <v>500</v>
      </c>
      <c r="E13" s="839"/>
      <c r="F13" s="1878">
        <f>'Expenditures 15-22'!K342</f>
        <v>6654175</v>
      </c>
      <c r="G13" s="844"/>
    </row>
    <row r="14" spans="1:7" ht="12" customHeight="1" thickBot="1">
      <c r="A14" s="1739"/>
      <c r="B14" s="1740"/>
      <c r="C14" s="1741"/>
      <c r="D14" s="1742" t="s">
        <v>500</v>
      </c>
      <c r="E14" s="1743" t="s">
        <v>957</v>
      </c>
      <c r="F14" s="1744">
        <f>SUM(F8:F13)</f>
        <v>383966455</v>
      </c>
      <c r="G14" s="836"/>
    </row>
    <row r="15" spans="1:7" ht="3.75" customHeight="1" thickTop="1">
      <c r="A15" s="836"/>
      <c r="B15" s="836"/>
      <c r="C15" s="842"/>
      <c r="D15" s="836"/>
      <c r="E15" s="839"/>
      <c r="F15" s="836"/>
      <c r="G15" s="836"/>
    </row>
    <row r="16" spans="1:7" ht="12" customHeight="1">
      <c r="A16" s="845" t="s">
        <v>511</v>
      </c>
      <c r="B16" s="231"/>
      <c r="C16" s="231"/>
      <c r="D16" s="838"/>
      <c r="E16" s="839"/>
      <c r="F16" s="838"/>
      <c r="G16" s="836"/>
    </row>
    <row r="17" spans="1:7" ht="4.5" customHeight="1">
      <c r="A17" s="845"/>
      <c r="B17" s="231"/>
      <c r="C17" s="231"/>
      <c r="D17" s="838"/>
      <c r="E17" s="839"/>
      <c r="F17" s="838"/>
      <c r="G17" s="836"/>
    </row>
    <row r="18" spans="1:7">
      <c r="A18" s="840" t="s">
        <v>460</v>
      </c>
      <c r="B18" s="841" t="s">
        <v>1009</v>
      </c>
      <c r="C18" s="846">
        <f>'Revenues 9-14'!B43</f>
        <v>1412</v>
      </c>
      <c r="D18" s="847" t="str">
        <f>'Revenues 9-14'!A43</f>
        <v>Regular - Transp Fees from Other Districts (In State)</v>
      </c>
      <c r="E18" s="839" t="s">
        <v>957</v>
      </c>
      <c r="F18" s="1879">
        <f>'Revenues 9-14'!F43</f>
        <v>0</v>
      </c>
      <c r="G18" s="836"/>
    </row>
    <row r="19" spans="1:7">
      <c r="A19" s="840" t="s">
        <v>460</v>
      </c>
      <c r="B19" s="841" t="s">
        <v>1010</v>
      </c>
      <c r="C19" s="848">
        <f>'Revenues 9-14'!B47</f>
        <v>1421</v>
      </c>
      <c r="D19" s="849" t="str">
        <f>'Revenues 9-14'!A47</f>
        <v>Summer Sch - Transp. Fees from Pupils or Parents (In State)</v>
      </c>
      <c r="E19" s="850"/>
      <c r="F19" s="1880">
        <f>'Revenues 9-14'!F47</f>
        <v>0</v>
      </c>
      <c r="G19" s="836"/>
    </row>
    <row r="20" spans="1:7">
      <c r="A20" s="840" t="s">
        <v>460</v>
      </c>
      <c r="B20" s="841" t="s">
        <v>1011</v>
      </c>
      <c r="C20" s="846">
        <f>'Revenues 9-14'!B48</f>
        <v>1422</v>
      </c>
      <c r="D20" s="847" t="str">
        <f>'Revenues 9-14'!A48</f>
        <v>Summer Sch - Transp. Fees from Other Districts (In State)</v>
      </c>
      <c r="E20" s="839"/>
      <c r="F20" s="1881">
        <f>'Revenues 9-14'!F48</f>
        <v>0</v>
      </c>
      <c r="G20" s="836"/>
    </row>
    <row r="21" spans="1:7">
      <c r="A21" s="840" t="s">
        <v>460</v>
      </c>
      <c r="B21" s="841" t="s">
        <v>1012</v>
      </c>
      <c r="C21" s="848">
        <f>'Revenues 9-14'!B49</f>
        <v>1423</v>
      </c>
      <c r="D21" s="847" t="str">
        <f>'Revenues 9-14'!A49</f>
        <v>Summer Sch - Transp. Fees from Other Sources (In State)</v>
      </c>
      <c r="E21" s="839"/>
      <c r="F21" s="1882">
        <f>'Revenues 9-14'!F49</f>
        <v>0</v>
      </c>
      <c r="G21" s="836"/>
    </row>
    <row r="22" spans="1:7">
      <c r="A22" s="840" t="s">
        <v>460</v>
      </c>
      <c r="B22" s="841" t="s">
        <v>1013</v>
      </c>
      <c r="C22" s="848">
        <f>'Revenues 9-14'!B50</f>
        <v>1424</v>
      </c>
      <c r="D22" s="847" t="str">
        <f>'Revenues 9-14'!A50</f>
        <v>Summer Sch - Transp. Fees from Other Sources (Out of State)</v>
      </c>
      <c r="E22" s="839"/>
      <c r="F22" s="1882">
        <f>'Revenues 9-14'!F50</f>
        <v>0</v>
      </c>
      <c r="G22" s="836"/>
    </row>
    <row r="23" spans="1:7">
      <c r="A23" s="840" t="s">
        <v>460</v>
      </c>
      <c r="B23" s="841" t="s">
        <v>1014</v>
      </c>
      <c r="C23" s="846">
        <f>'Revenues 9-14'!B52</f>
        <v>1432</v>
      </c>
      <c r="D23" s="847" t="str">
        <f>'Revenues 9-14'!A52</f>
        <v>CTE - Transp Fees from Other Districts (In State)</v>
      </c>
      <c r="E23" s="839"/>
      <c r="F23" s="1882">
        <f>'Revenues 9-14'!F52</f>
        <v>0</v>
      </c>
      <c r="G23" s="836"/>
    </row>
    <row r="24" spans="1:7">
      <c r="A24" s="840" t="s">
        <v>460</v>
      </c>
      <c r="B24" s="841" t="s">
        <v>1015</v>
      </c>
      <c r="C24" s="846">
        <f>'Revenues 9-14'!B56</f>
        <v>1442</v>
      </c>
      <c r="D24" s="847" t="str">
        <f>'Revenues 9-14'!A56</f>
        <v>Special Ed - Transp Fees from Other Districts (In State)</v>
      </c>
      <c r="E24" s="839"/>
      <c r="F24" s="1882">
        <f>'Revenues 9-14'!F56</f>
        <v>0</v>
      </c>
      <c r="G24" s="836"/>
    </row>
    <row r="25" spans="1:7">
      <c r="A25" s="840" t="s">
        <v>460</v>
      </c>
      <c r="B25" s="841" t="s">
        <v>1016</v>
      </c>
      <c r="C25" s="846">
        <f>'Revenues 9-14'!B59</f>
        <v>1451</v>
      </c>
      <c r="D25" s="847" t="str">
        <f>'Revenues 9-14'!A59</f>
        <v>Adult - Transp Fees from Pupils or Parents (In State)</v>
      </c>
      <c r="E25" s="839"/>
      <c r="F25" s="1882">
        <f>'Revenues 9-14'!F59</f>
        <v>0</v>
      </c>
      <c r="G25" s="836"/>
    </row>
    <row r="26" spans="1:7">
      <c r="A26" s="840" t="s">
        <v>460</v>
      </c>
      <c r="B26" s="841" t="s">
        <v>1017</v>
      </c>
      <c r="C26" s="846">
        <f>'Revenues 9-14'!B60</f>
        <v>1452</v>
      </c>
      <c r="D26" s="847" t="str">
        <f>'Revenues 9-14'!A60</f>
        <v>Adult - Transp Fees from Other Districts (In State)</v>
      </c>
      <c r="E26" s="839"/>
      <c r="F26" s="1882">
        <f>'Revenues 9-14'!F60</f>
        <v>0</v>
      </c>
      <c r="G26" s="836"/>
    </row>
    <row r="27" spans="1:7">
      <c r="A27" s="840" t="s">
        <v>460</v>
      </c>
      <c r="B27" s="841" t="s">
        <v>1018</v>
      </c>
      <c r="C27" s="846">
        <f>'Revenues 9-14'!B61</f>
        <v>1453</v>
      </c>
      <c r="D27" s="847" t="str">
        <f>'Revenues 9-14'!A61</f>
        <v>Adult - Transp Fees from Other Sources (In State)</v>
      </c>
      <c r="E27" s="839"/>
      <c r="F27" s="1882">
        <f>'Revenues 9-14'!F61</f>
        <v>0</v>
      </c>
      <c r="G27" s="836"/>
    </row>
    <row r="28" spans="1:7">
      <c r="A28" s="840" t="s">
        <v>460</v>
      </c>
      <c r="B28" s="841" t="s">
        <v>1019</v>
      </c>
      <c r="C28" s="846">
        <f>'Revenues 9-14'!B62</f>
        <v>1454</v>
      </c>
      <c r="D28" s="847" t="str">
        <f>'Revenues 9-14'!A62</f>
        <v>Adult - Transp Fees from Other Sources (Out of State)</v>
      </c>
      <c r="E28" s="839"/>
      <c r="F28" s="1882">
        <f>'Revenues 9-14'!F62</f>
        <v>0</v>
      </c>
      <c r="G28" s="836"/>
    </row>
    <row r="29" spans="1:7">
      <c r="A29" s="840" t="s">
        <v>1096</v>
      </c>
      <c r="B29" s="841" t="s">
        <v>809</v>
      </c>
      <c r="C29" s="851">
        <f>'Revenues 9-14'!B149</f>
        <v>3410</v>
      </c>
      <c r="D29" s="852" t="str">
        <f>'Revenues 9-14'!A149</f>
        <v>Adult Ed (from ICCB)</v>
      </c>
      <c r="E29" s="839"/>
      <c r="F29" s="1882">
        <f>SUM('Revenues 9-14'!D149,'Revenues 9-14'!F149)</f>
        <v>0</v>
      </c>
      <c r="G29" s="836"/>
    </row>
    <row r="30" spans="1:7">
      <c r="A30" s="840" t="s">
        <v>1096</v>
      </c>
      <c r="B30" s="841" t="s">
        <v>1994</v>
      </c>
      <c r="C30" s="851">
        <f>'Revenues 9-14'!B150</f>
        <v>3499</v>
      </c>
      <c r="D30" s="852" t="str">
        <f>'Revenues 9-14'!A150</f>
        <v>Adult Ed - Other (Describe &amp; Itemize)</v>
      </c>
      <c r="E30" s="839"/>
      <c r="F30" s="1883">
        <f>('Revenues 9-14'!D150+'Revenues 9-14'!F150)</f>
        <v>0</v>
      </c>
      <c r="G30" s="836"/>
    </row>
    <row r="31" spans="1:7">
      <c r="A31" s="840" t="s">
        <v>1096</v>
      </c>
      <c r="B31" s="841" t="s">
        <v>1995</v>
      </c>
      <c r="C31" s="846">
        <f>'Revenues 9-14'!B211</f>
        <v>4600</v>
      </c>
      <c r="D31" s="854" t="str">
        <f>'Revenues 9-14'!A211</f>
        <v>Fed - Spec Education - Preschool Flow-Through</v>
      </c>
      <c r="E31" s="855"/>
      <c r="F31" s="1882">
        <f>SUM('Revenues 9-14'!D211,'Revenues 9-14'!F211)</f>
        <v>0</v>
      </c>
      <c r="G31" s="836"/>
    </row>
    <row r="32" spans="1:7">
      <c r="A32" s="840" t="s">
        <v>1096</v>
      </c>
      <c r="B32" s="841" t="s">
        <v>1996</v>
      </c>
      <c r="C32" s="846">
        <f>'Revenues 9-14'!B212</f>
        <v>4605</v>
      </c>
      <c r="D32" s="856" t="str">
        <f>'Revenues 9-14'!A212</f>
        <v>Fed - Spec Education - Preschool Discretionary</v>
      </c>
      <c r="E32" s="855"/>
      <c r="F32" s="1882">
        <f>SUM('Revenues 9-14'!D212,'Revenues 9-14'!F212)</f>
        <v>0</v>
      </c>
      <c r="G32" s="836"/>
    </row>
    <row r="33" spans="1:7">
      <c r="A33" s="840" t="s">
        <v>459</v>
      </c>
      <c r="B33" s="841" t="s">
        <v>1997</v>
      </c>
      <c r="C33" s="846">
        <f>'Revenues 9-14'!B222</f>
        <v>4810</v>
      </c>
      <c r="D33" s="854" t="str">
        <f>'Revenues 9-14'!A222</f>
        <v>Federal - Adult Education</v>
      </c>
      <c r="E33" s="839"/>
      <c r="F33" s="1882">
        <f>'Revenues 9-14'!D222</f>
        <v>0</v>
      </c>
      <c r="G33" s="836"/>
    </row>
    <row r="34" spans="1:7">
      <c r="A34" s="840" t="s">
        <v>458</v>
      </c>
      <c r="B34" s="840" t="s">
        <v>1468</v>
      </c>
      <c r="C34" s="857" t="str">
        <f>'Expenditures 15-22'!B7</f>
        <v>1125</v>
      </c>
      <c r="D34" s="858" t="str">
        <f>'Expenditures 15-22'!A7</f>
        <v>Pre-K Programs</v>
      </c>
      <c r="E34" s="839"/>
      <c r="F34" s="1882">
        <f>'Expenditures 15-22'!K7-SUM('Expenditures 15-22'!G7,'Expenditures 15-22'!I7)</f>
        <v>8882023</v>
      </c>
      <c r="G34" s="836"/>
    </row>
    <row r="35" spans="1:7">
      <c r="A35" s="840" t="s">
        <v>458</v>
      </c>
      <c r="B35" s="840" t="s">
        <v>1469</v>
      </c>
      <c r="C35" s="857" t="str">
        <f>'Expenditures 15-22'!B9</f>
        <v>1225</v>
      </c>
      <c r="D35" s="858" t="str">
        <f>'Expenditures 15-22'!A9</f>
        <v>Special Education Programs Pre-K</v>
      </c>
      <c r="E35" s="839"/>
      <c r="F35" s="1882">
        <f>'Expenditures 15-22'!K9-SUM('Expenditures 15-22'!G9+'Expenditures 15-22'!I9)</f>
        <v>3366160</v>
      </c>
      <c r="G35" s="836"/>
    </row>
    <row r="36" spans="1:7">
      <c r="A36" s="840" t="s">
        <v>458</v>
      </c>
      <c r="B36" s="840" t="s">
        <v>116</v>
      </c>
      <c r="C36" s="857" t="str">
        <f>'Expenditures 15-22'!B11</f>
        <v>1275</v>
      </c>
      <c r="D36" s="858" t="str">
        <f>'Expenditures 15-22'!A11</f>
        <v>Remedial and Supplemental Programs Pre-K</v>
      </c>
      <c r="E36" s="839"/>
      <c r="F36" s="1882">
        <f>'Expenditures 15-22'!K11-SUM('Expenditures 15-22'!G11,'Expenditures 15-22'!I11)</f>
        <v>0</v>
      </c>
      <c r="G36" s="836"/>
    </row>
    <row r="37" spans="1:7">
      <c r="A37" s="840" t="s">
        <v>458</v>
      </c>
      <c r="B37" s="840" t="s">
        <v>1470</v>
      </c>
      <c r="C37" s="857">
        <f>'Expenditures 15-22'!B12</f>
        <v>1300</v>
      </c>
      <c r="D37" s="859" t="str">
        <f>'Expenditures 15-22'!A12</f>
        <v>Adult/Continuing Education Programs</v>
      </c>
      <c r="E37" s="839"/>
      <c r="F37" s="1882">
        <f>'Expenditures 15-22'!K12-SUM('Expenditures 15-22'!G12+'Expenditures 15-22'!I12)</f>
        <v>225449</v>
      </c>
      <c r="G37" s="836"/>
    </row>
    <row r="38" spans="1:7">
      <c r="A38" s="840" t="s">
        <v>458</v>
      </c>
      <c r="B38" s="840" t="s">
        <v>1471</v>
      </c>
      <c r="C38" s="857">
        <f>'Expenditures 15-22'!B15</f>
        <v>1600</v>
      </c>
      <c r="D38" s="859" t="str">
        <f>'Expenditures 15-22'!A15</f>
        <v>Summer School Programs</v>
      </c>
      <c r="E38" s="839"/>
      <c r="F38" s="1882">
        <f>'Expenditures 15-22'!K15-SUM('Expenditures 15-22'!G15,'Expenditures 15-22'!I15)</f>
        <v>1014945</v>
      </c>
      <c r="G38" s="836"/>
    </row>
    <row r="39" spans="1:7">
      <c r="A39" s="840" t="s">
        <v>458</v>
      </c>
      <c r="B39" s="840" t="s">
        <v>117</v>
      </c>
      <c r="C39" s="857" t="str">
        <f>'Expenditures 15-22'!B20</f>
        <v>1910</v>
      </c>
      <c r="D39" s="859" t="str">
        <f>'Expenditures 15-22'!A20</f>
        <v>Pre-K Programs - Private Tuition</v>
      </c>
      <c r="E39" s="839"/>
      <c r="F39" s="1882">
        <f>'Expenditures 15-22'!K20</f>
        <v>0</v>
      </c>
      <c r="G39" s="836"/>
    </row>
    <row r="40" spans="1:7">
      <c r="A40" s="840" t="s">
        <v>458</v>
      </c>
      <c r="B40" s="840" t="s">
        <v>118</v>
      </c>
      <c r="C40" s="857" t="str">
        <f>'Expenditures 15-22'!B21</f>
        <v>1911</v>
      </c>
      <c r="D40" s="859" t="str">
        <f>'Expenditures 15-22'!A21</f>
        <v>Regular K-12 Programs - Private Tuition</v>
      </c>
      <c r="E40" s="839"/>
      <c r="F40" s="1882">
        <f>'Expenditures 15-22'!K21</f>
        <v>0</v>
      </c>
      <c r="G40" s="836"/>
    </row>
    <row r="41" spans="1:7">
      <c r="A41" s="840" t="s">
        <v>458</v>
      </c>
      <c r="B41" s="840" t="s">
        <v>119</v>
      </c>
      <c r="C41" s="857" t="str">
        <f>'Expenditures 15-22'!B22</f>
        <v>1912</v>
      </c>
      <c r="D41" s="859" t="str">
        <f>'Expenditures 15-22'!A22</f>
        <v>Special Education Programs K-12 - Private Tuition</v>
      </c>
      <c r="E41" s="839"/>
      <c r="F41" s="1882">
        <f>'Expenditures 15-22'!K22</f>
        <v>0</v>
      </c>
      <c r="G41" s="836"/>
    </row>
    <row r="42" spans="1:7">
      <c r="A42" s="840" t="s">
        <v>458</v>
      </c>
      <c r="B42" s="840" t="s">
        <v>120</v>
      </c>
      <c r="C42" s="860" t="str">
        <f>'Expenditures 15-22'!B23</f>
        <v>1913</v>
      </c>
      <c r="D42" s="859" t="str">
        <f>'Expenditures 15-22'!A23</f>
        <v>Special Education Programs Pre-K - Tuition</v>
      </c>
      <c r="E42" s="839"/>
      <c r="F42" s="1882">
        <f>'Expenditures 15-22'!K23</f>
        <v>0</v>
      </c>
      <c r="G42" s="836"/>
    </row>
    <row r="43" spans="1:7">
      <c r="A43" s="840" t="s">
        <v>458</v>
      </c>
      <c r="B43" s="840" t="s">
        <v>121</v>
      </c>
      <c r="C43" s="857" t="str">
        <f>'Expenditures 15-22'!B24</f>
        <v>1914</v>
      </c>
      <c r="D43" s="859" t="str">
        <f>'Expenditures 15-22'!A24</f>
        <v>Remedial/Supplemental Programs K-12 - Private Tuition</v>
      </c>
      <c r="E43" s="839"/>
      <c r="F43" s="1882">
        <f>'Expenditures 15-22'!K24</f>
        <v>0</v>
      </c>
      <c r="G43" s="836"/>
    </row>
    <row r="44" spans="1:7">
      <c r="A44" s="840" t="s">
        <v>458</v>
      </c>
      <c r="B44" s="840" t="s">
        <v>122</v>
      </c>
      <c r="C44" s="860" t="str">
        <f>'Expenditures 15-22'!B25</f>
        <v>1915</v>
      </c>
      <c r="D44" s="859" t="str">
        <f>'Expenditures 15-22'!A25</f>
        <v>Remedial/Supplemental Programs Pre-K - Private Tuition</v>
      </c>
      <c r="E44" s="839"/>
      <c r="F44" s="1882">
        <f>'Expenditures 15-22'!K25</f>
        <v>0</v>
      </c>
      <c r="G44" s="836"/>
    </row>
    <row r="45" spans="1:7">
      <c r="A45" s="840" t="s">
        <v>458</v>
      </c>
      <c r="B45" s="840" t="s">
        <v>123</v>
      </c>
      <c r="C45" s="860" t="str">
        <f>'Expenditures 15-22'!B26</f>
        <v>1916</v>
      </c>
      <c r="D45" s="859" t="str">
        <f>'Expenditures 15-22'!A26</f>
        <v>Adult/Continuing Education Programs - Private Tuition</v>
      </c>
      <c r="E45" s="839"/>
      <c r="F45" s="1882">
        <f>'Expenditures 15-22'!K26</f>
        <v>0</v>
      </c>
      <c r="G45" s="836"/>
    </row>
    <row r="46" spans="1:7">
      <c r="A46" s="840" t="s">
        <v>458</v>
      </c>
      <c r="B46" s="840" t="s">
        <v>124</v>
      </c>
      <c r="C46" s="857" t="str">
        <f>'Expenditures 15-22'!B27</f>
        <v>1917</v>
      </c>
      <c r="D46" s="859" t="str">
        <f>'Expenditures 15-22'!A27</f>
        <v>CTE Programs - Private Tuition</v>
      </c>
      <c r="E46" s="839"/>
      <c r="F46" s="1882">
        <f>'Expenditures 15-22'!K27</f>
        <v>0</v>
      </c>
      <c r="G46" s="836"/>
    </row>
    <row r="47" spans="1:7">
      <c r="A47" s="840" t="s">
        <v>458</v>
      </c>
      <c r="B47" s="840" t="s">
        <v>125</v>
      </c>
      <c r="C47" s="861" t="str">
        <f>'Expenditures 15-22'!B28</f>
        <v>1918</v>
      </c>
      <c r="D47" s="862" t="str">
        <f>'Expenditures 15-22'!A28</f>
        <v>Interscholastic Programs - Private Tuition</v>
      </c>
      <c r="E47" s="839"/>
      <c r="F47" s="1882">
        <f>'Expenditures 15-22'!K28</f>
        <v>0</v>
      </c>
      <c r="G47" s="836"/>
    </row>
    <row r="48" spans="1:7">
      <c r="A48" s="840" t="s">
        <v>458</v>
      </c>
      <c r="B48" s="840" t="s">
        <v>126</v>
      </c>
      <c r="C48" s="860" t="str">
        <f>'Expenditures 15-22'!B29</f>
        <v>1919</v>
      </c>
      <c r="D48" s="859" t="str">
        <f>'Expenditures 15-22'!A29</f>
        <v>Summer School Programs - Private Tuition</v>
      </c>
      <c r="E48" s="839"/>
      <c r="F48" s="1882">
        <f>'Expenditures 15-22'!K29</f>
        <v>0</v>
      </c>
      <c r="G48" s="836"/>
    </row>
    <row r="49" spans="1:7">
      <c r="A49" s="840" t="s">
        <v>458</v>
      </c>
      <c r="B49" s="840" t="s">
        <v>127</v>
      </c>
      <c r="C49" s="857" t="str">
        <f>'Expenditures 15-22'!B30</f>
        <v>1920</v>
      </c>
      <c r="D49" s="859" t="str">
        <f>'Expenditures 15-22'!A30</f>
        <v>Gifted Programs - Private Tuition</v>
      </c>
      <c r="E49" s="839"/>
      <c r="F49" s="1882">
        <f>'Expenditures 15-22'!K30</f>
        <v>0</v>
      </c>
      <c r="G49" s="836"/>
    </row>
    <row r="50" spans="1:7">
      <c r="A50" s="840" t="s">
        <v>458</v>
      </c>
      <c r="B50" s="840" t="s">
        <v>128</v>
      </c>
      <c r="C50" s="857" t="str">
        <f>'Expenditures 15-22'!B31</f>
        <v>1921</v>
      </c>
      <c r="D50" s="859" t="str">
        <f>'Expenditures 15-22'!A31</f>
        <v>Bilingual Programs - Private Tuition</v>
      </c>
      <c r="E50" s="839"/>
      <c r="F50" s="1882">
        <f>'Expenditures 15-22'!K31</f>
        <v>0</v>
      </c>
      <c r="G50" s="836"/>
    </row>
    <row r="51" spans="1:7">
      <c r="A51" s="840" t="s">
        <v>458</v>
      </c>
      <c r="B51" s="840" t="s">
        <v>1472</v>
      </c>
      <c r="C51" s="857" t="str">
        <f>'Expenditures 15-22'!B32</f>
        <v>1922</v>
      </c>
      <c r="D51" s="859" t="str">
        <f>'Expenditures 15-22'!A32</f>
        <v>Truants Alternative/Optional Ed Progms - Private Tuition</v>
      </c>
      <c r="E51" s="839"/>
      <c r="F51" s="1882">
        <f>'Expenditures 15-22'!K32</f>
        <v>0</v>
      </c>
      <c r="G51" s="836"/>
    </row>
    <row r="52" spans="1:7">
      <c r="A52" s="840" t="s">
        <v>458</v>
      </c>
      <c r="B52" s="840" t="s">
        <v>1473</v>
      </c>
      <c r="C52" s="860" t="str">
        <f>'Expenditures 15-22'!B75</f>
        <v>3000</v>
      </c>
      <c r="D52" s="859" t="s">
        <v>448</v>
      </c>
      <c r="E52" s="839"/>
      <c r="F52" s="1882">
        <f>'Expenditures 15-22'!K75-SUM('Expenditures 15-22'!G75,'Expenditures 15-22'!I75)</f>
        <v>4690278</v>
      </c>
      <c r="G52" s="836"/>
    </row>
    <row r="53" spans="1:7">
      <c r="A53" s="840" t="s">
        <v>458</v>
      </c>
      <c r="B53" s="840" t="s">
        <v>1474</v>
      </c>
      <c r="C53" s="860">
        <f>'Expenditures 15-22'!B102</f>
        <v>4000</v>
      </c>
      <c r="D53" s="859" t="str">
        <f>'Expenditures 15-22'!A102</f>
        <v>Total Payments to Other Govt Units</v>
      </c>
      <c r="E53" s="839"/>
      <c r="F53" s="1882">
        <f>'Expenditures 15-22'!K102</f>
        <v>4797117</v>
      </c>
      <c r="G53" s="836"/>
    </row>
    <row r="54" spans="1:7">
      <c r="A54" s="840" t="s">
        <v>458</v>
      </c>
      <c r="B54" s="840" t="s">
        <v>1475</v>
      </c>
      <c r="C54" s="860" t="s">
        <v>981</v>
      </c>
      <c r="D54" s="856" t="s">
        <v>1094</v>
      </c>
      <c r="E54" s="839"/>
      <c r="F54" s="1882">
        <f>'Expenditures 15-22'!G114</f>
        <v>722648</v>
      </c>
      <c r="G54" s="836"/>
    </row>
    <row r="55" spans="1:7">
      <c r="A55" s="840" t="s">
        <v>458</v>
      </c>
      <c r="B55" s="840" t="s">
        <v>1476</v>
      </c>
      <c r="C55" s="860" t="s">
        <v>981</v>
      </c>
      <c r="D55" s="856" t="s">
        <v>290</v>
      </c>
      <c r="E55" s="839"/>
      <c r="F55" s="1882">
        <f>'Expenditures 15-22'!I114</f>
        <v>4769541</v>
      </c>
      <c r="G55" s="836"/>
    </row>
    <row r="56" spans="1:7">
      <c r="A56" s="840" t="s">
        <v>459</v>
      </c>
      <c r="B56" s="840" t="s">
        <v>1477</v>
      </c>
      <c r="C56" s="857" t="str">
        <f>'Expenditures 15-22'!B130</f>
        <v>3000</v>
      </c>
      <c r="D56" s="863" t="s">
        <v>448</v>
      </c>
      <c r="E56" s="839"/>
      <c r="F56" s="1882">
        <f>'Expenditures 15-22'!K130-SUM('Expenditures 15-22'!G130+'Expenditures 15-22'!I130)</f>
        <v>0</v>
      </c>
      <c r="G56" s="836"/>
    </row>
    <row r="57" spans="1:7">
      <c r="A57" s="840" t="s">
        <v>459</v>
      </c>
      <c r="B57" s="840" t="s">
        <v>1877</v>
      </c>
      <c r="C57" s="860">
        <f>'Expenditures 15-22'!B139</f>
        <v>4000</v>
      </c>
      <c r="D57" s="858" t="str">
        <f>'Expenditures 15-22'!A139</f>
        <v>Total Payments to Other Govt Units</v>
      </c>
      <c r="E57" s="839"/>
      <c r="F57" s="1882">
        <f>'Expenditures 15-22'!K139</f>
        <v>0</v>
      </c>
      <c r="G57" s="836"/>
    </row>
    <row r="58" spans="1:7">
      <c r="A58" s="840" t="s">
        <v>459</v>
      </c>
      <c r="B58" s="840" t="s">
        <v>1878</v>
      </c>
      <c r="C58" s="857" t="s">
        <v>981</v>
      </c>
      <c r="D58" s="856" t="s">
        <v>1094</v>
      </c>
      <c r="E58" s="839"/>
      <c r="F58" s="1884">
        <f>'Expenditures 15-22'!G151</f>
        <v>2052583</v>
      </c>
      <c r="G58" s="836"/>
    </row>
    <row r="59" spans="1:7">
      <c r="A59" s="864" t="s">
        <v>459</v>
      </c>
      <c r="B59" s="827" t="s">
        <v>1879</v>
      </c>
      <c r="C59" s="865" t="s">
        <v>981</v>
      </c>
      <c r="D59" s="827" t="s">
        <v>290</v>
      </c>
      <c r="F59" s="1885">
        <f>'Expenditures 15-22'!I151</f>
        <v>202083</v>
      </c>
      <c r="G59" s="836"/>
    </row>
    <row r="60" spans="1:7">
      <c r="A60" s="864" t="s">
        <v>498</v>
      </c>
      <c r="B60" s="827" t="s">
        <v>1880</v>
      </c>
      <c r="C60" s="865">
        <v>4000</v>
      </c>
      <c r="D60" s="827" t="s">
        <v>311</v>
      </c>
      <c r="F60" s="1883">
        <f>'Expenditures 15-22'!K160</f>
        <v>2550</v>
      </c>
      <c r="G60" s="836"/>
    </row>
    <row r="61" spans="1:7">
      <c r="A61" s="866" t="s">
        <v>498</v>
      </c>
      <c r="B61" s="866" t="s">
        <v>1881</v>
      </c>
      <c r="C61" s="867" t="str">
        <f>'Expenditures 15-22'!B170</f>
        <v>5300</v>
      </c>
      <c r="D61" s="868" t="s">
        <v>310</v>
      </c>
      <c r="E61" s="850"/>
      <c r="F61" s="1882">
        <f>'Expenditures 15-22'!K170</f>
        <v>8995000</v>
      </c>
      <c r="G61" s="836"/>
    </row>
    <row r="62" spans="1:7">
      <c r="A62" s="840" t="s">
        <v>460</v>
      </c>
      <c r="B62" s="840" t="s">
        <v>1882</v>
      </c>
      <c r="C62" s="857">
        <f>'Expenditures 15-22'!B185</f>
        <v>3000</v>
      </c>
      <c r="D62" s="847" t="s">
        <v>448</v>
      </c>
      <c r="E62" s="839"/>
      <c r="F62" s="1882">
        <f>'Expenditures 15-22'!K185-SUM('Expenditures 15-22'!G185,'Expenditures 15-22'!I185)</f>
        <v>0</v>
      </c>
      <c r="G62" s="836"/>
    </row>
    <row r="63" spans="1:7">
      <c r="A63" s="840" t="s">
        <v>460</v>
      </c>
      <c r="B63" s="840" t="s">
        <v>1883</v>
      </c>
      <c r="C63" s="857" t="str">
        <f>'Expenditures 15-22'!B196</f>
        <v>4000</v>
      </c>
      <c r="D63" s="858" t="str">
        <f>'Expenditures 15-22'!A196</f>
        <v>Total Payments to Other Govt Units</v>
      </c>
      <c r="E63" s="839"/>
      <c r="F63" s="1882">
        <f>'Expenditures 15-22'!K196</f>
        <v>0</v>
      </c>
      <c r="G63" s="836"/>
    </row>
    <row r="64" spans="1:7">
      <c r="A64" s="866" t="s">
        <v>460</v>
      </c>
      <c r="B64" s="866" t="s">
        <v>1884</v>
      </c>
      <c r="C64" s="867" t="str">
        <f>'Expenditures 15-22'!B206</f>
        <v>5300</v>
      </c>
      <c r="D64" s="863" t="s">
        <v>310</v>
      </c>
      <c r="E64" s="839"/>
      <c r="F64" s="1882">
        <f>'Expenditures 15-22'!K206</f>
        <v>0</v>
      </c>
      <c r="G64" s="836"/>
    </row>
    <row r="65" spans="1:8">
      <c r="A65" s="840" t="s">
        <v>460</v>
      </c>
      <c r="B65" s="840" t="s">
        <v>1885</v>
      </c>
      <c r="C65" s="857" t="s">
        <v>981</v>
      </c>
      <c r="D65" s="856" t="s">
        <v>1094</v>
      </c>
      <c r="E65" s="839"/>
      <c r="F65" s="1882">
        <f>'Expenditures 15-22'!G210</f>
        <v>86028</v>
      </c>
      <c r="G65" s="836"/>
    </row>
    <row r="66" spans="1:8">
      <c r="A66" s="840" t="s">
        <v>460</v>
      </c>
      <c r="B66" s="840" t="s">
        <v>1886</v>
      </c>
      <c r="C66" s="857" t="s">
        <v>981</v>
      </c>
      <c r="D66" s="856" t="s">
        <v>290</v>
      </c>
      <c r="E66" s="839"/>
      <c r="F66" s="1882">
        <f>'Expenditures 15-22'!I210</f>
        <v>245974</v>
      </c>
      <c r="G66" s="836"/>
    </row>
    <row r="67" spans="1:8">
      <c r="A67" s="840" t="s">
        <v>461</v>
      </c>
      <c r="B67" s="840" t="s">
        <v>1887</v>
      </c>
      <c r="C67" s="857" t="str">
        <f>'Expenditures 15-22'!B216</f>
        <v>1125</v>
      </c>
      <c r="D67" s="863" t="str">
        <f>'Expenditures 15-22'!A216</f>
        <v>Pre-K Programs</v>
      </c>
      <c r="E67" s="839"/>
      <c r="F67" s="1882">
        <f>'Expenditures 15-22'!K216</f>
        <v>33548</v>
      </c>
      <c r="G67" s="836"/>
    </row>
    <row r="68" spans="1:8">
      <c r="A68" s="840" t="s">
        <v>461</v>
      </c>
      <c r="B68" s="840" t="s">
        <v>1478</v>
      </c>
      <c r="C68" s="857" t="str">
        <f>'Expenditures 15-22'!B218</f>
        <v>1225</v>
      </c>
      <c r="D68" s="863" t="str">
        <f>'Expenditures 15-22'!A218</f>
        <v>Special Education Programs - Pre-K</v>
      </c>
      <c r="E68" s="839"/>
      <c r="F68" s="1882">
        <f>'Expenditures 15-22'!K218</f>
        <v>87725</v>
      </c>
      <c r="G68" s="836"/>
    </row>
    <row r="69" spans="1:8">
      <c r="A69" s="840" t="s">
        <v>461</v>
      </c>
      <c r="B69" s="840" t="s">
        <v>1888</v>
      </c>
      <c r="C69" s="857" t="str">
        <f>'Expenditures 15-22'!B220</f>
        <v>1275</v>
      </c>
      <c r="D69" s="863" t="str">
        <f>'Expenditures 15-22'!A220</f>
        <v>Remedial and Supplemental Programs - Pre-K</v>
      </c>
      <c r="E69" s="839"/>
      <c r="F69" s="1882">
        <f>'Expenditures 15-22'!K220</f>
        <v>0</v>
      </c>
      <c r="G69" s="836"/>
    </row>
    <row r="70" spans="1:8">
      <c r="A70" s="840" t="s">
        <v>461</v>
      </c>
      <c r="B70" s="840" t="s">
        <v>1889</v>
      </c>
      <c r="C70" s="857">
        <f>'Expenditures 15-22'!B221</f>
        <v>1300</v>
      </c>
      <c r="D70" s="858" t="str">
        <f>'Expenditures 15-22'!A221</f>
        <v>Adult/Continuing Education Programs</v>
      </c>
      <c r="E70" s="839"/>
      <c r="F70" s="1882">
        <f>'Expenditures 15-22'!K221</f>
        <v>2178</v>
      </c>
      <c r="G70" s="836"/>
    </row>
    <row r="71" spans="1:8">
      <c r="A71" s="840" t="s">
        <v>461</v>
      </c>
      <c r="B71" s="840" t="s">
        <v>1890</v>
      </c>
      <c r="C71" s="857">
        <f>'Expenditures 15-22'!B224</f>
        <v>1600</v>
      </c>
      <c r="D71" s="858" t="str">
        <f>'Expenditures 15-22'!A224</f>
        <v>Summer School Programs</v>
      </c>
      <c r="E71" s="839"/>
      <c r="F71" s="1882">
        <f>'Expenditures 15-22'!K224</f>
        <v>16499</v>
      </c>
      <c r="G71" s="836"/>
    </row>
    <row r="72" spans="1:8">
      <c r="A72" s="840" t="s">
        <v>461</v>
      </c>
      <c r="B72" s="840" t="s">
        <v>1891</v>
      </c>
      <c r="C72" s="857">
        <f>'Expenditures 15-22'!B280</f>
        <v>3000</v>
      </c>
      <c r="D72" s="847" t="s">
        <v>448</v>
      </c>
      <c r="E72" s="839"/>
      <c r="F72" s="1882">
        <f>'Expenditures 15-22'!K280</f>
        <v>61405</v>
      </c>
      <c r="G72" s="836"/>
    </row>
    <row r="73" spans="1:8">
      <c r="A73" s="840" t="s">
        <v>461</v>
      </c>
      <c r="B73" s="840" t="s">
        <v>1892</v>
      </c>
      <c r="C73" s="857" t="str">
        <f>'Expenditures 15-22'!B285</f>
        <v>4000</v>
      </c>
      <c r="D73" s="858" t="str">
        <f>'Expenditures 15-22'!A285</f>
        <v>Total Payments to Other Govt Units</v>
      </c>
      <c r="E73" s="839"/>
      <c r="F73" s="1882">
        <f>'Expenditures 15-22'!K285</f>
        <v>0</v>
      </c>
      <c r="G73" s="836"/>
    </row>
    <row r="74" spans="1:8">
      <c r="A74" s="840" t="s">
        <v>435</v>
      </c>
      <c r="B74" s="840" t="s">
        <v>1893</v>
      </c>
      <c r="C74" s="857" t="s">
        <v>859</v>
      </c>
      <c r="D74" s="858" t="s">
        <v>1486</v>
      </c>
      <c r="E74" s="839"/>
      <c r="F74" s="1886">
        <f>'Expenditures 15-22'!K334</f>
        <v>0</v>
      </c>
      <c r="G74" s="836"/>
    </row>
    <row r="75" spans="1:8" ht="5.25" customHeight="1">
      <c r="A75" s="836"/>
      <c r="B75" s="846"/>
      <c r="C75" s="846"/>
      <c r="D75" s="836"/>
      <c r="E75" s="839"/>
      <c r="F75" s="853"/>
      <c r="G75" s="838"/>
    </row>
    <row r="76" spans="1:8" ht="12" thickBot="1">
      <c r="A76" s="1739"/>
      <c r="B76" s="1745"/>
      <c r="C76" s="1741"/>
      <c r="D76" s="1746" t="s">
        <v>1894</v>
      </c>
      <c r="E76" s="1743" t="s">
        <v>957</v>
      </c>
      <c r="F76" s="1747">
        <f>SUM(F18:F74)</f>
        <v>40253734</v>
      </c>
      <c r="G76" s="836"/>
    </row>
    <row r="77" spans="1:8" s="864" customFormat="1" ht="12" customHeight="1" thickTop="1" thickBot="1">
      <c r="A77" s="1748"/>
      <c r="B77" s="1745"/>
      <c r="C77" s="1741"/>
      <c r="D77" s="1746" t="s">
        <v>1895</v>
      </c>
      <c r="E77" s="1743"/>
      <c r="F77" s="1749">
        <f>(F14-F76)</f>
        <v>343712721</v>
      </c>
      <c r="G77" s="840"/>
    </row>
    <row r="78" spans="1:8" s="864" customFormat="1" ht="12" customHeight="1" thickTop="1">
      <c r="A78" s="1750"/>
      <c r="B78" s="1745"/>
      <c r="C78" s="1741"/>
      <c r="D78" s="1746" t="s">
        <v>2057</v>
      </c>
      <c r="E78" s="1743"/>
      <c r="F78" s="869">
        <v>24910.9</v>
      </c>
      <c r="G78" s="870"/>
      <c r="H78" s="840"/>
    </row>
    <row r="79" spans="1:8" s="864" customFormat="1" ht="12" customHeight="1" thickBot="1">
      <c r="A79" s="1751"/>
      <c r="B79" s="1745"/>
      <c r="C79" s="1741"/>
      <c r="D79" s="1746" t="s">
        <v>1896</v>
      </c>
      <c r="E79" s="1743" t="s">
        <v>957</v>
      </c>
      <c r="F79" s="1752">
        <f>IF(F78&gt;0,F77/F78," Complete Line 78")</f>
        <v>13797.683785009775</v>
      </c>
      <c r="G79" s="840"/>
    </row>
    <row r="80" spans="1:8" s="864" customFormat="1" ht="8.25" customHeight="1" thickTop="1">
      <c r="A80" s="871"/>
      <c r="B80" s="840"/>
      <c r="C80" s="842"/>
      <c r="D80" s="872"/>
      <c r="E80" s="839"/>
      <c r="F80" s="873"/>
      <c r="G80" s="840"/>
    </row>
    <row r="81" spans="1:7" s="864" customFormat="1" ht="12" thickBot="1">
      <c r="A81" s="2296" t="s">
        <v>1104</v>
      </c>
      <c r="B81" s="2297"/>
      <c r="C81" s="2297"/>
      <c r="D81" s="2297"/>
      <c r="E81" s="2297"/>
      <c r="F81" s="2298"/>
      <c r="G81" s="840"/>
    </row>
    <row r="82" spans="1:7" s="864" customFormat="1" ht="5.25" customHeight="1" thickTop="1">
      <c r="A82" s="840"/>
      <c r="B82" s="840"/>
      <c r="C82" s="842"/>
      <c r="D82" s="840"/>
      <c r="E82" s="842"/>
      <c r="F82" s="840"/>
      <c r="G82" s="874"/>
    </row>
    <row r="83" spans="1:7" ht="12" customHeight="1">
      <c r="A83" s="875" t="s">
        <v>812</v>
      </c>
      <c r="B83" s="876"/>
      <c r="C83" s="877"/>
      <c r="D83" s="878"/>
      <c r="E83" s="877"/>
      <c r="F83" s="876"/>
      <c r="G83" s="876"/>
    </row>
    <row r="84" spans="1:7">
      <c r="A84" s="879" t="s">
        <v>460</v>
      </c>
      <c r="B84" s="880" t="s">
        <v>146</v>
      </c>
      <c r="C84" s="881">
        <f>'Revenues 9-14'!B42</f>
        <v>1411</v>
      </c>
      <c r="D84" s="882" t="str">
        <f>'Revenues 9-14'!A42</f>
        <v>Regular -Transp Fees from Pupils or Parents (In State)</v>
      </c>
      <c r="E84" s="877" t="s">
        <v>957</v>
      </c>
      <c r="F84" s="1876">
        <f>'Revenues 9-14'!F42</f>
        <v>631701</v>
      </c>
      <c r="G84" s="883"/>
    </row>
    <row r="85" spans="1:7">
      <c r="A85" s="879" t="s">
        <v>460</v>
      </c>
      <c r="B85" s="879" t="s">
        <v>183</v>
      </c>
      <c r="C85" s="884">
        <f>'Revenues 9-14'!B44</f>
        <v>1413</v>
      </c>
      <c r="D85" s="882" t="str">
        <f>'Revenues 9-14'!A44</f>
        <v>Regular - Transp Fees from Other Sources (In State)</v>
      </c>
      <c r="E85" s="877"/>
      <c r="F85" s="1758">
        <f>'Revenues 9-14'!F44</f>
        <v>442333</v>
      </c>
      <c r="G85" s="885"/>
    </row>
    <row r="86" spans="1:7">
      <c r="A86" s="879" t="s">
        <v>460</v>
      </c>
      <c r="B86" s="879" t="s">
        <v>166</v>
      </c>
      <c r="C86" s="881">
        <f>'Revenues 9-14'!B45</f>
        <v>1415</v>
      </c>
      <c r="D86" s="882" t="str">
        <f>'Revenues 9-14'!A45</f>
        <v>Regular - Transp Fees from Co-curricular Activities (In State)</v>
      </c>
      <c r="E86" s="877"/>
      <c r="F86" s="1758">
        <f>'Revenues 9-14'!F45</f>
        <v>0</v>
      </c>
      <c r="G86" s="885"/>
    </row>
    <row r="87" spans="1:7">
      <c r="A87" s="879" t="s">
        <v>460</v>
      </c>
      <c r="B87" s="879" t="s">
        <v>167</v>
      </c>
      <c r="C87" s="881">
        <v>1416</v>
      </c>
      <c r="D87" s="882" t="str">
        <f>'Revenues 9-14'!A46</f>
        <v>Regular Transp Fees from Other Sources (Out of State)</v>
      </c>
      <c r="E87" s="877"/>
      <c r="F87" s="1758">
        <f>'Revenues 9-14'!F46</f>
        <v>0</v>
      </c>
      <c r="G87" s="885"/>
    </row>
    <row r="88" spans="1:7">
      <c r="A88" s="879" t="s">
        <v>460</v>
      </c>
      <c r="B88" s="879" t="s">
        <v>168</v>
      </c>
      <c r="C88" s="881">
        <f>'Revenues 9-14'!B51</f>
        <v>1431</v>
      </c>
      <c r="D88" s="882" t="str">
        <f>'Revenues 9-14'!A51</f>
        <v>CTE - Transp Fees from Pupils or Parents (In State)</v>
      </c>
      <c r="E88" s="877"/>
      <c r="F88" s="1758">
        <f>'Revenues 9-14'!F51</f>
        <v>0</v>
      </c>
      <c r="G88" s="885"/>
    </row>
    <row r="89" spans="1:7">
      <c r="A89" s="879" t="s">
        <v>460</v>
      </c>
      <c r="B89" s="879" t="s">
        <v>169</v>
      </c>
      <c r="C89" s="881">
        <f>'Revenues 9-14'!B53</f>
        <v>1433</v>
      </c>
      <c r="D89" s="882" t="str">
        <f>'Revenues 9-14'!A53</f>
        <v>CTE - Transp Fees from Other Sources (In State)</v>
      </c>
      <c r="E89" s="877"/>
      <c r="F89" s="1758">
        <f>'Revenues 9-14'!F53</f>
        <v>0</v>
      </c>
      <c r="G89" s="885"/>
    </row>
    <row r="90" spans="1:7">
      <c r="A90" s="879" t="s">
        <v>460</v>
      </c>
      <c r="B90" s="879" t="s">
        <v>170</v>
      </c>
      <c r="C90" s="881">
        <f>'Revenues 9-14'!B54</f>
        <v>1434</v>
      </c>
      <c r="D90" s="882" t="str">
        <f>'Revenues 9-14'!A54</f>
        <v>CTE - Transp Fees from Other Sources (Out of State)</v>
      </c>
      <c r="E90" s="877"/>
      <c r="F90" s="1758">
        <f>'Revenues 9-14'!F54</f>
        <v>0</v>
      </c>
      <c r="G90" s="885"/>
    </row>
    <row r="91" spans="1:7">
      <c r="A91" s="879" t="s">
        <v>460</v>
      </c>
      <c r="B91" s="879" t="s">
        <v>171</v>
      </c>
      <c r="C91" s="886">
        <f>'Revenues 9-14'!B55</f>
        <v>1441</v>
      </c>
      <c r="D91" s="882" t="str">
        <f>'Revenues 9-14'!A55</f>
        <v>Special Ed - Transp Fees from Pupils or Parents (In State)</v>
      </c>
      <c r="E91" s="877"/>
      <c r="F91" s="1758">
        <f>'Revenues 9-14'!F55</f>
        <v>0</v>
      </c>
      <c r="G91" s="885"/>
    </row>
    <row r="92" spans="1:7">
      <c r="A92" s="879" t="s">
        <v>460</v>
      </c>
      <c r="B92" s="879" t="s">
        <v>172</v>
      </c>
      <c r="C92" s="881">
        <f>'Revenues 9-14'!B57</f>
        <v>1443</v>
      </c>
      <c r="D92" s="882" t="str">
        <f>'Revenues 9-14'!A57</f>
        <v>Special Ed - Transp Fees from Other Sources (In State)</v>
      </c>
      <c r="E92" s="877"/>
      <c r="F92" s="1758">
        <f>'Revenues 9-14'!F57</f>
        <v>0</v>
      </c>
      <c r="G92" s="887"/>
    </row>
    <row r="93" spans="1:7">
      <c r="A93" s="879" t="s">
        <v>460</v>
      </c>
      <c r="B93" s="879" t="s">
        <v>173</v>
      </c>
      <c r="C93" s="881">
        <f>'Revenues 9-14'!B58</f>
        <v>1444</v>
      </c>
      <c r="D93" s="882" t="str">
        <f>'Revenues 9-14'!A58</f>
        <v>Special Ed - Transp Fees from Other Sources (Out of State)</v>
      </c>
      <c r="E93" s="877"/>
      <c r="F93" s="1758">
        <f>'Revenues 9-14'!F58</f>
        <v>0</v>
      </c>
      <c r="G93" s="887"/>
    </row>
    <row r="94" spans="1:7">
      <c r="A94" s="879" t="s">
        <v>458</v>
      </c>
      <c r="B94" s="879" t="s">
        <v>174</v>
      </c>
      <c r="C94" s="881">
        <v>1600</v>
      </c>
      <c r="D94" s="888" t="str">
        <f>'Revenues 9-14'!A75</f>
        <v>Total Food Service</v>
      </c>
      <c r="E94" s="877"/>
      <c r="F94" s="1758">
        <f>'Revenues 9-14'!C75</f>
        <v>397164</v>
      </c>
      <c r="G94" s="883"/>
    </row>
    <row r="95" spans="1:7">
      <c r="A95" s="879" t="s">
        <v>140</v>
      </c>
      <c r="B95" s="879" t="s">
        <v>175</v>
      </c>
      <c r="C95" s="881">
        <v>1700</v>
      </c>
      <c r="D95" s="889" t="str">
        <f>'Revenues 9-14'!A82</f>
        <v>Total District/School Activity Income</v>
      </c>
      <c r="E95" s="877"/>
      <c r="F95" s="1758">
        <f>SUM('Revenues 9-14'!C82,'Revenues 9-14'!D82)</f>
        <v>242329</v>
      </c>
      <c r="G95" s="883"/>
    </row>
    <row r="96" spans="1:7">
      <c r="A96" s="879" t="s">
        <v>458</v>
      </c>
      <c r="B96" s="879" t="s">
        <v>176</v>
      </c>
      <c r="C96" s="881">
        <f>'Revenues 9-14'!B84</f>
        <v>1811</v>
      </c>
      <c r="D96" s="882" t="str">
        <f>'Revenues 9-14'!A84</f>
        <v>Rentals - Regular Textbooks</v>
      </c>
      <c r="E96" s="877"/>
      <c r="F96" s="1758">
        <f>'Revenues 9-14'!C84</f>
        <v>0</v>
      </c>
      <c r="G96" s="883"/>
    </row>
    <row r="97" spans="1:7">
      <c r="A97" s="879" t="s">
        <v>458</v>
      </c>
      <c r="B97" s="879" t="s">
        <v>177</v>
      </c>
      <c r="C97" s="881">
        <f>'Revenues 9-14'!B87</f>
        <v>1819</v>
      </c>
      <c r="D97" s="882" t="str">
        <f>'Revenues 9-14'!A87</f>
        <v>Rentals - Other (Describe &amp; Itemize)</v>
      </c>
      <c r="E97" s="877"/>
      <c r="F97" s="1758">
        <f>'Revenues 9-14'!C87</f>
        <v>0</v>
      </c>
      <c r="G97" s="883"/>
    </row>
    <row r="98" spans="1:7">
      <c r="A98" s="879" t="s">
        <v>458</v>
      </c>
      <c r="B98" s="879" t="s">
        <v>178</v>
      </c>
      <c r="C98" s="881">
        <f>'Revenues 9-14'!B88</f>
        <v>1821</v>
      </c>
      <c r="D98" s="882" t="str">
        <f>'Revenues 9-14'!A88</f>
        <v>Sales - Regular Textbooks</v>
      </c>
      <c r="E98" s="877"/>
      <c r="F98" s="1758">
        <f>'Revenues 9-14'!C88</f>
        <v>0</v>
      </c>
      <c r="G98" s="883"/>
    </row>
    <row r="99" spans="1:7">
      <c r="A99" s="879" t="s">
        <v>458</v>
      </c>
      <c r="B99" s="879" t="s">
        <v>179</v>
      </c>
      <c r="C99" s="881">
        <f>'Revenues 9-14'!B91</f>
        <v>1829</v>
      </c>
      <c r="D99" s="882" t="str">
        <f>'Revenues 9-14'!A91</f>
        <v>Sales - Other (Describe &amp; Itemize)</v>
      </c>
      <c r="E99" s="877"/>
      <c r="F99" s="1758">
        <f>'Revenues 9-14'!C91</f>
        <v>0</v>
      </c>
      <c r="G99" s="883"/>
    </row>
    <row r="100" spans="1:7">
      <c r="A100" s="879" t="s">
        <v>458</v>
      </c>
      <c r="B100" s="879" t="s">
        <v>180</v>
      </c>
      <c r="C100" s="881">
        <f>'Revenues 9-14'!B92</f>
        <v>1890</v>
      </c>
      <c r="D100" s="882" t="str">
        <f>'Revenues 9-14'!A92</f>
        <v>Other (Describe &amp; Itemize)</v>
      </c>
      <c r="E100" s="877"/>
      <c r="F100" s="1758">
        <f>'Revenues 9-14'!C92</f>
        <v>0</v>
      </c>
      <c r="G100" s="883"/>
    </row>
    <row r="101" spans="1:7">
      <c r="A101" s="879" t="s">
        <v>140</v>
      </c>
      <c r="B101" s="879" t="s">
        <v>181</v>
      </c>
      <c r="C101" s="881">
        <f>'Revenues 9-14'!B95</f>
        <v>1910</v>
      </c>
      <c r="D101" s="882" t="str">
        <f>'Revenues 9-14'!A95</f>
        <v>Rentals</v>
      </c>
      <c r="E101" s="877"/>
      <c r="F101" s="1758">
        <f>SUM('Revenues 9-14'!C95:D95)</f>
        <v>598710</v>
      </c>
      <c r="G101" s="883"/>
    </row>
    <row r="102" spans="1:7">
      <c r="A102" s="879" t="s">
        <v>502</v>
      </c>
      <c r="B102" s="879" t="s">
        <v>182</v>
      </c>
      <c r="C102" s="881">
        <f>'Revenues 9-14'!B98</f>
        <v>1940</v>
      </c>
      <c r="D102" s="882" t="str">
        <f>'Revenues 9-14'!A98</f>
        <v>Services Provided Other Districts</v>
      </c>
      <c r="E102" s="877"/>
      <c r="F102" s="1758">
        <f>SUM('Revenues 9-14'!C98,'Revenues 9-14'!D98,'Revenues 9-14'!F98)</f>
        <v>0</v>
      </c>
      <c r="G102" s="883"/>
    </row>
    <row r="103" spans="1:7">
      <c r="A103" s="879" t="s">
        <v>1008</v>
      </c>
      <c r="B103" s="879" t="s">
        <v>800</v>
      </c>
      <c r="C103" s="881">
        <f>'Revenues 9-14'!B104</f>
        <v>1991</v>
      </c>
      <c r="D103" s="890" t="str">
        <f>'Revenues 9-14'!A104</f>
        <v>Payment from Other Districts</v>
      </c>
      <c r="E103" s="877"/>
      <c r="F103" s="1758">
        <f>SUM('Revenues 9-14'!C104,'Revenues 9-14'!D104,'Revenues 9-14'!E104,'Revenues 9-14'!F104,'Revenues 9-14'!G104)</f>
        <v>0</v>
      </c>
      <c r="G103" s="883"/>
    </row>
    <row r="104" spans="1:7">
      <c r="A104" s="879" t="s">
        <v>458</v>
      </c>
      <c r="B104" s="879" t="s">
        <v>807</v>
      </c>
      <c r="C104" s="881">
        <f>'Revenues 9-14'!B106</f>
        <v>1993</v>
      </c>
      <c r="D104" s="882" t="str">
        <f>'Revenues 9-14'!A106</f>
        <v>Other Local Fees (Describe &amp; Itemize)</v>
      </c>
      <c r="E104" s="877"/>
      <c r="F104" s="1758">
        <f>('Revenues 9-14'!C106)</f>
        <v>110566</v>
      </c>
      <c r="G104" s="883"/>
    </row>
    <row r="105" spans="1:7">
      <c r="A105" s="879" t="s">
        <v>502</v>
      </c>
      <c r="B105" s="879" t="s">
        <v>1998</v>
      </c>
      <c r="C105" s="884">
        <v>3100</v>
      </c>
      <c r="D105" s="890" t="str">
        <f>'Revenues 9-14'!A132</f>
        <v>Total Special Education</v>
      </c>
      <c r="E105" s="877"/>
      <c r="F105" s="1758">
        <f>SUM('Revenues 9-14'!C132:D132,'Revenues 9-14'!F132)</f>
        <v>3474273</v>
      </c>
      <c r="G105" s="883"/>
    </row>
    <row r="106" spans="1:7">
      <c r="A106" s="879" t="s">
        <v>672</v>
      </c>
      <c r="B106" s="879" t="s">
        <v>1999</v>
      </c>
      <c r="C106" s="891">
        <v>3200</v>
      </c>
      <c r="D106" s="882" t="str">
        <f>'Revenues 9-14'!A141</f>
        <v>Total Career and Technical Education</v>
      </c>
      <c r="E106" s="877"/>
      <c r="F106" s="1758">
        <f>SUM('Revenues 9-14'!C141,'Revenues 9-14'!D141,'Revenues 9-14'!G141)</f>
        <v>40725</v>
      </c>
      <c r="G106" s="883"/>
    </row>
    <row r="107" spans="1:7">
      <c r="A107" s="892" t="s">
        <v>663</v>
      </c>
      <c r="B107" s="879" t="s">
        <v>2000</v>
      </c>
      <c r="C107" s="891">
        <v>3300</v>
      </c>
      <c r="D107" s="882" t="str">
        <f>'Revenues 9-14'!A145</f>
        <v>Total Bilingual Ed</v>
      </c>
      <c r="E107" s="877"/>
      <c r="F107" s="1758">
        <f>SUM('Revenues 9-14'!C145,'Revenues 9-14'!G145)</f>
        <v>0</v>
      </c>
      <c r="G107" s="883"/>
    </row>
    <row r="108" spans="1:7">
      <c r="A108" s="879" t="s">
        <v>458</v>
      </c>
      <c r="B108" s="879" t="s">
        <v>2001</v>
      </c>
      <c r="C108" s="891">
        <f>'Revenues 9-14'!B146</f>
        <v>3360</v>
      </c>
      <c r="D108" s="882" t="str">
        <f>'Revenues 9-14'!A146</f>
        <v>State Free Lunch &amp; Breakfast</v>
      </c>
      <c r="E108" s="877"/>
      <c r="F108" s="1758">
        <f>'Revenues 9-14'!C146</f>
        <v>246703</v>
      </c>
      <c r="G108" s="883"/>
    </row>
    <row r="109" spans="1:7">
      <c r="A109" s="879" t="s">
        <v>672</v>
      </c>
      <c r="B109" s="879" t="s">
        <v>2002</v>
      </c>
      <c r="C109" s="891">
        <f>'Revenues 9-14'!B147</f>
        <v>3365</v>
      </c>
      <c r="D109" s="882" t="str">
        <f>'Revenues 9-14'!A147</f>
        <v>School Breakfast Initiative</v>
      </c>
      <c r="E109" s="877"/>
      <c r="F109" s="1758">
        <f>SUM('Revenues 9-14'!C147,'Revenues 9-14'!D147,'Revenues 9-14'!G147)</f>
        <v>0</v>
      </c>
      <c r="G109" s="883"/>
    </row>
    <row r="110" spans="1:7">
      <c r="A110" s="879" t="s">
        <v>140</v>
      </c>
      <c r="B110" s="879" t="s">
        <v>2003</v>
      </c>
      <c r="C110" s="891">
        <f>'Revenues 9-14'!B148</f>
        <v>3370</v>
      </c>
      <c r="D110" s="882" t="str">
        <f>'Revenues 9-14'!A148</f>
        <v>Driver Education</v>
      </c>
      <c r="E110" s="877"/>
      <c r="F110" s="1758">
        <f>SUM('Revenues 9-14'!C148,'Revenues 9-14'!D148)</f>
        <v>191845</v>
      </c>
      <c r="G110" s="883"/>
    </row>
    <row r="111" spans="1:7">
      <c r="A111" s="879" t="s">
        <v>667</v>
      </c>
      <c r="B111" s="879" t="s">
        <v>2004</v>
      </c>
      <c r="C111" s="893">
        <v>3500</v>
      </c>
      <c r="D111" s="882" t="str">
        <f>'Revenues 9-14'!A155</f>
        <v>Total Transportation</v>
      </c>
      <c r="E111" s="877"/>
      <c r="F111" s="1758">
        <f>SUM('Revenues 9-14'!C155,'Revenues 9-14'!D155,'Revenues 9-14'!F155,'Revenues 9-14'!G155)</f>
        <v>19568610</v>
      </c>
      <c r="G111" s="883"/>
    </row>
    <row r="112" spans="1:7">
      <c r="A112" s="879" t="s">
        <v>458</v>
      </c>
      <c r="B112" s="879" t="s">
        <v>2005</v>
      </c>
      <c r="C112" s="891">
        <f>'Revenues 9-14'!B156</f>
        <v>3610</v>
      </c>
      <c r="D112" s="882" t="str">
        <f>'Revenues 9-14'!A156</f>
        <v>Learning Improvement - Change Grants</v>
      </c>
      <c r="E112" s="877"/>
      <c r="F112" s="1758">
        <f>'Revenues 9-14'!C156</f>
        <v>0</v>
      </c>
      <c r="G112" s="883"/>
    </row>
    <row r="113" spans="1:7">
      <c r="A113" s="879" t="s">
        <v>667</v>
      </c>
      <c r="B113" s="879" t="s">
        <v>2006</v>
      </c>
      <c r="C113" s="891">
        <f>'Revenues 9-14'!B157</f>
        <v>3660</v>
      </c>
      <c r="D113" s="882" t="str">
        <f>'Revenues 9-14'!A157</f>
        <v>Scientific Literacy</v>
      </c>
      <c r="E113" s="877"/>
      <c r="F113" s="1758">
        <f>SUM('Revenues 9-14'!C157,'Revenues 9-14'!D157,'Revenues 9-14'!F157,'Revenues 9-14'!G157)</f>
        <v>0</v>
      </c>
      <c r="G113" s="883"/>
    </row>
    <row r="114" spans="1:7">
      <c r="A114" s="879" t="s">
        <v>5</v>
      </c>
      <c r="B114" s="879" t="s">
        <v>2007</v>
      </c>
      <c r="C114" s="891">
        <f>'Revenues 9-14'!B158</f>
        <v>3695</v>
      </c>
      <c r="D114" s="882" t="str">
        <f>'Revenues 9-14'!A158</f>
        <v>Truant Alternative/Optional Education</v>
      </c>
      <c r="E114" s="877"/>
      <c r="F114" s="1758">
        <f>SUM('Revenues 9-14'!C158,'Revenues 9-14'!F158,'Revenues 9-14'!G158)</f>
        <v>169408</v>
      </c>
      <c r="G114" s="883"/>
    </row>
    <row r="115" spans="1:7">
      <c r="A115" s="879" t="s">
        <v>667</v>
      </c>
      <c r="B115" s="879" t="s">
        <v>2008</v>
      </c>
      <c r="C115" s="891">
        <f>'Revenues 9-14'!B160</f>
        <v>3766</v>
      </c>
      <c r="D115" s="882" t="str">
        <f>'Revenues 9-14'!A160</f>
        <v>Chicago General Education Block Grant</v>
      </c>
      <c r="E115" s="877"/>
      <c r="F115" s="1758">
        <f>SUM('Revenues 9-14'!C160,'Revenues 9-14'!D160,'Revenues 9-14'!F160,'Revenues 9-14'!G160)</f>
        <v>0</v>
      </c>
      <c r="G115" s="883"/>
    </row>
    <row r="116" spans="1:7">
      <c r="A116" s="879" t="s">
        <v>667</v>
      </c>
      <c r="B116" s="879" t="s">
        <v>2009</v>
      </c>
      <c r="C116" s="891">
        <f>'Revenues 9-14'!B161</f>
        <v>3767</v>
      </c>
      <c r="D116" s="882" t="str">
        <f>'Revenues 9-14'!A161</f>
        <v>Chicago Educational Services Block Grant</v>
      </c>
      <c r="E116" s="877"/>
      <c r="F116" s="1758">
        <f>SUM('Revenues 9-14'!C161,'Revenues 9-14'!D161,'Revenues 9-14'!F161,'Revenues 9-14'!G161)</f>
        <v>0</v>
      </c>
      <c r="G116" s="883"/>
    </row>
    <row r="117" spans="1:7">
      <c r="A117" s="894" t="s">
        <v>1008</v>
      </c>
      <c r="B117" s="894" t="s">
        <v>2010</v>
      </c>
      <c r="C117" s="895">
        <f>'Revenues 9-14'!B162</f>
        <v>3775</v>
      </c>
      <c r="D117" s="896" t="str">
        <f>'Revenues 9-14'!A162</f>
        <v>School Safety &amp; Educational Improvement Block Grant</v>
      </c>
      <c r="E117" s="877"/>
      <c r="F117" s="1876">
        <f>SUM('Revenues 9-14'!C162,'Revenues 9-14'!D162,'Revenues 9-14'!E162,'Revenues 9-14'!F162,'Revenues 9-14'!G162)</f>
        <v>0</v>
      </c>
      <c r="G117" s="883"/>
    </row>
    <row r="118" spans="1:7">
      <c r="A118" s="894" t="s">
        <v>1008</v>
      </c>
      <c r="B118" s="894" t="s">
        <v>2011</v>
      </c>
      <c r="C118" s="895">
        <f>'Revenues 9-14'!B163</f>
        <v>3780</v>
      </c>
      <c r="D118" s="896" t="str">
        <f>'Revenues 9-14'!A163</f>
        <v>Technology - Technology for Success</v>
      </c>
      <c r="E118" s="877"/>
      <c r="F118" s="1876">
        <f>SUM('Revenues 9-14'!C163:G163)</f>
        <v>0</v>
      </c>
      <c r="G118" s="883"/>
    </row>
    <row r="119" spans="1:7">
      <c r="A119" s="894" t="s">
        <v>503</v>
      </c>
      <c r="B119" s="894" t="s">
        <v>2012</v>
      </c>
      <c r="C119" s="895">
        <f>'Revenues 9-14'!B164</f>
        <v>3815</v>
      </c>
      <c r="D119" s="896" t="str">
        <f>'Revenues 9-14'!A164</f>
        <v>State Charter Schools</v>
      </c>
      <c r="E119" s="877"/>
      <c r="F119" s="1876">
        <f>SUM('Revenues 9-14'!C164,'Revenues 9-14'!F164)</f>
        <v>0</v>
      </c>
      <c r="G119" s="883"/>
    </row>
    <row r="120" spans="1:7">
      <c r="A120" s="898" t="s">
        <v>459</v>
      </c>
      <c r="B120" s="898" t="s">
        <v>2013</v>
      </c>
      <c r="C120" s="899">
        <f>'Revenues 9-14'!B167</f>
        <v>3925</v>
      </c>
      <c r="D120" s="900" t="str">
        <f>'Revenues 9-14'!A167</f>
        <v>School Infrastructure - Maintenance Projects</v>
      </c>
      <c r="E120" s="877"/>
      <c r="F120" s="1758">
        <f>'Revenues 9-14'!D167</f>
        <v>0</v>
      </c>
      <c r="G120" s="901"/>
    </row>
    <row r="121" spans="1:7">
      <c r="A121" s="898" t="s">
        <v>499</v>
      </c>
      <c r="B121" s="898" t="s">
        <v>2014</v>
      </c>
      <c r="C121" s="899">
        <f>'Revenues 9-14'!B168</f>
        <v>3999</v>
      </c>
      <c r="D121" s="900" t="s">
        <v>542</v>
      </c>
      <c r="E121" s="902"/>
      <c r="F121" s="1758">
        <f>SUM('Revenues 9-14'!C168:G168,'Revenues 9-14'!J168)</f>
        <v>885819</v>
      </c>
      <c r="G121" s="901"/>
    </row>
    <row r="122" spans="1:7">
      <c r="A122" s="898" t="s">
        <v>458</v>
      </c>
      <c r="B122" s="898" t="s">
        <v>2015</v>
      </c>
      <c r="C122" s="903">
        <f>'Revenues 9-14'!B177</f>
        <v>4045</v>
      </c>
      <c r="D122" s="900" t="str">
        <f>'Revenues 9-14'!A177 &amp; " (Subtract)"</f>
        <v>Head Start (Subtract)</v>
      </c>
      <c r="E122" s="877"/>
      <c r="F122" s="1758">
        <f>SUM(-'Revenues 9-14'!C177)</f>
        <v>0</v>
      </c>
      <c r="G122" s="901"/>
    </row>
    <row r="123" spans="1:7">
      <c r="A123" s="898" t="s">
        <v>667</v>
      </c>
      <c r="B123" s="898" t="s">
        <v>2016</v>
      </c>
      <c r="C123" s="903" t="s">
        <v>981</v>
      </c>
      <c r="D123" s="900" t="str">
        <f>('Revenues 9-14'!A181)</f>
        <v>Total Restricted Grants-In-Aid Received Directly from Federal Govt</v>
      </c>
      <c r="E123" s="877"/>
      <c r="F123" s="1758">
        <f>SUM('Revenues 9-14'!C181,'Revenues 9-14'!D181,'Revenues 9-14'!F181,'Revenues 9-14'!G181)</f>
        <v>0</v>
      </c>
      <c r="G123" s="901"/>
    </row>
    <row r="124" spans="1:7">
      <c r="A124" s="898" t="s">
        <v>667</v>
      </c>
      <c r="B124" s="898" t="s">
        <v>2017</v>
      </c>
      <c r="C124" s="903">
        <v>4100</v>
      </c>
      <c r="D124" s="904" t="str">
        <f>'Revenues 9-14'!A188</f>
        <v>Total Title V</v>
      </c>
      <c r="E124" s="877"/>
      <c r="F124" s="1758">
        <f>SUM('Revenues 9-14'!C188,'Revenues 9-14'!D188,'Revenues 9-14'!F188,'Revenues 9-14'!G188)</f>
        <v>152831</v>
      </c>
      <c r="G124" s="901"/>
    </row>
    <row r="125" spans="1:7">
      <c r="A125" s="898" t="s">
        <v>663</v>
      </c>
      <c r="B125" s="898" t="s">
        <v>2018</v>
      </c>
      <c r="C125" s="903">
        <v>4200</v>
      </c>
      <c r="D125" s="900" t="str">
        <f>'Revenues 9-14'!A198</f>
        <v>Total Food Service</v>
      </c>
      <c r="E125" s="877"/>
      <c r="F125" s="1758">
        <f>SUM('Revenues 9-14'!C198,'Revenues 9-14'!G198)</f>
        <v>14614842</v>
      </c>
      <c r="G125" s="901"/>
    </row>
    <row r="126" spans="1:7">
      <c r="A126" s="898" t="s">
        <v>667</v>
      </c>
      <c r="B126" s="898" t="s">
        <v>2019</v>
      </c>
      <c r="C126" s="903">
        <v>4300</v>
      </c>
      <c r="D126" s="904" t="str">
        <f>'Revenues 9-14'!A204</f>
        <v>Total Title I</v>
      </c>
      <c r="E126" s="877"/>
      <c r="F126" s="1758">
        <f>SUM('Revenues 9-14'!C204,'Revenues 9-14'!D204,'Revenues 9-14'!F204,'Revenues 9-14'!G204)</f>
        <v>17130601</v>
      </c>
      <c r="G126" s="901"/>
    </row>
    <row r="127" spans="1:7">
      <c r="A127" s="898" t="s">
        <v>667</v>
      </c>
      <c r="B127" s="898" t="s">
        <v>2020</v>
      </c>
      <c r="C127" s="903">
        <v>4400</v>
      </c>
      <c r="D127" s="904" t="str">
        <f>'Revenues 9-14'!A209</f>
        <v>Total Title IV</v>
      </c>
      <c r="E127" s="877"/>
      <c r="F127" s="1758">
        <f>SUM('Revenues 9-14'!C209,'Revenues 9-14'!D209,'Revenues 9-14'!F209,'Revenues 9-14'!G209)</f>
        <v>1685891</v>
      </c>
      <c r="G127" s="901"/>
    </row>
    <row r="128" spans="1:7">
      <c r="A128" s="898" t="s">
        <v>667</v>
      </c>
      <c r="B128" s="898" t="s">
        <v>2021</v>
      </c>
      <c r="C128" s="903">
        <f>'Revenues 9-14'!B213</f>
        <v>4620</v>
      </c>
      <c r="D128" s="904" t="str">
        <f>'Revenues 9-14'!A213</f>
        <v>Fed - Spec Education - IDEA - Flow Through</v>
      </c>
      <c r="E128" s="877"/>
      <c r="F128" s="1758">
        <f>SUM('Revenues 9-14'!C213:D213,'Revenues 9-14'!F213:G213)</f>
        <v>7031599</v>
      </c>
      <c r="G128" s="901"/>
    </row>
    <row r="129" spans="1:7">
      <c r="A129" s="898" t="s">
        <v>667</v>
      </c>
      <c r="B129" s="898" t="s">
        <v>2022</v>
      </c>
      <c r="C129" s="903">
        <f>'Revenues 9-14'!B214</f>
        <v>4625</v>
      </c>
      <c r="D129" s="904" t="str">
        <f>'Revenues 9-14'!A214</f>
        <v>Fed - Spec Education - IDEA - Room &amp; Board</v>
      </c>
      <c r="E129" s="877"/>
      <c r="F129" s="1758">
        <f>SUM('Revenues 9-14'!C214,'Revenues 9-14'!D214,'Revenues 9-14'!F214,'Revenues 9-14'!G214)</f>
        <v>612974</v>
      </c>
      <c r="G129" s="901"/>
    </row>
    <row r="130" spans="1:7">
      <c r="A130" s="898" t="s">
        <v>667</v>
      </c>
      <c r="B130" s="898" t="s">
        <v>2023</v>
      </c>
      <c r="C130" s="903">
        <f>'Revenues 9-14'!B215</f>
        <v>4630</v>
      </c>
      <c r="D130" s="904" t="str">
        <f>'Revenues 9-14'!A215</f>
        <v>Fed - Spec Education - IDEA - Discretionary</v>
      </c>
      <c r="E130" s="877"/>
      <c r="F130" s="1758">
        <f>SUM('Revenues 9-14'!C215:D215,'Revenues 9-14'!F215:G215)</f>
        <v>0</v>
      </c>
      <c r="G130" s="901">
        <v>6297</v>
      </c>
    </row>
    <row r="131" spans="1:7">
      <c r="A131" s="898" t="s">
        <v>667</v>
      </c>
      <c r="B131" s="898" t="s">
        <v>775</v>
      </c>
      <c r="C131" s="903">
        <f>'Revenues 9-14'!B216</f>
        <v>4699</v>
      </c>
      <c r="D131" s="904" t="str">
        <f>'Revenues 9-14'!A216</f>
        <v>Fed - Spec Education - IDEA - Other (Describe &amp; Itemize)</v>
      </c>
      <c r="E131" s="877"/>
      <c r="F131" s="1758">
        <f>SUM('Revenues 9-14'!C216:D216,'Revenues 9-14'!F216:G216)</f>
        <v>0</v>
      </c>
      <c r="G131" s="901"/>
    </row>
    <row r="132" spans="1:7">
      <c r="A132" s="898" t="s">
        <v>672</v>
      </c>
      <c r="B132" s="898" t="s">
        <v>2024</v>
      </c>
      <c r="C132" s="903">
        <v>4700</v>
      </c>
      <c r="D132" s="900" t="str">
        <f>'Revenues 9-14'!A221</f>
        <v>Total CTE - Perkins</v>
      </c>
      <c r="E132" s="877"/>
      <c r="F132" s="1758">
        <f>SUM('Revenues 9-14'!C221,'Revenues 9-14'!D221,'Revenues 9-14'!G221)</f>
        <v>0</v>
      </c>
      <c r="G132" s="901">
        <v>6303</v>
      </c>
    </row>
    <row r="133" spans="1:7" s="838" customFormat="1" hidden="1">
      <c r="A133" s="905" t="s">
        <v>206</v>
      </c>
      <c r="B133" s="905" t="s">
        <v>2025</v>
      </c>
      <c r="C133" s="906" t="s">
        <v>207</v>
      </c>
      <c r="D133" s="907" t="str">
        <f>'Revenues 9-14'!A224</f>
        <v>ARRA - Title I - Low Income</v>
      </c>
      <c r="E133" s="908"/>
      <c r="F133" s="1876">
        <f>SUM('Revenues 9-14'!$C$224:$D$224,'Revenues 9-14'!$F$224:$G$224)</f>
        <v>0</v>
      </c>
      <c r="G133" s="876"/>
    </row>
    <row r="134" spans="1:7" s="838" customFormat="1" hidden="1">
      <c r="A134" s="905" t="s">
        <v>206</v>
      </c>
      <c r="B134" s="905" t="s">
        <v>2026</v>
      </c>
      <c r="C134" s="906" t="s">
        <v>208</v>
      </c>
      <c r="D134" s="907" t="str">
        <f>'Revenues 9-14'!A225</f>
        <v>ARRA - Title I - Neglected, Private</v>
      </c>
      <c r="E134" s="908"/>
      <c r="F134" s="1758">
        <f>SUM('Revenues 9-14'!C225:G225,'Revenues 9-14'!J225)</f>
        <v>0</v>
      </c>
      <c r="G134" s="876"/>
    </row>
    <row r="135" spans="1:7" s="838" customFormat="1" hidden="1">
      <c r="A135" s="905" t="s">
        <v>206</v>
      </c>
      <c r="B135" s="905" t="s">
        <v>2027</v>
      </c>
      <c r="C135" s="906" t="s">
        <v>209</v>
      </c>
      <c r="D135" s="907" t="str">
        <f>'Revenues 9-14'!A226</f>
        <v>ARRA - Title I - Delinquent, Private</v>
      </c>
      <c r="E135" s="908"/>
      <c r="F135" s="1758">
        <f>SUM('Revenues 9-14'!C226:G226,'Revenues 9-14'!J226)</f>
        <v>0</v>
      </c>
      <c r="G135" s="876"/>
    </row>
    <row r="136" spans="1:7" s="838" customFormat="1" hidden="1">
      <c r="A136" s="905" t="s">
        <v>206</v>
      </c>
      <c r="B136" s="905" t="s">
        <v>2028</v>
      </c>
      <c r="C136" s="906" t="s">
        <v>210</v>
      </c>
      <c r="D136" s="907" t="str">
        <f>'Revenues 9-14'!A227</f>
        <v>ARRA - Title I - School Improvement (Part A)</v>
      </c>
      <c r="E136" s="908"/>
      <c r="F136" s="1758">
        <f>SUM('Revenues 9-14'!C227:G227,'Revenues 9-14'!J227)</f>
        <v>0</v>
      </c>
      <c r="G136" s="876"/>
    </row>
    <row r="137" spans="1:7" s="838" customFormat="1" hidden="1">
      <c r="A137" s="905" t="s">
        <v>206</v>
      </c>
      <c r="B137" s="905" t="s">
        <v>2029</v>
      </c>
      <c r="C137" s="906" t="s">
        <v>211</v>
      </c>
      <c r="D137" s="907" t="str">
        <f>'Revenues 9-14'!A228</f>
        <v>ARRA - Title I - School Improvement (Section 1003g)</v>
      </c>
      <c r="E137" s="908"/>
      <c r="F137" s="1758">
        <f>SUM('Revenues 9-14'!C228:G228,'Revenues 9-14'!J228)</f>
        <v>0</v>
      </c>
      <c r="G137" s="876"/>
    </row>
    <row r="138" spans="1:7" s="838" customFormat="1" hidden="1">
      <c r="A138" s="905" t="s">
        <v>206</v>
      </c>
      <c r="B138" s="905" t="s">
        <v>2030</v>
      </c>
      <c r="C138" s="906" t="s">
        <v>212</v>
      </c>
      <c r="D138" s="907" t="str">
        <f>'Revenues 9-14'!A229</f>
        <v>ARRA - IDEA - Part B - Preschool</v>
      </c>
      <c r="E138" s="908"/>
      <c r="F138" s="1758">
        <v>0</v>
      </c>
      <c r="G138" s="876"/>
    </row>
    <row r="139" spans="1:7" s="838" customFormat="1" hidden="1">
      <c r="A139" s="905" t="s">
        <v>206</v>
      </c>
      <c r="B139" s="905" t="s">
        <v>2031</v>
      </c>
      <c r="C139" s="906" t="s">
        <v>213</v>
      </c>
      <c r="D139" s="907" t="str">
        <f>'Revenues 9-14'!A230</f>
        <v>ARRA - IDEA - Part B - Flow-Through</v>
      </c>
      <c r="E139" s="908"/>
      <c r="F139" s="1758">
        <f>SUM('Revenues 9-14'!C230:G230,'Revenues 9-14'!J230)</f>
        <v>0</v>
      </c>
      <c r="G139" s="876"/>
    </row>
    <row r="140" spans="1:7" s="838" customFormat="1" hidden="1">
      <c r="A140" s="905" t="s">
        <v>206</v>
      </c>
      <c r="B140" s="905" t="s">
        <v>2032</v>
      </c>
      <c r="C140" s="906" t="s">
        <v>214</v>
      </c>
      <c r="D140" s="907" t="str">
        <f>'Revenues 9-14'!A231</f>
        <v>ARRA - Title IID - Technology-Formula</v>
      </c>
      <c r="E140" s="908"/>
      <c r="F140" s="1758">
        <f>SUM('Revenues 9-14'!C231:G231,'Revenues 9-14'!J231)</f>
        <v>0</v>
      </c>
      <c r="G140" s="876"/>
    </row>
    <row r="141" spans="1:7" s="838" customFormat="1" hidden="1">
      <c r="A141" s="905" t="s">
        <v>206</v>
      </c>
      <c r="B141" s="905" t="s">
        <v>2033</v>
      </c>
      <c r="C141" s="906" t="s">
        <v>216</v>
      </c>
      <c r="D141" s="907" t="str">
        <f>'Revenues 9-14'!A232</f>
        <v>ARRA - Title IID - Technology-Competitive</v>
      </c>
      <c r="E141" s="908"/>
      <c r="F141" s="1758">
        <f>SUM('Revenues 9-14'!C232:G232,'Revenues 9-14'!J232)</f>
        <v>0</v>
      </c>
      <c r="G141" s="876"/>
    </row>
    <row r="142" spans="1:7" s="838" customFormat="1" hidden="1">
      <c r="A142" s="905" t="s">
        <v>667</v>
      </c>
      <c r="B142" s="905" t="s">
        <v>2034</v>
      </c>
      <c r="C142" s="906" t="s">
        <v>217</v>
      </c>
      <c r="D142" s="907" t="str">
        <f>'Revenues 9-14'!A233</f>
        <v>ARRA - McKinney - Vento Homeless Education</v>
      </c>
      <c r="E142" s="908"/>
      <c r="F142" s="1758">
        <f>SUM('Revenues 9-14'!C233:G233,'Revenues 9-14'!J233)</f>
        <v>0</v>
      </c>
      <c r="G142" s="876"/>
    </row>
    <row r="143" spans="1:7" s="838" customFormat="1" hidden="1">
      <c r="A143" s="905" t="s">
        <v>206</v>
      </c>
      <c r="B143" s="905" t="s">
        <v>215</v>
      </c>
      <c r="C143" s="906" t="s">
        <v>218</v>
      </c>
      <c r="D143" s="907" t="str">
        <f>'Revenues 9-14'!A237</f>
        <v>Qualified Zone Academy Bond Tax Credits</v>
      </c>
      <c r="E143" s="908"/>
      <c r="F143" s="1758">
        <f>SUM('Revenues 9-14'!C237:G237,'Revenues 9-14'!J237)</f>
        <v>0</v>
      </c>
      <c r="G143" s="876"/>
    </row>
    <row r="144" spans="1:7" s="838" customFormat="1" hidden="1">
      <c r="A144" s="905" t="s">
        <v>206</v>
      </c>
      <c r="B144" s="905" t="s">
        <v>808</v>
      </c>
      <c r="C144" s="906" t="s">
        <v>219</v>
      </c>
      <c r="D144" s="907" t="str">
        <f>'Revenues 9-14'!A238</f>
        <v>Qualified School Construction Bond Credits</v>
      </c>
      <c r="E144" s="908"/>
      <c r="F144" s="1758">
        <f>SUM('Revenues 9-14'!C238:G238,'Revenues 9-14'!J238)</f>
        <v>0</v>
      </c>
      <c r="G144" s="876"/>
    </row>
    <row r="145" spans="1:7" s="838" customFormat="1" hidden="1">
      <c r="A145" s="905" t="s">
        <v>206</v>
      </c>
      <c r="B145" s="905" t="s">
        <v>1415</v>
      </c>
      <c r="C145" s="906" t="s">
        <v>221</v>
      </c>
      <c r="D145" s="907" t="str">
        <f>'Revenues 9-14'!A239</f>
        <v>Build America Bond Tax Credits</v>
      </c>
      <c r="E145" s="908"/>
      <c r="F145" s="1758">
        <f>SUM('Revenues 9-14'!C239:G239,'Revenues 9-14'!J239)</f>
        <v>0</v>
      </c>
      <c r="G145" s="876"/>
    </row>
    <row r="146" spans="1:7" s="838" customFormat="1" hidden="1">
      <c r="A146" s="905" t="s">
        <v>206</v>
      </c>
      <c r="B146" s="905" t="s">
        <v>2035</v>
      </c>
      <c r="C146" s="906" t="s">
        <v>223</v>
      </c>
      <c r="D146" s="907" t="str">
        <f>'Revenues 9-14'!A240</f>
        <v>Build America Bond Interest Reimbursement</v>
      </c>
      <c r="E146" s="908"/>
      <c r="F146" s="1758">
        <f>SUM('Revenues 9-14'!C240:G240,'Revenues 9-14'!J240)</f>
        <v>1057916</v>
      </c>
      <c r="G146" s="876"/>
    </row>
    <row r="147" spans="1:7" s="838" customFormat="1" hidden="1">
      <c r="A147" s="905" t="s">
        <v>206</v>
      </c>
      <c r="B147" s="905" t="s">
        <v>2036</v>
      </c>
      <c r="C147" s="906" t="s">
        <v>225</v>
      </c>
      <c r="D147" s="907" t="str">
        <f>'Revenues 9-14'!A242</f>
        <v>Other ARRA Funds - II</v>
      </c>
      <c r="E147" s="908"/>
      <c r="F147" s="1758">
        <f>SUM('Revenues 9-14'!C242:G242,'Revenues 9-14'!J242)</f>
        <v>0</v>
      </c>
      <c r="G147" s="876"/>
    </row>
    <row r="148" spans="1:7" s="838" customFormat="1" hidden="1">
      <c r="A148" s="905" t="s">
        <v>206</v>
      </c>
      <c r="B148" s="905" t="s">
        <v>2037</v>
      </c>
      <c r="C148" s="906" t="s">
        <v>226</v>
      </c>
      <c r="D148" s="907" t="str">
        <f>'Revenues 9-14'!A243</f>
        <v>Other ARRA Funds - III</v>
      </c>
      <c r="E148" s="908"/>
      <c r="F148" s="1758">
        <f>SUM('Revenues 9-14'!C243:G243,'Revenues 9-14'!J243)</f>
        <v>0</v>
      </c>
      <c r="G148" s="876"/>
    </row>
    <row r="149" spans="1:7" s="838" customFormat="1" hidden="1">
      <c r="A149" s="905" t="s">
        <v>206</v>
      </c>
      <c r="B149" s="905" t="s">
        <v>220</v>
      </c>
      <c r="C149" s="906" t="s">
        <v>228</v>
      </c>
      <c r="D149" s="907" t="str">
        <f>'Revenues 9-14'!A244</f>
        <v>Other ARRA Funds - IV</v>
      </c>
      <c r="E149" s="908"/>
      <c r="F149" s="1758">
        <f>SUM('Revenues 9-14'!C244:G244,'Revenues 9-14'!J244)</f>
        <v>0</v>
      </c>
      <c r="G149" s="876"/>
    </row>
    <row r="150" spans="1:7" s="838" customFormat="1" hidden="1">
      <c r="A150" s="905" t="s">
        <v>206</v>
      </c>
      <c r="B150" s="905" t="s">
        <v>222</v>
      </c>
      <c r="C150" s="906" t="s">
        <v>230</v>
      </c>
      <c r="D150" s="907" t="str">
        <f>'Revenues 9-14'!A245</f>
        <v>Other ARRA Funds - V</v>
      </c>
      <c r="E150" s="908"/>
      <c r="F150" s="1758">
        <f>SUM('Revenues 9-14'!C245:G245,'Revenues 9-14'!J245)</f>
        <v>0</v>
      </c>
      <c r="G150" s="876"/>
    </row>
    <row r="151" spans="1:7" s="838" customFormat="1" hidden="1">
      <c r="A151" s="905" t="s">
        <v>206</v>
      </c>
      <c r="B151" s="905" t="s">
        <v>224</v>
      </c>
      <c r="C151" s="906" t="s">
        <v>232</v>
      </c>
      <c r="D151" s="907" t="str">
        <f>'Revenues 9-14'!A246</f>
        <v>ARRA - Early Childhood</v>
      </c>
      <c r="E151" s="908"/>
      <c r="F151" s="1758">
        <v>0</v>
      </c>
      <c r="G151" s="876"/>
    </row>
    <row r="152" spans="1:7" s="838" customFormat="1" hidden="1">
      <c r="A152" s="905" t="s">
        <v>206</v>
      </c>
      <c r="B152" s="905" t="s">
        <v>1416</v>
      </c>
      <c r="C152" s="906" t="s">
        <v>233</v>
      </c>
      <c r="D152" s="907" t="str">
        <f>'Revenues 9-14'!A247</f>
        <v>Other ARRA Funds VII</v>
      </c>
      <c r="E152" s="908"/>
      <c r="F152" s="1758">
        <f>SUM('Revenues 9-14'!C247:G247,'Revenues 9-14'!J247)</f>
        <v>0</v>
      </c>
      <c r="G152" s="876"/>
    </row>
    <row r="153" spans="1:7" s="838" customFormat="1" hidden="1">
      <c r="A153" s="905" t="s">
        <v>206</v>
      </c>
      <c r="B153" s="905" t="s">
        <v>2038</v>
      </c>
      <c r="C153" s="906" t="s">
        <v>234</v>
      </c>
      <c r="D153" s="907" t="str">
        <f>'Revenues 9-14'!A248</f>
        <v>Other ARRA Funds VIII</v>
      </c>
      <c r="E153" s="908"/>
      <c r="F153" s="1758">
        <f>SUM('Revenues 9-14'!C248:G248,'Revenues 9-14'!J248)</f>
        <v>0</v>
      </c>
      <c r="G153" s="876"/>
    </row>
    <row r="154" spans="1:7" s="838" customFormat="1" hidden="1">
      <c r="A154" s="905" t="s">
        <v>206</v>
      </c>
      <c r="B154" s="905" t="s">
        <v>227</v>
      </c>
      <c r="C154" s="906" t="s">
        <v>235</v>
      </c>
      <c r="D154" s="907" t="str">
        <f>'Revenues 9-14'!A249</f>
        <v>Other ARRA Funds IX</v>
      </c>
      <c r="E154" s="908"/>
      <c r="F154" s="1758">
        <f>SUM('Revenues 9-14'!C249:G249,'Revenues 9-14'!J249)</f>
        <v>0</v>
      </c>
      <c r="G154" s="876"/>
    </row>
    <row r="155" spans="1:7" s="838" customFormat="1" hidden="1">
      <c r="A155" s="905" t="s">
        <v>206</v>
      </c>
      <c r="B155" s="905" t="s">
        <v>229</v>
      </c>
      <c r="C155" s="906" t="s">
        <v>236</v>
      </c>
      <c r="D155" s="907" t="str">
        <f>'Revenues 9-14'!A250</f>
        <v>Other ARRA Funds X</v>
      </c>
      <c r="E155" s="908"/>
      <c r="F155" s="1758">
        <f>SUM('Revenues 9-14'!C250:G250,'Revenues 9-14'!J250)</f>
        <v>0</v>
      </c>
      <c r="G155" s="876"/>
    </row>
    <row r="156" spans="1:7" s="838" customFormat="1" hidden="1">
      <c r="A156" s="905" t="s">
        <v>206</v>
      </c>
      <c r="B156" s="905" t="s">
        <v>231</v>
      </c>
      <c r="C156" s="906" t="s">
        <v>237</v>
      </c>
      <c r="D156" s="907" t="str">
        <f>'Revenues 9-14'!A251</f>
        <v>Other ARRA Funds Ed Job Fund Program</v>
      </c>
      <c r="E156" s="908"/>
      <c r="F156" s="1758">
        <f>SUM('Revenues 9-14'!C251:G251,'Revenues 9-14'!J251)</f>
        <v>0</v>
      </c>
      <c r="G156" s="876"/>
    </row>
    <row r="157" spans="1:7" s="838" customFormat="1">
      <c r="A157" s="909" t="s">
        <v>499</v>
      </c>
      <c r="B157" s="910" t="s">
        <v>2039</v>
      </c>
      <c r="C157" s="911" t="s">
        <v>840</v>
      </c>
      <c r="D157" s="912" t="s">
        <v>776</v>
      </c>
      <c r="E157" s="913"/>
      <c r="F157" s="1758">
        <f>SUM(F133:F156)</f>
        <v>1057916</v>
      </c>
      <c r="G157" s="876"/>
    </row>
    <row r="158" spans="1:7" s="838" customFormat="1">
      <c r="A158" s="909" t="s">
        <v>458</v>
      </c>
      <c r="B158" s="910" t="s">
        <v>2040</v>
      </c>
      <c r="C158" s="911" t="s">
        <v>1426</v>
      </c>
      <c r="D158" s="912" t="s">
        <v>1427</v>
      </c>
      <c r="E158" s="913"/>
      <c r="F158" s="1758">
        <f>SUM('Revenues 9-14'!C253)</f>
        <v>0</v>
      </c>
      <c r="G158" s="876"/>
    </row>
    <row r="159" spans="1:7" s="838" customFormat="1">
      <c r="A159" s="909" t="s">
        <v>499</v>
      </c>
      <c r="B159" s="910" t="s">
        <v>2041</v>
      </c>
      <c r="C159" s="911" t="s">
        <v>1465</v>
      </c>
      <c r="D159" s="912" t="s">
        <v>1466</v>
      </c>
      <c r="E159" s="913"/>
      <c r="F159" s="1758">
        <f>SUM('Revenues 9-14'!C254:H254,'Revenues 9-14'!J254:K254)</f>
        <v>1518732</v>
      </c>
      <c r="G159" s="876"/>
    </row>
    <row r="160" spans="1:7">
      <c r="A160" s="898" t="s">
        <v>5</v>
      </c>
      <c r="B160" s="898" t="s">
        <v>2042</v>
      </c>
      <c r="C160" s="903">
        <f>'Revenues 9-14'!B255</f>
        <v>4905</v>
      </c>
      <c r="D160" s="900" t="str">
        <f>'Revenues 9-14'!A255</f>
        <v>Title III - Immigrant Education Program (IEP)</v>
      </c>
      <c r="E160" s="877"/>
      <c r="F160" s="1758">
        <f>SUM('Revenues 9-14'!C255,'Revenues 9-14'!F255,'Revenues 9-14'!G255)</f>
        <v>32022</v>
      </c>
      <c r="G160" s="914">
        <v>6306</v>
      </c>
    </row>
    <row r="161" spans="1:7">
      <c r="A161" s="898" t="s">
        <v>5</v>
      </c>
      <c r="B161" s="898" t="s">
        <v>2043</v>
      </c>
      <c r="C161" s="903">
        <f>'Revenues 9-14'!B256</f>
        <v>4909</v>
      </c>
      <c r="D161" s="900" t="str">
        <f>'Revenues 9-14'!A256</f>
        <v>Title III - Language Inst Program - Limited Eng (LIPLEP)</v>
      </c>
      <c r="E161" s="877"/>
      <c r="F161" s="1758">
        <f>SUM('Revenues 9-14'!C256,'Revenues 9-14'!F256,'Revenues 9-14'!G256)</f>
        <v>533381</v>
      </c>
      <c r="G161" s="914"/>
    </row>
    <row r="162" spans="1:7">
      <c r="A162" s="898" t="s">
        <v>667</v>
      </c>
      <c r="B162" s="898" t="s">
        <v>2044</v>
      </c>
      <c r="C162" s="903">
        <f>'Revenues 9-14'!B257</f>
        <v>4920</v>
      </c>
      <c r="D162" s="900" t="str">
        <f>'Revenues 9-14'!A257</f>
        <v>McKinney Education for Homeless Children</v>
      </c>
      <c r="E162" s="877"/>
      <c r="F162" s="1758">
        <f>SUM('Revenues 9-14'!C257,'Revenues 9-14'!D257,'Revenues 9-14'!F257,'Revenues 9-14'!G257)</f>
        <v>56557</v>
      </c>
      <c r="G162" s="901"/>
    </row>
    <row r="163" spans="1:7">
      <c r="A163" s="915" t="s">
        <v>667</v>
      </c>
      <c r="B163" s="915" t="s">
        <v>2045</v>
      </c>
      <c r="C163" s="916">
        <f>'Revenues 9-14'!B258</f>
        <v>4930</v>
      </c>
      <c r="D163" s="917" t="str">
        <f>'Revenues 9-14'!A258</f>
        <v>Title II - Eisenhower Professional Development Formula</v>
      </c>
      <c r="E163" s="897"/>
      <c r="F163" s="1876">
        <f>SUM('Revenues 9-14'!C258:D258,'Revenues 9-14'!F258,'Revenues 9-14'!G258)</f>
        <v>0</v>
      </c>
      <c r="G163" s="901"/>
    </row>
    <row r="164" spans="1:7">
      <c r="A164" s="898" t="s">
        <v>667</v>
      </c>
      <c r="B164" s="898" t="s">
        <v>2046</v>
      </c>
      <c r="C164" s="903">
        <f>'Revenues 9-14'!B259</f>
        <v>4932</v>
      </c>
      <c r="D164" s="904" t="str">
        <f>'Revenues 9-14'!A259</f>
        <v>Title II - Teacher Quality</v>
      </c>
      <c r="E164" s="877"/>
      <c r="F164" s="1876">
        <f>SUM('Revenues 9-14'!C259,'Revenues 9-14'!D259,'Revenues 9-14'!F259,'Revenues 9-14'!G259)</f>
        <v>1977203</v>
      </c>
      <c r="G164" s="901"/>
    </row>
    <row r="165" spans="1:7">
      <c r="A165" s="898" t="s">
        <v>667</v>
      </c>
      <c r="B165" s="898" t="s">
        <v>2047</v>
      </c>
      <c r="C165" s="903">
        <f>'Revenues 9-14'!B260</f>
        <v>4960</v>
      </c>
      <c r="D165" s="900" t="str">
        <f>'Revenues 9-14'!A260</f>
        <v>Federal Charter Schools</v>
      </c>
      <c r="E165" s="877"/>
      <c r="F165" s="1758">
        <f>SUM('Revenues 9-14'!C260:D260,'Revenues 9-14'!F260:G260)</f>
        <v>0</v>
      </c>
      <c r="G165" s="901"/>
    </row>
    <row r="166" spans="1:7">
      <c r="A166" s="898" t="s">
        <v>667</v>
      </c>
      <c r="B166" s="898" t="s">
        <v>1992</v>
      </c>
      <c r="C166" s="903">
        <f>'Revenues 9-14'!B261</f>
        <v>4981</v>
      </c>
      <c r="D166" s="900" t="str">
        <f>'Revenues 9-14'!A261</f>
        <v>State Assessment Grants</v>
      </c>
      <c r="E166" s="877"/>
      <c r="F166" s="1758">
        <f>SUM('Revenues 9-14'!C261:D261,'Revenues 9-14'!F261:G261)</f>
        <v>0</v>
      </c>
      <c r="G166" s="901"/>
    </row>
    <row r="167" spans="1:7">
      <c r="A167" s="898" t="s">
        <v>667</v>
      </c>
      <c r="B167" s="898" t="s">
        <v>1993</v>
      </c>
      <c r="C167" s="903">
        <f>'Revenues 9-14'!B262</f>
        <v>4982</v>
      </c>
      <c r="D167" s="900" t="str">
        <f>'Revenues 9-14'!A262</f>
        <v>Grant for State Assessments and Related Activities</v>
      </c>
      <c r="E167" s="877"/>
      <c r="F167" s="1758">
        <f>SUM('Revenues 9-14'!C262:D262,'Revenues 9-14'!F262:G262)</f>
        <v>0</v>
      </c>
      <c r="G167" s="901"/>
    </row>
    <row r="168" spans="1:7">
      <c r="A168" s="898" t="s">
        <v>667</v>
      </c>
      <c r="B168" s="898" t="s">
        <v>2048</v>
      </c>
      <c r="C168" s="903">
        <f>'Revenues 9-14'!B263</f>
        <v>4991</v>
      </c>
      <c r="D168" s="904" t="str">
        <f>'Revenues 9-14'!A263</f>
        <v>Medicaid Matching Funds - Administrative Outreach</v>
      </c>
      <c r="E168" s="877"/>
      <c r="F168" s="1758">
        <f>SUM('Revenues 9-14'!C263:D263,'Revenues 9-14'!F263:G263)</f>
        <v>787333</v>
      </c>
      <c r="G168" s="918">
        <v>6320</v>
      </c>
    </row>
    <row r="169" spans="1:7">
      <c r="A169" s="898" t="s">
        <v>667</v>
      </c>
      <c r="B169" s="898" t="s">
        <v>2049</v>
      </c>
      <c r="C169" s="903">
        <f>'Revenues 9-14'!B264</f>
        <v>4992</v>
      </c>
      <c r="D169" s="904" t="str">
        <f>'Revenues 9-14'!A264</f>
        <v>Medicaid Matching Funds - Fee-for-Service Program</v>
      </c>
      <c r="E169" s="877"/>
      <c r="F169" s="1758">
        <f>SUM('Revenues 9-14'!C264:D264,'Revenues 9-14'!F264:G264)</f>
        <v>3647825</v>
      </c>
      <c r="G169" s="918"/>
    </row>
    <row r="170" spans="1:7">
      <c r="A170" s="919" t="s">
        <v>667</v>
      </c>
      <c r="B170" s="915" t="s">
        <v>2050</v>
      </c>
      <c r="C170" s="916">
        <f>'Revenues 9-14'!B265</f>
        <v>4999</v>
      </c>
      <c r="D170" s="917" t="str">
        <f>'Revenues 9-14'!A265</f>
        <v>Other Restricted Revenue from Federal Sources (Describe &amp; Itemize)</v>
      </c>
      <c r="E170" s="877"/>
      <c r="F170" s="1758">
        <f>SUM('Revenues 9-14'!C265:D265,'Revenues 9-14'!F265:G265)</f>
        <v>29679</v>
      </c>
      <c r="G170" s="898"/>
    </row>
    <row r="171" spans="1:7">
      <c r="A171" s="1887" t="s">
        <v>5</v>
      </c>
      <c r="B171" s="1888" t="s">
        <v>1915</v>
      </c>
      <c r="C171" s="1889">
        <v>3100</v>
      </c>
      <c r="D171" s="1890" t="s">
        <v>1917</v>
      </c>
      <c r="E171" s="877"/>
      <c r="F171" s="1875">
        <v>10524924</v>
      </c>
      <c r="G171" s="898"/>
    </row>
    <row r="172" spans="1:7">
      <c r="A172" s="1887" t="s">
        <v>663</v>
      </c>
      <c r="B172" s="1888" t="s">
        <v>1915</v>
      </c>
      <c r="C172" s="1889">
        <v>3300</v>
      </c>
      <c r="D172" s="1890" t="s">
        <v>1918</v>
      </c>
      <c r="E172" s="877"/>
      <c r="F172" s="1875">
        <v>1902636</v>
      </c>
      <c r="G172" s="898"/>
    </row>
    <row r="173" spans="1:7" ht="6" customHeight="1">
      <c r="A173" s="898"/>
      <c r="B173" s="898"/>
      <c r="C173" s="920"/>
      <c r="D173" s="898"/>
      <c r="E173" s="877"/>
      <c r="F173" s="921"/>
      <c r="G173" s="918"/>
    </row>
    <row r="174" spans="1:7">
      <c r="A174" s="1739"/>
      <c r="B174" s="1753"/>
      <c r="C174" s="1754"/>
      <c r="D174" s="1755" t="s">
        <v>2051</v>
      </c>
      <c r="E174" s="1756" t="s">
        <v>957</v>
      </c>
      <c r="F174" s="1757">
        <f>SUM(F84:F132,F157:F172)</f>
        <v>90297132</v>
      </c>
    </row>
    <row r="175" spans="1:7" ht="12" customHeight="1">
      <c r="A175" s="1739"/>
      <c r="B175" s="1753"/>
      <c r="C175" s="1754"/>
      <c r="D175" s="1755" t="s">
        <v>2052</v>
      </c>
      <c r="E175" s="1756"/>
      <c r="F175" s="1758">
        <f>'PCTC-OEPP 27-28'!F77-F174</f>
        <v>253415589</v>
      </c>
    </row>
    <row r="176" spans="1:7" ht="12" customHeight="1">
      <c r="A176" s="1739"/>
      <c r="B176" s="1753"/>
      <c r="C176" s="1754"/>
      <c r="D176" s="1755" t="s">
        <v>1813</v>
      </c>
      <c r="E176" s="1756"/>
      <c r="F176" s="1758">
        <f>'Cap Outlay Deprec 26'!I18</f>
        <v>13883825.9</v>
      </c>
    </row>
    <row r="177" spans="1:7" ht="12" customHeight="1">
      <c r="A177" s="1739"/>
      <c r="B177" s="1753"/>
      <c r="C177" s="1754"/>
      <c r="D177" s="1755" t="s">
        <v>2053</v>
      </c>
      <c r="E177" s="1756"/>
      <c r="F177" s="1758">
        <f>F175+F176</f>
        <v>267299414.90000001</v>
      </c>
    </row>
    <row r="178" spans="1:7" ht="12" customHeight="1">
      <c r="A178" s="1739"/>
      <c r="B178" s="1759"/>
      <c r="C178" s="1754"/>
      <c r="D178" s="1755" t="str">
        <f>D78</f>
        <v>9 Month ADA from District Average Daily Attendance/Prior General State Aid Inquiry 2018-2019</v>
      </c>
      <c r="E178" s="1756"/>
      <c r="F178" s="1760">
        <f>'PCTC-OEPP 27-28'!F78</f>
        <v>24910.9</v>
      </c>
      <c r="G178" s="901"/>
    </row>
    <row r="179" spans="1:7" ht="12" customHeight="1" thickBot="1">
      <c r="A179" s="1739"/>
      <c r="B179" s="1759"/>
      <c r="C179" s="1754"/>
      <c r="D179" s="1755" t="s">
        <v>2054</v>
      </c>
      <c r="E179" s="1756" t="s">
        <v>1544</v>
      </c>
      <c r="F179" s="1761">
        <f>F177/F178</f>
        <v>10730.219096861212</v>
      </c>
      <c r="G179" s="827">
        <v>6323</v>
      </c>
    </row>
    <row r="180" spans="1:7" ht="12" thickTop="1">
      <c r="B180" s="901"/>
      <c r="C180" s="920"/>
      <c r="D180" s="901"/>
      <c r="E180" s="920"/>
      <c r="F180" s="901"/>
      <c r="G180" s="922">
        <v>6326</v>
      </c>
    </row>
    <row r="181" spans="1:7" ht="12.2" customHeight="1">
      <c r="A181" s="901" t="s">
        <v>1916</v>
      </c>
      <c r="B181" s="901"/>
      <c r="C181" s="920"/>
      <c r="D181" s="901"/>
      <c r="E181" s="920"/>
      <c r="F181" s="901"/>
      <c r="G181" s="901"/>
    </row>
    <row r="182" spans="1:7" s="1891" customFormat="1" ht="12.2" customHeight="1">
      <c r="A182" s="1891" t="s">
        <v>1989</v>
      </c>
      <c r="B182" s="1892"/>
      <c r="C182" s="1893"/>
      <c r="D182" s="1892"/>
      <c r="E182" s="1893"/>
      <c r="F182" s="1892"/>
      <c r="G182" s="1892"/>
    </row>
    <row r="183" spans="1:7" s="1891" customFormat="1" ht="12.2" customHeight="1">
      <c r="A183" s="1894" t="s">
        <v>1991</v>
      </c>
      <c r="C183" s="1893"/>
      <c r="D183" s="1892"/>
      <c r="E183" s="1893"/>
      <c r="F183" s="1892"/>
      <c r="G183" s="1892"/>
    </row>
    <row r="184" spans="1:7" ht="12" customHeight="1">
      <c r="C184" s="920"/>
      <c r="D184" s="901"/>
      <c r="E184" s="920"/>
      <c r="F184" s="901"/>
      <c r="G184" s="901"/>
    </row>
    <row r="185" spans="1:7">
      <c r="A185" s="1895" t="s">
        <v>1920</v>
      </c>
      <c r="B185" s="1896" t="s">
        <v>1919</v>
      </c>
      <c r="C185" s="920"/>
      <c r="D185" s="901"/>
      <c r="E185" s="920"/>
      <c r="F185" s="901"/>
      <c r="G185" s="901"/>
    </row>
    <row r="186" spans="1:7">
      <c r="A186" s="901"/>
      <c r="B186" s="901"/>
      <c r="C186" s="920"/>
      <c r="D186" s="901"/>
      <c r="E186" s="920"/>
      <c r="F186" s="901"/>
      <c r="G186" s="901"/>
    </row>
    <row r="187" spans="1:7">
      <c r="A187" s="901"/>
      <c r="B187" s="901"/>
      <c r="C187" s="920"/>
      <c r="D187" s="901"/>
      <c r="E187" s="920"/>
      <c r="F187" s="901"/>
      <c r="G187" s="901"/>
    </row>
    <row r="188" spans="1:7">
      <c r="A188" s="901"/>
      <c r="B188" s="901"/>
      <c r="C188" s="920"/>
      <c r="D188" s="901"/>
      <c r="E188" s="920"/>
      <c r="F188" s="901"/>
      <c r="G188" s="901"/>
    </row>
    <row r="189" spans="1:7">
      <c r="A189" s="901"/>
      <c r="B189" s="901"/>
      <c r="C189" s="920"/>
      <c r="D189" s="901"/>
      <c r="E189" s="920"/>
      <c r="F189" s="901"/>
      <c r="G189" s="901"/>
    </row>
    <row r="190" spans="1:7">
      <c r="A190" s="901"/>
      <c r="B190" s="901"/>
      <c r="C190" s="920"/>
      <c r="D190" s="901"/>
      <c r="E190" s="920"/>
      <c r="F190" s="901"/>
      <c r="G190" s="901"/>
    </row>
    <row r="191" spans="1:7">
      <c r="A191" s="901"/>
      <c r="B191" s="901"/>
      <c r="C191" s="920"/>
      <c r="D191" s="901"/>
      <c r="E191" s="920"/>
      <c r="F191" s="901"/>
      <c r="G191" s="901"/>
    </row>
    <row r="192" spans="1:7">
      <c r="A192" s="901"/>
      <c r="B192" s="901"/>
      <c r="C192" s="920"/>
      <c r="D192" s="901"/>
      <c r="E192" s="920"/>
      <c r="F192" s="901"/>
      <c r="G192" s="901"/>
    </row>
    <row r="193" spans="1:7">
      <c r="A193" s="901"/>
      <c r="B193" s="901"/>
      <c r="C193" s="920"/>
      <c r="D193" s="901"/>
      <c r="E193" s="920"/>
      <c r="F193" s="901"/>
      <c r="G193" s="901"/>
    </row>
    <row r="194" spans="1:7">
      <c r="A194" s="901"/>
      <c r="B194" s="901"/>
      <c r="C194" s="920"/>
      <c r="D194" s="901"/>
      <c r="E194" s="920"/>
      <c r="F194" s="901"/>
      <c r="G194" s="901"/>
    </row>
    <row r="195" spans="1:7">
      <c r="A195" s="901"/>
      <c r="B195" s="901"/>
      <c r="C195" s="920"/>
      <c r="D195" s="901"/>
      <c r="E195" s="920"/>
      <c r="F195" s="901"/>
      <c r="G195" s="901"/>
    </row>
    <row r="196" spans="1:7">
      <c r="A196" s="901"/>
      <c r="B196" s="901"/>
      <c r="C196" s="920"/>
      <c r="D196" s="901"/>
      <c r="E196" s="920"/>
      <c r="F196" s="901"/>
      <c r="G196" s="901"/>
    </row>
    <row r="197" spans="1:7">
      <c r="A197" s="901"/>
      <c r="B197" s="901"/>
      <c r="C197" s="920"/>
      <c r="D197" s="901"/>
      <c r="E197" s="920"/>
      <c r="F197" s="901"/>
      <c r="G197" s="901"/>
    </row>
    <row r="198" spans="1:7">
      <c r="A198" s="901"/>
      <c r="B198" s="901"/>
      <c r="C198" s="920"/>
      <c r="D198" s="901"/>
      <c r="E198" s="920"/>
      <c r="F198" s="901"/>
      <c r="G198" s="901"/>
    </row>
    <row r="199" spans="1:7">
      <c r="A199" s="901"/>
      <c r="B199" s="901"/>
      <c r="C199" s="920"/>
      <c r="D199" s="901"/>
      <c r="E199" s="920"/>
      <c r="F199" s="901"/>
      <c r="G199" s="901"/>
    </row>
    <row r="200" spans="1:7">
      <c r="A200" s="901"/>
      <c r="B200" s="901"/>
      <c r="C200" s="920"/>
      <c r="D200" s="901"/>
      <c r="E200" s="920"/>
      <c r="F200" s="901"/>
      <c r="G200" s="901"/>
    </row>
    <row r="201" spans="1:7">
      <c r="A201" s="901"/>
      <c r="B201" s="901"/>
      <c r="C201" s="920"/>
      <c r="D201" s="901"/>
      <c r="E201" s="920"/>
      <c r="F201" s="901"/>
      <c r="G201" s="901"/>
    </row>
    <row r="202" spans="1:7">
      <c r="A202" s="901"/>
      <c r="B202" s="901"/>
      <c r="C202" s="920"/>
      <c r="D202" s="901"/>
      <c r="E202" s="920"/>
      <c r="F202" s="901"/>
      <c r="G202" s="901"/>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54" zoomScaleNormal="100" workbookViewId="0">
      <selection activeCell="F60" sqref="F59:F60"/>
    </sheetView>
  </sheetViews>
  <sheetFormatPr defaultColWidth="9.140625" defaultRowHeight="15"/>
  <cols>
    <col min="1" max="1" width="52" style="1513" customWidth="1"/>
    <col min="2" max="2" width="16.42578125" style="1514" bestFit="1" customWidth="1"/>
    <col min="3" max="3" width="33.7109375" style="1514" customWidth="1"/>
    <col min="4" max="4" width="16.28515625" style="1515" customWidth="1"/>
    <col min="5" max="5" width="30" style="1515" hidden="1" customWidth="1"/>
    <col min="6" max="6" width="23.5703125" style="1515" customWidth="1"/>
    <col min="7" max="7" width="23.28515625" style="1514" customWidth="1"/>
    <col min="8" max="16384" width="9.140625" style="1504"/>
  </cols>
  <sheetData>
    <row r="1" spans="1:7" ht="15" customHeight="1">
      <c r="A1" s="1628" t="s">
        <v>1828</v>
      </c>
      <c r="B1" s="1629"/>
      <c r="C1" s="1629"/>
      <c r="D1" s="1629"/>
      <c r="E1" s="1629"/>
      <c r="F1" s="1629"/>
      <c r="G1" s="1629"/>
    </row>
    <row r="2" spans="1:7">
      <c r="A2" s="1626"/>
      <c r="B2" s="1626"/>
      <c r="C2" s="1627" t="s">
        <v>978</v>
      </c>
      <c r="D2" s="1626"/>
      <c r="E2" s="1626"/>
      <c r="F2" s="1626"/>
      <c r="G2" s="1626"/>
    </row>
    <row r="3" spans="1:7" ht="5.25" customHeight="1">
      <c r="A3" s="1516"/>
      <c r="B3" s="1516"/>
      <c r="C3" s="1516"/>
      <c r="D3" s="1516"/>
      <c r="E3" s="1516"/>
      <c r="F3" s="1516"/>
      <c r="G3" s="1516"/>
    </row>
    <row r="4" spans="1:7" ht="18.75" customHeight="1">
      <c r="A4" s="2310" t="s">
        <v>1814</v>
      </c>
      <c r="B4" s="2311"/>
      <c r="C4" s="2311"/>
      <c r="D4" s="2311"/>
      <c r="E4" s="2311"/>
      <c r="F4" s="2311"/>
      <c r="G4" s="2312"/>
    </row>
    <row r="5" spans="1:7">
      <c r="A5" s="2313"/>
      <c r="B5" s="2314"/>
      <c r="C5" s="2314"/>
      <c r="D5" s="2314"/>
      <c r="E5" s="2314"/>
      <c r="F5" s="2314"/>
      <c r="G5" s="2315"/>
    </row>
    <row r="6" spans="1:7" ht="18.75">
      <c r="A6" s="1505" t="s">
        <v>1815</v>
      </c>
      <c r="B6" s="1506"/>
      <c r="C6" s="1506"/>
      <c r="D6" s="1506"/>
      <c r="E6" s="1506"/>
      <c r="F6" s="1506"/>
      <c r="G6" s="1507"/>
    </row>
    <row r="7" spans="1:7" ht="30.75" customHeight="1">
      <c r="A7" s="2316" t="s">
        <v>1927</v>
      </c>
      <c r="B7" s="2317"/>
      <c r="C7" s="2317"/>
      <c r="D7" s="2317"/>
      <c r="E7" s="2317"/>
      <c r="F7" s="2317"/>
      <c r="G7" s="2318"/>
    </row>
    <row r="8" spans="1:7" ht="15.75" customHeight="1">
      <c r="A8" s="2319" t="s">
        <v>1902</v>
      </c>
      <c r="B8" s="2320"/>
      <c r="C8" s="2320"/>
      <c r="D8" s="2320"/>
      <c r="E8" s="2320"/>
      <c r="F8" s="2320"/>
      <c r="G8" s="2321"/>
    </row>
    <row r="9" spans="1:7" ht="35.25" customHeight="1">
      <c r="A9" s="2316" t="s">
        <v>1930</v>
      </c>
      <c r="B9" s="2317"/>
      <c r="C9" s="2317"/>
      <c r="D9" s="2317"/>
      <c r="E9" s="2317"/>
      <c r="F9" s="2317"/>
      <c r="G9" s="2318"/>
    </row>
    <row r="10" spans="1:7" ht="15" customHeight="1">
      <c r="A10" s="1508" t="s">
        <v>1816</v>
      </c>
      <c r="B10" s="1509"/>
      <c r="C10" s="1509"/>
      <c r="D10" s="1509"/>
      <c r="E10" s="1509"/>
      <c r="F10" s="1509"/>
      <c r="G10" s="1510"/>
    </row>
    <row r="11" spans="1:7" ht="17.25" customHeight="1">
      <c r="A11" s="2316" t="s">
        <v>1929</v>
      </c>
      <c r="B11" s="2317"/>
      <c r="C11" s="2317"/>
      <c r="D11" s="2317"/>
      <c r="E11" s="2317"/>
      <c r="F11" s="2317"/>
      <c r="G11" s="2318"/>
    </row>
    <row r="12" spans="1:7" ht="15" customHeight="1">
      <c r="A12" s="1508" t="s">
        <v>1821</v>
      </c>
      <c r="B12" s="1509"/>
      <c r="C12" s="1509"/>
      <c r="D12" s="1509"/>
      <c r="E12" s="1509"/>
      <c r="F12" s="1509"/>
      <c r="G12" s="1510"/>
    </row>
    <row r="13" spans="1:7" ht="32.25" customHeight="1">
      <c r="A13" s="2307" t="s">
        <v>1971</v>
      </c>
      <c r="B13" s="2308"/>
      <c r="C13" s="2308"/>
      <c r="D13" s="2308"/>
      <c r="E13" s="2308"/>
      <c r="F13" s="2308"/>
      <c r="G13" s="2309"/>
    </row>
    <row r="14" spans="1:7">
      <c r="A14" s="1630" t="s">
        <v>1829</v>
      </c>
      <c r="B14" s="1631"/>
      <c r="C14" s="1631"/>
      <c r="D14" s="1631"/>
      <c r="E14" s="1631"/>
      <c r="F14" s="1631"/>
      <c r="G14" s="1632"/>
    </row>
    <row r="15" spans="1:7" ht="61.5" customHeight="1">
      <c r="A15" s="1517" t="s">
        <v>1822</v>
      </c>
      <c r="B15" s="1517" t="s">
        <v>1823</v>
      </c>
      <c r="C15" s="1517" t="s">
        <v>1824</v>
      </c>
      <c r="D15" s="1518" t="s">
        <v>1825</v>
      </c>
      <c r="E15" s="1518" t="s">
        <v>1817</v>
      </c>
      <c r="F15" s="1518" t="s">
        <v>1826</v>
      </c>
      <c r="G15" s="1518" t="s">
        <v>1827</v>
      </c>
    </row>
    <row r="16" spans="1:7">
      <c r="A16" s="1619" t="s">
        <v>1830</v>
      </c>
      <c r="B16" s="1620" t="s">
        <v>1820</v>
      </c>
      <c r="C16" s="1621" t="s">
        <v>1818</v>
      </c>
      <c r="D16" s="1622">
        <v>500000</v>
      </c>
      <c r="E16" s="1622">
        <f>IF(D16&lt;=25000,D16,IF(D16&gt;25000,25000,0))</f>
        <v>25000</v>
      </c>
      <c r="F16" s="1622">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23">
        <f>IF(F16=0,"0",D16-F16)</f>
        <v>475000</v>
      </c>
    </row>
    <row r="17" spans="1:8">
      <c r="A17" s="1964" t="s">
        <v>2092</v>
      </c>
      <c r="B17" s="1963" t="s">
        <v>2093</v>
      </c>
      <c r="C17" s="1962" t="s">
        <v>2094</v>
      </c>
      <c r="D17" s="1960">
        <v>56219.7</v>
      </c>
      <c r="E17" s="1511">
        <f t="shared" ref="E17:E141" si="0">IF(D17&lt;=25000,D17,IF(D17&gt;25000,25000,0))</f>
        <v>25000</v>
      </c>
      <c r="F17" s="1901">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62">
        <f>IF(F17=0,0,D17-F17)</f>
        <v>31219.699999999997</v>
      </c>
      <c r="H17" s="1618"/>
    </row>
    <row r="18" spans="1:8">
      <c r="A18" s="1961" t="s">
        <v>2095</v>
      </c>
      <c r="B18" s="1963" t="s">
        <v>2096</v>
      </c>
      <c r="C18" s="1962" t="s">
        <v>2097</v>
      </c>
      <c r="D18" s="1960">
        <v>71250</v>
      </c>
      <c r="E18" s="1511">
        <f t="shared" ref="E18:E140" si="2">IF(D18&lt;=25000,D18,IF(D18&gt;25000,25000,0))</f>
        <v>25000</v>
      </c>
      <c r="F18" s="1901">
        <f t="shared" si="1"/>
        <v>25000</v>
      </c>
      <c r="G18" s="1762">
        <f t="shared" ref="G18:G140" si="3">IF(F18=0,0,D18-F18)</f>
        <v>46250</v>
      </c>
    </row>
    <row r="19" spans="1:8">
      <c r="A19" s="1961" t="s">
        <v>2092</v>
      </c>
      <c r="B19" s="1966" t="s">
        <v>2096</v>
      </c>
      <c r="C19" s="1962" t="s">
        <v>2098</v>
      </c>
      <c r="D19" s="1960">
        <v>582684</v>
      </c>
      <c r="E19" s="1511">
        <f t="shared" si="2"/>
        <v>25000</v>
      </c>
      <c r="F19" s="1901">
        <f t="shared" si="1"/>
        <v>25000</v>
      </c>
      <c r="G19" s="1762">
        <f t="shared" si="3"/>
        <v>557684</v>
      </c>
    </row>
    <row r="20" spans="1:8">
      <c r="A20" s="1961" t="s">
        <v>2099</v>
      </c>
      <c r="B20" s="1963" t="s">
        <v>2100</v>
      </c>
      <c r="C20" s="1962" t="s">
        <v>2101</v>
      </c>
      <c r="D20" s="1960">
        <v>173916</v>
      </c>
      <c r="E20" s="1511">
        <f t="shared" si="2"/>
        <v>25000</v>
      </c>
      <c r="F20" s="1901">
        <f t="shared" si="1"/>
        <v>25000</v>
      </c>
      <c r="G20" s="1762">
        <f t="shared" si="3"/>
        <v>148916</v>
      </c>
    </row>
    <row r="21" spans="1:8">
      <c r="A21" s="1961" t="s">
        <v>2102</v>
      </c>
      <c r="B21" s="1963" t="s">
        <v>2103</v>
      </c>
      <c r="C21" s="1962" t="s">
        <v>2104</v>
      </c>
      <c r="D21" s="1960">
        <v>427218.05</v>
      </c>
      <c r="E21" s="1511">
        <f t="shared" si="2"/>
        <v>25000</v>
      </c>
      <c r="F21" s="1901">
        <f t="shared" si="1"/>
        <v>25000</v>
      </c>
      <c r="G21" s="1762">
        <f t="shared" si="3"/>
        <v>402218.05</v>
      </c>
    </row>
    <row r="22" spans="1:8">
      <c r="A22" s="1961" t="s">
        <v>2105</v>
      </c>
      <c r="B22" s="1963" t="s">
        <v>2106</v>
      </c>
      <c r="C22" s="1962" t="s">
        <v>2107</v>
      </c>
      <c r="D22" s="1960">
        <v>44530</v>
      </c>
      <c r="E22" s="1511">
        <f t="shared" si="2"/>
        <v>25000</v>
      </c>
      <c r="F22" s="1901">
        <f t="shared" si="1"/>
        <v>25000</v>
      </c>
      <c r="G22" s="1762">
        <f t="shared" si="3"/>
        <v>19530</v>
      </c>
    </row>
    <row r="23" spans="1:8">
      <c r="A23" s="1964" t="s">
        <v>2108</v>
      </c>
      <c r="B23" s="1963" t="s">
        <v>2109</v>
      </c>
      <c r="C23" s="1962" t="s">
        <v>2110</v>
      </c>
      <c r="D23" s="1960">
        <v>338980</v>
      </c>
      <c r="E23" s="1511">
        <f t="shared" si="2"/>
        <v>25000</v>
      </c>
      <c r="F23" s="1901">
        <f t="shared" si="1"/>
        <v>25000</v>
      </c>
      <c r="G23" s="1762">
        <f t="shared" si="3"/>
        <v>313980</v>
      </c>
    </row>
    <row r="24" spans="1:8">
      <c r="A24" s="1961" t="s">
        <v>2099</v>
      </c>
      <c r="B24" s="1963" t="s">
        <v>2100</v>
      </c>
      <c r="C24" s="1962" t="s">
        <v>2111</v>
      </c>
      <c r="D24" s="1960">
        <v>50700</v>
      </c>
      <c r="E24" s="1511">
        <f t="shared" si="2"/>
        <v>25000</v>
      </c>
      <c r="F24" s="1901">
        <f t="shared" si="1"/>
        <v>25000</v>
      </c>
      <c r="G24" s="1762">
        <f t="shared" si="3"/>
        <v>25700</v>
      </c>
    </row>
    <row r="25" spans="1:8">
      <c r="A25" s="1964" t="s">
        <v>2112</v>
      </c>
      <c r="B25" s="1966" t="s">
        <v>1820</v>
      </c>
      <c r="C25" s="1965" t="s">
        <v>2113</v>
      </c>
      <c r="D25" s="1960">
        <v>508629.62</v>
      </c>
      <c r="E25" s="1511">
        <f t="shared" si="2"/>
        <v>25000</v>
      </c>
      <c r="F25" s="1901">
        <f t="shared" si="1"/>
        <v>25000</v>
      </c>
      <c r="G25" s="1762">
        <f t="shared" si="3"/>
        <v>483629.62</v>
      </c>
    </row>
    <row r="26" spans="1:8">
      <c r="A26" s="1964" t="s">
        <v>2112</v>
      </c>
      <c r="B26" s="1966" t="s">
        <v>1820</v>
      </c>
      <c r="C26" s="1965" t="s">
        <v>2114</v>
      </c>
      <c r="D26" s="1960">
        <v>1678098.71</v>
      </c>
      <c r="E26" s="1511">
        <f t="shared" si="2"/>
        <v>25000</v>
      </c>
      <c r="F26" s="1901">
        <f t="shared" si="1"/>
        <v>25000</v>
      </c>
      <c r="G26" s="1762">
        <f t="shared" si="3"/>
        <v>1653098.71</v>
      </c>
    </row>
    <row r="27" spans="1:8">
      <c r="A27" s="1964" t="s">
        <v>2112</v>
      </c>
      <c r="B27" s="1966" t="s">
        <v>1820</v>
      </c>
      <c r="C27" s="1962" t="s">
        <v>2115</v>
      </c>
      <c r="D27" s="1960">
        <v>8779.36</v>
      </c>
      <c r="E27" s="1511">
        <f t="shared" si="2"/>
        <v>8779.36</v>
      </c>
      <c r="F27" s="1901">
        <f t="shared" si="1"/>
        <v>8779.36</v>
      </c>
      <c r="G27" s="1762">
        <f t="shared" si="3"/>
        <v>0</v>
      </c>
    </row>
    <row r="28" spans="1:8">
      <c r="A28" s="1961" t="s">
        <v>2099</v>
      </c>
      <c r="B28" s="1966" t="s">
        <v>2100</v>
      </c>
      <c r="C28" s="1962" t="s">
        <v>2116</v>
      </c>
      <c r="D28" s="1960">
        <v>0</v>
      </c>
      <c r="E28" s="1511">
        <f t="shared" si="2"/>
        <v>0</v>
      </c>
      <c r="F28" s="1901">
        <f t="shared" si="1"/>
        <v>0</v>
      </c>
      <c r="G28" s="1762">
        <f t="shared" si="3"/>
        <v>0</v>
      </c>
    </row>
    <row r="29" spans="1:8">
      <c r="A29" s="1961" t="s">
        <v>2108</v>
      </c>
      <c r="B29" s="1963" t="s">
        <v>2109</v>
      </c>
      <c r="C29" s="1962" t="s">
        <v>2117</v>
      </c>
      <c r="D29" s="1960">
        <v>87500</v>
      </c>
      <c r="E29" s="1511">
        <f t="shared" si="2"/>
        <v>25000</v>
      </c>
      <c r="F29" s="1901">
        <f t="shared" si="1"/>
        <v>25000</v>
      </c>
      <c r="G29" s="1762">
        <f t="shared" si="3"/>
        <v>62500</v>
      </c>
    </row>
    <row r="30" spans="1:8">
      <c r="A30" s="1961" t="s">
        <v>2108</v>
      </c>
      <c r="B30" s="1963" t="s">
        <v>2109</v>
      </c>
      <c r="C30" s="1962" t="s">
        <v>2118</v>
      </c>
      <c r="D30" s="1960">
        <v>38175</v>
      </c>
      <c r="E30" s="1511">
        <f t="shared" si="2"/>
        <v>25000</v>
      </c>
      <c r="F30" s="1901">
        <f t="shared" si="1"/>
        <v>25000</v>
      </c>
      <c r="G30" s="1762">
        <f t="shared" si="3"/>
        <v>13175</v>
      </c>
    </row>
    <row r="31" spans="1:8">
      <c r="A31" s="1961" t="s">
        <v>2119</v>
      </c>
      <c r="B31" s="1963" t="s">
        <v>2120</v>
      </c>
      <c r="C31" s="1962" t="s">
        <v>2118</v>
      </c>
      <c r="D31" s="1960">
        <v>26525</v>
      </c>
      <c r="E31" s="1511">
        <f t="shared" si="2"/>
        <v>25000</v>
      </c>
      <c r="F31" s="1901">
        <f t="shared" si="1"/>
        <v>25000</v>
      </c>
      <c r="G31" s="1762">
        <f t="shared" si="3"/>
        <v>1525</v>
      </c>
    </row>
    <row r="32" spans="1:8">
      <c r="A32" s="1964" t="s">
        <v>2121</v>
      </c>
      <c r="B32" s="1966" t="s">
        <v>2122</v>
      </c>
      <c r="C32" s="1965" t="s">
        <v>2118</v>
      </c>
      <c r="D32" s="1960">
        <v>300</v>
      </c>
      <c r="E32" s="1511">
        <f t="shared" si="2"/>
        <v>300</v>
      </c>
      <c r="F32" s="1901">
        <f t="shared" si="1"/>
        <v>300</v>
      </c>
      <c r="G32" s="1762">
        <f t="shared" si="3"/>
        <v>0</v>
      </c>
    </row>
    <row r="33" spans="1:7">
      <c r="A33" s="1961" t="s">
        <v>2108</v>
      </c>
      <c r="B33" s="1963" t="s">
        <v>2109</v>
      </c>
      <c r="C33" s="1962" t="s">
        <v>2123</v>
      </c>
      <c r="D33" s="1960">
        <v>88052.83</v>
      </c>
      <c r="E33" s="1511">
        <f t="shared" si="2"/>
        <v>25000</v>
      </c>
      <c r="F33" s="1901">
        <f t="shared" si="1"/>
        <v>25000</v>
      </c>
      <c r="G33" s="1762">
        <f t="shared" si="3"/>
        <v>63052.83</v>
      </c>
    </row>
    <row r="34" spans="1:7">
      <c r="A34" s="1961" t="s">
        <v>2119</v>
      </c>
      <c r="B34" s="1963" t="s">
        <v>2120</v>
      </c>
      <c r="C34" s="1962" t="s">
        <v>2123</v>
      </c>
      <c r="D34" s="1960">
        <v>32651.25</v>
      </c>
      <c r="E34" s="1511">
        <f t="shared" si="2"/>
        <v>25000</v>
      </c>
      <c r="F34" s="1901">
        <f t="shared" si="1"/>
        <v>25000</v>
      </c>
      <c r="G34" s="1762">
        <f t="shared" si="3"/>
        <v>7651.25</v>
      </c>
    </row>
    <row r="35" spans="1:7">
      <c r="A35" s="1961" t="s">
        <v>2121</v>
      </c>
      <c r="B35" s="1963" t="s">
        <v>2122</v>
      </c>
      <c r="C35" s="1962" t="s">
        <v>2123</v>
      </c>
      <c r="D35" s="1960">
        <v>900</v>
      </c>
      <c r="E35" s="1511">
        <f t="shared" si="2"/>
        <v>900</v>
      </c>
      <c r="F35" s="1901">
        <f t="shared" si="1"/>
        <v>900</v>
      </c>
      <c r="G35" s="1762">
        <f t="shared" si="3"/>
        <v>0</v>
      </c>
    </row>
    <row r="36" spans="1:7">
      <c r="A36" s="1961" t="s">
        <v>2108</v>
      </c>
      <c r="B36" s="1963" t="s">
        <v>2109</v>
      </c>
      <c r="C36" s="1962" t="s">
        <v>2124</v>
      </c>
      <c r="D36" s="1960">
        <v>28825</v>
      </c>
      <c r="E36" s="1511">
        <f t="shared" si="2"/>
        <v>25000</v>
      </c>
      <c r="F36" s="1901">
        <f t="shared" si="1"/>
        <v>25000</v>
      </c>
      <c r="G36" s="1762">
        <f t="shared" si="3"/>
        <v>3825</v>
      </c>
    </row>
    <row r="37" spans="1:7">
      <c r="A37" s="1961" t="s">
        <v>2125</v>
      </c>
      <c r="B37" s="1963" t="s">
        <v>2126</v>
      </c>
      <c r="C37" s="1962" t="s">
        <v>2124</v>
      </c>
      <c r="D37" s="1960">
        <v>2125</v>
      </c>
      <c r="E37" s="1511">
        <f t="shared" si="2"/>
        <v>2125</v>
      </c>
      <c r="F37" s="1901">
        <f t="shared" si="1"/>
        <v>2125</v>
      </c>
      <c r="G37" s="1762">
        <f t="shared" si="3"/>
        <v>0</v>
      </c>
    </row>
    <row r="38" spans="1:7">
      <c r="A38" s="1964" t="s">
        <v>2127</v>
      </c>
      <c r="B38" s="1966" t="s">
        <v>2128</v>
      </c>
      <c r="C38" s="1962" t="s">
        <v>2129</v>
      </c>
      <c r="D38" s="1960">
        <v>30000</v>
      </c>
      <c r="E38" s="1511">
        <f t="shared" si="2"/>
        <v>25000</v>
      </c>
      <c r="F38" s="1901">
        <f t="shared" si="1"/>
        <v>25000</v>
      </c>
      <c r="G38" s="1762">
        <f t="shared" si="3"/>
        <v>5000</v>
      </c>
    </row>
    <row r="39" spans="1:7">
      <c r="A39" s="1961" t="s">
        <v>2112</v>
      </c>
      <c r="B39" s="1963" t="s">
        <v>1820</v>
      </c>
      <c r="C39" s="1962" t="s">
        <v>2130</v>
      </c>
      <c r="D39" s="1960">
        <v>1175901.8</v>
      </c>
      <c r="E39" s="1511">
        <f t="shared" si="2"/>
        <v>25000</v>
      </c>
      <c r="F39" s="1901">
        <f t="shared" si="1"/>
        <v>25000</v>
      </c>
      <c r="G39" s="1762">
        <f t="shared" si="3"/>
        <v>1150901.8</v>
      </c>
    </row>
    <row r="40" spans="1:7">
      <c r="A40" s="1961" t="s">
        <v>2125</v>
      </c>
      <c r="B40" s="1963" t="s">
        <v>2126</v>
      </c>
      <c r="C40" s="1962" t="s">
        <v>2131</v>
      </c>
      <c r="D40" s="1960">
        <v>65025</v>
      </c>
      <c r="E40" s="1511">
        <f t="shared" si="2"/>
        <v>25000</v>
      </c>
      <c r="F40" s="1901">
        <f t="shared" si="1"/>
        <v>25000</v>
      </c>
      <c r="G40" s="1762">
        <f t="shared" si="3"/>
        <v>40025</v>
      </c>
    </row>
    <row r="41" spans="1:7">
      <c r="A41" s="1961" t="s">
        <v>2108</v>
      </c>
      <c r="B41" s="1963" t="s">
        <v>2109</v>
      </c>
      <c r="C41" s="1962" t="s">
        <v>2116</v>
      </c>
      <c r="D41" s="1960">
        <v>136620.01</v>
      </c>
      <c r="E41" s="1511">
        <f t="shared" si="2"/>
        <v>25000</v>
      </c>
      <c r="F41" s="1901">
        <f t="shared" si="1"/>
        <v>25000</v>
      </c>
      <c r="G41" s="1762">
        <f t="shared" si="3"/>
        <v>111620.01000000001</v>
      </c>
    </row>
    <row r="42" spans="1:7">
      <c r="A42" s="1961" t="s">
        <v>2125</v>
      </c>
      <c r="B42" s="1966" t="s">
        <v>2126</v>
      </c>
      <c r="C42" s="1962" t="s">
        <v>2132</v>
      </c>
      <c r="D42" s="1960">
        <v>0</v>
      </c>
      <c r="E42" s="1511">
        <f t="shared" si="2"/>
        <v>0</v>
      </c>
      <c r="F42" s="1901">
        <f t="shared" si="1"/>
        <v>0</v>
      </c>
      <c r="G42" s="1762">
        <f t="shared" si="3"/>
        <v>0</v>
      </c>
    </row>
    <row r="43" spans="1:7">
      <c r="A43" s="1961" t="s">
        <v>2108</v>
      </c>
      <c r="B43" s="1963" t="s">
        <v>2109</v>
      </c>
      <c r="C43" s="1962" t="s">
        <v>2133</v>
      </c>
      <c r="D43" s="1960">
        <v>364795.73999999993</v>
      </c>
      <c r="E43" s="1511">
        <f t="shared" si="2"/>
        <v>25000</v>
      </c>
      <c r="F43" s="1901">
        <f t="shared" si="1"/>
        <v>25000</v>
      </c>
      <c r="G43" s="1762">
        <f t="shared" si="3"/>
        <v>339795.73999999993</v>
      </c>
    </row>
    <row r="44" spans="1:7">
      <c r="A44" s="1961" t="s">
        <v>2095</v>
      </c>
      <c r="B44" s="1963" t="s">
        <v>2096</v>
      </c>
      <c r="C44" s="1962" t="s">
        <v>2134</v>
      </c>
      <c r="D44" s="1960">
        <v>75000</v>
      </c>
      <c r="E44" s="1511">
        <f t="shared" si="2"/>
        <v>25000</v>
      </c>
      <c r="F44" s="1901">
        <f t="shared" si="1"/>
        <v>25000</v>
      </c>
      <c r="G44" s="1762">
        <f t="shared" si="3"/>
        <v>50000</v>
      </c>
    </row>
    <row r="45" spans="1:7">
      <c r="A45" s="1961" t="s">
        <v>2112</v>
      </c>
      <c r="B45" s="1963" t="s">
        <v>1820</v>
      </c>
      <c r="C45" s="1962" t="s">
        <v>2135</v>
      </c>
      <c r="D45" s="1960">
        <v>61915</v>
      </c>
      <c r="E45" s="1511">
        <f t="shared" si="2"/>
        <v>25000</v>
      </c>
      <c r="F45" s="1901">
        <f t="shared" si="1"/>
        <v>25000</v>
      </c>
      <c r="G45" s="1762">
        <f t="shared" si="3"/>
        <v>36915</v>
      </c>
    </row>
    <row r="46" spans="1:7">
      <c r="A46" s="1961" t="s">
        <v>2136</v>
      </c>
      <c r="B46" s="1963" t="s">
        <v>2137</v>
      </c>
      <c r="C46" s="1962" t="s">
        <v>2138</v>
      </c>
      <c r="D46" s="1960">
        <v>50024</v>
      </c>
      <c r="E46" s="1511">
        <f t="shared" si="2"/>
        <v>25000</v>
      </c>
      <c r="F46" s="1901">
        <f t="shared" si="1"/>
        <v>25000</v>
      </c>
      <c r="G46" s="1762">
        <f t="shared" si="3"/>
        <v>25024</v>
      </c>
    </row>
    <row r="47" spans="1:7">
      <c r="A47" s="1961" t="s">
        <v>2125</v>
      </c>
      <c r="B47" s="1966" t="s">
        <v>2126</v>
      </c>
      <c r="C47" s="1962" t="s">
        <v>2139</v>
      </c>
      <c r="D47" s="1960">
        <v>22530</v>
      </c>
      <c r="E47" s="1511">
        <f t="shared" si="2"/>
        <v>22530</v>
      </c>
      <c r="F47" s="1901">
        <f t="shared" si="1"/>
        <v>22530</v>
      </c>
      <c r="G47" s="1762">
        <f t="shared" si="3"/>
        <v>0</v>
      </c>
    </row>
    <row r="48" spans="1:7">
      <c r="A48" s="1961" t="s">
        <v>2136</v>
      </c>
      <c r="B48" s="1963" t="s">
        <v>2137</v>
      </c>
      <c r="C48" s="1962" t="s">
        <v>2140</v>
      </c>
      <c r="D48" s="1960">
        <v>49400</v>
      </c>
      <c r="E48" s="1511">
        <f t="shared" si="2"/>
        <v>25000</v>
      </c>
      <c r="F48" s="1901">
        <f t="shared" si="1"/>
        <v>25000</v>
      </c>
      <c r="G48" s="1762">
        <f t="shared" si="3"/>
        <v>24400</v>
      </c>
    </row>
    <row r="49" spans="1:7">
      <c r="A49" s="1961" t="s">
        <v>2125</v>
      </c>
      <c r="B49" s="1963" t="s">
        <v>2126</v>
      </c>
      <c r="C49" s="1962" t="s">
        <v>2141</v>
      </c>
      <c r="D49" s="1960">
        <v>50892</v>
      </c>
      <c r="E49" s="1511">
        <f t="shared" si="2"/>
        <v>25000</v>
      </c>
      <c r="F49" s="1901">
        <f t="shared" si="1"/>
        <v>25000</v>
      </c>
      <c r="G49" s="1762">
        <f t="shared" si="3"/>
        <v>25892</v>
      </c>
    </row>
    <row r="50" spans="1:7">
      <c r="A50" s="1961" t="s">
        <v>2108</v>
      </c>
      <c r="B50" s="1963" t="s">
        <v>2109</v>
      </c>
      <c r="C50" s="1962" t="s">
        <v>2142</v>
      </c>
      <c r="D50" s="1960">
        <v>107858.88</v>
      </c>
      <c r="E50" s="1511">
        <f t="shared" si="2"/>
        <v>25000</v>
      </c>
      <c r="F50" s="1901">
        <f t="shared" si="1"/>
        <v>25000</v>
      </c>
      <c r="G50" s="1762">
        <f t="shared" si="3"/>
        <v>82858.880000000005</v>
      </c>
    </row>
    <row r="51" spans="1:7">
      <c r="A51" s="1961" t="s">
        <v>2143</v>
      </c>
      <c r="B51" s="1963" t="s">
        <v>2144</v>
      </c>
      <c r="C51" s="1962" t="s">
        <v>2145</v>
      </c>
      <c r="D51" s="1960">
        <v>76530</v>
      </c>
      <c r="E51" s="1511">
        <f t="shared" si="2"/>
        <v>25000</v>
      </c>
      <c r="F51" s="1901">
        <f t="shared" si="1"/>
        <v>25000</v>
      </c>
      <c r="G51" s="1762">
        <f t="shared" si="3"/>
        <v>51530</v>
      </c>
    </row>
    <row r="52" spans="1:7">
      <c r="A52" s="1964" t="s">
        <v>2146</v>
      </c>
      <c r="B52" s="1966" t="s">
        <v>2147</v>
      </c>
      <c r="C52" s="1962" t="s">
        <v>2148</v>
      </c>
      <c r="D52" s="1960">
        <v>69418.97</v>
      </c>
      <c r="E52" s="1511">
        <f t="shared" si="2"/>
        <v>25000</v>
      </c>
      <c r="F52" s="1901">
        <f t="shared" si="1"/>
        <v>25000</v>
      </c>
      <c r="G52" s="1762">
        <f t="shared" si="3"/>
        <v>44418.97</v>
      </c>
    </row>
    <row r="53" spans="1:7">
      <c r="A53" s="1961" t="s">
        <v>2108</v>
      </c>
      <c r="B53" s="1963" t="s">
        <v>2109</v>
      </c>
      <c r="C53" s="1962" t="s">
        <v>2149</v>
      </c>
      <c r="D53" s="1960">
        <v>73135.09</v>
      </c>
      <c r="E53" s="1511">
        <f t="shared" si="2"/>
        <v>25000</v>
      </c>
      <c r="F53" s="1901">
        <f t="shared" si="1"/>
        <v>25000</v>
      </c>
      <c r="G53" s="1762">
        <f t="shared" si="3"/>
        <v>48135.09</v>
      </c>
    </row>
    <row r="54" spans="1:7">
      <c r="A54" s="1961" t="s">
        <v>2108</v>
      </c>
      <c r="B54" s="1963" t="s">
        <v>2109</v>
      </c>
      <c r="C54" s="1962" t="s">
        <v>2133</v>
      </c>
      <c r="D54" s="1960">
        <v>212400.73999999996</v>
      </c>
      <c r="E54" s="1511">
        <f t="shared" si="2"/>
        <v>25000</v>
      </c>
      <c r="F54" s="1901">
        <f t="shared" si="1"/>
        <v>25000</v>
      </c>
      <c r="G54" s="1762">
        <f t="shared" si="3"/>
        <v>187400.73999999996</v>
      </c>
    </row>
    <row r="55" spans="1:7">
      <c r="A55" s="1961" t="s">
        <v>2108</v>
      </c>
      <c r="B55" s="1963" t="s">
        <v>2109</v>
      </c>
      <c r="C55" s="1962" t="s">
        <v>2116</v>
      </c>
      <c r="D55" s="1960">
        <v>85146.82</v>
      </c>
      <c r="E55" s="1511">
        <f t="shared" si="2"/>
        <v>25000</v>
      </c>
      <c r="F55" s="1901">
        <f t="shared" si="1"/>
        <v>25000</v>
      </c>
      <c r="G55" s="1762">
        <f t="shared" si="3"/>
        <v>60146.820000000007</v>
      </c>
    </row>
    <row r="56" spans="1:7">
      <c r="A56" s="1961" t="s">
        <v>2136</v>
      </c>
      <c r="B56" s="1963" t="s">
        <v>2137</v>
      </c>
      <c r="C56" s="1962" t="s">
        <v>2150</v>
      </c>
      <c r="D56" s="1960">
        <v>57224.6</v>
      </c>
      <c r="E56" s="1511">
        <f t="shared" si="2"/>
        <v>25000</v>
      </c>
      <c r="F56" s="1901">
        <f t="shared" si="1"/>
        <v>25000</v>
      </c>
      <c r="G56" s="1762">
        <f t="shared" si="3"/>
        <v>32224.6</v>
      </c>
    </row>
    <row r="57" spans="1:7">
      <c r="A57" s="1961" t="s">
        <v>2125</v>
      </c>
      <c r="B57" s="1963" t="s">
        <v>2126</v>
      </c>
      <c r="C57" s="1962" t="s">
        <v>2151</v>
      </c>
      <c r="D57" s="1960">
        <v>42120</v>
      </c>
      <c r="E57" s="1511">
        <f t="shared" si="2"/>
        <v>25000</v>
      </c>
      <c r="F57" s="1901">
        <f t="shared" si="1"/>
        <v>25000</v>
      </c>
      <c r="G57" s="1762">
        <f t="shared" si="3"/>
        <v>17120</v>
      </c>
    </row>
    <row r="58" spans="1:7">
      <c r="A58" s="1961" t="s">
        <v>2108</v>
      </c>
      <c r="B58" s="1963" t="s">
        <v>2109</v>
      </c>
      <c r="C58" s="1962" t="s">
        <v>2152</v>
      </c>
      <c r="D58" s="1960">
        <v>33765.5</v>
      </c>
      <c r="E58" s="1511">
        <f t="shared" si="2"/>
        <v>25000</v>
      </c>
      <c r="F58" s="1901">
        <f t="shared" si="1"/>
        <v>25000</v>
      </c>
      <c r="G58" s="1762">
        <f t="shared" si="3"/>
        <v>8765.5</v>
      </c>
    </row>
    <row r="59" spans="1:7">
      <c r="A59" s="1961" t="s">
        <v>2136</v>
      </c>
      <c r="B59" s="1963" t="s">
        <v>2137</v>
      </c>
      <c r="C59" s="1962" t="s">
        <v>2152</v>
      </c>
      <c r="D59" s="1960">
        <v>85113</v>
      </c>
      <c r="E59" s="1511">
        <f t="shared" si="2"/>
        <v>25000</v>
      </c>
      <c r="F59" s="1901">
        <f t="shared" si="1"/>
        <v>25000</v>
      </c>
      <c r="G59" s="1762">
        <f t="shared" si="3"/>
        <v>60113</v>
      </c>
    </row>
    <row r="60" spans="1:7">
      <c r="A60" s="1964" t="s">
        <v>2153</v>
      </c>
      <c r="B60" s="1966" t="s">
        <v>2154</v>
      </c>
      <c r="C60" s="1965" t="s">
        <v>2155</v>
      </c>
      <c r="D60" s="1960">
        <v>8625</v>
      </c>
      <c r="E60" s="1511">
        <f t="shared" si="2"/>
        <v>8625</v>
      </c>
      <c r="F60" s="1901">
        <f t="shared" si="1"/>
        <v>8625</v>
      </c>
      <c r="G60" s="1762">
        <f t="shared" si="3"/>
        <v>0</v>
      </c>
    </row>
    <row r="61" spans="1:7">
      <c r="A61" s="1961" t="s">
        <v>2099</v>
      </c>
      <c r="B61" s="1963" t="s">
        <v>2100</v>
      </c>
      <c r="C61" s="1962" t="s">
        <v>2148</v>
      </c>
      <c r="D61" s="1960">
        <v>118773.6</v>
      </c>
      <c r="E61" s="1511">
        <f t="shared" si="2"/>
        <v>25000</v>
      </c>
      <c r="F61" s="1901">
        <f t="shared" si="1"/>
        <v>25000</v>
      </c>
      <c r="G61" s="1762">
        <f t="shared" si="3"/>
        <v>93773.6</v>
      </c>
    </row>
    <row r="62" spans="1:7">
      <c r="A62" s="1964" t="s">
        <v>2146</v>
      </c>
      <c r="B62" s="1966" t="s">
        <v>2147</v>
      </c>
      <c r="C62" s="1962" t="s">
        <v>2156</v>
      </c>
      <c r="D62" s="1960">
        <v>28316.75</v>
      </c>
      <c r="E62" s="1511">
        <f t="shared" si="2"/>
        <v>25000</v>
      </c>
      <c r="F62" s="1901">
        <f t="shared" si="1"/>
        <v>25000</v>
      </c>
      <c r="G62" s="1762">
        <f t="shared" si="3"/>
        <v>3316.75</v>
      </c>
    </row>
    <row r="63" spans="1:7">
      <c r="A63" s="1961" t="s">
        <v>2125</v>
      </c>
      <c r="B63" s="1966" t="s">
        <v>2126</v>
      </c>
      <c r="C63" s="1962" t="s">
        <v>2156</v>
      </c>
      <c r="D63" s="1960">
        <v>5400</v>
      </c>
      <c r="E63" s="1511">
        <f t="shared" si="2"/>
        <v>5400</v>
      </c>
      <c r="F63" s="1901">
        <f t="shared" si="1"/>
        <v>5400</v>
      </c>
      <c r="G63" s="1762">
        <f t="shared" si="3"/>
        <v>0</v>
      </c>
    </row>
    <row r="64" spans="1:7">
      <c r="A64" s="1961" t="s">
        <v>2099</v>
      </c>
      <c r="B64" s="1966" t="s">
        <v>2100</v>
      </c>
      <c r="C64" s="1962" t="s">
        <v>2156</v>
      </c>
      <c r="D64" s="1960">
        <v>14987.48</v>
      </c>
      <c r="E64" s="1511">
        <f t="shared" si="2"/>
        <v>14987.48</v>
      </c>
      <c r="F64" s="1901">
        <f t="shared" si="1"/>
        <v>14987.48</v>
      </c>
      <c r="G64" s="1762">
        <f t="shared" si="3"/>
        <v>0</v>
      </c>
    </row>
    <row r="65" spans="1:7">
      <c r="A65" s="1964" t="s">
        <v>2143</v>
      </c>
      <c r="B65" s="1966" t="s">
        <v>2144</v>
      </c>
      <c r="C65" s="1962" t="s">
        <v>2157</v>
      </c>
      <c r="D65" s="1960">
        <v>126000</v>
      </c>
      <c r="E65" s="1511">
        <f t="shared" si="2"/>
        <v>25000</v>
      </c>
      <c r="F65" s="1901">
        <f t="shared" si="1"/>
        <v>25000</v>
      </c>
      <c r="G65" s="1762">
        <f t="shared" si="3"/>
        <v>101000</v>
      </c>
    </row>
    <row r="66" spans="1:7">
      <c r="A66" s="1964" t="s">
        <v>2143</v>
      </c>
      <c r="B66" s="1966" t="s">
        <v>2144</v>
      </c>
      <c r="C66" s="1962" t="s">
        <v>2158</v>
      </c>
      <c r="D66" s="1960">
        <v>141600</v>
      </c>
      <c r="E66" s="1511">
        <f t="shared" si="2"/>
        <v>25000</v>
      </c>
      <c r="F66" s="1901">
        <f t="shared" si="1"/>
        <v>25000</v>
      </c>
      <c r="G66" s="1762">
        <f t="shared" si="3"/>
        <v>116600</v>
      </c>
    </row>
    <row r="67" spans="1:7">
      <c r="A67" s="1961" t="s">
        <v>2108</v>
      </c>
      <c r="B67" s="1963" t="s">
        <v>2109</v>
      </c>
      <c r="C67" s="1962" t="s">
        <v>2133</v>
      </c>
      <c r="D67" s="1960">
        <v>109638.79</v>
      </c>
      <c r="E67" s="1511">
        <f t="shared" si="2"/>
        <v>25000</v>
      </c>
      <c r="F67" s="1901">
        <f t="shared" si="1"/>
        <v>25000</v>
      </c>
      <c r="G67" s="1762">
        <f t="shared" si="3"/>
        <v>84638.79</v>
      </c>
    </row>
    <row r="68" spans="1:7">
      <c r="A68" s="1964" t="s">
        <v>2125</v>
      </c>
      <c r="B68" s="1966" t="s">
        <v>2126</v>
      </c>
      <c r="C68" s="1962" t="s">
        <v>2159</v>
      </c>
      <c r="D68" s="1960">
        <v>97074</v>
      </c>
      <c r="E68" s="1511">
        <f t="shared" si="2"/>
        <v>25000</v>
      </c>
      <c r="F68" s="1901">
        <f t="shared" si="1"/>
        <v>25000</v>
      </c>
      <c r="G68" s="1762">
        <f t="shared" si="3"/>
        <v>72074</v>
      </c>
    </row>
    <row r="69" spans="1:7">
      <c r="A69" s="1964" t="s">
        <v>2108</v>
      </c>
      <c r="B69" s="1966" t="s">
        <v>2109</v>
      </c>
      <c r="C69" s="1962" t="s">
        <v>2160</v>
      </c>
      <c r="D69" s="1960">
        <v>70000</v>
      </c>
      <c r="E69" s="1511">
        <f t="shared" si="2"/>
        <v>25000</v>
      </c>
      <c r="F69" s="1901">
        <f t="shared" si="1"/>
        <v>25000</v>
      </c>
      <c r="G69" s="1762">
        <f t="shared" si="3"/>
        <v>45000</v>
      </c>
    </row>
    <row r="70" spans="1:7">
      <c r="A70" s="1964" t="s">
        <v>2143</v>
      </c>
      <c r="B70" s="1966" t="s">
        <v>2144</v>
      </c>
      <c r="C70" s="1965" t="s">
        <v>2161</v>
      </c>
      <c r="D70" s="1960">
        <v>208773.6</v>
      </c>
      <c r="E70" s="1511">
        <f t="shared" si="2"/>
        <v>25000</v>
      </c>
      <c r="F70" s="1901">
        <f t="shared" si="1"/>
        <v>25000</v>
      </c>
      <c r="G70" s="1762">
        <f t="shared" si="3"/>
        <v>183773.6</v>
      </c>
    </row>
    <row r="71" spans="1:7">
      <c r="A71" s="1964" t="s">
        <v>2102</v>
      </c>
      <c r="B71" s="1966" t="s">
        <v>2103</v>
      </c>
      <c r="C71" s="1962" t="s">
        <v>2162</v>
      </c>
      <c r="D71" s="1960">
        <v>22306.5</v>
      </c>
      <c r="E71" s="1511">
        <f t="shared" si="2"/>
        <v>22306.5</v>
      </c>
      <c r="F71" s="1901">
        <f t="shared" si="1"/>
        <v>22306.5</v>
      </c>
      <c r="G71" s="1762">
        <f t="shared" si="3"/>
        <v>0</v>
      </c>
    </row>
    <row r="72" spans="1:7">
      <c r="A72" s="1964" t="s">
        <v>2163</v>
      </c>
      <c r="B72" s="1966" t="s">
        <v>2103</v>
      </c>
      <c r="C72" s="1962" t="s">
        <v>2164</v>
      </c>
      <c r="D72" s="1960">
        <v>54659</v>
      </c>
      <c r="E72" s="1511">
        <f t="shared" si="2"/>
        <v>25000</v>
      </c>
      <c r="F72" s="1901">
        <f t="shared" si="1"/>
        <v>25000</v>
      </c>
      <c r="G72" s="1762">
        <f t="shared" si="3"/>
        <v>29659</v>
      </c>
    </row>
    <row r="73" spans="1:7">
      <c r="A73" s="1964" t="s">
        <v>2143</v>
      </c>
      <c r="B73" s="1966" t="s">
        <v>2144</v>
      </c>
      <c r="C73" s="1965" t="s">
        <v>2165</v>
      </c>
      <c r="D73" s="1960">
        <v>172289.62</v>
      </c>
      <c r="E73" s="1511">
        <f t="shared" ref="E73:E84" si="4">IF(D73&lt;=25000,D73,IF(D73&gt;25000,25000,0))</f>
        <v>25000</v>
      </c>
      <c r="F73" s="1901">
        <f t="shared" si="1"/>
        <v>25000</v>
      </c>
      <c r="G73" s="1762">
        <f t="shared" ref="G73:G84" si="5">IF(F73=0,0,D73-F73)</f>
        <v>147289.62</v>
      </c>
    </row>
    <row r="74" spans="1:7">
      <c r="A74" s="1964" t="s">
        <v>2153</v>
      </c>
      <c r="B74" s="1966" t="s">
        <v>2154</v>
      </c>
      <c r="C74" s="1962" t="s">
        <v>2166</v>
      </c>
      <c r="D74" s="1960">
        <v>30000</v>
      </c>
      <c r="E74" s="1511">
        <f t="shared" si="4"/>
        <v>25000</v>
      </c>
      <c r="F74" s="1901">
        <f t="shared" si="1"/>
        <v>25000</v>
      </c>
      <c r="G74" s="1762">
        <f t="shared" si="5"/>
        <v>5000</v>
      </c>
    </row>
    <row r="75" spans="1:7">
      <c r="A75" s="1964" t="s">
        <v>2099</v>
      </c>
      <c r="B75" s="1966" t="s">
        <v>2100</v>
      </c>
      <c r="C75" s="1965" t="s">
        <v>2167</v>
      </c>
      <c r="D75" s="1960">
        <v>42202.53</v>
      </c>
      <c r="E75" s="1511">
        <f t="shared" si="4"/>
        <v>25000</v>
      </c>
      <c r="F75" s="1901">
        <f t="shared" si="1"/>
        <v>25000</v>
      </c>
      <c r="G75" s="1762">
        <f t="shared" si="5"/>
        <v>17202.53</v>
      </c>
    </row>
    <row r="76" spans="1:7">
      <c r="A76" s="1961" t="s">
        <v>2136</v>
      </c>
      <c r="B76" s="1963" t="s">
        <v>2137</v>
      </c>
      <c r="C76" s="1962" t="s">
        <v>2152</v>
      </c>
      <c r="D76" s="1960">
        <v>46936</v>
      </c>
      <c r="E76" s="1511">
        <f t="shared" si="4"/>
        <v>25000</v>
      </c>
      <c r="F76" s="1901">
        <f t="shared" si="1"/>
        <v>25000</v>
      </c>
      <c r="G76" s="1762">
        <f t="shared" si="5"/>
        <v>21936</v>
      </c>
    </row>
    <row r="77" spans="1:7">
      <c r="A77" s="1964" t="s">
        <v>2143</v>
      </c>
      <c r="B77" s="1966" t="s">
        <v>2144</v>
      </c>
      <c r="C77" s="1962" t="s">
        <v>2168</v>
      </c>
      <c r="D77" s="1960">
        <v>55791.02</v>
      </c>
      <c r="E77" s="1511">
        <f t="shared" si="4"/>
        <v>25000</v>
      </c>
      <c r="F77" s="1901">
        <f t="shared" si="1"/>
        <v>25000</v>
      </c>
      <c r="G77" s="1762">
        <f t="shared" si="5"/>
        <v>30791.019999999997</v>
      </c>
    </row>
    <row r="78" spans="1:7">
      <c r="A78" s="1964" t="s">
        <v>2108</v>
      </c>
      <c r="B78" s="1966" t="s">
        <v>2109</v>
      </c>
      <c r="C78" s="1962" t="s">
        <v>2131</v>
      </c>
      <c r="D78" s="1960">
        <v>7200</v>
      </c>
      <c r="E78" s="1511">
        <f t="shared" si="4"/>
        <v>7200</v>
      </c>
      <c r="F78" s="1901">
        <f t="shared" si="1"/>
        <v>7200</v>
      </c>
      <c r="G78" s="1762">
        <f t="shared" si="5"/>
        <v>0</v>
      </c>
    </row>
    <row r="79" spans="1:7">
      <c r="A79" s="1964" t="s">
        <v>2143</v>
      </c>
      <c r="B79" s="1966" t="s">
        <v>2144</v>
      </c>
      <c r="C79" s="1962" t="s">
        <v>2131</v>
      </c>
      <c r="D79" s="1960">
        <v>7200</v>
      </c>
      <c r="E79" s="1511">
        <f t="shared" si="4"/>
        <v>7200</v>
      </c>
      <c r="F79" s="1901">
        <f t="shared" si="1"/>
        <v>7200</v>
      </c>
      <c r="G79" s="1762">
        <f t="shared" si="5"/>
        <v>0</v>
      </c>
    </row>
    <row r="80" spans="1:7">
      <c r="A80" s="1964" t="s">
        <v>2163</v>
      </c>
      <c r="B80" s="1966" t="s">
        <v>2103</v>
      </c>
      <c r="C80" s="1965" t="s">
        <v>2134</v>
      </c>
      <c r="D80" s="1960">
        <v>77250</v>
      </c>
      <c r="E80" s="1511">
        <f t="shared" si="4"/>
        <v>25000</v>
      </c>
      <c r="F80" s="1901">
        <f t="shared" si="1"/>
        <v>25000</v>
      </c>
      <c r="G80" s="1762">
        <f t="shared" si="5"/>
        <v>52250</v>
      </c>
    </row>
    <row r="81" spans="1:7">
      <c r="A81" s="1624"/>
      <c r="B81" s="1636"/>
      <c r="C81" s="1625"/>
      <c r="D81" s="1813"/>
      <c r="E81" s="1511">
        <f t="shared" si="4"/>
        <v>0</v>
      </c>
      <c r="F81" s="1901">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62">
        <f t="shared" si="5"/>
        <v>0</v>
      </c>
    </row>
    <row r="82" spans="1:7">
      <c r="A82" s="1624"/>
      <c r="B82" s="1636"/>
      <c r="C82" s="1625"/>
      <c r="D82" s="1813"/>
      <c r="E82" s="1511">
        <f t="shared" si="4"/>
        <v>0</v>
      </c>
      <c r="F82" s="1901">
        <f t="shared" si="6"/>
        <v>0</v>
      </c>
      <c r="G82" s="1762">
        <f t="shared" si="5"/>
        <v>0</v>
      </c>
    </row>
    <row r="83" spans="1:7">
      <c r="A83" s="1624"/>
      <c r="B83" s="1636"/>
      <c r="C83" s="1625"/>
      <c r="D83" s="1813"/>
      <c r="E83" s="1511">
        <f t="shared" si="4"/>
        <v>0</v>
      </c>
      <c r="F83" s="1901">
        <f t="shared" si="6"/>
        <v>0</v>
      </c>
      <c r="G83" s="1762">
        <f t="shared" si="5"/>
        <v>0</v>
      </c>
    </row>
    <row r="84" spans="1:7">
      <c r="A84" s="1624"/>
      <c r="B84" s="1636"/>
      <c r="C84" s="1625"/>
      <c r="D84" s="1813"/>
      <c r="E84" s="1511">
        <f t="shared" si="4"/>
        <v>0</v>
      </c>
      <c r="F84" s="1901">
        <f t="shared" si="6"/>
        <v>0</v>
      </c>
      <c r="G84" s="1762">
        <f t="shared" si="5"/>
        <v>0</v>
      </c>
    </row>
    <row r="85" spans="1:7">
      <c r="A85" s="1624"/>
      <c r="B85" s="1636"/>
      <c r="C85" s="1625"/>
      <c r="D85" s="1813"/>
      <c r="E85" s="1511">
        <f t="shared" si="2"/>
        <v>0</v>
      </c>
      <c r="F85" s="1901">
        <f t="shared" si="6"/>
        <v>0</v>
      </c>
      <c r="G85" s="1762">
        <f t="shared" si="3"/>
        <v>0</v>
      </c>
    </row>
    <row r="86" spans="1:7">
      <c r="A86" s="1624"/>
      <c r="B86" s="1636"/>
      <c r="C86" s="1625"/>
      <c r="D86" s="1813"/>
      <c r="E86" s="1511">
        <f t="shared" si="2"/>
        <v>0</v>
      </c>
      <c r="F86" s="1901">
        <f t="shared" si="6"/>
        <v>0</v>
      </c>
      <c r="G86" s="1762">
        <f t="shared" si="3"/>
        <v>0</v>
      </c>
    </row>
    <row r="87" spans="1:7">
      <c r="A87" s="1624"/>
      <c r="B87" s="1636"/>
      <c r="C87" s="1625"/>
      <c r="D87" s="1813"/>
      <c r="E87" s="1511">
        <f t="shared" si="2"/>
        <v>0</v>
      </c>
      <c r="F87" s="1901">
        <f t="shared" si="6"/>
        <v>0</v>
      </c>
      <c r="G87" s="1762">
        <f t="shared" si="3"/>
        <v>0</v>
      </c>
    </row>
    <row r="88" spans="1:7">
      <c r="A88" s="1624"/>
      <c r="B88" s="1636"/>
      <c r="C88" s="1625"/>
      <c r="D88" s="1813"/>
      <c r="E88" s="1511">
        <f t="shared" si="2"/>
        <v>0</v>
      </c>
      <c r="F88" s="1901">
        <f t="shared" si="6"/>
        <v>0</v>
      </c>
      <c r="G88" s="1762">
        <f t="shared" si="3"/>
        <v>0</v>
      </c>
    </row>
    <row r="89" spans="1:7">
      <c r="A89" s="1624"/>
      <c r="B89" s="1636"/>
      <c r="C89" s="1625"/>
      <c r="D89" s="1813"/>
      <c r="E89" s="1511">
        <f t="shared" si="2"/>
        <v>0</v>
      </c>
      <c r="F89" s="1901">
        <f t="shared" si="6"/>
        <v>0</v>
      </c>
      <c r="G89" s="1762">
        <f t="shared" si="3"/>
        <v>0</v>
      </c>
    </row>
    <row r="90" spans="1:7">
      <c r="A90" s="1624"/>
      <c r="B90" s="1636"/>
      <c r="C90" s="1625"/>
      <c r="D90" s="1813"/>
      <c r="E90" s="1511">
        <f t="shared" si="2"/>
        <v>0</v>
      </c>
      <c r="F90" s="1901">
        <f t="shared" si="6"/>
        <v>0</v>
      </c>
      <c r="G90" s="1762">
        <f t="shared" si="3"/>
        <v>0</v>
      </c>
    </row>
    <row r="91" spans="1:7">
      <c r="A91" s="1624"/>
      <c r="B91" s="1636"/>
      <c r="C91" s="1625"/>
      <c r="D91" s="1813"/>
      <c r="E91" s="1511">
        <f t="shared" si="2"/>
        <v>0</v>
      </c>
      <c r="F91" s="1901">
        <f t="shared" si="6"/>
        <v>0</v>
      </c>
      <c r="G91" s="1762">
        <f t="shared" si="3"/>
        <v>0</v>
      </c>
    </row>
    <row r="92" spans="1:7">
      <c r="A92" s="1624"/>
      <c r="B92" s="1636"/>
      <c r="C92" s="1625"/>
      <c r="D92" s="1813"/>
      <c r="E92" s="1511">
        <f t="shared" si="2"/>
        <v>0</v>
      </c>
      <c r="F92" s="1901">
        <f t="shared" si="6"/>
        <v>0</v>
      </c>
      <c r="G92" s="1762">
        <f t="shared" si="3"/>
        <v>0</v>
      </c>
    </row>
    <row r="93" spans="1:7">
      <c r="A93" s="1624"/>
      <c r="B93" s="1636"/>
      <c r="C93" s="1625"/>
      <c r="D93" s="1813"/>
      <c r="E93" s="1511">
        <f t="shared" ref="E93" si="7">IF(D93&lt;=25000,D93,IF(D93&gt;25000,25000,0))</f>
        <v>0</v>
      </c>
      <c r="F93" s="1901">
        <f t="shared" si="6"/>
        <v>0</v>
      </c>
      <c r="G93" s="1762">
        <f t="shared" ref="G93" si="8">IF(F93=0,0,D93-F93)</f>
        <v>0</v>
      </c>
    </row>
    <row r="94" spans="1:7">
      <c r="A94" s="1624"/>
      <c r="B94" s="1636"/>
      <c r="C94" s="1625"/>
      <c r="D94" s="1813"/>
      <c r="E94" s="1511">
        <f t="shared" si="2"/>
        <v>0</v>
      </c>
      <c r="F94" s="1901">
        <f t="shared" si="6"/>
        <v>0</v>
      </c>
      <c r="G94" s="1762">
        <f t="shared" si="3"/>
        <v>0</v>
      </c>
    </row>
    <row r="95" spans="1:7">
      <c r="A95" s="1624"/>
      <c r="B95" s="1636"/>
      <c r="C95" s="1625"/>
      <c r="D95" s="1813"/>
      <c r="E95" s="1511">
        <f t="shared" ref="E95:E98" si="9">IF(D95&lt;=25000,D95,IF(D95&gt;25000,25000,0))</f>
        <v>0</v>
      </c>
      <c r="F95" s="1901">
        <f t="shared" si="6"/>
        <v>0</v>
      </c>
      <c r="G95" s="1762">
        <f t="shared" ref="G95:G98" si="10">IF(F95=0,0,D95-F95)</f>
        <v>0</v>
      </c>
    </row>
    <row r="96" spans="1:7">
      <c r="A96" s="1624"/>
      <c r="B96" s="1636"/>
      <c r="C96" s="1625"/>
      <c r="D96" s="1813"/>
      <c r="E96" s="1511">
        <f t="shared" si="9"/>
        <v>0</v>
      </c>
      <c r="F96" s="1901">
        <f t="shared" si="6"/>
        <v>0</v>
      </c>
      <c r="G96" s="1762">
        <f t="shared" si="10"/>
        <v>0</v>
      </c>
    </row>
    <row r="97" spans="1:7">
      <c r="A97" s="1624"/>
      <c r="B97" s="1636"/>
      <c r="C97" s="1625"/>
      <c r="D97" s="1813"/>
      <c r="E97" s="1511">
        <f t="shared" si="9"/>
        <v>0</v>
      </c>
      <c r="F97" s="1901">
        <f t="shared" si="6"/>
        <v>0</v>
      </c>
      <c r="G97" s="1762">
        <f t="shared" si="10"/>
        <v>0</v>
      </c>
    </row>
    <row r="98" spans="1:7">
      <c r="A98" s="1624"/>
      <c r="B98" s="1636"/>
      <c r="C98" s="1625"/>
      <c r="D98" s="1813"/>
      <c r="E98" s="1511">
        <f t="shared" si="9"/>
        <v>0</v>
      </c>
      <c r="F98" s="1901">
        <f t="shared" si="6"/>
        <v>0</v>
      </c>
      <c r="G98" s="1762">
        <f t="shared" si="10"/>
        <v>0</v>
      </c>
    </row>
    <row r="99" spans="1:7">
      <c r="A99" s="1624"/>
      <c r="B99" s="1636"/>
      <c r="C99" s="1625"/>
      <c r="D99" s="1813"/>
      <c r="E99" s="1511">
        <f t="shared" ref="E99" si="11">IF(D99&lt;=25000,D99,IF(D99&gt;25000,25000,0))</f>
        <v>0</v>
      </c>
      <c r="F99" s="1901">
        <f t="shared" si="6"/>
        <v>0</v>
      </c>
      <c r="G99" s="1762">
        <f t="shared" ref="G99" si="12">IF(F99=0,0,D99-F99)</f>
        <v>0</v>
      </c>
    </row>
    <row r="100" spans="1:7">
      <c r="A100" s="1624"/>
      <c r="B100" s="1636"/>
      <c r="C100" s="1625"/>
      <c r="D100" s="1813"/>
      <c r="E100" s="1511">
        <f t="shared" ref="E100:E112" si="13">IF(D100&lt;=25000,D100,IF(D100&gt;25000,25000,0))</f>
        <v>0</v>
      </c>
      <c r="F100" s="1901">
        <f t="shared" si="6"/>
        <v>0</v>
      </c>
      <c r="G100" s="1762">
        <f t="shared" ref="G100:G112" si="14">IF(F100=0,0,D100-F100)</f>
        <v>0</v>
      </c>
    </row>
    <row r="101" spans="1:7">
      <c r="A101" s="1624"/>
      <c r="B101" s="1636"/>
      <c r="C101" s="1625"/>
      <c r="D101" s="1813"/>
      <c r="E101" s="1511">
        <f t="shared" si="13"/>
        <v>0</v>
      </c>
      <c r="F101" s="1901">
        <f t="shared" si="6"/>
        <v>0</v>
      </c>
      <c r="G101" s="1762">
        <f t="shared" si="14"/>
        <v>0</v>
      </c>
    </row>
    <row r="102" spans="1:7">
      <c r="A102" s="1624"/>
      <c r="B102" s="1636"/>
      <c r="C102" s="1625"/>
      <c r="D102" s="1813"/>
      <c r="E102" s="1511">
        <f t="shared" si="13"/>
        <v>0</v>
      </c>
      <c r="F102" s="1901">
        <f t="shared" si="6"/>
        <v>0</v>
      </c>
      <c r="G102" s="1762">
        <f t="shared" si="14"/>
        <v>0</v>
      </c>
    </row>
    <row r="103" spans="1:7">
      <c r="A103" s="1624"/>
      <c r="B103" s="1636"/>
      <c r="C103" s="1625"/>
      <c r="D103" s="1813"/>
      <c r="E103" s="1511">
        <f t="shared" si="13"/>
        <v>0</v>
      </c>
      <c r="F103" s="1901">
        <f t="shared" si="6"/>
        <v>0</v>
      </c>
      <c r="G103" s="1762">
        <f t="shared" si="14"/>
        <v>0</v>
      </c>
    </row>
    <row r="104" spans="1:7">
      <c r="A104" s="1624"/>
      <c r="B104" s="1636"/>
      <c r="C104" s="1625"/>
      <c r="D104" s="1813"/>
      <c r="E104" s="1511">
        <f t="shared" si="13"/>
        <v>0</v>
      </c>
      <c r="F104" s="1901">
        <f t="shared" si="6"/>
        <v>0</v>
      </c>
      <c r="G104" s="1762">
        <f t="shared" si="14"/>
        <v>0</v>
      </c>
    </row>
    <row r="105" spans="1:7">
      <c r="A105" s="1624"/>
      <c r="B105" s="1636"/>
      <c r="C105" s="1625"/>
      <c r="D105" s="1813"/>
      <c r="E105" s="1511">
        <f t="shared" si="13"/>
        <v>0</v>
      </c>
      <c r="F105" s="1901">
        <f t="shared" si="6"/>
        <v>0</v>
      </c>
      <c r="G105" s="1762">
        <f t="shared" si="14"/>
        <v>0</v>
      </c>
    </row>
    <row r="106" spans="1:7">
      <c r="A106" s="1624"/>
      <c r="B106" s="1636"/>
      <c r="C106" s="1625"/>
      <c r="D106" s="1813"/>
      <c r="E106" s="1511">
        <f t="shared" si="13"/>
        <v>0</v>
      </c>
      <c r="F106" s="1901">
        <f t="shared" si="6"/>
        <v>0</v>
      </c>
      <c r="G106" s="1762">
        <f t="shared" si="14"/>
        <v>0</v>
      </c>
    </row>
    <row r="107" spans="1:7">
      <c r="A107" s="1624"/>
      <c r="B107" s="1636"/>
      <c r="C107" s="1625"/>
      <c r="D107" s="1813"/>
      <c r="E107" s="1511">
        <f t="shared" si="13"/>
        <v>0</v>
      </c>
      <c r="F107" s="1901">
        <f t="shared" si="6"/>
        <v>0</v>
      </c>
      <c r="G107" s="1762">
        <f t="shared" si="14"/>
        <v>0</v>
      </c>
    </row>
    <row r="108" spans="1:7">
      <c r="A108" s="1624"/>
      <c r="B108" s="1636"/>
      <c r="C108" s="1625"/>
      <c r="D108" s="1813"/>
      <c r="E108" s="1511">
        <f t="shared" si="13"/>
        <v>0</v>
      </c>
      <c r="F108" s="1901">
        <f t="shared" si="6"/>
        <v>0</v>
      </c>
      <c r="G108" s="1762">
        <f t="shared" si="14"/>
        <v>0</v>
      </c>
    </row>
    <row r="109" spans="1:7">
      <c r="A109" s="1624"/>
      <c r="B109" s="1636"/>
      <c r="C109" s="1625"/>
      <c r="D109" s="1813"/>
      <c r="E109" s="1511">
        <f t="shared" si="13"/>
        <v>0</v>
      </c>
      <c r="F109" s="1901">
        <f t="shared" si="6"/>
        <v>0</v>
      </c>
      <c r="G109" s="1762">
        <f t="shared" si="14"/>
        <v>0</v>
      </c>
    </row>
    <row r="110" spans="1:7">
      <c r="A110" s="1624"/>
      <c r="B110" s="1636"/>
      <c r="C110" s="1625"/>
      <c r="D110" s="1813"/>
      <c r="E110" s="1511">
        <f t="shared" si="13"/>
        <v>0</v>
      </c>
      <c r="F110" s="1901">
        <f t="shared" si="6"/>
        <v>0</v>
      </c>
      <c r="G110" s="1762">
        <f t="shared" si="14"/>
        <v>0</v>
      </c>
    </row>
    <row r="111" spans="1:7">
      <c r="A111" s="1624"/>
      <c r="B111" s="1636"/>
      <c r="C111" s="1625"/>
      <c r="D111" s="1813"/>
      <c r="E111" s="1511">
        <f t="shared" si="13"/>
        <v>0</v>
      </c>
      <c r="F111" s="1901">
        <f t="shared" si="6"/>
        <v>0</v>
      </c>
      <c r="G111" s="1762">
        <f t="shared" si="14"/>
        <v>0</v>
      </c>
    </row>
    <row r="112" spans="1:7">
      <c r="A112" s="1624"/>
      <c r="B112" s="1636"/>
      <c r="C112" s="1625"/>
      <c r="D112" s="1813"/>
      <c r="E112" s="1511">
        <f t="shared" si="13"/>
        <v>0</v>
      </c>
      <c r="F112" s="1901">
        <f t="shared" si="6"/>
        <v>0</v>
      </c>
      <c r="G112" s="1762">
        <f t="shared" si="14"/>
        <v>0</v>
      </c>
    </row>
    <row r="113" spans="1:7">
      <c r="A113" s="1624"/>
      <c r="B113" s="1636"/>
      <c r="C113" s="1625"/>
      <c r="D113" s="1813"/>
      <c r="E113" s="1511">
        <f t="shared" ref="E113:E125" si="15">IF(D113&lt;=25000,D113,IF(D113&gt;25000,25000,0))</f>
        <v>0</v>
      </c>
      <c r="F113" s="1901">
        <f t="shared" si="6"/>
        <v>0</v>
      </c>
      <c r="G113" s="1762">
        <f t="shared" ref="G113:G125" si="16">IF(F113=0,0,D113-F113)</f>
        <v>0</v>
      </c>
    </row>
    <row r="114" spans="1:7">
      <c r="A114" s="1624"/>
      <c r="B114" s="1636"/>
      <c r="C114" s="1625"/>
      <c r="D114" s="1813"/>
      <c r="E114" s="1511">
        <f t="shared" si="15"/>
        <v>0</v>
      </c>
      <c r="F114" s="1901">
        <f t="shared" si="6"/>
        <v>0</v>
      </c>
      <c r="G114" s="1762">
        <f t="shared" si="16"/>
        <v>0</v>
      </c>
    </row>
    <row r="115" spans="1:7">
      <c r="A115" s="1624"/>
      <c r="B115" s="1636"/>
      <c r="C115" s="1625"/>
      <c r="D115" s="1813"/>
      <c r="E115" s="1511">
        <f t="shared" si="15"/>
        <v>0</v>
      </c>
      <c r="F115" s="1901">
        <f t="shared" si="6"/>
        <v>0</v>
      </c>
      <c r="G115" s="1762">
        <f t="shared" si="16"/>
        <v>0</v>
      </c>
    </row>
    <row r="116" spans="1:7">
      <c r="A116" s="1624"/>
      <c r="B116" s="1636"/>
      <c r="C116" s="1625"/>
      <c r="D116" s="1813"/>
      <c r="E116" s="1511">
        <f t="shared" si="15"/>
        <v>0</v>
      </c>
      <c r="F116" s="1901">
        <f t="shared" si="6"/>
        <v>0</v>
      </c>
      <c r="G116" s="1762">
        <f t="shared" si="16"/>
        <v>0</v>
      </c>
    </row>
    <row r="117" spans="1:7">
      <c r="A117" s="1624"/>
      <c r="B117" s="1636"/>
      <c r="C117" s="1625"/>
      <c r="D117" s="1813"/>
      <c r="E117" s="1511">
        <f t="shared" si="15"/>
        <v>0</v>
      </c>
      <c r="F117" s="1901">
        <f t="shared" si="6"/>
        <v>0</v>
      </c>
      <c r="G117" s="1762">
        <f t="shared" si="16"/>
        <v>0</v>
      </c>
    </row>
    <row r="118" spans="1:7">
      <c r="A118" s="1624"/>
      <c r="B118" s="1636"/>
      <c r="C118" s="1625"/>
      <c r="D118" s="1813"/>
      <c r="E118" s="1511">
        <f t="shared" si="15"/>
        <v>0</v>
      </c>
      <c r="F118" s="1901">
        <f t="shared" si="6"/>
        <v>0</v>
      </c>
      <c r="G118" s="1762">
        <f t="shared" si="16"/>
        <v>0</v>
      </c>
    </row>
    <row r="119" spans="1:7">
      <c r="A119" s="1624"/>
      <c r="B119" s="1636"/>
      <c r="C119" s="1625"/>
      <c r="D119" s="1813"/>
      <c r="E119" s="1511">
        <f t="shared" si="15"/>
        <v>0</v>
      </c>
      <c r="F119" s="1901">
        <f t="shared" si="6"/>
        <v>0</v>
      </c>
      <c r="G119" s="1762">
        <f t="shared" si="16"/>
        <v>0</v>
      </c>
    </row>
    <row r="120" spans="1:7">
      <c r="A120" s="1624"/>
      <c r="B120" s="1636"/>
      <c r="C120" s="1625"/>
      <c r="D120" s="1813"/>
      <c r="E120" s="1511">
        <f t="shared" si="15"/>
        <v>0</v>
      </c>
      <c r="F120" s="1901">
        <f t="shared" si="6"/>
        <v>0</v>
      </c>
      <c r="G120" s="1762">
        <f t="shared" si="16"/>
        <v>0</v>
      </c>
    </row>
    <row r="121" spans="1:7">
      <c r="A121" s="1624"/>
      <c r="B121" s="1636"/>
      <c r="C121" s="1625"/>
      <c r="D121" s="1813"/>
      <c r="E121" s="1511">
        <f t="shared" si="15"/>
        <v>0</v>
      </c>
      <c r="F121" s="1901">
        <f t="shared" si="6"/>
        <v>0</v>
      </c>
      <c r="G121" s="1762">
        <f t="shared" si="16"/>
        <v>0</v>
      </c>
    </row>
    <row r="122" spans="1:7">
      <c r="A122" s="1624"/>
      <c r="B122" s="1636"/>
      <c r="C122" s="1625"/>
      <c r="D122" s="1813"/>
      <c r="E122" s="1511">
        <f t="shared" si="15"/>
        <v>0</v>
      </c>
      <c r="F122" s="1901">
        <f t="shared" si="6"/>
        <v>0</v>
      </c>
      <c r="G122" s="1762">
        <f t="shared" si="16"/>
        <v>0</v>
      </c>
    </row>
    <row r="123" spans="1:7">
      <c r="A123" s="1624"/>
      <c r="B123" s="1636"/>
      <c r="C123" s="1625"/>
      <c r="D123" s="1813"/>
      <c r="E123" s="1511">
        <f t="shared" si="15"/>
        <v>0</v>
      </c>
      <c r="F123" s="1901">
        <f t="shared" si="6"/>
        <v>0</v>
      </c>
      <c r="G123" s="1762">
        <f t="shared" si="16"/>
        <v>0</v>
      </c>
    </row>
    <row r="124" spans="1:7">
      <c r="A124" s="1624"/>
      <c r="B124" s="1636"/>
      <c r="C124" s="1625"/>
      <c r="D124" s="1813"/>
      <c r="E124" s="1511">
        <f t="shared" si="15"/>
        <v>0</v>
      </c>
      <c r="F124" s="1901">
        <f t="shared" si="6"/>
        <v>0</v>
      </c>
      <c r="G124" s="1762">
        <f t="shared" si="16"/>
        <v>0</v>
      </c>
    </row>
    <row r="125" spans="1:7">
      <c r="A125" s="1624"/>
      <c r="B125" s="1636"/>
      <c r="C125" s="1625"/>
      <c r="D125" s="1813"/>
      <c r="E125" s="1511">
        <f t="shared" si="15"/>
        <v>0</v>
      </c>
      <c r="F125" s="1901">
        <f t="shared" si="6"/>
        <v>0</v>
      </c>
      <c r="G125" s="1762">
        <f t="shared" si="16"/>
        <v>0</v>
      </c>
    </row>
    <row r="126" spans="1:7">
      <c r="A126" s="1624"/>
      <c r="B126" s="1636"/>
      <c r="C126" s="1625"/>
      <c r="D126" s="1813"/>
      <c r="E126" s="1511">
        <f t="shared" ref="E126:E134" si="17">IF(D126&lt;=25000,D126,IF(D126&gt;25000,25000,0))</f>
        <v>0</v>
      </c>
      <c r="F126" s="1901">
        <f t="shared" si="6"/>
        <v>0</v>
      </c>
      <c r="G126" s="1762">
        <f t="shared" ref="G126:G134" si="18">IF(F126=0,0,D126-F126)</f>
        <v>0</v>
      </c>
    </row>
    <row r="127" spans="1:7">
      <c r="A127" s="1624"/>
      <c r="B127" s="1636"/>
      <c r="C127" s="1625"/>
      <c r="D127" s="1813"/>
      <c r="E127" s="1511">
        <f t="shared" si="17"/>
        <v>0</v>
      </c>
      <c r="F127" s="1901">
        <f t="shared" si="6"/>
        <v>0</v>
      </c>
      <c r="G127" s="1762">
        <f t="shared" si="18"/>
        <v>0</v>
      </c>
    </row>
    <row r="128" spans="1:7">
      <c r="A128" s="1624"/>
      <c r="B128" s="1636"/>
      <c r="C128" s="1625"/>
      <c r="D128" s="1813"/>
      <c r="E128" s="1511">
        <f t="shared" si="17"/>
        <v>0</v>
      </c>
      <c r="F128" s="1901">
        <f t="shared" si="6"/>
        <v>0</v>
      </c>
      <c r="G128" s="1762">
        <f t="shared" si="18"/>
        <v>0</v>
      </c>
    </row>
    <row r="129" spans="1:7">
      <c r="A129" s="1624"/>
      <c r="B129" s="1636"/>
      <c r="C129" s="1625"/>
      <c r="D129" s="1813"/>
      <c r="E129" s="1511">
        <f t="shared" si="17"/>
        <v>0</v>
      </c>
      <c r="F129" s="1901">
        <f t="shared" si="6"/>
        <v>0</v>
      </c>
      <c r="G129" s="1762">
        <f t="shared" si="18"/>
        <v>0</v>
      </c>
    </row>
    <row r="130" spans="1:7">
      <c r="A130" s="1624"/>
      <c r="B130" s="1636"/>
      <c r="C130" s="1625"/>
      <c r="D130" s="1813"/>
      <c r="E130" s="1511">
        <f t="shared" si="17"/>
        <v>0</v>
      </c>
      <c r="F130" s="1901">
        <f t="shared" si="6"/>
        <v>0</v>
      </c>
      <c r="G130" s="1762">
        <f t="shared" si="18"/>
        <v>0</v>
      </c>
    </row>
    <row r="131" spans="1:7">
      <c r="A131" s="1624"/>
      <c r="B131" s="1806"/>
      <c r="C131" s="1625"/>
      <c r="D131" s="1813"/>
      <c r="E131" s="1511">
        <f t="shared" si="17"/>
        <v>0</v>
      </c>
      <c r="F131" s="1901">
        <f t="shared" si="6"/>
        <v>0</v>
      </c>
      <c r="G131" s="1762">
        <f t="shared" si="18"/>
        <v>0</v>
      </c>
    </row>
    <row r="132" spans="1:7">
      <c r="A132" s="1624"/>
      <c r="B132" s="1806"/>
      <c r="C132" s="1625"/>
      <c r="D132" s="1813"/>
      <c r="E132" s="1511">
        <f t="shared" si="17"/>
        <v>0</v>
      </c>
      <c r="F132" s="1901">
        <f t="shared" si="6"/>
        <v>0</v>
      </c>
      <c r="G132" s="1762">
        <f t="shared" si="18"/>
        <v>0</v>
      </c>
    </row>
    <row r="133" spans="1:7">
      <c r="A133" s="1624"/>
      <c r="B133" s="1636"/>
      <c r="C133" s="1625"/>
      <c r="D133" s="1813"/>
      <c r="E133" s="1511">
        <f t="shared" si="17"/>
        <v>0</v>
      </c>
      <c r="F133" s="1901">
        <f t="shared" si="6"/>
        <v>0</v>
      </c>
      <c r="G133" s="1762">
        <f t="shared" si="18"/>
        <v>0</v>
      </c>
    </row>
    <row r="134" spans="1:7">
      <c r="A134" s="1624"/>
      <c r="B134" s="1636"/>
      <c r="C134" s="1625"/>
      <c r="D134" s="1813"/>
      <c r="E134" s="1511">
        <f t="shared" si="17"/>
        <v>0</v>
      </c>
      <c r="F134" s="1901">
        <f t="shared" si="6"/>
        <v>0</v>
      </c>
      <c r="G134" s="1762">
        <f t="shared" si="18"/>
        <v>0</v>
      </c>
    </row>
    <row r="135" spans="1:7">
      <c r="A135" s="1624"/>
      <c r="B135" s="1636"/>
      <c r="C135" s="1625"/>
      <c r="D135" s="1813"/>
      <c r="E135" s="1511">
        <f t="shared" ref="E135:E139" si="19">IF(D135&lt;=25000,D135,IF(D135&gt;25000,25000,0))</f>
        <v>0</v>
      </c>
      <c r="F135" s="1901">
        <f t="shared" si="6"/>
        <v>0</v>
      </c>
      <c r="G135" s="1762">
        <f t="shared" ref="G135:G139" si="20">IF(F135=0,0,D135-F135)</f>
        <v>0</v>
      </c>
    </row>
    <row r="136" spans="1:7">
      <c r="A136" s="1624"/>
      <c r="B136" s="1636"/>
      <c r="C136" s="1625"/>
      <c r="D136" s="1813"/>
      <c r="E136" s="1511">
        <f t="shared" si="19"/>
        <v>0</v>
      </c>
      <c r="F136" s="1901">
        <f t="shared" si="6"/>
        <v>0</v>
      </c>
      <c r="G136" s="1762">
        <f t="shared" si="20"/>
        <v>0</v>
      </c>
    </row>
    <row r="137" spans="1:7">
      <c r="A137" s="1624"/>
      <c r="B137" s="1636"/>
      <c r="C137" s="1625"/>
      <c r="D137" s="1813"/>
      <c r="E137" s="1511">
        <f t="shared" si="19"/>
        <v>0</v>
      </c>
      <c r="F137" s="1901">
        <f t="shared" si="6"/>
        <v>0</v>
      </c>
      <c r="G137" s="1762">
        <f t="shared" si="20"/>
        <v>0</v>
      </c>
    </row>
    <row r="138" spans="1:7">
      <c r="A138" s="1624"/>
      <c r="B138" s="1636"/>
      <c r="C138" s="1625"/>
      <c r="D138" s="1813"/>
      <c r="E138" s="1511">
        <f t="shared" si="19"/>
        <v>0</v>
      </c>
      <c r="F138" s="1901">
        <f t="shared" si="6"/>
        <v>0</v>
      </c>
      <c r="G138" s="1762">
        <f t="shared" si="20"/>
        <v>0</v>
      </c>
    </row>
    <row r="139" spans="1:7">
      <c r="A139" s="1624"/>
      <c r="B139" s="1636"/>
      <c r="C139" s="1625"/>
      <c r="D139" s="1813"/>
      <c r="E139" s="1511">
        <f t="shared" si="19"/>
        <v>0</v>
      </c>
      <c r="F139" s="1901">
        <f t="shared" si="6"/>
        <v>0</v>
      </c>
      <c r="G139" s="1762">
        <f t="shared" si="20"/>
        <v>0</v>
      </c>
    </row>
    <row r="140" spans="1:7">
      <c r="A140" s="1624"/>
      <c r="B140" s="1635"/>
      <c r="C140" s="1625"/>
      <c r="D140" s="1813"/>
      <c r="E140" s="1511">
        <f t="shared" si="2"/>
        <v>0</v>
      </c>
      <c r="F140" s="1901">
        <f t="shared" si="6"/>
        <v>0</v>
      </c>
      <c r="G140" s="1762">
        <f t="shared" si="3"/>
        <v>0</v>
      </c>
    </row>
    <row r="141" spans="1:7">
      <c r="A141" s="1765" t="s">
        <v>156</v>
      </c>
      <c r="B141" s="1766"/>
      <c r="C141" s="1767"/>
      <c r="D141" s="1763">
        <f>SUM(D17:D140)</f>
        <v>8615900.5599999987</v>
      </c>
      <c r="E141" s="1512">
        <f t="shared" si="0"/>
        <v>25000</v>
      </c>
      <c r="F141" s="1902">
        <f>SUM(F17:F140)</f>
        <v>1375353.3399999999</v>
      </c>
      <c r="G141" s="1764">
        <f>SUM(G17:G140)</f>
        <v>7240547.2199999988</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19" colorId="8" zoomScale="110" zoomScaleNormal="110" workbookViewId="0">
      <selection activeCell="F60" sqref="F59:F60"/>
    </sheetView>
  </sheetViews>
  <sheetFormatPr defaultColWidth="9.140625" defaultRowHeight="12.75"/>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c r="A1" s="1605" t="s">
        <v>1114</v>
      </c>
      <c r="B1" s="1606"/>
      <c r="C1" s="1607"/>
    </row>
    <row r="2" spans="1:9">
      <c r="A2" s="923" t="s">
        <v>1115</v>
      </c>
      <c r="B2" s="924"/>
      <c r="C2" s="924"/>
      <c r="D2" s="924"/>
      <c r="E2" s="925"/>
      <c r="F2" s="925"/>
      <c r="G2" s="926"/>
    </row>
    <row r="3" spans="1:9" ht="12" customHeight="1">
      <c r="A3" s="927" t="s">
        <v>1355</v>
      </c>
      <c r="B3" s="928"/>
      <c r="C3" s="928"/>
      <c r="D3" s="928"/>
      <c r="E3" s="929"/>
      <c r="F3" s="929"/>
      <c r="G3" s="930"/>
    </row>
    <row r="4" spans="1:9">
      <c r="A4" s="931" t="s">
        <v>754</v>
      </c>
      <c r="B4" s="932"/>
      <c r="C4" s="932"/>
      <c r="D4" s="932"/>
      <c r="E4" s="933"/>
      <c r="F4" s="934"/>
      <c r="G4" s="935"/>
      <c r="H4" s="252"/>
      <c r="I4" s="252"/>
    </row>
    <row r="5" spans="1:9" s="343" customFormat="1" ht="57" customHeight="1">
      <c r="A5" s="2322" t="s">
        <v>1678</v>
      </c>
      <c r="B5" s="2323"/>
      <c r="C5" s="2323"/>
      <c r="D5" s="2323"/>
      <c r="E5" s="2323"/>
      <c r="F5" s="2323"/>
      <c r="G5" s="2324"/>
      <c r="H5" s="252"/>
      <c r="I5" s="587"/>
    </row>
    <row r="6" spans="1:9" s="643" customFormat="1">
      <c r="A6" s="1608" t="s">
        <v>205</v>
      </c>
      <c r="B6" s="937"/>
      <c r="C6" s="937"/>
      <c r="D6" s="938"/>
      <c r="E6" s="938"/>
      <c r="F6" s="939"/>
      <c r="G6" s="940"/>
      <c r="H6" s="162"/>
      <c r="I6" s="162"/>
    </row>
    <row r="7" spans="1:9" s="643" customFormat="1" ht="12" customHeight="1">
      <c r="A7" s="941" t="s">
        <v>907</v>
      </c>
      <c r="B7" s="942"/>
      <c r="C7" s="942"/>
      <c r="D7" s="943"/>
      <c r="E7" s="944"/>
      <c r="F7" s="945"/>
      <c r="G7" s="946"/>
      <c r="H7" s="162"/>
      <c r="I7" s="162"/>
    </row>
    <row r="8" spans="1:9" s="643" customFormat="1" ht="12" customHeight="1">
      <c r="A8" s="941" t="s">
        <v>129</v>
      </c>
      <c r="B8" s="942"/>
      <c r="C8" s="942"/>
      <c r="D8" s="943"/>
      <c r="E8" s="944"/>
      <c r="F8" s="945"/>
      <c r="G8" s="946"/>
      <c r="H8" s="162"/>
      <c r="I8" s="162"/>
    </row>
    <row r="9" spans="1:9" s="643" customFormat="1" ht="12" customHeight="1">
      <c r="A9" s="941" t="s">
        <v>130</v>
      </c>
      <c r="B9" s="942"/>
      <c r="C9" s="942"/>
      <c r="D9" s="943"/>
      <c r="E9" s="944"/>
      <c r="F9" s="945"/>
      <c r="G9" s="946"/>
      <c r="H9" s="162"/>
      <c r="I9" s="162"/>
    </row>
    <row r="10" spans="1:9" s="643" customFormat="1" ht="12" customHeight="1">
      <c r="A10" s="941" t="s">
        <v>1928</v>
      </c>
      <c r="B10" s="942"/>
      <c r="C10" s="947"/>
      <c r="D10" s="943"/>
      <c r="E10" s="944"/>
      <c r="F10" s="945"/>
      <c r="G10" s="946"/>
      <c r="H10" s="162"/>
      <c r="I10" s="162"/>
    </row>
    <row r="11" spans="1:9" s="643" customFormat="1" ht="22.5" customHeight="1">
      <c r="A11" s="2327" t="s">
        <v>1972</v>
      </c>
      <c r="B11" s="2328"/>
      <c r="C11" s="2328"/>
      <c r="D11" s="2329"/>
      <c r="E11" s="948">
        <v>1017046</v>
      </c>
      <c r="F11" s="945"/>
      <c r="G11" s="949"/>
      <c r="H11" s="162"/>
      <c r="I11" s="162"/>
    </row>
    <row r="12" spans="1:9" s="643" customFormat="1" ht="12" customHeight="1">
      <c r="A12" s="941" t="s">
        <v>131</v>
      </c>
      <c r="B12" s="942"/>
      <c r="C12" s="942"/>
      <c r="D12" s="943"/>
      <c r="E12" s="944"/>
      <c r="F12" s="945"/>
      <c r="G12" s="946"/>
      <c r="H12" s="162"/>
      <c r="I12" s="162"/>
    </row>
    <row r="13" spans="1:9" s="643" customFormat="1" ht="12" customHeight="1">
      <c r="A13" s="941" t="s">
        <v>203</v>
      </c>
      <c r="B13" s="942"/>
      <c r="C13" s="942"/>
      <c r="D13" s="943"/>
      <c r="E13" s="944"/>
      <c r="F13" s="945"/>
      <c r="G13" s="946"/>
      <c r="H13" s="162"/>
      <c r="I13" s="162"/>
    </row>
    <row r="14" spans="1:9" s="643" customFormat="1" ht="12" customHeight="1">
      <c r="A14" s="941" t="s">
        <v>204</v>
      </c>
      <c r="B14" s="942"/>
      <c r="C14" s="942"/>
      <c r="D14" s="943"/>
      <c r="E14" s="944"/>
      <c r="F14" s="950"/>
      <c r="G14" s="951"/>
      <c r="H14" s="162"/>
      <c r="I14" s="162"/>
    </row>
    <row r="15" spans="1:9" s="643" customFormat="1" ht="12" customHeight="1">
      <c r="A15" s="936" t="s">
        <v>370</v>
      </c>
      <c r="B15" s="938"/>
      <c r="C15" s="938"/>
      <c r="D15" s="938"/>
      <c r="E15" s="938"/>
      <c r="F15" s="938"/>
      <c r="G15" s="952"/>
      <c r="H15" s="162"/>
      <c r="I15" s="162"/>
    </row>
    <row r="16" spans="1:9" s="643" customFormat="1">
      <c r="A16" s="953" t="s">
        <v>1375</v>
      </c>
      <c r="B16" s="954"/>
      <c r="C16" s="955"/>
      <c r="D16" s="934"/>
      <c r="E16" s="929"/>
      <c r="F16" s="929"/>
      <c r="G16" s="930"/>
      <c r="H16" s="162"/>
      <c r="I16" s="162"/>
    </row>
    <row r="17" spans="1:9" s="643" customFormat="1" ht="12" customHeight="1">
      <c r="A17" s="956"/>
      <c r="B17" s="957"/>
      <c r="C17" s="329"/>
      <c r="D17" s="1609" t="s">
        <v>531</v>
      </c>
      <c r="E17" s="1610"/>
      <c r="F17" s="1609" t="s">
        <v>432</v>
      </c>
      <c r="G17" s="1611"/>
      <c r="H17" s="162"/>
      <c r="I17" s="162"/>
    </row>
    <row r="18" spans="1:9" s="259" customFormat="1" ht="11.25">
      <c r="A18" s="959"/>
      <c r="C18" s="960" t="s">
        <v>433</v>
      </c>
      <c r="D18" s="1612" t="s">
        <v>434</v>
      </c>
      <c r="E18" s="1612" t="s">
        <v>53</v>
      </c>
      <c r="F18" s="1612" t="s">
        <v>434</v>
      </c>
      <c r="G18" s="1612" t="s">
        <v>53</v>
      </c>
      <c r="H18" s="178"/>
      <c r="I18" s="178"/>
    </row>
    <row r="19" spans="1:9" s="643" customFormat="1" ht="12" customHeight="1">
      <c r="A19" s="961" t="s">
        <v>455</v>
      </c>
      <c r="B19" s="962"/>
      <c r="C19" s="963" t="s">
        <v>569</v>
      </c>
      <c r="D19" s="1768"/>
      <c r="E19" s="1769">
        <f>'Expenditures 15-22'!K33-SUM('Expenditures 15-22'!G33,'Expenditures 15-22'!I33)+'Expenditures 15-22'!D229</f>
        <v>205352038</v>
      </c>
      <c r="F19" s="1768"/>
      <c r="G19" s="1770">
        <f>'Expenditures 15-22'!K33-SUM('Expenditures 15-22'!G33,'Expenditures 15-22'!I33)+'Expenditures 15-22'!D229</f>
        <v>205352038</v>
      </c>
      <c r="H19" s="958"/>
      <c r="I19" s="162"/>
    </row>
    <row r="20" spans="1:9" s="643" customFormat="1" ht="12" customHeight="1">
      <c r="A20" s="961" t="s">
        <v>54</v>
      </c>
      <c r="B20" s="962"/>
      <c r="C20" s="964"/>
      <c r="D20" s="1771"/>
      <c r="E20" s="1771"/>
      <c r="F20" s="1771"/>
      <c r="G20" s="1772"/>
      <c r="H20" s="958"/>
      <c r="I20" s="162"/>
    </row>
    <row r="21" spans="1:9" s="643" customFormat="1" ht="12" customHeight="1">
      <c r="A21" s="965" t="s">
        <v>400</v>
      </c>
      <c r="B21" s="966"/>
      <c r="C21" s="964">
        <v>2100</v>
      </c>
      <c r="D21" s="1771"/>
      <c r="E21" s="1773">
        <f>'Expenditures 15-22'!K42-SUM('Expenditures 15-22'!G42,'Expenditures 15-22'!I42)+'Expenditures 15-22'!K120-SUM('Expenditures 15-22'!G120,'Expenditures 15-22'!I120)+'Expenditures 15-22'!K180-SUM('Expenditures 15-22'!G180,'Expenditures 15-22'!I180)+'Expenditures 15-22'!D238</f>
        <v>23719881</v>
      </c>
      <c r="F21" s="1771"/>
      <c r="G21" s="1774">
        <f>'Expenditures 15-22'!K42-SUM('Expenditures 15-22'!G42,'Expenditures 15-22'!I42)+'Expenditures 15-22'!K120-SUM('Expenditures 15-22'!G120,'Expenditures 15-22'!I120)+'Expenditures 15-22'!K180-SUM('Expenditures 15-22'!G180,'Expenditures 15-22'!I180)+'Expenditures 15-22'!D238</f>
        <v>23719881</v>
      </c>
      <c r="H21" s="958"/>
      <c r="I21" s="162"/>
    </row>
    <row r="22" spans="1:9" s="643" customFormat="1" ht="12" customHeight="1">
      <c r="A22" s="965" t="s">
        <v>563</v>
      </c>
      <c r="B22" s="966"/>
      <c r="C22" s="964">
        <v>2200</v>
      </c>
      <c r="D22" s="1771"/>
      <c r="E22" s="1773">
        <f>'Expenditures 15-22'!K47-SUM('Expenditures 15-22'!G47,'Expenditures 15-22'!I47)+'Expenditures 15-22'!D243</f>
        <v>13729882</v>
      </c>
      <c r="F22" s="1771"/>
      <c r="G22" s="1774">
        <f>'Expenditures 15-22'!K47-SUM('Expenditures 15-22'!G47,'Expenditures 15-22'!I47)+'Expenditures 15-22'!D243</f>
        <v>13729882</v>
      </c>
      <c r="H22" s="958"/>
      <c r="I22" s="162"/>
    </row>
    <row r="23" spans="1:9" s="643" customFormat="1" ht="12" customHeight="1">
      <c r="A23" s="965" t="s">
        <v>564</v>
      </c>
      <c r="B23" s="966"/>
      <c r="C23" s="964">
        <v>2300</v>
      </c>
      <c r="D23" s="1771"/>
      <c r="E23" s="1773">
        <f>'Expenditures 15-22'!K53-SUM('Expenditures 15-22'!G53,'Expenditures 15-22'!I53)+'Expenditures 15-22'!D257+'Expenditures 15-22'!K330-SUM('Expenditures 15-22'!G330,'Expenditures 15-22'!I330)</f>
        <v>14465461</v>
      </c>
      <c r="F23" s="1771"/>
      <c r="G23" s="1773">
        <f>'Expenditures 15-22'!K53-SUM('Expenditures 15-22'!G53,'Expenditures 15-22'!I53)+'Expenditures 15-22'!D257+'Expenditures 15-22'!K330-SUM('Expenditures 15-22'!G330,'Expenditures 15-22'!I330)</f>
        <v>14465461</v>
      </c>
      <c r="H23" s="958"/>
      <c r="I23" s="162"/>
    </row>
    <row r="24" spans="1:9" s="643" customFormat="1" ht="12" customHeight="1">
      <c r="A24" s="965" t="s">
        <v>565</v>
      </c>
      <c r="B24" s="966"/>
      <c r="C24" s="964">
        <v>2400</v>
      </c>
      <c r="D24" s="1771"/>
      <c r="E24" s="1773">
        <f>'Expenditures 15-22'!K57-SUM('Expenditures 15-22'!G57,'Expenditures 15-22'!I57)+'Expenditures 15-22'!D261</f>
        <v>16203586</v>
      </c>
      <c r="F24" s="1771"/>
      <c r="G24" s="1774">
        <f>'Expenditures 15-22'!K57-SUM('Expenditures 15-22'!G57,'Expenditures 15-22'!I57)+'Expenditures 15-22'!D261</f>
        <v>16203586</v>
      </c>
      <c r="H24" s="958"/>
      <c r="I24" s="162"/>
    </row>
    <row r="25" spans="1:9" s="643" customFormat="1" ht="12" customHeight="1">
      <c r="A25" s="961" t="s">
        <v>566</v>
      </c>
      <c r="B25" s="967"/>
      <c r="C25" s="964"/>
      <c r="D25" s="1771"/>
      <c r="E25" s="1773"/>
      <c r="F25" s="1771"/>
      <c r="G25" s="1774"/>
      <c r="H25" s="958"/>
      <c r="I25" s="162"/>
    </row>
    <row r="26" spans="1:9" s="643" customFormat="1" ht="12" customHeight="1">
      <c r="A26" s="965" t="s">
        <v>514</v>
      </c>
      <c r="B26" s="968"/>
      <c r="C26" s="964">
        <v>2510</v>
      </c>
      <c r="D26" s="1773">
        <f>'Expenditures 15-22'!K59-SUM('Expenditures 15-22'!G59,'Expenditures 15-22'!I59)+'Expenditures 15-22'!D263-E7</f>
        <v>169368</v>
      </c>
      <c r="E26" s="1773">
        <f>'Expenditures 15-22'!K122-SUM('Expenditures 15-22'!G122,'Expenditures 15-22'!I122)+E7</f>
        <v>106</v>
      </c>
      <c r="F26" s="1773">
        <f>'Expenditures 15-22'!K59-SUM('Expenditures 15-22'!G59,'Expenditures 15-22'!I59)+'Expenditures 15-22'!D263-E7</f>
        <v>169368</v>
      </c>
      <c r="G26" s="1774">
        <f>'Expenditures 15-22'!K122-SUM('Expenditures 15-22'!G122,'Expenditures 15-22'!I122)+E7</f>
        <v>106</v>
      </c>
      <c r="H26" s="958"/>
      <c r="I26" s="162"/>
    </row>
    <row r="27" spans="1:9" s="643" customFormat="1" ht="12" customHeight="1">
      <c r="A27" s="965" t="s">
        <v>462</v>
      </c>
      <c r="B27" s="968"/>
      <c r="C27" s="964">
        <v>2520</v>
      </c>
      <c r="D27" s="1773">
        <f>'Expenditures 15-22'!K60-SUM('Expenditures 15-22'!G60,'Expenditures 15-22'!I60)+'Expenditures 15-22'!D264-E8</f>
        <v>2752291</v>
      </c>
      <c r="E27" s="1773">
        <f>E8</f>
        <v>0</v>
      </c>
      <c r="F27" s="1773">
        <f>'Expenditures 15-22'!K60-SUM('Expenditures 15-22'!G60,'Expenditures 15-22'!I60)+'Expenditures 15-22'!D264-E8</f>
        <v>2752291</v>
      </c>
      <c r="G27" s="1774">
        <f>E8</f>
        <v>0</v>
      </c>
      <c r="H27" s="958"/>
      <c r="I27" s="162"/>
    </row>
    <row r="28" spans="1:9" s="643" customFormat="1" ht="12" customHeight="1">
      <c r="A28" s="965" t="s">
        <v>515</v>
      </c>
      <c r="B28" s="968"/>
      <c r="C28" s="964">
        <v>2540</v>
      </c>
      <c r="D28" s="1775"/>
      <c r="E28" s="1773">
        <f>'Expenditures 15-22'!K61-SUM('Expenditures 15-22'!G61,'Expenditures 15-22'!I61)+'Expenditures 15-22'!K124-SUM('Expenditures 15-22'!G124,'Expenditures 15-22'!I124)+'Expenditures 15-22'!D266</f>
        <v>25452915</v>
      </c>
      <c r="F28" s="1775">
        <f>'Expenditures 15-22'!K61-SUM('Expenditures 15-22'!G61,'Expenditures 15-22'!I61)+'Expenditures 15-22'!K124-SUM('Expenditures 15-22'!G124,'Expenditures 15-22'!I124)+'Expenditures 15-22'!D266-E9</f>
        <v>25452915</v>
      </c>
      <c r="G28" s="1774">
        <f>E9</f>
        <v>0</v>
      </c>
      <c r="H28" s="958"/>
      <c r="I28" s="162"/>
    </row>
    <row r="29" spans="1:9" ht="12" customHeight="1">
      <c r="A29" s="965" t="s">
        <v>516</v>
      </c>
      <c r="B29" s="968"/>
      <c r="C29" s="964">
        <v>2550</v>
      </c>
      <c r="D29" s="1771"/>
      <c r="E29" s="1773">
        <f>'Expenditures 15-22'!K62-SUM('Expenditures 15-22'!G62,'Expenditures 15-22'!I62)+'Expenditures 15-22'!K125-SUM('Expenditures 15-22'!G125,'Expenditures 15-22'!I125)+'Expenditures 15-22'!K182-SUM('Expenditures 15-22'!G182,'Expenditures 15-22'!I182)+'Expenditures 15-22'!D267</f>
        <v>22073128</v>
      </c>
      <c r="F29" s="1771"/>
      <c r="G29" s="1774">
        <f>'Expenditures 15-22'!K62-SUM('Expenditures 15-22'!G62,'Expenditures 15-22'!I62)+'Expenditures 15-22'!K125-SUM('Expenditures 15-22'!G125,'Expenditures 15-22'!I125)+'Expenditures 15-22'!K182-SUM('Expenditures 15-22'!G182,'Expenditures 15-22'!I182)+'Expenditures 15-22'!D267</f>
        <v>22073128</v>
      </c>
      <c r="H29" s="956"/>
    </row>
    <row r="30" spans="1:9" ht="12" customHeight="1">
      <c r="A30" s="965" t="s">
        <v>100</v>
      </c>
      <c r="B30" s="968"/>
      <c r="C30" s="964">
        <v>2560</v>
      </c>
      <c r="D30" s="1771"/>
      <c r="E30" s="1773">
        <f>'Expenditures 15-22'!K63-SUM('Expenditures 15-22'!G63,'Expenditures 15-22'!I63)+'Expenditures 15-22'!D268-E10</f>
        <v>12401012</v>
      </c>
      <c r="F30" s="1771"/>
      <c r="G30" s="1773">
        <f>'Expenditures 15-22'!K63-SUM('Expenditures 15-22'!G63,'Expenditures 15-22'!I63)+'Expenditures 15-22'!D268-E10</f>
        <v>12401012</v>
      </c>
    </row>
    <row r="31" spans="1:9" ht="12" customHeight="1">
      <c r="A31" s="965" t="s">
        <v>101</v>
      </c>
      <c r="B31" s="968"/>
      <c r="C31" s="964">
        <v>2570</v>
      </c>
      <c r="D31" s="1773">
        <f>'Expenditures 15-22'!K64-SUM('Expenditures 15-22'!G64,'Expenditures 15-22'!I64)+'Expenditures 15-22'!D269-E12</f>
        <v>1087065</v>
      </c>
      <c r="E31" s="1773">
        <f>E12</f>
        <v>0</v>
      </c>
      <c r="F31" s="1773">
        <f>'Expenditures 15-22'!K64-SUM('Expenditures 15-22'!G64,'Expenditures 15-22'!I64)+'Expenditures 15-22'!D269-E12</f>
        <v>1087065</v>
      </c>
      <c r="G31" s="1773">
        <f>E12</f>
        <v>0</v>
      </c>
    </row>
    <row r="32" spans="1:9" ht="12" customHeight="1">
      <c r="A32" s="961" t="s">
        <v>517</v>
      </c>
      <c r="B32" s="967"/>
      <c r="C32" s="964"/>
      <c r="D32" s="1771"/>
      <c r="E32" s="1771"/>
      <c r="F32" s="1771"/>
      <c r="G32" s="1771"/>
    </row>
    <row r="33" spans="1:7" ht="12" customHeight="1">
      <c r="A33" s="965" t="s">
        <v>518</v>
      </c>
      <c r="B33" s="968"/>
      <c r="C33" s="964">
        <v>2610</v>
      </c>
      <c r="D33" s="1771"/>
      <c r="E33" s="1773">
        <f>'Expenditures 15-22'!K67-SUM('Expenditures 15-22'!G67,'Expenditures 15-22'!I67)+'Expenditures 15-22'!D272</f>
        <v>879589</v>
      </c>
      <c r="F33" s="1771"/>
      <c r="G33" s="1773">
        <f>'Expenditures 15-22'!K67-SUM('Expenditures 15-22'!G67,'Expenditures 15-22'!I67)+'Expenditures 15-22'!D272</f>
        <v>879589</v>
      </c>
    </row>
    <row r="34" spans="1:7" ht="12" customHeight="1">
      <c r="A34" s="965" t="s">
        <v>519</v>
      </c>
      <c r="B34" s="968"/>
      <c r="C34" s="964">
        <v>2620</v>
      </c>
      <c r="D34" s="1771"/>
      <c r="E34" s="1773">
        <f>'Expenditures 15-22'!K68-SUM('Expenditures 15-22'!G68,'Expenditures 15-22'!I68)+'Expenditures 15-22'!D273</f>
        <v>1053224</v>
      </c>
      <c r="F34" s="1771"/>
      <c r="G34" s="1773">
        <f>'Expenditures 15-22'!K68-SUM('Expenditures 15-22'!G68,'Expenditures 15-22'!I68)+'Expenditures 15-22'!D273</f>
        <v>1053224</v>
      </c>
    </row>
    <row r="35" spans="1:7" ht="12" customHeight="1">
      <c r="A35" s="965" t="s">
        <v>1060</v>
      </c>
      <c r="B35" s="968"/>
      <c r="C35" s="964">
        <v>2630</v>
      </c>
      <c r="D35" s="1771"/>
      <c r="E35" s="1773">
        <f>'Expenditures 15-22'!K69-SUM('Expenditures 15-22'!G69,'Expenditures 15-22'!I69)+'Expenditures 15-22'!D274</f>
        <v>757537</v>
      </c>
      <c r="F35" s="1771"/>
      <c r="G35" s="1773">
        <f>'Expenditures 15-22'!K69-SUM('Expenditures 15-22'!G69,'Expenditures 15-22'!I69)+'Expenditures 15-22'!D274</f>
        <v>757537</v>
      </c>
    </row>
    <row r="36" spans="1:7" ht="12" customHeight="1">
      <c r="A36" s="965" t="s">
        <v>402</v>
      </c>
      <c r="B36" s="968"/>
      <c r="C36" s="964">
        <v>2640</v>
      </c>
      <c r="D36" s="1773">
        <f>'Expenditures 15-22'!K70-SUM('Expenditures 15-22'!G70,'Expenditures 15-22'!I70)+'Expenditures 15-22'!D275-E13</f>
        <v>3624809</v>
      </c>
      <c r="E36" s="1773">
        <f>E13</f>
        <v>0</v>
      </c>
      <c r="F36" s="1773">
        <f>'Expenditures 15-22'!K70-SUM('Expenditures 15-22'!G70,'Expenditures 15-22'!I70)+'Expenditures 15-22'!D275-E13</f>
        <v>3624809</v>
      </c>
      <c r="G36" s="1773">
        <f>E13</f>
        <v>0</v>
      </c>
    </row>
    <row r="37" spans="1:7" ht="12" customHeight="1">
      <c r="A37" s="965" t="s">
        <v>403</v>
      </c>
      <c r="B37" s="968"/>
      <c r="C37" s="964">
        <v>2660</v>
      </c>
      <c r="D37" s="1773">
        <f>'Expenditures 15-22'!K71-SUM('Expenditures 15-22'!G71,'Expenditures 15-22'!I71)+'Expenditures 15-22'!D276-E14</f>
        <v>5642035</v>
      </c>
      <c r="E37" s="1773">
        <f>E14</f>
        <v>0</v>
      </c>
      <c r="F37" s="1773">
        <f>'Expenditures 15-22'!K71-SUM('Expenditures 15-22'!G71,'Expenditures 15-22'!I71)+'Expenditures 15-22'!D276-E14</f>
        <v>5642035</v>
      </c>
      <c r="G37" s="1773">
        <f>E14</f>
        <v>0</v>
      </c>
    </row>
    <row r="38" spans="1:7" ht="12" customHeight="1">
      <c r="A38" s="961" t="s">
        <v>520</v>
      </c>
      <c r="B38" s="962"/>
      <c r="C38" s="964">
        <v>2900</v>
      </c>
      <c r="D38" s="1771"/>
      <c r="E38" s="1773">
        <f>'Expenditures 15-22'!K73-SUM('Expenditures 15-22'!G73,'Expenditures 15-22'!I73)+'Expenditures 15-22'!K128-SUM('Expenditures 15-22'!G128,'Expenditures 15-22'!I128)+'Expenditures 15-22'!K183-SUM('Expenditures 15-22'!G183,'Expenditures 15-22'!I183)+'Expenditures 15-22'!D278</f>
        <v>2479608</v>
      </c>
      <c r="F38" s="1771"/>
      <c r="G38" s="1773">
        <f>'Expenditures 15-22'!K73-SUM('Expenditures 15-22'!G73,'Expenditures 15-22'!I73)+'Expenditures 15-22'!K128-SUM('Expenditures 15-22'!G128,'Expenditures 15-22'!I128)+'Expenditures 15-22'!K183-SUM('Expenditures 15-22'!G183,'Expenditures 15-22'!I183)+'Expenditures 15-22'!D278</f>
        <v>2479608</v>
      </c>
    </row>
    <row r="39" spans="1:7" ht="12" customHeight="1">
      <c r="A39" s="961" t="s">
        <v>448</v>
      </c>
      <c r="B39" s="962"/>
      <c r="C39" s="964">
        <v>3000</v>
      </c>
      <c r="D39" s="1771"/>
      <c r="E39" s="1773">
        <f>'Expenditures 15-22'!K75-SUM('Expenditures 15-22'!G75,'Expenditures 15-22'!I75)+'Expenditures 15-22'!K130-SUM('Expenditures 15-22'!G130,'Expenditures 15-22'!I130)+'Expenditures 15-22'!K185-SUM('Expenditures 15-22'!G185,'Expenditures 15-22'!I185)+'Expenditures 15-22'!D280</f>
        <v>4751683</v>
      </c>
      <c r="F39" s="1771"/>
      <c r="G39" s="1773">
        <f>'Expenditures 15-22'!K75-SUM('Expenditures 15-22'!G75,'Expenditures 15-22'!I75)+'Expenditures 15-22'!K130-SUM('Expenditures 15-22'!G130,'Expenditures 15-22'!I130)+'Expenditures 15-22'!K185-SUM('Expenditures 15-22'!G185,'Expenditures 15-22'!I185)+'Expenditures 15-22'!D280</f>
        <v>4751683</v>
      </c>
    </row>
    <row r="40" spans="1:7" ht="12" customHeight="1">
      <c r="A40" s="961" t="s">
        <v>1819</v>
      </c>
      <c r="B40" s="962"/>
      <c r="C40" s="964"/>
      <c r="D40" s="1771"/>
      <c r="E40" s="1775">
        <f>-'Contracts Paid in CY 29'!G141</f>
        <v>-7240547.2199999988</v>
      </c>
      <c r="F40" s="1771"/>
      <c r="G40" s="1775">
        <f>-'Contracts Paid in CY 29'!G141</f>
        <v>-7240547.2199999988</v>
      </c>
    </row>
    <row r="41" spans="1:7" ht="12" customHeight="1">
      <c r="A41" s="969" t="s">
        <v>156</v>
      </c>
      <c r="B41" s="970"/>
      <c r="C41" s="971"/>
      <c r="D41" s="1775">
        <f>SUM(D19:D39)</f>
        <v>13275568</v>
      </c>
      <c r="E41" s="1775">
        <f>SUM(E19:E40)</f>
        <v>336079102.77999997</v>
      </c>
      <c r="F41" s="1775">
        <f>SUM(F19:F39)</f>
        <v>38728483</v>
      </c>
      <c r="G41" s="1775">
        <f>SUM(G19:G40)</f>
        <v>310626187.77999997</v>
      </c>
    </row>
    <row r="42" spans="1:7">
      <c r="A42" s="958"/>
      <c r="B42" s="162"/>
      <c r="C42" s="972"/>
      <c r="D42" s="2325" t="s">
        <v>521</v>
      </c>
      <c r="E42" s="2326"/>
      <c r="F42" s="973" t="s">
        <v>522</v>
      </c>
      <c r="G42" s="974"/>
    </row>
    <row r="43" spans="1:7" ht="12" customHeight="1">
      <c r="A43" s="958"/>
      <c r="B43" s="162"/>
      <c r="C43" s="972"/>
      <c r="D43" s="1776" t="s">
        <v>472</v>
      </c>
      <c r="E43" s="1777">
        <f>D41</f>
        <v>13275568</v>
      </c>
      <c r="F43" s="1776" t="s">
        <v>472</v>
      </c>
      <c r="G43" s="1777">
        <f>F41</f>
        <v>38728483</v>
      </c>
    </row>
    <row r="44" spans="1:7" ht="12" customHeight="1">
      <c r="A44" s="958"/>
      <c r="B44" s="162"/>
      <c r="C44" s="972"/>
      <c r="D44" s="1776" t="s">
        <v>473</v>
      </c>
      <c r="E44" s="1777">
        <f>E41</f>
        <v>336079102.77999997</v>
      </c>
      <c r="F44" s="1776" t="s">
        <v>473</v>
      </c>
      <c r="G44" s="1777">
        <f>G41</f>
        <v>310626187.77999997</v>
      </c>
    </row>
    <row r="45" spans="1:7" ht="12" customHeight="1">
      <c r="A45" s="958"/>
      <c r="B45" s="162"/>
      <c r="C45" s="162"/>
      <c r="D45" s="1778" t="s">
        <v>1005</v>
      </c>
      <c r="E45" s="1779">
        <f>(E43/E44)</f>
        <v>3.9501319451838372E-2</v>
      </c>
      <c r="F45" s="1778" t="s">
        <v>1005</v>
      </c>
      <c r="G45" s="1779">
        <f>(G43/G44)</f>
        <v>0.12467874417410463</v>
      </c>
    </row>
    <row r="46" spans="1:7">
      <c r="A46" s="975"/>
      <c r="B46" s="976"/>
      <c r="C46" s="976"/>
      <c r="D46" s="977"/>
      <c r="E46" s="978"/>
      <c r="F46" s="977"/>
      <c r="G46" s="978"/>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F60" sqref="F59:F60"/>
      <selection pane="bottomLeft" activeCell="F60" sqref="F59:F60"/>
    </sheetView>
  </sheetViews>
  <sheetFormatPr defaultColWidth="9.140625" defaultRowHeight="12.75"/>
  <cols>
    <col min="1" max="1" width="54.5703125" style="1845" customWidth="1"/>
    <col min="2" max="2" width="4.140625" style="1845" customWidth="1"/>
    <col min="3" max="4" width="9.85546875" style="1816" customWidth="1"/>
    <col min="5" max="5" width="12.5703125" style="1846" customWidth="1"/>
    <col min="6" max="6" width="67.5703125" style="1816" customWidth="1"/>
    <col min="7" max="7" width="9.140625" style="1816" customWidth="1"/>
    <col min="8" max="8" width="5.5703125" style="1847" bestFit="1" customWidth="1"/>
    <col min="9" max="10" width="2" style="1847" bestFit="1" customWidth="1"/>
    <col min="11" max="11" width="9" style="1847" customWidth="1"/>
    <col min="12" max="16384" width="9.140625" style="1816"/>
  </cols>
  <sheetData>
    <row r="1" spans="1:10">
      <c r="A1" s="2344" t="s">
        <v>1378</v>
      </c>
      <c r="B1" s="2344"/>
      <c r="C1" s="2344"/>
      <c r="D1" s="2344"/>
      <c r="E1" s="2344"/>
      <c r="F1" s="2344"/>
    </row>
    <row r="2" spans="1:10">
      <c r="A2" s="1856" t="s">
        <v>1907</v>
      </c>
      <c r="B2" s="1817"/>
      <c r="C2" s="1856"/>
      <c r="D2" s="1817"/>
      <c r="E2" s="1817"/>
      <c r="F2" s="1818"/>
    </row>
    <row r="3" spans="1:10">
      <c r="A3" s="1856" t="s">
        <v>1973</v>
      </c>
      <c r="B3" s="1817"/>
      <c r="C3" s="1856"/>
      <c r="D3" s="1817"/>
      <c r="E3" s="1817"/>
      <c r="F3" s="1818"/>
    </row>
    <row r="4" spans="1:10" ht="3.75" customHeight="1">
      <c r="A4" s="1817"/>
      <c r="B4" s="1817"/>
      <c r="C4" s="1817"/>
      <c r="D4" s="1817"/>
      <c r="E4" s="1817"/>
      <c r="F4" s="1818"/>
    </row>
    <row r="5" spans="1:10" ht="15">
      <c r="A5" s="2345" t="s">
        <v>1545</v>
      </c>
      <c r="B5" s="2346"/>
      <c r="C5" s="2347"/>
      <c r="D5" s="2347"/>
      <c r="E5" s="2347"/>
      <c r="F5" s="2347"/>
    </row>
    <row r="6" spans="1:10" ht="12" customHeight="1">
      <c r="A6" s="1819"/>
      <c r="B6" s="1820"/>
      <c r="C6" s="2348" t="str">
        <f>COVER!A17</f>
        <v>Rockford SD 205</v>
      </c>
      <c r="D6" s="2348"/>
      <c r="E6" s="2348"/>
      <c r="F6" s="1821"/>
    </row>
    <row r="7" spans="1:10" ht="11.25" customHeight="1" thickBot="1">
      <c r="A7" s="1819"/>
      <c r="B7" s="1820"/>
      <c r="C7" s="2349">
        <f>COVER!A13</f>
        <v>4101205025</v>
      </c>
      <c r="D7" s="2349"/>
      <c r="E7" s="2349"/>
      <c r="F7" s="1821"/>
    </row>
    <row r="8" spans="1:10" ht="25.5" customHeight="1" thickBot="1">
      <c r="A8" s="1862" t="s">
        <v>1903</v>
      </c>
      <c r="B8" s="1822"/>
      <c r="C8" s="1858" t="s">
        <v>1680</v>
      </c>
      <c r="D8" s="1857" t="s">
        <v>1681</v>
      </c>
      <c r="E8" s="1859" t="s">
        <v>1379</v>
      </c>
      <c r="F8" s="1857" t="s">
        <v>1682</v>
      </c>
      <c r="H8" s="1823" t="b">
        <v>0</v>
      </c>
    </row>
    <row r="9" spans="1:10" ht="15.75" customHeight="1">
      <c r="A9" s="1824" t="s">
        <v>1541</v>
      </c>
      <c r="B9" s="1825"/>
      <c r="C9" s="1826"/>
      <c r="D9" s="1826"/>
      <c r="E9" s="1827"/>
      <c r="F9" s="1828"/>
    </row>
    <row r="10" spans="1:10" ht="27.75" customHeight="1">
      <c r="A10" s="1829" t="s">
        <v>1679</v>
      </c>
      <c r="B10" s="1830"/>
      <c r="C10" s="1831"/>
      <c r="D10" s="1831"/>
      <c r="E10" s="1860" t="s">
        <v>1380</v>
      </c>
      <c r="F10" s="1861" t="s">
        <v>1381</v>
      </c>
    </row>
    <row r="11" spans="1:10" ht="12" customHeight="1">
      <c r="A11" s="1832" t="s">
        <v>1382</v>
      </c>
      <c r="B11" s="1833"/>
      <c r="C11" s="1834"/>
      <c r="D11" s="1834"/>
      <c r="E11" s="1835"/>
      <c r="F11" s="1836"/>
      <c r="H11" s="1847">
        <f>IF(C11="X",5,0)</f>
        <v>0</v>
      </c>
      <c r="I11" s="1847">
        <f>IF(D11="X",5,0)</f>
        <v>0</v>
      </c>
      <c r="J11" s="1847">
        <f>IF(E11="X",5,0)</f>
        <v>0</v>
      </c>
    </row>
    <row r="12" spans="1:10" ht="12" customHeight="1">
      <c r="A12" s="1832" t="s">
        <v>1383</v>
      </c>
      <c r="B12" s="1833"/>
      <c r="C12" s="1957" t="s">
        <v>2068</v>
      </c>
      <c r="D12" s="1957" t="s">
        <v>2068</v>
      </c>
      <c r="E12" s="1959"/>
      <c r="F12" s="1958" t="s">
        <v>2083</v>
      </c>
      <c r="H12" s="1847">
        <f t="shared" ref="H12:H33" si="0">IF(C12="X",5,0)</f>
        <v>5</v>
      </c>
      <c r="I12" s="1847">
        <f t="shared" ref="I12:I31" si="1">IF(D12="X",5,0)</f>
        <v>5</v>
      </c>
      <c r="J12" s="1847">
        <f t="shared" ref="J12:J31" si="2">IF(E12="X",5,0)</f>
        <v>0</v>
      </c>
    </row>
    <row r="13" spans="1:10" ht="12" customHeight="1">
      <c r="A13" s="1832" t="s">
        <v>1384</v>
      </c>
      <c r="B13" s="1833"/>
      <c r="C13" s="1957" t="s">
        <v>2068</v>
      </c>
      <c r="D13" s="1957" t="s">
        <v>2068</v>
      </c>
      <c r="E13" s="1959"/>
      <c r="F13" s="1958" t="s">
        <v>2084</v>
      </c>
      <c r="H13" s="1847">
        <f t="shared" si="0"/>
        <v>5</v>
      </c>
      <c r="I13" s="1847">
        <f t="shared" si="1"/>
        <v>5</v>
      </c>
      <c r="J13" s="1847">
        <f t="shared" si="2"/>
        <v>0</v>
      </c>
    </row>
    <row r="14" spans="1:10" ht="12" customHeight="1">
      <c r="A14" s="1832" t="s">
        <v>1385</v>
      </c>
      <c r="B14" s="1833"/>
      <c r="C14" s="1957"/>
      <c r="D14" s="1957"/>
      <c r="E14" s="1959"/>
      <c r="F14" s="1958"/>
      <c r="H14" s="1847">
        <f t="shared" si="0"/>
        <v>0</v>
      </c>
      <c r="I14" s="1847">
        <f t="shared" si="1"/>
        <v>0</v>
      </c>
      <c r="J14" s="1847">
        <f t="shared" si="2"/>
        <v>0</v>
      </c>
    </row>
    <row r="15" spans="1:10" ht="12" customHeight="1">
      <c r="A15" s="1832" t="s">
        <v>1386</v>
      </c>
      <c r="B15" s="1833"/>
      <c r="C15" s="1957"/>
      <c r="D15" s="1957"/>
      <c r="E15" s="1959"/>
      <c r="F15" s="1958"/>
      <c r="H15" s="1847">
        <f t="shared" si="0"/>
        <v>0</v>
      </c>
      <c r="I15" s="1847">
        <f t="shared" si="1"/>
        <v>0</v>
      </c>
      <c r="J15" s="1847">
        <f t="shared" si="2"/>
        <v>0</v>
      </c>
    </row>
    <row r="16" spans="1:10" ht="12" customHeight="1">
      <c r="A16" s="1832" t="s">
        <v>1387</v>
      </c>
      <c r="B16" s="1833"/>
      <c r="C16" s="1957"/>
      <c r="D16" s="1957"/>
      <c r="E16" s="1959"/>
      <c r="F16" s="1958"/>
      <c r="H16" s="1847">
        <f t="shared" si="0"/>
        <v>0</v>
      </c>
      <c r="I16" s="1847">
        <f t="shared" si="1"/>
        <v>0</v>
      </c>
      <c r="J16" s="1847">
        <f t="shared" si="2"/>
        <v>0</v>
      </c>
    </row>
    <row r="17" spans="1:12" ht="12" customHeight="1">
      <c r="A17" s="1832" t="s">
        <v>1388</v>
      </c>
      <c r="B17" s="1833"/>
      <c r="C17" s="1957" t="s">
        <v>2068</v>
      </c>
      <c r="D17" s="1957"/>
      <c r="E17" s="1959"/>
      <c r="F17" s="1958" t="s">
        <v>2085</v>
      </c>
      <c r="H17" s="1847">
        <f t="shared" si="0"/>
        <v>5</v>
      </c>
      <c r="I17" s="1847">
        <f t="shared" si="1"/>
        <v>0</v>
      </c>
      <c r="J17" s="1847">
        <f t="shared" si="2"/>
        <v>0</v>
      </c>
    </row>
    <row r="18" spans="1:12" ht="12" customHeight="1">
      <c r="A18" s="1832" t="s">
        <v>1389</v>
      </c>
      <c r="B18" s="1833"/>
      <c r="C18" s="1957"/>
      <c r="D18" s="1957"/>
      <c r="E18" s="1959"/>
      <c r="F18" s="1958"/>
      <c r="H18" s="1847">
        <f t="shared" si="0"/>
        <v>0</v>
      </c>
      <c r="I18" s="1847">
        <f t="shared" si="1"/>
        <v>0</v>
      </c>
      <c r="J18" s="1847">
        <f t="shared" si="2"/>
        <v>0</v>
      </c>
    </row>
    <row r="19" spans="1:12" ht="12" customHeight="1">
      <c r="A19" s="1832" t="s">
        <v>1526</v>
      </c>
      <c r="B19" s="1833"/>
      <c r="C19" s="1957" t="s">
        <v>2068</v>
      </c>
      <c r="D19" s="1957" t="s">
        <v>2068</v>
      </c>
      <c r="E19" s="1959"/>
      <c r="F19" s="1958" t="s">
        <v>2086</v>
      </c>
      <c r="H19" s="1847">
        <f t="shared" si="0"/>
        <v>5</v>
      </c>
      <c r="I19" s="1847">
        <f t="shared" si="1"/>
        <v>5</v>
      </c>
      <c r="J19" s="1847">
        <f t="shared" si="2"/>
        <v>0</v>
      </c>
    </row>
    <row r="20" spans="1:12" ht="12" customHeight="1">
      <c r="A20" s="1832" t="s">
        <v>1527</v>
      </c>
      <c r="B20" s="1833"/>
      <c r="C20" s="1957" t="s">
        <v>2068</v>
      </c>
      <c r="D20" s="1957" t="s">
        <v>2068</v>
      </c>
      <c r="E20" s="1959"/>
      <c r="F20" s="1958" t="s">
        <v>2087</v>
      </c>
      <c r="H20" s="1847">
        <f t="shared" si="0"/>
        <v>5</v>
      </c>
      <c r="I20" s="1847">
        <f t="shared" si="1"/>
        <v>5</v>
      </c>
      <c r="J20" s="1847">
        <f t="shared" si="2"/>
        <v>0</v>
      </c>
    </row>
    <row r="21" spans="1:12" ht="12" customHeight="1">
      <c r="A21" s="1832" t="s">
        <v>1528</v>
      </c>
      <c r="B21" s="1833"/>
      <c r="C21" s="1957" t="s">
        <v>2068</v>
      </c>
      <c r="D21" s="1957" t="s">
        <v>2068</v>
      </c>
      <c r="E21" s="1959"/>
      <c r="F21" s="1958" t="s">
        <v>2088</v>
      </c>
      <c r="H21" s="1847">
        <f t="shared" si="0"/>
        <v>5</v>
      </c>
      <c r="I21" s="1847">
        <f t="shared" si="1"/>
        <v>5</v>
      </c>
      <c r="J21" s="1847">
        <f t="shared" si="2"/>
        <v>0</v>
      </c>
    </row>
    <row r="22" spans="1:12" ht="12" customHeight="1">
      <c r="A22" s="1832" t="s">
        <v>1529</v>
      </c>
      <c r="B22" s="1833"/>
      <c r="C22" s="1957"/>
      <c r="D22" s="1957"/>
      <c r="E22" s="1959"/>
      <c r="F22" s="1958"/>
      <c r="H22" s="1847">
        <f t="shared" si="0"/>
        <v>0</v>
      </c>
      <c r="I22" s="1847">
        <f t="shared" si="1"/>
        <v>0</v>
      </c>
      <c r="J22" s="1847">
        <f t="shared" si="2"/>
        <v>0</v>
      </c>
    </row>
    <row r="23" spans="1:12" ht="12" customHeight="1">
      <c r="A23" s="1832" t="s">
        <v>1530</v>
      </c>
      <c r="B23" s="1833"/>
      <c r="C23" s="1957"/>
      <c r="D23" s="1957"/>
      <c r="E23" s="1959"/>
      <c r="F23" s="1958"/>
      <c r="H23" s="1847">
        <f t="shared" si="0"/>
        <v>0</v>
      </c>
      <c r="I23" s="1847">
        <f t="shared" si="1"/>
        <v>0</v>
      </c>
      <c r="J23" s="1847">
        <f t="shared" si="2"/>
        <v>0</v>
      </c>
    </row>
    <row r="24" spans="1:12" ht="12" customHeight="1">
      <c r="A24" s="1832" t="s">
        <v>1531</v>
      </c>
      <c r="B24" s="1833"/>
      <c r="C24" s="1957"/>
      <c r="D24" s="1957"/>
      <c r="E24" s="1959"/>
      <c r="F24" s="1958"/>
      <c r="H24" s="1847">
        <f t="shared" si="0"/>
        <v>0</v>
      </c>
      <c r="I24" s="1847">
        <f t="shared" si="1"/>
        <v>0</v>
      </c>
      <c r="J24" s="1847">
        <f t="shared" si="2"/>
        <v>0</v>
      </c>
    </row>
    <row r="25" spans="1:12" ht="12" customHeight="1">
      <c r="A25" s="1832" t="s">
        <v>1532</v>
      </c>
      <c r="B25" s="1833"/>
      <c r="C25" s="1957"/>
      <c r="D25" s="1957"/>
      <c r="E25" s="1959"/>
      <c r="F25" s="1958"/>
      <c r="H25" s="1847">
        <f t="shared" si="0"/>
        <v>0</v>
      </c>
      <c r="I25" s="1847">
        <f t="shared" si="1"/>
        <v>0</v>
      </c>
      <c r="J25" s="1847">
        <f t="shared" si="2"/>
        <v>0</v>
      </c>
    </row>
    <row r="26" spans="1:12" ht="12" customHeight="1">
      <c r="A26" s="1832" t="s">
        <v>1533</v>
      </c>
      <c r="B26" s="1833"/>
      <c r="C26" s="1957" t="s">
        <v>2068</v>
      </c>
      <c r="D26" s="1957" t="s">
        <v>2068</v>
      </c>
      <c r="E26" s="1959"/>
      <c r="F26" s="1958" t="s">
        <v>2089</v>
      </c>
      <c r="H26" s="1847">
        <f t="shared" si="0"/>
        <v>5</v>
      </c>
      <c r="I26" s="1847">
        <f t="shared" si="1"/>
        <v>5</v>
      </c>
      <c r="J26" s="1847">
        <f t="shared" si="2"/>
        <v>0</v>
      </c>
    </row>
    <row r="27" spans="1:12" ht="18.75">
      <c r="A27" s="1832" t="s">
        <v>1534</v>
      </c>
      <c r="B27" s="1833"/>
      <c r="C27" s="1957"/>
      <c r="D27" s="1957"/>
      <c r="E27" s="1959"/>
      <c r="F27" s="1958"/>
      <c r="H27" s="1847">
        <f t="shared" si="0"/>
        <v>0</v>
      </c>
      <c r="I27" s="1847">
        <f t="shared" si="1"/>
        <v>0</v>
      </c>
      <c r="J27" s="1847">
        <f t="shared" si="2"/>
        <v>0</v>
      </c>
    </row>
    <row r="28" spans="1:12" ht="12" customHeight="1">
      <c r="A28" s="1832" t="s">
        <v>1535</v>
      </c>
      <c r="B28" s="1833"/>
      <c r="C28" s="1957"/>
      <c r="D28" s="1957"/>
      <c r="E28" s="1959"/>
      <c r="F28" s="1958"/>
      <c r="H28" s="1847">
        <f t="shared" si="0"/>
        <v>0</v>
      </c>
      <c r="I28" s="1847">
        <f t="shared" si="1"/>
        <v>0</v>
      </c>
      <c r="J28" s="1847">
        <f t="shared" si="2"/>
        <v>0</v>
      </c>
    </row>
    <row r="29" spans="1:12" ht="12" customHeight="1">
      <c r="A29" s="1832" t="s">
        <v>1536</v>
      </c>
      <c r="B29" s="1833"/>
      <c r="C29" s="1957" t="s">
        <v>2068</v>
      </c>
      <c r="D29" s="1957" t="s">
        <v>2068</v>
      </c>
      <c r="E29" s="1959"/>
      <c r="F29" s="1958" t="s">
        <v>2090</v>
      </c>
      <c r="H29" s="1847">
        <f t="shared" si="0"/>
        <v>5</v>
      </c>
      <c r="I29" s="1847">
        <f t="shared" si="1"/>
        <v>5</v>
      </c>
      <c r="J29" s="1847">
        <f t="shared" si="2"/>
        <v>0</v>
      </c>
    </row>
    <row r="30" spans="1:12" ht="12" customHeight="1">
      <c r="A30" s="1832" t="s">
        <v>1537</v>
      </c>
      <c r="B30" s="1833"/>
      <c r="C30" s="1957"/>
      <c r="D30" s="1957"/>
      <c r="E30" s="1959"/>
      <c r="F30" s="1958"/>
      <c r="H30" s="1847">
        <f t="shared" si="0"/>
        <v>0</v>
      </c>
      <c r="I30" s="1847">
        <f t="shared" si="1"/>
        <v>0</v>
      </c>
      <c r="J30" s="1847">
        <f t="shared" si="2"/>
        <v>0</v>
      </c>
    </row>
    <row r="31" spans="1:12" ht="12" customHeight="1">
      <c r="A31" s="1832" t="s">
        <v>1538</v>
      </c>
      <c r="B31" s="1833"/>
      <c r="C31" s="1957"/>
      <c r="D31" s="1957"/>
      <c r="E31" s="1959"/>
      <c r="F31" s="1958"/>
      <c r="H31" s="1847">
        <f t="shared" si="0"/>
        <v>0</v>
      </c>
      <c r="I31" s="1847">
        <f t="shared" si="1"/>
        <v>0</v>
      </c>
      <c r="J31" s="1847">
        <f t="shared" si="2"/>
        <v>0</v>
      </c>
      <c r="L31" s="1838"/>
    </row>
    <row r="32" spans="1:12" ht="12" customHeight="1">
      <c r="A32" s="1832" t="s">
        <v>1539</v>
      </c>
      <c r="B32" s="1833"/>
      <c r="C32" s="1834"/>
      <c r="D32" s="1957"/>
      <c r="E32" s="1959"/>
      <c r="F32" s="1958"/>
      <c r="H32" s="1847">
        <f t="shared" si="0"/>
        <v>0</v>
      </c>
      <c r="I32" s="1847">
        <f>IF(D33="X",5,0)</f>
        <v>5</v>
      </c>
      <c r="J32" s="1847">
        <f>IF(E33="X",5,0)</f>
        <v>0</v>
      </c>
    </row>
    <row r="33" spans="1:11" ht="12" customHeight="1">
      <c r="A33" s="1832" t="s">
        <v>1540</v>
      </c>
      <c r="B33" s="1833"/>
      <c r="C33" s="1834"/>
      <c r="D33" s="1834" t="s">
        <v>2068</v>
      </c>
      <c r="E33" s="1837"/>
      <c r="F33" s="1836" t="s">
        <v>2091</v>
      </c>
      <c r="H33" s="1847">
        <f t="shared" si="0"/>
        <v>0</v>
      </c>
      <c r="I33" s="1847" t="e">
        <f>IF(#REF!="X",5,0)</f>
        <v>#REF!</v>
      </c>
      <c r="J33" s="1847" t="e">
        <f>IF(#REF!="X",5,0)</f>
        <v>#REF!</v>
      </c>
    </row>
    <row r="34" spans="1:11" ht="12" customHeight="1">
      <c r="A34" s="1839"/>
      <c r="B34" s="1839"/>
      <c r="C34" s="1839"/>
      <c r="D34" s="1839"/>
      <c r="E34" s="1839"/>
      <c r="F34" s="1839"/>
      <c r="H34" s="1847">
        <f>SUM(H11:H32)</f>
        <v>40</v>
      </c>
      <c r="I34" s="1847">
        <f>SUM(I11:I32)</f>
        <v>40</v>
      </c>
      <c r="J34" s="1847">
        <f>SUM(J11:J32)</f>
        <v>0</v>
      </c>
      <c r="K34" s="1847">
        <f>SUM(H34:J34)</f>
        <v>80</v>
      </c>
    </row>
    <row r="35" spans="1:11" ht="12" customHeight="1">
      <c r="A35" s="1840" t="s">
        <v>1391</v>
      </c>
      <c r="B35" s="1841"/>
      <c r="C35" s="2350"/>
      <c r="D35" s="2350"/>
      <c r="E35" s="2350"/>
      <c r="F35" s="2351"/>
    </row>
    <row r="36" spans="1:11" ht="12" customHeight="1">
      <c r="A36" s="2333"/>
      <c r="B36" s="2334"/>
      <c r="C36" s="2334"/>
      <c r="D36" s="2334"/>
      <c r="E36" s="2334"/>
      <c r="F36" s="2335"/>
    </row>
    <row r="37" spans="1:11" ht="12" customHeight="1">
      <c r="A37" s="2333"/>
      <c r="B37" s="2334"/>
      <c r="C37" s="2334"/>
      <c r="D37" s="2334"/>
      <c r="E37" s="2334"/>
      <c r="F37" s="2335"/>
    </row>
    <row r="38" spans="1:11" ht="12" customHeight="1">
      <c r="A38" s="2336"/>
      <c r="B38" s="2337"/>
      <c r="C38" s="2337"/>
      <c r="D38" s="2337"/>
      <c r="E38" s="2337"/>
      <c r="F38" s="2338"/>
    </row>
    <row r="39" spans="1:11" ht="4.5" hidden="1" customHeight="1">
      <c r="A39" s="1842"/>
      <c r="B39" s="1842"/>
      <c r="C39" s="1842"/>
      <c r="D39" s="1842"/>
      <c r="E39" s="1842"/>
      <c r="F39" s="1842"/>
    </row>
    <row r="40" spans="1:11" s="1839" customFormat="1" ht="12" customHeight="1">
      <c r="A40" s="1843" t="s">
        <v>1390</v>
      </c>
      <c r="B40" s="1844"/>
      <c r="C40" s="2339"/>
      <c r="D40" s="2339"/>
      <c r="E40" s="2339"/>
      <c r="F40" s="2340"/>
      <c r="H40" s="1848"/>
      <c r="I40" s="1848"/>
      <c r="J40" s="1848"/>
      <c r="K40" s="1848"/>
    </row>
    <row r="41" spans="1:11" s="1839" customFormat="1" ht="12" customHeight="1">
      <c r="A41" s="2341"/>
      <c r="B41" s="2342"/>
      <c r="C41" s="2342"/>
      <c r="D41" s="2342"/>
      <c r="E41" s="2342"/>
      <c r="F41" s="2343"/>
      <c r="H41" s="1848"/>
      <c r="I41" s="1848"/>
      <c r="J41" s="1848"/>
      <c r="K41" s="1848"/>
    </row>
    <row r="42" spans="1:11" s="1839" customFormat="1" ht="12" customHeight="1">
      <c r="A42" s="2341"/>
      <c r="B42" s="2342"/>
      <c r="C42" s="2342"/>
      <c r="D42" s="2342"/>
      <c r="E42" s="2342"/>
      <c r="F42" s="2343"/>
      <c r="H42" s="1848"/>
      <c r="I42" s="1848"/>
      <c r="J42" s="1848"/>
      <c r="K42" s="1848"/>
    </row>
    <row r="43" spans="1:11" s="1839" customFormat="1" ht="15">
      <c r="A43" s="2330"/>
      <c r="B43" s="2331"/>
      <c r="C43" s="2331"/>
      <c r="D43" s="2331"/>
      <c r="E43" s="2331"/>
      <c r="F43" s="2332"/>
      <c r="H43" s="1848"/>
      <c r="I43" s="1848"/>
      <c r="J43" s="1848"/>
      <c r="K43" s="1848"/>
    </row>
    <row r="44" spans="1:11" s="1839" customFormat="1" ht="12" hidden="1" customHeight="1">
      <c r="A44" s="2330"/>
      <c r="B44" s="2331"/>
      <c r="C44" s="2331"/>
      <c r="D44" s="2331"/>
      <c r="E44" s="2331"/>
      <c r="F44" s="2332"/>
      <c r="H44" s="1848"/>
      <c r="I44" s="1848"/>
      <c r="J44" s="1848"/>
      <c r="K44" s="1848"/>
    </row>
    <row r="45" spans="1:11" s="1839" customFormat="1" ht="12" customHeight="1">
      <c r="H45" s="1848"/>
      <c r="I45" s="1848"/>
      <c r="J45" s="1848"/>
      <c r="K45" s="1848"/>
    </row>
    <row r="46" spans="1:11" s="1839" customFormat="1" ht="9.75" customHeight="1">
      <c r="H46" s="1848"/>
      <c r="I46" s="1848"/>
      <c r="J46" s="1848"/>
      <c r="K46" s="1848"/>
    </row>
    <row r="47" spans="1:11" s="1839" customFormat="1" ht="13.5" customHeight="1">
      <c r="H47" s="1848"/>
      <c r="I47" s="1848"/>
      <c r="J47" s="1848"/>
      <c r="K47" s="1848"/>
    </row>
    <row r="48" spans="1:11" s="1839" customFormat="1" ht="15">
      <c r="H48" s="1848"/>
      <c r="I48" s="1848"/>
      <c r="J48" s="1848"/>
      <c r="K48" s="1848"/>
    </row>
    <row r="49" spans="1:11" s="1839" customFormat="1" ht="15" hidden="1">
      <c r="A49" s="1839" t="b">
        <v>0</v>
      </c>
      <c r="H49" s="1848"/>
      <c r="I49" s="1848"/>
      <c r="J49" s="1848"/>
      <c r="K49" s="1848"/>
    </row>
    <row r="50" spans="1:11" s="1839" customFormat="1" ht="15">
      <c r="H50" s="1848"/>
      <c r="I50" s="1848"/>
      <c r="J50" s="1848"/>
      <c r="K50" s="1848"/>
    </row>
    <row r="51" spans="1:11" s="1839" customFormat="1" ht="15">
      <c r="H51" s="1848"/>
      <c r="I51" s="1848"/>
      <c r="J51" s="1848"/>
      <c r="K51" s="1848"/>
    </row>
    <row r="52" spans="1:11" s="1839" customFormat="1" ht="15">
      <c r="H52" s="1848"/>
      <c r="I52" s="1848"/>
      <c r="J52" s="1848"/>
      <c r="K52" s="1848"/>
    </row>
    <row r="53" spans="1:11" s="1839" customFormat="1" ht="15">
      <c r="H53" s="1848"/>
      <c r="I53" s="1848"/>
      <c r="J53" s="1848"/>
      <c r="K53" s="1848"/>
    </row>
    <row r="54" spans="1:11" s="1839" customFormat="1" ht="15">
      <c r="H54" s="1848"/>
      <c r="I54" s="1848"/>
      <c r="J54" s="1848"/>
      <c r="K54" s="1848"/>
    </row>
    <row r="55" spans="1:11" s="1839" customFormat="1" ht="15">
      <c r="H55" s="1848"/>
      <c r="I55" s="1848"/>
      <c r="J55" s="1848"/>
      <c r="K55" s="1848"/>
    </row>
    <row r="56" spans="1:11" s="1839" customFormat="1" ht="15">
      <c r="H56" s="1848"/>
      <c r="I56" s="1848"/>
      <c r="J56" s="1848"/>
      <c r="K56" s="1848"/>
    </row>
    <row r="57" spans="1:11" s="1839" customFormat="1" ht="15">
      <c r="H57" s="1848"/>
      <c r="I57" s="1848"/>
      <c r="J57" s="1848"/>
      <c r="K57" s="1848"/>
    </row>
    <row r="58" spans="1:11" s="1839" customFormat="1" ht="15">
      <c r="H58" s="1848"/>
      <c r="I58" s="1848"/>
      <c r="J58" s="1848"/>
      <c r="K58" s="1848"/>
    </row>
    <row r="59" spans="1:11" s="1839" customFormat="1" ht="15">
      <c r="H59" s="1848"/>
      <c r="I59" s="1848"/>
      <c r="J59" s="1848"/>
      <c r="K59" s="1848"/>
    </row>
    <row r="60" spans="1:11" s="1839" customFormat="1" ht="15">
      <c r="H60" s="1848"/>
      <c r="I60" s="1848"/>
      <c r="J60" s="1848"/>
      <c r="K60" s="1848"/>
    </row>
    <row r="61" spans="1:11" s="1839" customFormat="1" ht="15">
      <c r="H61" s="1848"/>
      <c r="I61" s="1848"/>
      <c r="J61" s="1848"/>
      <c r="K61" s="1848"/>
    </row>
    <row r="62" spans="1:11" s="1839" customFormat="1" ht="15">
      <c r="H62" s="1848"/>
      <c r="I62" s="1848"/>
      <c r="J62" s="1848"/>
      <c r="K62" s="1848"/>
    </row>
    <row r="63" spans="1:11" s="1839" customFormat="1" ht="15">
      <c r="H63" s="1848"/>
      <c r="I63" s="1848"/>
      <c r="J63" s="1848"/>
      <c r="K63" s="1848"/>
    </row>
    <row r="64" spans="1:11" s="1839" customFormat="1" ht="15">
      <c r="H64" s="1848"/>
      <c r="I64" s="1848"/>
      <c r="J64" s="1848"/>
      <c r="K64" s="1848"/>
    </row>
    <row r="65" spans="8:11" s="1839" customFormat="1" ht="15">
      <c r="H65" s="1848"/>
      <c r="I65" s="1848"/>
      <c r="J65" s="1848"/>
      <c r="K65" s="1848"/>
    </row>
    <row r="66" spans="8:11" s="1839" customFormat="1" ht="15">
      <c r="H66" s="1848"/>
      <c r="I66" s="1848"/>
      <c r="J66" s="1848"/>
      <c r="K66" s="1848"/>
    </row>
    <row r="67" spans="8:11" s="1839" customFormat="1" ht="15">
      <c r="H67" s="1848"/>
      <c r="I67" s="1848"/>
      <c r="J67" s="1848"/>
      <c r="K67" s="1848"/>
    </row>
    <row r="68" spans="8:11" s="1839" customFormat="1" ht="15">
      <c r="H68" s="1848"/>
      <c r="I68" s="1848"/>
      <c r="J68" s="1848"/>
      <c r="K68" s="1848"/>
    </row>
    <row r="69" spans="8:11" s="1839" customFormat="1" ht="15">
      <c r="H69" s="1848"/>
      <c r="I69" s="1848"/>
      <c r="J69" s="1848"/>
      <c r="K69" s="1848"/>
    </row>
    <row r="70" spans="8:11" s="1839" customFormat="1" ht="15">
      <c r="H70" s="1848"/>
      <c r="I70" s="1848"/>
      <c r="J70" s="1848"/>
      <c r="K70" s="1848"/>
    </row>
    <row r="71" spans="8:11" s="1839" customFormat="1" ht="15">
      <c r="H71" s="1848"/>
      <c r="I71" s="1848"/>
      <c r="J71" s="1848"/>
      <c r="K71" s="1848"/>
    </row>
    <row r="72" spans="8:11" s="1839" customFormat="1" ht="15">
      <c r="H72" s="1848"/>
      <c r="I72" s="1848"/>
      <c r="J72" s="1848"/>
      <c r="K72" s="1848"/>
    </row>
    <row r="73" spans="8:11" s="1839" customFormat="1" ht="15">
      <c r="H73" s="1848"/>
      <c r="I73" s="1848"/>
      <c r="J73" s="1848"/>
      <c r="K73" s="1848"/>
    </row>
    <row r="74" spans="8:11" s="1839" customFormat="1" ht="15">
      <c r="H74" s="1848"/>
      <c r="I74" s="1848"/>
      <c r="J74" s="1848"/>
      <c r="K74" s="1848"/>
    </row>
    <row r="75" spans="8:11" s="1839" customFormat="1" ht="15">
      <c r="H75" s="1848"/>
      <c r="I75" s="1848"/>
      <c r="J75" s="1848"/>
      <c r="K75" s="1848"/>
    </row>
    <row r="76" spans="8:11" s="1839" customFormat="1" ht="15">
      <c r="H76" s="1848"/>
      <c r="I76" s="1848"/>
      <c r="J76" s="1848"/>
      <c r="K76" s="1848"/>
    </row>
    <row r="77" spans="8:11" s="1839" customFormat="1" ht="15">
      <c r="H77" s="1848"/>
      <c r="I77" s="1848"/>
      <c r="J77" s="1848"/>
      <c r="K77" s="1848"/>
    </row>
    <row r="78" spans="8:11" s="1839" customFormat="1" ht="15">
      <c r="H78" s="1848"/>
      <c r="I78" s="1848"/>
      <c r="J78" s="1848"/>
      <c r="K78" s="1848"/>
    </row>
    <row r="79" spans="8:11" s="1839" customFormat="1" ht="15">
      <c r="H79" s="1848"/>
      <c r="I79" s="1848"/>
      <c r="J79" s="1848"/>
      <c r="K79" s="1848"/>
    </row>
    <row r="80" spans="8:11" s="1839" customFormat="1" ht="15">
      <c r="H80" s="1848"/>
      <c r="I80" s="1848"/>
      <c r="J80" s="1848"/>
      <c r="K80" s="1848"/>
    </row>
    <row r="81" spans="8:11" s="1839" customFormat="1" ht="15">
      <c r="H81" s="1848"/>
      <c r="I81" s="1848"/>
      <c r="J81" s="1848"/>
      <c r="K81" s="1848"/>
    </row>
    <row r="82" spans="8:11" s="1839" customFormat="1" ht="15">
      <c r="H82" s="1848"/>
      <c r="I82" s="1848"/>
      <c r="J82" s="1848"/>
      <c r="K82" s="1848"/>
    </row>
    <row r="83" spans="8:11" s="1839" customFormat="1" ht="15">
      <c r="H83" s="1848"/>
      <c r="I83" s="1848"/>
      <c r="J83" s="1848"/>
      <c r="K83" s="1848"/>
    </row>
    <row r="84" spans="8:11" s="1839" customFormat="1" ht="15">
      <c r="H84" s="1848"/>
      <c r="I84" s="1848"/>
      <c r="J84" s="1848"/>
      <c r="K84" s="1848"/>
    </row>
    <row r="85" spans="8:11" s="1839" customFormat="1" ht="15">
      <c r="H85" s="1848"/>
      <c r="I85" s="1848"/>
      <c r="J85" s="1848"/>
      <c r="K85" s="1848"/>
    </row>
    <row r="86" spans="8:11" s="1839" customFormat="1" ht="15">
      <c r="H86" s="1848"/>
      <c r="I86" s="1848"/>
      <c r="J86" s="1848"/>
      <c r="K86" s="1848"/>
    </row>
    <row r="87" spans="8:11" s="1839" customFormat="1" ht="15">
      <c r="H87" s="1848"/>
      <c r="I87" s="1848"/>
      <c r="J87" s="1848"/>
      <c r="K87" s="1848"/>
    </row>
    <row r="88" spans="8:11" s="1839" customFormat="1" ht="15">
      <c r="H88" s="1848"/>
      <c r="I88" s="1848"/>
      <c r="J88" s="1848"/>
      <c r="K88" s="1848"/>
    </row>
    <row r="89" spans="8:11" s="1839" customFormat="1" ht="15">
      <c r="H89" s="1848"/>
      <c r="I89" s="1848"/>
      <c r="J89" s="1848"/>
      <c r="K89" s="1848"/>
    </row>
    <row r="90" spans="8:11" s="1839" customFormat="1" ht="15">
      <c r="H90" s="1848"/>
      <c r="I90" s="1848"/>
      <c r="J90" s="1848"/>
      <c r="K90" s="1848"/>
    </row>
    <row r="91" spans="8:11" s="1839" customFormat="1" ht="15">
      <c r="H91" s="1848"/>
      <c r="I91" s="1848"/>
      <c r="J91" s="1848"/>
      <c r="K91" s="1848"/>
    </row>
    <row r="92" spans="8:11" s="1839" customFormat="1" ht="15">
      <c r="H92" s="1848"/>
      <c r="I92" s="1848"/>
      <c r="J92" s="1848"/>
      <c r="K92" s="1848"/>
    </row>
    <row r="93" spans="8:11" s="1839" customFormat="1" ht="15">
      <c r="H93" s="1848"/>
      <c r="I93" s="1848"/>
      <c r="J93" s="1848"/>
      <c r="K93" s="1848"/>
    </row>
    <row r="94" spans="8:11" s="1839" customFormat="1" ht="15">
      <c r="H94" s="1848"/>
      <c r="I94" s="1848"/>
      <c r="J94" s="1848"/>
      <c r="K94" s="1848"/>
    </row>
    <row r="95" spans="8:11" s="1839" customFormat="1" ht="15">
      <c r="H95" s="1848"/>
      <c r="I95" s="1848"/>
      <c r="J95" s="1848"/>
      <c r="K95" s="1848"/>
    </row>
    <row r="96" spans="8:11" s="1839" customFormat="1" ht="15">
      <c r="H96" s="1848"/>
      <c r="I96" s="1848"/>
      <c r="J96" s="1848"/>
      <c r="K96" s="1848"/>
    </row>
    <row r="97" spans="8:11" s="1839" customFormat="1" ht="15">
      <c r="H97" s="1848"/>
      <c r="I97" s="1848"/>
      <c r="J97" s="1848"/>
      <c r="K97" s="1848"/>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topLeftCell="A4" colorId="8" zoomScale="110" zoomScaleNormal="110" workbookViewId="0">
      <selection activeCell="F60" sqref="F59:F60"/>
    </sheetView>
  </sheetViews>
  <sheetFormatPr defaultColWidth="9.140625" defaultRowHeight="12.75"/>
  <cols>
    <col min="1" max="1" width="3" style="981" customWidth="1"/>
    <col min="2" max="2" width="2.7109375" style="981" customWidth="1"/>
    <col min="3" max="3" width="38.5703125" style="981" customWidth="1"/>
    <col min="4" max="4" width="6.42578125" style="981" customWidth="1"/>
    <col min="5" max="10" width="15.7109375" style="981" customWidth="1"/>
    <col min="11" max="14" width="4.7109375" style="981" customWidth="1"/>
    <col min="15" max="16384" width="9.140625" style="981"/>
  </cols>
  <sheetData>
    <row r="1" spans="1:17" ht="11.85" customHeight="1">
      <c r="A1" s="979"/>
      <c r="B1" s="980"/>
      <c r="E1" s="982"/>
      <c r="F1" s="983" t="s">
        <v>404</v>
      </c>
      <c r="G1" s="984"/>
    </row>
    <row r="2" spans="1:17" ht="11.85" customHeight="1">
      <c r="A2" s="979"/>
      <c r="B2" s="980"/>
      <c r="E2" s="982"/>
      <c r="F2" s="985" t="s">
        <v>289</v>
      </c>
      <c r="G2" s="984"/>
    </row>
    <row r="3" spans="1:17" ht="11.85" customHeight="1">
      <c r="E3" s="982"/>
      <c r="F3" s="985" t="s">
        <v>405</v>
      </c>
      <c r="G3" s="982"/>
    </row>
    <row r="4" spans="1:17" ht="11.85" customHeight="1">
      <c r="E4" s="982"/>
      <c r="F4" s="985" t="s">
        <v>867</v>
      </c>
      <c r="G4" s="982"/>
    </row>
    <row r="5" spans="1:17" ht="12.2" customHeight="1">
      <c r="F5" s="985"/>
    </row>
    <row r="6" spans="1:17">
      <c r="A6" s="1863" t="s">
        <v>671</v>
      </c>
      <c r="B6" s="1613"/>
      <c r="C6" s="1613"/>
      <c r="D6" s="1613"/>
      <c r="E6" s="1614"/>
      <c r="F6" s="986"/>
      <c r="G6" s="980"/>
      <c r="H6" s="987" t="s">
        <v>1027</v>
      </c>
      <c r="I6" s="2357" t="str">
        <f>COVER!A17</f>
        <v>Rockford SD 205</v>
      </c>
      <c r="J6" s="2358"/>
      <c r="Q6" s="1633"/>
    </row>
    <row r="7" spans="1:17">
      <c r="A7" s="2359" t="s">
        <v>868</v>
      </c>
      <c r="B7" s="2360"/>
      <c r="C7" s="2360"/>
      <c r="D7" s="2360"/>
      <c r="E7" s="2361"/>
      <c r="F7" s="988"/>
      <c r="G7" s="980"/>
      <c r="H7" s="987" t="s">
        <v>371</v>
      </c>
      <c r="I7" s="2362">
        <f>COVER!A13</f>
        <v>4101205025</v>
      </c>
      <c r="J7" s="2362"/>
    </row>
    <row r="8" spans="1:17" ht="8.25" customHeight="1">
      <c r="A8" s="1615"/>
      <c r="B8" s="1616"/>
      <c r="C8" s="1616"/>
      <c r="D8" s="1616"/>
      <c r="E8" s="1617"/>
      <c r="F8" s="989"/>
      <c r="G8" s="990"/>
      <c r="H8" s="990"/>
      <c r="I8" s="990"/>
      <c r="J8" s="990"/>
    </row>
    <row r="9" spans="1:17" ht="13.5" customHeight="1">
      <c r="A9" s="991"/>
      <c r="B9" s="992"/>
      <c r="C9" s="992"/>
      <c r="D9" s="993"/>
      <c r="E9" s="1864" t="s">
        <v>1974</v>
      </c>
      <c r="F9" s="994"/>
      <c r="G9" s="994"/>
      <c r="H9" s="1865" t="s">
        <v>1975</v>
      </c>
      <c r="I9" s="994"/>
      <c r="J9" s="995"/>
    </row>
    <row r="10" spans="1:17" s="1003" customFormat="1" ht="13.5" customHeight="1">
      <c r="A10" s="996"/>
      <c r="B10" s="997"/>
      <c r="C10" s="998"/>
      <c r="D10" s="999"/>
      <c r="E10" s="1000" t="s">
        <v>424</v>
      </c>
      <c r="F10" s="1001" t="s">
        <v>425</v>
      </c>
      <c r="G10" s="1002"/>
      <c r="H10" s="1001" t="s">
        <v>424</v>
      </c>
      <c r="I10" s="1001" t="s">
        <v>425</v>
      </c>
      <c r="J10" s="1001"/>
    </row>
    <row r="11" spans="1:17" s="1003" customFormat="1" ht="22.5">
      <c r="A11" s="2363" t="s">
        <v>480</v>
      </c>
      <c r="B11" s="2364"/>
      <c r="C11" s="2365"/>
      <c r="D11" s="1004" t="s">
        <v>870</v>
      </c>
      <c r="E11" s="1004" t="s">
        <v>64</v>
      </c>
      <c r="F11" s="1004" t="s">
        <v>6</v>
      </c>
      <c r="G11" s="1005" t="s">
        <v>156</v>
      </c>
      <c r="H11" s="1005" t="s">
        <v>64</v>
      </c>
      <c r="I11" s="1004" t="s">
        <v>6</v>
      </c>
      <c r="J11" s="1005" t="s">
        <v>156</v>
      </c>
    </row>
    <row r="12" spans="1:17" ht="15" customHeight="1">
      <c r="A12" s="1006">
        <v>1</v>
      </c>
      <c r="B12" s="1007" t="s">
        <v>817</v>
      </c>
      <c r="C12" s="1008"/>
      <c r="D12" s="1009">
        <v>2320</v>
      </c>
      <c r="E12" s="1780">
        <f>'Expenditures 15-22'!K50</f>
        <v>1764269</v>
      </c>
      <c r="F12" s="1010"/>
      <c r="G12" s="1780">
        <f t="shared" ref="G12:G18" si="0">SUM(E12:F12)</f>
        <v>1764269</v>
      </c>
      <c r="H12" s="1011">
        <v>1889578</v>
      </c>
      <c r="I12" s="1010"/>
      <c r="J12" s="1780">
        <f t="shared" ref="J12:J18" si="1">SUM(H12:I12)</f>
        <v>1889578</v>
      </c>
    </row>
    <row r="13" spans="1:17" ht="15" customHeight="1">
      <c r="A13" s="1006">
        <v>2</v>
      </c>
      <c r="B13" s="1007" t="s">
        <v>42</v>
      </c>
      <c r="C13" s="1008"/>
      <c r="D13" s="1009">
        <v>2330</v>
      </c>
      <c r="E13" s="1780">
        <f>'Expenditures 15-22'!K51</f>
        <v>4360351</v>
      </c>
      <c r="F13" s="1010"/>
      <c r="G13" s="1780">
        <f t="shared" si="0"/>
        <v>4360351</v>
      </c>
      <c r="H13" s="1011">
        <v>5590804</v>
      </c>
      <c r="I13" s="1010"/>
      <c r="J13" s="1780">
        <f t="shared" si="1"/>
        <v>5590804</v>
      </c>
    </row>
    <row r="14" spans="1:17" ht="15" customHeight="1">
      <c r="A14" s="1006">
        <v>3</v>
      </c>
      <c r="B14" s="1007" t="s">
        <v>43</v>
      </c>
      <c r="C14" s="1008"/>
      <c r="D14" s="1012">
        <v>2490</v>
      </c>
      <c r="E14" s="1780">
        <f>'Expenditures 15-22'!K56</f>
        <v>236498</v>
      </c>
      <c r="F14" s="1010"/>
      <c r="G14" s="1780">
        <f t="shared" si="0"/>
        <v>236498</v>
      </c>
      <c r="H14" s="1011">
        <v>241778</v>
      </c>
      <c r="I14" s="1010"/>
      <c r="J14" s="1780">
        <f t="shared" si="1"/>
        <v>241778</v>
      </c>
    </row>
    <row r="15" spans="1:17" ht="15" customHeight="1">
      <c r="A15" s="1006">
        <v>4</v>
      </c>
      <c r="B15" s="1007" t="s">
        <v>1067</v>
      </c>
      <c r="C15" s="1008"/>
      <c r="D15" s="1009">
        <v>2510</v>
      </c>
      <c r="E15" s="1780">
        <f>'Expenditures 15-22'!K59</f>
        <v>149513</v>
      </c>
      <c r="F15" s="1780">
        <f>'Expenditures 15-22'!K122</f>
        <v>106</v>
      </c>
      <c r="G15" s="1780">
        <f t="shared" si="0"/>
        <v>149619</v>
      </c>
      <c r="H15" s="1011">
        <v>152493</v>
      </c>
      <c r="I15" s="1011"/>
      <c r="J15" s="1780">
        <f t="shared" si="1"/>
        <v>152493</v>
      </c>
    </row>
    <row r="16" spans="1:17" ht="15" customHeight="1">
      <c r="A16" s="1006">
        <v>5</v>
      </c>
      <c r="B16" s="1007" t="s">
        <v>101</v>
      </c>
      <c r="C16" s="1008"/>
      <c r="D16" s="1009">
        <v>2570</v>
      </c>
      <c r="E16" s="1780">
        <f>'Expenditures 15-22'!K64</f>
        <v>1014577</v>
      </c>
      <c r="F16" s="1010"/>
      <c r="G16" s="1780">
        <f t="shared" si="0"/>
        <v>1014577</v>
      </c>
      <c r="H16" s="1011">
        <v>1349573</v>
      </c>
      <c r="I16" s="1010"/>
      <c r="J16" s="1780">
        <f t="shared" si="1"/>
        <v>1349573</v>
      </c>
    </row>
    <row r="17" spans="1:10" ht="15" customHeight="1">
      <c r="A17" s="1006">
        <v>6</v>
      </c>
      <c r="B17" s="1007" t="s">
        <v>1059</v>
      </c>
      <c r="C17" s="1008"/>
      <c r="D17" s="1009">
        <v>2610</v>
      </c>
      <c r="E17" s="1780">
        <f>'Expenditures 15-22'!K67</f>
        <v>879589</v>
      </c>
      <c r="F17" s="1010"/>
      <c r="G17" s="1780">
        <f t="shared" si="0"/>
        <v>879589</v>
      </c>
      <c r="H17" s="1011">
        <v>775753</v>
      </c>
      <c r="I17" s="1010"/>
      <c r="J17" s="1780">
        <f t="shared" si="1"/>
        <v>775753</v>
      </c>
    </row>
    <row r="18" spans="1:10" ht="22.5" customHeight="1">
      <c r="A18" s="1013">
        <v>7</v>
      </c>
      <c r="B18" s="2366" t="s">
        <v>7</v>
      </c>
      <c r="C18" s="2367"/>
      <c r="D18" s="2368"/>
      <c r="E18" s="1014"/>
      <c r="F18" s="1014"/>
      <c r="G18" s="1781">
        <f t="shared" si="0"/>
        <v>0</v>
      </c>
      <c r="H18" s="1011">
        <v>305705</v>
      </c>
      <c r="I18" s="1011"/>
      <c r="J18" s="1780">
        <f t="shared" si="1"/>
        <v>305705</v>
      </c>
    </row>
    <row r="19" spans="1:10" ht="12.75" customHeight="1" thickBot="1">
      <c r="A19" s="1006">
        <v>8</v>
      </c>
      <c r="B19" s="1015" t="s">
        <v>1160</v>
      </c>
      <c r="D19" s="1016"/>
      <c r="E19" s="1782">
        <f t="shared" ref="E19:J19" si="2">SUM(E12:E17)-E18</f>
        <v>8404797</v>
      </c>
      <c r="F19" s="1782">
        <f t="shared" si="2"/>
        <v>106</v>
      </c>
      <c r="G19" s="1782">
        <f t="shared" si="2"/>
        <v>8404903</v>
      </c>
      <c r="H19" s="1782">
        <f t="shared" si="2"/>
        <v>9694274</v>
      </c>
      <c r="I19" s="1782">
        <f t="shared" si="2"/>
        <v>0</v>
      </c>
      <c r="J19" s="1782">
        <f t="shared" si="2"/>
        <v>9694274</v>
      </c>
    </row>
    <row r="20" spans="1:10" ht="13.5" thickTop="1">
      <c r="A20" s="1006">
        <v>9</v>
      </c>
      <c r="B20" s="2369" t="s">
        <v>1976</v>
      </c>
      <c r="C20" s="2369"/>
      <c r="D20" s="2370"/>
      <c r="E20" s="1017"/>
      <c r="F20" s="1017"/>
      <c r="G20" s="1017"/>
      <c r="H20" s="1017"/>
      <c r="I20" s="1017"/>
      <c r="J20" s="1783">
        <f>IF(AND(G19&gt;0,J19&gt;0),(((J19-G19)/G19)),"Enter Budget Data")</f>
        <v>0.15340700541100832</v>
      </c>
    </row>
    <row r="21" spans="1:10" ht="9" customHeight="1">
      <c r="B21" s="1018"/>
    </row>
    <row r="22" spans="1:10">
      <c r="A22" s="1019" t="s">
        <v>133</v>
      </c>
      <c r="B22" s="1018"/>
    </row>
    <row r="23" spans="1:10">
      <c r="A23" s="982" t="s">
        <v>1977</v>
      </c>
      <c r="B23" s="1018"/>
    </row>
    <row r="24" spans="1:10">
      <c r="A24" s="982" t="s">
        <v>1990</v>
      </c>
      <c r="B24" s="1018"/>
    </row>
    <row r="25" spans="1:10">
      <c r="A25" s="1020"/>
      <c r="B25" s="1018"/>
    </row>
    <row r="26" spans="1:10" ht="20.100000000000001" customHeight="1">
      <c r="B26" s="1018"/>
      <c r="C26" s="2375"/>
      <c r="D26" s="2375"/>
      <c r="E26" s="1021"/>
      <c r="F26" s="2374"/>
      <c r="G26" s="2374"/>
    </row>
    <row r="27" spans="1:10">
      <c r="B27" s="1018"/>
      <c r="C27" s="1022" t="s">
        <v>1032</v>
      </c>
      <c r="D27" s="1023"/>
      <c r="E27" s="1024"/>
      <c r="F27" s="2371" t="s">
        <v>1508</v>
      </c>
      <c r="G27" s="2371"/>
    </row>
    <row r="28" spans="1:10" ht="28.5" customHeight="1">
      <c r="B28" s="1018"/>
      <c r="C28" s="2373"/>
      <c r="D28" s="2373"/>
      <c r="E28" s="1025"/>
      <c r="F28" s="2373"/>
      <c r="G28" s="2373"/>
    </row>
    <row r="29" spans="1:10">
      <c r="B29" s="1018"/>
      <c r="C29" s="1026" t="s">
        <v>1560</v>
      </c>
      <c r="E29" s="1027"/>
      <c r="F29" s="2372" t="s">
        <v>1509</v>
      </c>
      <c r="G29" s="2372"/>
    </row>
    <row r="30" spans="1:10" ht="9" customHeight="1">
      <c r="B30" s="1018"/>
      <c r="C30" s="1028"/>
      <c r="E30" s="1029"/>
      <c r="F30" s="1030"/>
      <c r="G30" s="1030"/>
    </row>
    <row r="31" spans="1:10" ht="15" customHeight="1">
      <c r="A31" s="982"/>
      <c r="B31" s="1031" t="s">
        <v>1033</v>
      </c>
    </row>
    <row r="32" spans="1:10" ht="9" customHeight="1">
      <c r="A32" s="982"/>
      <c r="B32" s="1019"/>
    </row>
    <row r="33" spans="1:10" ht="12.75" customHeight="1">
      <c r="A33" s="982"/>
      <c r="B33" s="1032"/>
      <c r="C33" s="2354" t="s">
        <v>132</v>
      </c>
      <c r="D33" s="2355"/>
      <c r="E33" s="2355"/>
      <c r="F33" s="2355"/>
      <c r="G33" s="2355"/>
      <c r="H33" s="2355"/>
      <c r="I33" s="2355"/>
    </row>
    <row r="34" spans="1:10" ht="10.35" customHeight="1">
      <c r="C34" s="2355"/>
      <c r="D34" s="2355"/>
      <c r="E34" s="2355"/>
      <c r="F34" s="2355"/>
      <c r="G34" s="2355"/>
      <c r="H34" s="2355"/>
      <c r="I34" s="2355"/>
    </row>
    <row r="35" spans="1:10" ht="7.5" customHeight="1">
      <c r="C35" s="1033"/>
    </row>
    <row r="36" spans="1:10" ht="13.5" customHeight="1">
      <c r="B36" s="1032"/>
      <c r="C36" s="2356" t="s">
        <v>1978</v>
      </c>
      <c r="D36" s="2355"/>
      <c r="E36" s="2355"/>
      <c r="F36" s="2355"/>
      <c r="G36" s="2355"/>
      <c r="H36" s="2355"/>
      <c r="I36" s="2355"/>
      <c r="J36" s="1034"/>
    </row>
    <row r="37" spans="1:10" ht="22.5" customHeight="1">
      <c r="C37" s="2355"/>
      <c r="D37" s="2355"/>
      <c r="E37" s="2355"/>
      <c r="F37" s="2355"/>
      <c r="G37" s="2355"/>
      <c r="H37" s="2355"/>
      <c r="I37" s="2355"/>
      <c r="J37" s="1034"/>
    </row>
    <row r="38" spans="1:10" ht="7.5" customHeight="1">
      <c r="C38" s="1033"/>
      <c r="D38" s="1035"/>
      <c r="E38" s="1036"/>
      <c r="F38" s="1037"/>
      <c r="G38" s="1036"/>
    </row>
    <row r="39" spans="1:10" ht="13.5" customHeight="1">
      <c r="B39" s="1032" t="s">
        <v>2068</v>
      </c>
      <c r="C39" s="2352" t="s">
        <v>881</v>
      </c>
      <c r="D39" s="2353"/>
      <c r="E39" s="2353"/>
      <c r="F39" s="2353"/>
      <c r="G39" s="2353"/>
      <c r="H39" s="2353"/>
      <c r="I39" s="2353"/>
    </row>
    <row r="40" spans="1:10" ht="13.35" customHeight="1">
      <c r="A40" s="982"/>
      <c r="C40" s="1038"/>
      <c r="D40" s="1038"/>
      <c r="E40" s="1038"/>
      <c r="F40" s="1038"/>
      <c r="G40" s="1038"/>
      <c r="H40" s="1038"/>
      <c r="I40" s="1038"/>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5"/>
  <sheetViews>
    <sheetView showGridLines="0" zoomScale="110" zoomScaleNormal="110" workbookViewId="0">
      <selection activeCell="C18" sqref="C18"/>
    </sheetView>
  </sheetViews>
  <sheetFormatPr defaultColWidth="9.140625" defaultRowHeight="12.75"/>
  <cols>
    <col min="1" max="1" width="3" style="329" customWidth="1"/>
    <col min="2" max="2" width="64.5703125" style="329" customWidth="1"/>
    <col min="3" max="3" width="52.5703125" style="329" customWidth="1"/>
    <col min="4" max="16384" width="9.140625" style="329"/>
  </cols>
  <sheetData>
    <row r="2" spans="1:3">
      <c r="A2" s="389" t="s">
        <v>258</v>
      </c>
    </row>
    <row r="3" spans="1:3">
      <c r="A3" s="329" t="s">
        <v>259</v>
      </c>
    </row>
    <row r="4" spans="1:3">
      <c r="B4" s="1978" t="s">
        <v>2196</v>
      </c>
      <c r="C4" s="1978" t="s">
        <v>480</v>
      </c>
    </row>
    <row r="5" spans="1:3">
      <c r="A5" s="1039">
        <v>1</v>
      </c>
      <c r="B5" s="1968" t="s">
        <v>2176</v>
      </c>
      <c r="C5" s="329" t="s">
        <v>2200</v>
      </c>
    </row>
    <row r="6" spans="1:3">
      <c r="A6" s="1039">
        <v>2</v>
      </c>
      <c r="B6" s="1968" t="s">
        <v>2177</v>
      </c>
      <c r="C6" s="329" t="s">
        <v>2197</v>
      </c>
    </row>
    <row r="7" spans="1:3">
      <c r="A7" s="1039">
        <v>3</v>
      </c>
      <c r="B7" s="1968" t="s">
        <v>2178</v>
      </c>
      <c r="C7" s="649" t="s">
        <v>2216</v>
      </c>
    </row>
    <row r="8" spans="1:3">
      <c r="A8" s="1039">
        <v>4</v>
      </c>
      <c r="B8" s="1969" t="s">
        <v>2179</v>
      </c>
      <c r="C8" s="329" t="s">
        <v>2198</v>
      </c>
    </row>
    <row r="9" spans="1:3">
      <c r="A9" s="1040">
        <v>5</v>
      </c>
      <c r="B9" s="1970" t="s">
        <v>2180</v>
      </c>
      <c r="C9" s="329" t="s">
        <v>2199</v>
      </c>
    </row>
    <row r="10" spans="1:3" ht="25.5">
      <c r="A10" s="1981">
        <v>6</v>
      </c>
      <c r="B10" s="1971" t="s">
        <v>2181</v>
      </c>
      <c r="C10" s="1980" t="s">
        <v>2201</v>
      </c>
    </row>
    <row r="11" spans="1:3">
      <c r="A11" s="1039">
        <v>7</v>
      </c>
      <c r="B11" s="1972" t="s">
        <v>2182</v>
      </c>
      <c r="C11" s="329" t="s">
        <v>2202</v>
      </c>
    </row>
    <row r="12" spans="1:3">
      <c r="A12" s="1039">
        <v>8</v>
      </c>
      <c r="B12" s="1972" t="s">
        <v>2183</v>
      </c>
      <c r="C12" s="329" t="s">
        <v>2203</v>
      </c>
    </row>
    <row r="13" spans="1:3">
      <c r="A13" s="1039">
        <v>9</v>
      </c>
      <c r="B13" s="1972" t="s">
        <v>2184</v>
      </c>
      <c r="C13" s="329" t="s">
        <v>2204</v>
      </c>
    </row>
    <row r="14" spans="1:3">
      <c r="A14" s="1039">
        <v>10</v>
      </c>
      <c r="B14" s="1973" t="s">
        <v>2185</v>
      </c>
      <c r="C14" s="329" t="s">
        <v>2205</v>
      </c>
    </row>
    <row r="15" spans="1:3">
      <c r="A15" s="1039">
        <v>11</v>
      </c>
      <c r="B15" s="1973" t="s">
        <v>2186</v>
      </c>
      <c r="C15" s="329" t="s">
        <v>2207</v>
      </c>
    </row>
    <row r="16" spans="1:3">
      <c r="A16" s="1039">
        <v>12</v>
      </c>
      <c r="B16" s="1973" t="s">
        <v>2187</v>
      </c>
      <c r="C16" s="329" t="s">
        <v>2208</v>
      </c>
    </row>
    <row r="17" spans="1:3">
      <c r="A17" s="1039">
        <v>13</v>
      </c>
      <c r="B17" s="1973" t="s">
        <v>2188</v>
      </c>
      <c r="C17" s="329" t="s">
        <v>2209</v>
      </c>
    </row>
    <row r="18" spans="1:3">
      <c r="A18" s="1039">
        <v>14</v>
      </c>
      <c r="B18" s="1974" t="s">
        <v>2189</v>
      </c>
      <c r="C18" s="649" t="s">
        <v>2213</v>
      </c>
    </row>
    <row r="19" spans="1:3">
      <c r="A19" s="1039">
        <v>15</v>
      </c>
      <c r="B19" s="1975" t="s">
        <v>2190</v>
      </c>
      <c r="C19" s="649" t="s">
        <v>2214</v>
      </c>
    </row>
    <row r="20" spans="1:3">
      <c r="A20" s="1039">
        <v>16</v>
      </c>
      <c r="B20" s="1975" t="s">
        <v>2191</v>
      </c>
      <c r="C20" s="649" t="s">
        <v>2215</v>
      </c>
    </row>
    <row r="21" spans="1:3" ht="12" customHeight="1">
      <c r="A21" s="1039">
        <v>17</v>
      </c>
      <c r="B21" s="1976" t="s">
        <v>2192</v>
      </c>
      <c r="C21" s="1967" t="s">
        <v>2210</v>
      </c>
    </row>
    <row r="22" spans="1:3" ht="12.75" customHeight="1">
      <c r="A22" s="1039">
        <v>18</v>
      </c>
      <c r="B22" s="1976" t="s">
        <v>2193</v>
      </c>
      <c r="C22" s="1967" t="s">
        <v>2212</v>
      </c>
    </row>
    <row r="23" spans="1:3">
      <c r="A23" s="1039">
        <v>19</v>
      </c>
      <c r="B23" s="1976" t="s">
        <v>2194</v>
      </c>
      <c r="C23" s="329" t="s">
        <v>2211</v>
      </c>
    </row>
    <row r="24" spans="1:3">
      <c r="A24" s="1039">
        <v>20</v>
      </c>
      <c r="B24" s="1977" t="s">
        <v>2195</v>
      </c>
      <c r="C24" s="329" t="s">
        <v>2206</v>
      </c>
    </row>
    <row r="25" spans="1:3">
      <c r="A25" s="1040">
        <v>21</v>
      </c>
      <c r="B25" s="1977" t="s">
        <v>2380</v>
      </c>
      <c r="C25" s="329" t="s">
        <v>2381</v>
      </c>
    </row>
    <row r="26" spans="1:3">
      <c r="A26" s="1040"/>
    </row>
    <row r="27" spans="1:3">
      <c r="A27" s="1040"/>
    </row>
    <row r="28" spans="1:3">
      <c r="A28" s="1040"/>
    </row>
    <row r="29" spans="1:3">
      <c r="A29" s="1040"/>
    </row>
    <row r="30" spans="1:3">
      <c r="A30" s="1040"/>
    </row>
    <row r="31" spans="1:3">
      <c r="A31" s="1040"/>
    </row>
    <row r="32" spans="1:3">
      <c r="A32" s="1040"/>
    </row>
    <row r="33" spans="1:1">
      <c r="A33" s="1040"/>
    </row>
    <row r="34" spans="1:1">
      <c r="A34" s="1040"/>
    </row>
    <row r="35" spans="1:1">
      <c r="A35" s="1040"/>
    </row>
    <row r="36" spans="1:1">
      <c r="A36" s="1040"/>
    </row>
    <row r="37" spans="1:1">
      <c r="A37" s="1040"/>
    </row>
    <row r="38" spans="1:1">
      <c r="A38" s="1040"/>
    </row>
    <row r="39" spans="1:1">
      <c r="A39" s="1040"/>
    </row>
    <row r="40" spans="1:1">
      <c r="A40" s="1040"/>
    </row>
    <row r="41" spans="1:1">
      <c r="A41" s="1040"/>
    </row>
    <row r="42" spans="1:1">
      <c r="A42" s="1040"/>
    </row>
    <row r="43" spans="1:1">
      <c r="A43" s="1040"/>
    </row>
    <row r="44" spans="1:1">
      <c r="A44" s="1040"/>
    </row>
    <row r="45" spans="1:1">
      <c r="A45" s="1040"/>
    </row>
    <row r="46" spans="1:1">
      <c r="A46" s="1040"/>
    </row>
    <row r="47" spans="1:1">
      <c r="A47" s="1040"/>
    </row>
    <row r="48" spans="1:1">
      <c r="A48" s="1040"/>
    </row>
    <row r="49" spans="1:2">
      <c r="A49" s="1040"/>
    </row>
    <row r="50" spans="1:2">
      <c r="A50" s="1040"/>
    </row>
    <row r="51" spans="1:2">
      <c r="A51" s="1040"/>
    </row>
    <row r="52" spans="1:2">
      <c r="A52" s="1040"/>
    </row>
    <row r="53" spans="1:2">
      <c r="A53" s="1040"/>
    </row>
    <row r="54" spans="1:2">
      <c r="A54" s="1040"/>
    </row>
    <row r="55" spans="1:2">
      <c r="A55" s="1040"/>
    </row>
    <row r="56" spans="1:2">
      <c r="A56" s="1040"/>
    </row>
    <row r="57" spans="1:2">
      <c r="A57" s="1040"/>
    </row>
    <row r="58" spans="1:2">
      <c r="A58" s="1040"/>
    </row>
    <row r="59" spans="1:2">
      <c r="A59" s="1040"/>
    </row>
    <row r="60" spans="1:2">
      <c r="A60" s="1040"/>
    </row>
    <row r="61" spans="1:2">
      <c r="A61" s="1040"/>
    </row>
    <row r="62" spans="1:2">
      <c r="A62" s="1040"/>
    </row>
    <row r="63" spans="1:2">
      <c r="A63" s="1040"/>
    </row>
    <row r="64" spans="1:2">
      <c r="A64" s="1040"/>
      <c r="B64" s="258" t="str">
        <f>COVER!A17</f>
        <v>Rockford SD 205</v>
      </c>
    </row>
    <row r="65" spans="2:2">
      <c r="B65" s="1041">
        <f>COVER!A13</f>
        <v>4101205025</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F60" sqref="F59:F60"/>
    </sheetView>
  </sheetViews>
  <sheetFormatPr defaultRowHeight="14.25"/>
  <cols>
    <col min="1" max="1" width="1.140625" customWidth="1"/>
    <col min="2" max="2" width="2.7109375" style="17" customWidth="1"/>
    <col min="3" max="3" width="107.42578125" style="2" customWidth="1"/>
    <col min="4" max="4" width="1.28515625" customWidth="1"/>
  </cols>
  <sheetData>
    <row r="1" spans="1:4" ht="13.5">
      <c r="A1" s="21" t="s">
        <v>525</v>
      </c>
      <c r="B1" s="22"/>
      <c r="C1" s="21"/>
    </row>
    <row r="3" spans="1:4">
      <c r="B3" s="18">
        <v>1</v>
      </c>
      <c r="C3" s="20" t="s">
        <v>916</v>
      </c>
    </row>
    <row r="4" spans="1:4" ht="22.5">
      <c r="B4" s="18" t="s">
        <v>22</v>
      </c>
      <c r="C4" s="16" t="s">
        <v>274</v>
      </c>
    </row>
    <row r="5" spans="1:4" ht="13.5" customHeight="1">
      <c r="B5" s="18" t="s">
        <v>940</v>
      </c>
      <c r="C5" s="16" t="s">
        <v>893</v>
      </c>
    </row>
    <row r="6" spans="1:4" ht="13.5" customHeight="1">
      <c r="A6" s="23"/>
      <c r="B6" s="25" t="s">
        <v>941</v>
      </c>
      <c r="C6" s="65" t="s">
        <v>1413</v>
      </c>
      <c r="D6" s="24"/>
    </row>
    <row r="7" spans="1:4" ht="13.5" customHeight="1">
      <c r="A7" s="23"/>
      <c r="B7" s="25"/>
      <c r="C7" s="65" t="s">
        <v>1414</v>
      </c>
      <c r="D7" s="24"/>
    </row>
    <row r="8" spans="1:4" ht="13.5" customHeight="1">
      <c r="A8" s="23"/>
      <c r="B8" s="146" t="s">
        <v>942</v>
      </c>
      <c r="C8" s="65" t="s">
        <v>1399</v>
      </c>
      <c r="D8" s="24"/>
    </row>
    <row r="9" spans="1:4" ht="13.5" customHeight="1">
      <c r="A9" s="14"/>
      <c r="B9" s="144" t="s">
        <v>943</v>
      </c>
      <c r="C9" s="142" t="s">
        <v>1318</v>
      </c>
    </row>
    <row r="10" spans="1:4" ht="13.5" customHeight="1">
      <c r="B10" s="18" t="s">
        <v>944</v>
      </c>
      <c r="C10" s="15" t="s">
        <v>908</v>
      </c>
    </row>
    <row r="11" spans="1:4" ht="12.75" customHeight="1">
      <c r="B11" s="18" t="s">
        <v>945</v>
      </c>
      <c r="C11" s="16" t="s">
        <v>858</v>
      </c>
    </row>
    <row r="12" spans="1:4" ht="21.75" customHeight="1">
      <c r="B12" s="18" t="s">
        <v>946</v>
      </c>
      <c r="C12" s="145" t="s">
        <v>1398</v>
      </c>
    </row>
    <row r="13" spans="1:4" s="19" customFormat="1" ht="12.75" customHeight="1">
      <c r="B13" s="18" t="s">
        <v>914</v>
      </c>
      <c r="C13" s="16" t="s">
        <v>1126</v>
      </c>
    </row>
    <row r="14" spans="1:4" ht="21.75" customHeight="1">
      <c r="B14" s="18" t="s">
        <v>915</v>
      </c>
      <c r="C14" s="16" t="s">
        <v>842</v>
      </c>
    </row>
    <row r="15" spans="1:4" ht="12.75" customHeight="1">
      <c r="B15" s="143" t="s">
        <v>1324</v>
      </c>
      <c r="C15" s="142" t="s">
        <v>1325</v>
      </c>
    </row>
    <row r="16" spans="1:4" ht="12.75" customHeight="1">
      <c r="C16" s="142" t="s">
        <v>1326</v>
      </c>
    </row>
    <row r="17" spans="3:3" ht="12.75" customHeight="1">
      <c r="C17" s="66" t="s">
        <v>1327</v>
      </c>
    </row>
    <row r="19" spans="3:3">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2" sqref="B2"/>
    </sheetView>
  </sheetViews>
  <sheetFormatPr defaultColWidth="9.140625" defaultRowHeight="12.75"/>
  <cols>
    <col min="1" max="1" width="1.85546875" style="329" customWidth="1"/>
    <col min="2" max="2" width="59.7109375" style="329" customWidth="1"/>
    <col min="3" max="16384" width="9.140625" style="329"/>
  </cols>
  <sheetData>
    <row r="11" spans="1:6">
      <c r="B11" s="1042"/>
      <c r="C11" s="1042"/>
      <c r="D11" s="1042"/>
      <c r="E11" s="1042"/>
      <c r="F11" s="1042"/>
    </row>
    <row r="13" spans="1:6">
      <c r="A13" s="1043" t="s">
        <v>1492</v>
      </c>
    </row>
    <row r="15" spans="1:6">
      <c r="A15" s="389" t="s">
        <v>856</v>
      </c>
    </row>
    <row r="16" spans="1:6" s="1042" customFormat="1" ht="45" customHeight="1">
      <c r="A16" s="1044"/>
      <c r="B16" s="1044" t="s">
        <v>1683</v>
      </c>
    </row>
    <row r="17" spans="1:2" ht="6" customHeight="1"/>
    <row r="18" spans="1:2" ht="24.75" customHeight="1">
      <c r="A18" s="2376" t="s">
        <v>1684</v>
      </c>
      <c r="B18" s="2376"/>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1171575</xdr:colOff>
                <xdr:row>1</xdr:row>
                <xdr:rowOff>0</xdr:rowOff>
              </from>
              <to>
                <xdr:col>1</xdr:col>
                <xdr:colOff>2085975</xdr:colOff>
                <xdr:row>5</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2495550</xdr:colOff>
                <xdr:row>1</xdr:row>
                <xdr:rowOff>0</xdr:rowOff>
              </from>
              <to>
                <xdr:col>1</xdr:col>
                <xdr:colOff>3409950</xdr:colOff>
                <xdr:row>5</xdr:row>
                <xdr:rowOff>38100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topLeftCell="A7" zoomScale="110" zoomScaleNormal="110" workbookViewId="0">
      <selection activeCell="F60" sqref="F59:F60"/>
    </sheetView>
  </sheetViews>
  <sheetFormatPr defaultColWidth="9.140625" defaultRowHeight="12.75"/>
  <cols>
    <col min="1" max="1" width="33.85546875" style="316" customWidth="1"/>
    <col min="2" max="6" width="16.7109375" style="316" customWidth="1"/>
    <col min="7" max="16384" width="9.140625" style="316"/>
  </cols>
  <sheetData>
    <row r="1" spans="1:8" ht="48.75" customHeight="1">
      <c r="A1" s="2377" t="s">
        <v>1689</v>
      </c>
      <c r="B1" s="2378"/>
      <c r="C1" s="2378"/>
      <c r="D1" s="2378"/>
      <c r="E1" s="2378"/>
      <c r="F1" s="2379"/>
    </row>
    <row r="2" spans="1:8" ht="45" customHeight="1">
      <c r="A2" s="2387" t="s">
        <v>1982</v>
      </c>
      <c r="B2" s="2388"/>
      <c r="C2" s="2388"/>
      <c r="D2" s="2388"/>
      <c r="E2" s="2388"/>
      <c r="F2" s="2389"/>
      <c r="G2" s="1045"/>
      <c r="H2" s="1045"/>
    </row>
    <row r="3" spans="1:8" ht="57" customHeight="1">
      <c r="A3" s="2390" t="s">
        <v>1685</v>
      </c>
      <c r="B3" s="2391"/>
      <c r="C3" s="2391"/>
      <c r="D3" s="2391"/>
      <c r="E3" s="2391"/>
      <c r="F3" s="2392"/>
      <c r="G3" s="1045"/>
      <c r="H3" s="1045"/>
    </row>
    <row r="4" spans="1:8" ht="14.25" customHeight="1">
      <c r="A4" s="2396" t="s">
        <v>1983</v>
      </c>
      <c r="B4" s="2397"/>
      <c r="C4" s="2397"/>
      <c r="D4" s="2397"/>
      <c r="E4" s="2397"/>
      <c r="F4" s="2398"/>
      <c r="G4" s="1045"/>
      <c r="H4" s="1045"/>
    </row>
    <row r="5" spans="1:8" ht="14.25" customHeight="1">
      <c r="A5" s="2399" t="s">
        <v>1979</v>
      </c>
      <c r="B5" s="2400"/>
      <c r="C5" s="2400"/>
      <c r="D5" s="2400"/>
      <c r="E5" s="2400"/>
      <c r="F5" s="2401"/>
      <c r="G5" s="1045"/>
      <c r="H5" s="1045"/>
    </row>
    <row r="6" spans="1:8" s="1046" customFormat="1" ht="41.25" customHeight="1">
      <c r="A6" s="2393" t="s">
        <v>1690</v>
      </c>
      <c r="B6" s="2394"/>
      <c r="C6" s="2394"/>
      <c r="D6" s="2394"/>
      <c r="E6" s="2394"/>
      <c r="F6" s="2395"/>
    </row>
    <row r="7" spans="1:8" ht="42" customHeight="1">
      <c r="A7" s="1047" t="s">
        <v>480</v>
      </c>
      <c r="B7" s="1048" t="s">
        <v>1495</v>
      </c>
      <c r="C7" s="1048" t="s">
        <v>1496</v>
      </c>
      <c r="D7" s="1048" t="s">
        <v>1494</v>
      </c>
      <c r="E7" s="1048" t="s">
        <v>1497</v>
      </c>
      <c r="F7" s="1048" t="s">
        <v>1366</v>
      </c>
    </row>
    <row r="8" spans="1:8" s="1050" customFormat="1" ht="14.25" customHeight="1">
      <c r="A8" s="1049" t="s">
        <v>1367</v>
      </c>
      <c r="B8" s="1784">
        <f>'Acct Summary 7-8'!C8</f>
        <v>322331660</v>
      </c>
      <c r="C8" s="1784">
        <f>'Acct Summary 7-8'!D8</f>
        <v>23214005</v>
      </c>
      <c r="D8" s="1784">
        <f>'Acct Summary 7-8'!F8</f>
        <v>37327554</v>
      </c>
      <c r="E8" s="1784">
        <f>'Acct Summary 7-8'!I8</f>
        <v>2112616</v>
      </c>
      <c r="F8" s="1784">
        <f>SUM(B8:E8)</f>
        <v>384985835</v>
      </c>
    </row>
    <row r="9" spans="1:8" s="1050" customFormat="1" ht="14.25" customHeight="1" thickBot="1">
      <c r="A9" s="1049" t="s">
        <v>1368</v>
      </c>
      <c r="B9" s="1785">
        <f>'Acct Summary 7-8'!C17</f>
        <v>308031700</v>
      </c>
      <c r="C9" s="1785">
        <f>'Acct Summary 7-8'!D17</f>
        <v>26545592</v>
      </c>
      <c r="D9" s="1785">
        <f>'Acct Summary 7-8'!F17</f>
        <v>20701413</v>
      </c>
      <c r="E9" s="1784"/>
      <c r="F9" s="1784">
        <f>SUM(B9:E9)</f>
        <v>355278705</v>
      </c>
    </row>
    <row r="10" spans="1:8" s="1050" customFormat="1" ht="14.25" thickTop="1" thickBot="1">
      <c r="A10" s="1051" t="s">
        <v>1369</v>
      </c>
      <c r="B10" s="1786">
        <f>(B8-B9)</f>
        <v>14299960</v>
      </c>
      <c r="C10" s="1786">
        <f>(C8-C9)</f>
        <v>-3331587</v>
      </c>
      <c r="D10" s="1786">
        <f>(D8-D9)</f>
        <v>16626141</v>
      </c>
      <c r="E10" s="1785">
        <f>(E8-E9)</f>
        <v>2112616</v>
      </c>
      <c r="F10" s="1787">
        <f>SUM(F8-F9)</f>
        <v>29707130</v>
      </c>
    </row>
    <row r="11" spans="1:8" s="1050" customFormat="1" ht="14.25" thickTop="1" thickBot="1">
      <c r="A11" s="1052" t="s">
        <v>1980</v>
      </c>
      <c r="B11" s="1788">
        <f>'Acct Summary 7-8'!C81</f>
        <v>89062632</v>
      </c>
      <c r="C11" s="1788">
        <f>'Acct Summary 7-8'!D81</f>
        <v>5472510</v>
      </c>
      <c r="D11" s="1788">
        <f>'Acct Summary 7-8'!F81</f>
        <v>26840549</v>
      </c>
      <c r="E11" s="1788">
        <f>'Acct Summary 7-8'!I81</f>
        <v>35856026</v>
      </c>
      <c r="F11" s="1789">
        <f>SUM(B11:E11)</f>
        <v>157231717</v>
      </c>
    </row>
    <row r="12" spans="1:8" ht="16.5" customHeight="1" thickTop="1">
      <c r="A12" s="1053"/>
      <c r="B12" s="1054"/>
      <c r="C12" s="2381" t="str">
        <f>IF(AND(F10&lt;0,F11&gt;=0,ABS(F10*3)&gt;ABS(F11)),A16,IF(AND(F10&lt;0,F11&gt;0,ABS(F10*3)&lt;=ABS(F11)),A17,IF(AND(F10&lt;0,F11&lt;0),A16,IF(F11=0,A19,A18))))</f>
        <v>Balanced - no deficit reduction plan is required.</v>
      </c>
      <c r="D12" s="2382"/>
      <c r="E12" s="2382"/>
      <c r="F12" s="2383"/>
    </row>
    <row r="13" spans="1:8" ht="19.5" customHeight="1">
      <c r="A13" s="1055"/>
      <c r="B13" s="1056"/>
      <c r="C13" s="2381"/>
      <c r="D13" s="2382"/>
      <c r="E13" s="2382"/>
      <c r="F13" s="2383"/>
      <c r="H13" s="1045"/>
    </row>
    <row r="14" spans="1:8" ht="19.5" customHeight="1">
      <c r="A14" s="1055"/>
      <c r="B14" s="1056"/>
      <c r="C14" s="2381"/>
      <c r="D14" s="2382"/>
      <c r="E14" s="2382"/>
      <c r="F14" s="2383"/>
      <c r="H14" s="1045"/>
    </row>
    <row r="15" spans="1:8" ht="17.25" customHeight="1">
      <c r="A15" s="1055"/>
      <c r="B15" s="1056"/>
      <c r="C15" s="2384"/>
      <c r="D15" s="2385"/>
      <c r="E15" s="2385"/>
      <c r="F15" s="2386"/>
      <c r="H15" s="1045"/>
    </row>
    <row r="16" spans="1:8" s="310" customFormat="1" ht="51.75" hidden="1" customHeight="1">
      <c r="A16" s="2380" t="s">
        <v>1686</v>
      </c>
      <c r="B16" s="2380"/>
      <c r="C16" s="2380"/>
      <c r="D16" s="2380"/>
      <c r="E16" s="2380"/>
      <c r="F16" s="310" t="s">
        <v>1370</v>
      </c>
    </row>
    <row r="17" spans="1:6" hidden="1">
      <c r="A17" s="316" t="s">
        <v>1687</v>
      </c>
      <c r="F17" s="1057" t="s">
        <v>1371</v>
      </c>
    </row>
    <row r="18" spans="1:6" hidden="1">
      <c r="A18" s="316" t="s">
        <v>1688</v>
      </c>
      <c r="F18" s="316" t="s">
        <v>1409</v>
      </c>
    </row>
    <row r="19" spans="1:6" hidden="1">
      <c r="A19" s="316" t="s">
        <v>1408</v>
      </c>
      <c r="F19" s="316" t="s">
        <v>1373</v>
      </c>
    </row>
    <row r="20" spans="1:6" ht="14.25" customHeight="1"/>
    <row r="21" spans="1:6">
      <c r="B21" s="1058"/>
    </row>
    <row r="48" spans="3:3">
      <c r="C48" s="1057"/>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57" colorId="8" zoomScale="110" zoomScaleNormal="110" workbookViewId="0">
      <selection activeCell="D57" sqref="D57:D58"/>
    </sheetView>
  </sheetViews>
  <sheetFormatPr defaultColWidth="9.140625" defaultRowHeight="12"/>
  <cols>
    <col min="1" max="1" width="2.7109375" style="1104" customWidth="1"/>
    <col min="2" max="2" width="3.140625" style="1104" customWidth="1"/>
    <col min="3" max="3" width="96.140625" style="1044" customWidth="1"/>
    <col min="4" max="4" width="42.140625" style="242" customWidth="1"/>
    <col min="5" max="5" width="2.7109375" style="1063" customWidth="1"/>
    <col min="6" max="6" width="1" style="1063" customWidth="1"/>
    <col min="7" max="16384" width="9.140625" style="1063"/>
  </cols>
  <sheetData>
    <row r="1" spans="1:4" ht="4.5" customHeight="1" thickBot="1">
      <c r="A1" s="1059"/>
      <c r="B1" s="1060"/>
      <c r="C1" s="1061"/>
      <c r="D1" s="1062"/>
    </row>
    <row r="2" spans="1:4" ht="7.5" customHeight="1" thickTop="1">
      <c r="A2" s="1866"/>
      <c r="B2" s="1867"/>
      <c r="C2" s="1868"/>
      <c r="D2" s="1869"/>
    </row>
    <row r="3" spans="1:4" ht="36" customHeight="1">
      <c r="A3" s="2402" t="s">
        <v>664</v>
      </c>
      <c r="B3" s="2403"/>
      <c r="C3" s="2403"/>
      <c r="D3" s="2404"/>
    </row>
    <row r="4" spans="1:4">
      <c r="A4" s="1123" t="s">
        <v>1691</v>
      </c>
      <c r="B4" s="1124"/>
      <c r="C4" s="1125"/>
      <c r="D4" s="1126"/>
    </row>
    <row r="5" spans="1:4" ht="21" customHeight="1">
      <c r="A5" s="1119"/>
      <c r="B5" s="1120">
        <v>1</v>
      </c>
      <c r="C5" s="1121" t="s">
        <v>1831</v>
      </c>
      <c r="D5" s="1122"/>
    </row>
    <row r="6" spans="1:4" s="643" customFormat="1" ht="14.25" customHeight="1">
      <c r="A6" s="1109"/>
      <c r="B6" s="1064">
        <f t="shared" ref="B6:B13" si="0">B5+1</f>
        <v>2</v>
      </c>
      <c r="C6" s="1065" t="s">
        <v>863</v>
      </c>
      <c r="D6" s="1066"/>
    </row>
    <row r="7" spans="1:4" s="643" customFormat="1" ht="12.75">
      <c r="A7" s="1109"/>
      <c r="B7" s="1064">
        <f t="shared" si="0"/>
        <v>3</v>
      </c>
      <c r="C7" s="2413" t="s">
        <v>1503</v>
      </c>
      <c r="D7" s="2414"/>
    </row>
    <row r="8" spans="1:4" s="643" customFormat="1" ht="12.75">
      <c r="A8" s="1109"/>
      <c r="B8" s="1064"/>
      <c r="C8" s="1067" t="s">
        <v>1502</v>
      </c>
      <c r="D8" s="1068"/>
    </row>
    <row r="9" spans="1:4" s="643" customFormat="1" ht="14.25" customHeight="1">
      <c r="A9" s="1109"/>
      <c r="B9" s="1064">
        <f>B7+1</f>
        <v>4</v>
      </c>
      <c r="C9" s="1065" t="s">
        <v>1908</v>
      </c>
      <c r="D9" s="1066"/>
    </row>
    <row r="10" spans="1:4" s="643" customFormat="1" ht="14.25" customHeight="1">
      <c r="A10" s="1109"/>
      <c r="B10" s="1064">
        <f t="shared" si="0"/>
        <v>5</v>
      </c>
      <c r="C10" s="1065" t="s">
        <v>638</v>
      </c>
      <c r="D10" s="1066"/>
    </row>
    <row r="11" spans="1:4" s="643" customFormat="1" ht="14.25" customHeight="1">
      <c r="A11" s="1109"/>
      <c r="B11" s="1064">
        <f t="shared" si="0"/>
        <v>6</v>
      </c>
      <c r="C11" s="1065" t="s">
        <v>777</v>
      </c>
      <c r="D11" s="1066"/>
    </row>
    <row r="12" spans="1:4" s="643" customFormat="1" ht="14.25" customHeight="1">
      <c r="A12" s="1109"/>
      <c r="B12" s="1064">
        <f t="shared" si="0"/>
        <v>7</v>
      </c>
      <c r="C12" s="1065" t="s">
        <v>1061</v>
      </c>
      <c r="D12" s="1066"/>
    </row>
    <row r="13" spans="1:4" s="643" customFormat="1" ht="14.25" customHeight="1">
      <c r="A13" s="1109"/>
      <c r="B13" s="1064">
        <f t="shared" si="0"/>
        <v>8</v>
      </c>
      <c r="C13" s="1105" t="s">
        <v>778</v>
      </c>
      <c r="D13" s="1066"/>
    </row>
    <row r="14" spans="1:4" s="643" customFormat="1" ht="14.25" customHeight="1">
      <c r="A14" s="1109"/>
      <c r="B14" s="1106">
        <v>9</v>
      </c>
      <c r="C14" s="1107" t="s">
        <v>1504</v>
      </c>
      <c r="D14" s="1108"/>
    </row>
    <row r="15" spans="1:4" s="643" customFormat="1" ht="21.75" customHeight="1">
      <c r="A15" s="2405" t="s">
        <v>1007</v>
      </c>
      <c r="B15" s="2406"/>
      <c r="C15" s="2406"/>
      <c r="D15" s="2407"/>
    </row>
    <row r="16" spans="1:4" s="643" customFormat="1" ht="24" customHeight="1">
      <c r="A16" s="2408" t="s">
        <v>662</v>
      </c>
      <c r="B16" s="2409"/>
      <c r="C16" s="2409"/>
      <c r="D16" s="2410"/>
    </row>
    <row r="17" spans="1:10" s="643" customFormat="1" ht="12.75" customHeight="1">
      <c r="A17" s="1127" t="s">
        <v>1692</v>
      </c>
      <c r="B17" s="1128"/>
      <c r="C17" s="1129"/>
      <c r="D17" s="1130"/>
    </row>
    <row r="18" spans="1:10" s="643" customFormat="1" ht="12.75" customHeight="1">
      <c r="A18" s="1131" t="s">
        <v>1693</v>
      </c>
      <c r="B18" s="1132"/>
      <c r="C18" s="1133"/>
      <c r="D18" s="1134"/>
    </row>
    <row r="19" spans="1:10" ht="6.75" customHeight="1" thickBot="1">
      <c r="A19" s="1135"/>
      <c r="B19" s="1136"/>
      <c r="C19" s="1137"/>
      <c r="D19" s="1138"/>
    </row>
    <row r="20" spans="1:10" s="1142" customFormat="1" ht="12.75" thickTop="1">
      <c r="A20" s="1139"/>
      <c r="B20" s="1140" t="s">
        <v>1694</v>
      </c>
      <c r="C20" s="1141"/>
      <c r="D20" s="1144" t="s">
        <v>709</v>
      </c>
    </row>
    <row r="21" spans="1:10">
      <c r="A21" s="1069"/>
      <c r="B21" s="1070">
        <v>1</v>
      </c>
      <c r="C21" s="2417" t="s">
        <v>313</v>
      </c>
      <c r="D21" s="2418"/>
    </row>
    <row r="22" spans="1:10" ht="12.75">
      <c r="A22" s="1110"/>
      <c r="B22" s="1111">
        <v>2</v>
      </c>
      <c r="C22" s="2415" t="s">
        <v>1523</v>
      </c>
      <c r="D22" s="2416"/>
    </row>
    <row r="23" spans="1:10" ht="12.2" customHeight="1">
      <c r="A23" s="1110"/>
      <c r="B23" s="1111"/>
      <c r="C23" s="1112" t="s">
        <v>953</v>
      </c>
      <c r="D23" s="1113" t="str">
        <f>IF(COVER!O11="X","CASH",IF(COVER!O12="X","ACCRUAL ","PLEASE CHECK AN ACCOUNTING BASIS."))</f>
        <v xml:space="preserve">ACCRUAL </v>
      </c>
    </row>
    <row r="24" spans="1:10" ht="12.2" customHeight="1">
      <c r="A24" s="1110"/>
      <c r="B24" s="1111"/>
      <c r="C24" s="1112" t="s">
        <v>1331</v>
      </c>
      <c r="D24" s="1113" t="str">
        <f>IF(COVER!O11="X","OK",IF(AND('Aud Quest 2'!J90=0,'Aud Quest 2'!I77&lt;DATE(2017,12,31)),"ENTER ACCOUNTING INFO",IF(AND('Aud Quest 2'!J90&gt;0,'Aud Quest 2'!I77&lt;DATE(2017,12,31)),"OK")))</f>
        <v>OK</v>
      </c>
    </row>
    <row r="25" spans="1:10">
      <c r="A25" s="1071"/>
      <c r="B25" s="1072"/>
      <c r="C25" s="1073" t="s">
        <v>1525</v>
      </c>
      <c r="D25" s="1074" t="str">
        <f>IF(AND(COVER!J29="X",COVER!J30="X",COVER!L30&lt;&gt;"X"),"OK",IF(AND(COVER!J29="X",COVER!J30&lt;&gt;"X",COVER!L30="X"),"OK",IF(AND(COVER!L29="X",COVER!J30&lt;&gt;"X"),"OK","PLEASE CHECK YES or NO.")))</f>
        <v>OK</v>
      </c>
    </row>
    <row r="26" spans="1:10">
      <c r="A26" s="1071"/>
      <c r="B26" s="1114"/>
      <c r="C26" s="1075" t="s">
        <v>1524</v>
      </c>
      <c r="D26" s="1076" t="str">
        <f>IF(AND(COVER!J29="X",COVER!J30="X",COVER!L29&lt;&gt;"X"),"OK",IF(AND(COVER!J29="X",COVER!J30&lt;&gt;"X",COVER!L30="X"),"SENDING AN A-133 SEPERATELY!",IF(AND(COVER!L29="X",COVER!J30&lt;&gt;"X"),"OK","PLEASE CHECK YES or NO.")))</f>
        <v>OK</v>
      </c>
    </row>
    <row r="27" spans="1:10" ht="12" hidden="1" customHeight="1">
      <c r="A27" s="1077"/>
      <c r="B27" s="1114"/>
      <c r="C27" s="1073" t="s">
        <v>974</v>
      </c>
      <c r="D27" s="1076" t="str">
        <f>IF(AND(COVER!J29="X",COVER!J31="X",COVER!L29&lt;&gt;"X"),"OK",IF(AND(COVER!J29="X",COVER!J31&lt;&gt;"X",COVER!L31="X"),"NO FINDINGS WERE ISSUED",IF(AND(COVER!L29="X",COVER!J31&lt;&gt;"X"),"OK","PLEASE CHECK YES or NO.")))</f>
        <v>NO FINDINGS WERE ISSUED</v>
      </c>
    </row>
    <row r="28" spans="1:10" ht="24" hidden="1" customHeight="1">
      <c r="A28" s="1077"/>
      <c r="B28" s="1114"/>
      <c r="C28" s="1073" t="s">
        <v>841</v>
      </c>
      <c r="D28" s="1078" t="str">
        <f>IF('Aud Quest 2'!B53="X",IF('Aud Quest 2'!F53&gt;"00/00/00 ","Enter Effective Date","ok"))</f>
        <v>ok</v>
      </c>
    </row>
    <row r="29" spans="1:10">
      <c r="A29" s="1071"/>
      <c r="B29" s="1114"/>
      <c r="C29" s="1075" t="s">
        <v>1372</v>
      </c>
      <c r="D29" s="107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c r="A30" s="1069"/>
      <c r="B30" s="1111">
        <f>B22+1</f>
        <v>3</v>
      </c>
      <c r="C30" s="1079" t="s">
        <v>824</v>
      </c>
      <c r="D30" s="1080"/>
    </row>
    <row r="31" spans="1:10">
      <c r="A31" s="1071"/>
      <c r="B31" s="1081"/>
      <c r="C31" s="1115" t="s">
        <v>253</v>
      </c>
      <c r="D31" s="1082" t="str">
        <f>IF(SUM('FP Info 3'!J10:L10)&lt;=0.0999999,"OK","CORRECT THE TAX RATES BY MOVING THE DECIMAL TWO PLACES TO THE LEFT.")</f>
        <v>OK</v>
      </c>
      <c r="E31" s="359"/>
      <c r="F31" s="359"/>
      <c r="G31" s="359"/>
      <c r="H31" s="359"/>
      <c r="I31" s="359"/>
      <c r="J31" s="359"/>
    </row>
    <row r="32" spans="1:10">
      <c r="A32" s="1071"/>
      <c r="B32" s="1116"/>
      <c r="C32" s="1083" t="s">
        <v>977</v>
      </c>
      <c r="D32" s="1074" t="str">
        <f>IF(OR(COVER!B6="x",'FP Info 3'!B31="X",'FP Info 3'!B32="X"),"OK","ENTRY IS REQUIRED!")</f>
        <v>OK</v>
      </c>
    </row>
    <row r="33" spans="1:12" s="1087" customFormat="1" ht="12.75" customHeight="1">
      <c r="A33" s="1084"/>
      <c r="B33" s="1111">
        <f>B30+1</f>
        <v>4</v>
      </c>
      <c r="C33" s="1085" t="s">
        <v>779</v>
      </c>
      <c r="D33" s="1086"/>
    </row>
    <row r="34" spans="1:12" s="1087" customFormat="1">
      <c r="A34" s="1088"/>
      <c r="B34" s="1111"/>
      <c r="C34" s="1089" t="s">
        <v>825</v>
      </c>
      <c r="D34" s="1074" t="str">
        <f>IF('Assets-Liab 5-6'!C4&lt;-0.49, "ERROR!","OK")</f>
        <v>OK</v>
      </c>
    </row>
    <row r="35" spans="1:12">
      <c r="A35" s="1088"/>
      <c r="B35" s="1111"/>
      <c r="C35" s="1089" t="s">
        <v>305</v>
      </c>
      <c r="D35" s="1074" t="str">
        <f>IF('Assets-Liab 5-6'!D4&lt;-0.49, "ERROR!","OK")</f>
        <v>OK</v>
      </c>
      <c r="L35" s="1143"/>
    </row>
    <row r="36" spans="1:12">
      <c r="A36" s="1088"/>
      <c r="B36" s="1111"/>
      <c r="C36" s="1089" t="s">
        <v>780</v>
      </c>
      <c r="D36" s="1074" t="str">
        <f>IF('Assets-Liab 5-6'!E4&lt;-0.49, "ERROR!","OK")</f>
        <v>OK</v>
      </c>
    </row>
    <row r="37" spans="1:12">
      <c r="A37" s="1088"/>
      <c r="B37" s="1111"/>
      <c r="C37" s="1089" t="s">
        <v>306</v>
      </c>
      <c r="D37" s="1074" t="str">
        <f>IF('Assets-Liab 5-6'!F4&lt;-0.49, "ERROR!","OK")</f>
        <v>OK</v>
      </c>
    </row>
    <row r="38" spans="1:12">
      <c r="A38" s="1088"/>
      <c r="B38" s="1111"/>
      <c r="C38" s="1089" t="s">
        <v>307</v>
      </c>
      <c r="D38" s="1074" t="str">
        <f>IF('Assets-Liab 5-6'!G4&lt;-0.49, "ERROR!","OK")</f>
        <v>OK</v>
      </c>
    </row>
    <row r="39" spans="1:12">
      <c r="A39" s="1088"/>
      <c r="B39" s="1111"/>
      <c r="C39" s="1089" t="s">
        <v>781</v>
      </c>
      <c r="D39" s="1074" t="str">
        <f>IF('Assets-Liab 5-6'!H4&lt;-0.49, "ERROR!","OK")</f>
        <v>OK</v>
      </c>
    </row>
    <row r="40" spans="1:12">
      <c r="A40" s="1088"/>
      <c r="B40" s="1111"/>
      <c r="C40" s="1089" t="s">
        <v>308</v>
      </c>
      <c r="D40" s="1074" t="str">
        <f>IF('Assets-Liab 5-6'!I4&lt;-0.49, "ERROR!","OK")</f>
        <v>OK</v>
      </c>
    </row>
    <row r="41" spans="1:12">
      <c r="A41" s="1088"/>
      <c r="B41" s="1111"/>
      <c r="C41" s="1089" t="s">
        <v>782</v>
      </c>
      <c r="D41" s="1074" t="str">
        <f>IF('Assets-Liab 5-6'!J4&lt;-0.49, "ERROR!","OK")</f>
        <v>OK</v>
      </c>
    </row>
    <row r="42" spans="1:12">
      <c r="A42" s="1088"/>
      <c r="B42" s="1111"/>
      <c r="C42" s="1089" t="s">
        <v>309</v>
      </c>
      <c r="D42" s="1074" t="str">
        <f>IF('Assets-Liab 5-6'!K4&lt;-0.49, "ERROR!","OK")</f>
        <v>OK</v>
      </c>
    </row>
    <row r="43" spans="1:12">
      <c r="A43" s="1090"/>
      <c r="B43" s="1091">
        <f>B33+1</f>
        <v>5</v>
      </c>
      <c r="C43" s="2419" t="s">
        <v>535</v>
      </c>
      <c r="D43" s="2420"/>
    </row>
    <row r="44" spans="1:12">
      <c r="A44" s="1090"/>
      <c r="B44" s="1092"/>
      <c r="C44" s="1093" t="s">
        <v>1334</v>
      </c>
      <c r="D44" s="1094" t="str">
        <f>IF(SUM('Assets-Liab 5-6'!C13)&lt;&gt;SUM('Assets-Liab 5-6'!C41),"ERROR!","OK")</f>
        <v>OK</v>
      </c>
    </row>
    <row r="45" spans="1:12">
      <c r="A45" s="1090"/>
      <c r="B45" s="1092"/>
      <c r="C45" s="1093" t="s">
        <v>1335</v>
      </c>
      <c r="D45" s="1094" t="str">
        <f>IF(SUM('Assets-Liab 5-6'!D13)&lt;&gt;SUM('Assets-Liab 5-6'!D41),"ERROR!","OK")</f>
        <v>OK</v>
      </c>
    </row>
    <row r="46" spans="1:12">
      <c r="A46" s="1090"/>
      <c r="B46" s="1092"/>
      <c r="C46" s="1093" t="s">
        <v>1336</v>
      </c>
      <c r="D46" s="1094" t="str">
        <f>IF(SUM('Assets-Liab 5-6'!E13)&lt;&gt;SUM('Assets-Liab 5-6'!E41),"ERROR!","OK")</f>
        <v>OK</v>
      </c>
    </row>
    <row r="47" spans="1:12">
      <c r="A47" s="1090"/>
      <c r="B47" s="1092"/>
      <c r="C47" s="1093" t="s">
        <v>1337</v>
      </c>
      <c r="D47" s="1094" t="str">
        <f>IF(SUM('Assets-Liab 5-6'!F13)&lt;&gt;SUM('Assets-Liab 5-6'!F41),"ERROR!","OK")</f>
        <v>OK</v>
      </c>
    </row>
    <row r="48" spans="1:12">
      <c r="A48" s="1090"/>
      <c r="B48" s="1092"/>
      <c r="C48" s="1093" t="s">
        <v>1338</v>
      </c>
      <c r="D48" s="1094" t="str">
        <f>IF(SUM('Assets-Liab 5-6'!G13)&lt;&gt;SUM('Assets-Liab 5-6'!G41),"ERROR!","OK")</f>
        <v>OK</v>
      </c>
    </row>
    <row r="49" spans="1:4">
      <c r="A49" s="1090"/>
      <c r="B49" s="1092"/>
      <c r="C49" s="1093" t="s">
        <v>1339</v>
      </c>
      <c r="D49" s="1094" t="str">
        <f>IF(SUM('Assets-Liab 5-6'!H13)&lt;&gt;SUM('Assets-Liab 5-6'!H41),"ERROR!","OK")</f>
        <v>OK</v>
      </c>
    </row>
    <row r="50" spans="1:4">
      <c r="A50" s="1090"/>
      <c r="B50" s="1092"/>
      <c r="C50" s="1093" t="s">
        <v>1340</v>
      </c>
      <c r="D50" s="1094" t="str">
        <f>IF(SUM('Assets-Liab 5-6'!I13)&lt;&gt;SUM('Assets-Liab 5-6'!I41),"ERROR!","OK")</f>
        <v>OK</v>
      </c>
    </row>
    <row r="51" spans="1:4">
      <c r="A51" s="1090"/>
      <c r="B51" s="1092"/>
      <c r="C51" s="1093" t="s">
        <v>1341</v>
      </c>
      <c r="D51" s="1094" t="str">
        <f>IF(SUM('Assets-Liab 5-6'!J13)&lt;&gt;SUM('Assets-Liab 5-6'!J41),"ERROR!","OK")</f>
        <v>OK</v>
      </c>
    </row>
    <row r="52" spans="1:4">
      <c r="A52" s="1090"/>
      <c r="B52" s="1092"/>
      <c r="C52" s="1093" t="s">
        <v>1342</v>
      </c>
      <c r="D52" s="1094" t="str">
        <f>IF(SUM('Assets-Liab 5-6'!K13)&lt;&gt;SUM('Assets-Liab 5-6'!K41),"ERROR!","OK")</f>
        <v>OK</v>
      </c>
    </row>
    <row r="53" spans="1:4">
      <c r="A53" s="1090"/>
      <c r="B53" s="1092"/>
      <c r="C53" s="1093" t="s">
        <v>1343</v>
      </c>
      <c r="D53" s="1094" t="str">
        <f>IF(SUM('Assets-Liab 5-6'!L13)&lt;&gt;('Assets-Liab 5-6'!L41),"ERROR!","OK")</f>
        <v>OK</v>
      </c>
    </row>
    <row r="54" spans="1:4">
      <c r="A54" s="1090"/>
      <c r="B54" s="1092"/>
      <c r="C54" s="1093" t="s">
        <v>1344</v>
      </c>
      <c r="D54" s="1094" t="str">
        <f>IF(SUM('Assets-Liab 5-6'!M23)&lt;&gt;('Assets-Liab 5-6'!M41),"ERROR!","OK")</f>
        <v>OK</v>
      </c>
    </row>
    <row r="55" spans="1:4">
      <c r="A55" s="1090"/>
      <c r="B55" s="1092"/>
      <c r="C55" s="1093" t="s">
        <v>1345</v>
      </c>
      <c r="D55" s="1094" t="str">
        <f>IF(SUM('Assets-Liab 5-6'!N23)&lt;&gt;('Assets-Liab 5-6'!N41),"ERROR!","OK")</f>
        <v>OK</v>
      </c>
    </row>
    <row r="56" spans="1:4">
      <c r="A56" s="1071"/>
      <c r="B56" s="1091">
        <f>B43+1</f>
        <v>6</v>
      </c>
      <c r="C56" s="2411" t="s">
        <v>783</v>
      </c>
      <c r="D56" s="2412"/>
    </row>
    <row r="57" spans="1:4" s="1087" customFormat="1">
      <c r="A57" s="1071"/>
      <c r="B57" s="1081"/>
      <c r="C57" s="1089" t="s">
        <v>1346</v>
      </c>
      <c r="D57" s="1095" t="str">
        <f>IF('Assets-Liab 5-6'!C38+'Assets-Liab 5-6'!C39='Acct Summary 7-8'!C81,"OK","ERROR!")</f>
        <v>OK</v>
      </c>
    </row>
    <row r="58" spans="1:4">
      <c r="A58" s="1071"/>
      <c r="B58" s="1081"/>
      <c r="C58" s="1089" t="s">
        <v>1347</v>
      </c>
      <c r="D58" s="1095" t="str">
        <f>IF((('Assets-Liab 5-6'!D38+'Assets-Liab 5-6'!D39) ='Acct Summary 7-8'!D81), "OK", "ERROR!" )</f>
        <v>OK</v>
      </c>
    </row>
    <row r="59" spans="1:4" s="1087" customFormat="1">
      <c r="A59" s="1071"/>
      <c r="B59" s="1081"/>
      <c r="C59" s="1089" t="s">
        <v>1348</v>
      </c>
      <c r="D59" s="1095" t="str">
        <f>IF((('Assets-Liab 5-6'!E38 + 'Assets-Liab 5-6'!E39) ='Acct Summary 7-8'!E81), "OK", "ERROR!" )</f>
        <v>OK</v>
      </c>
    </row>
    <row r="60" spans="1:4">
      <c r="A60" s="1071"/>
      <c r="B60" s="1081"/>
      <c r="C60" s="1089" t="s">
        <v>1349</v>
      </c>
      <c r="D60" s="1095" t="str">
        <f>IF((('Assets-Liab 5-6'!F38 + 'Assets-Liab 5-6'!F39) ='Acct Summary 7-8'!F81), "OK", "ERROR!" )</f>
        <v>OK</v>
      </c>
    </row>
    <row r="61" spans="1:4" ht="12.75" customHeight="1">
      <c r="A61" s="1071"/>
      <c r="B61" s="1081"/>
      <c r="C61" s="1089" t="s">
        <v>1362</v>
      </c>
      <c r="D61" s="1095" t="str">
        <f>IF((('Assets-Liab 5-6'!G38 + 'Assets-Liab 5-6'!G39) ='Acct Summary 7-8'!G81), "OK", "ERROR!" )</f>
        <v>OK</v>
      </c>
    </row>
    <row r="62" spans="1:4">
      <c r="A62" s="1071"/>
      <c r="B62" s="1081"/>
      <c r="C62" s="1089" t="s">
        <v>1350</v>
      </c>
      <c r="D62" s="1095" t="str">
        <f>IF((('Assets-Liab 5-6'!H38 + 'Assets-Liab 5-6'!H39) ='Acct Summary 7-8'!H81), "OK", "ERROR!" )</f>
        <v>OK</v>
      </c>
    </row>
    <row r="63" spans="1:4" ht="12.75" customHeight="1">
      <c r="A63" s="1071"/>
      <c r="B63" s="1081"/>
      <c r="C63" s="1089" t="s">
        <v>1351</v>
      </c>
      <c r="D63" s="1095" t="str">
        <f>IF((('Assets-Liab 5-6'!I38 + 'Assets-Liab 5-6'!I39) ='Acct Summary 7-8'!I81), "OK", "ERROR!" )</f>
        <v>OK</v>
      </c>
    </row>
    <row r="64" spans="1:4">
      <c r="A64" s="1071"/>
      <c r="B64" s="1081"/>
      <c r="C64" s="1089" t="s">
        <v>1352</v>
      </c>
      <c r="D64" s="1095" t="str">
        <f>IF((('Assets-Liab 5-6'!J38 + 'Assets-Liab 5-6'!J39) ='Acct Summary 7-8'!J81), "OK", "ERROR!" )</f>
        <v>OK</v>
      </c>
    </row>
    <row r="65" spans="1:4">
      <c r="A65" s="1088"/>
      <c r="B65" s="1081"/>
      <c r="C65" s="1089" t="s">
        <v>1363</v>
      </c>
      <c r="D65" s="1095" t="str">
        <f>IF((('Assets-Liab 5-6'!K38 + 'Assets-Liab 5-6'!K39) ='Acct Summary 7-8'!K81), "OK", "ERROR!" )</f>
        <v>OK</v>
      </c>
    </row>
    <row r="66" spans="1:4">
      <c r="A66" s="1069"/>
      <c r="B66" s="1111">
        <f>B56+1+1</f>
        <v>8</v>
      </c>
      <c r="C66" s="1117" t="s">
        <v>1909</v>
      </c>
      <c r="D66" s="1096"/>
    </row>
    <row r="67" spans="1:4">
      <c r="A67" s="1090"/>
      <c r="B67" s="1111"/>
      <c r="C67" s="1118" t="s">
        <v>1020</v>
      </c>
      <c r="D67" s="1096"/>
    </row>
    <row r="68" spans="1:4">
      <c r="A68" s="1071"/>
      <c r="B68" s="1081"/>
      <c r="C68" s="1073" t="s">
        <v>1910</v>
      </c>
      <c r="D68" s="1095" t="str">
        <f>IF('Short-Term Long-Term Debt 24'!F49=SUM(,'Acct Summary 7-8'!C33:K33),"OK","ERROR!")</f>
        <v>OK</v>
      </c>
    </row>
    <row r="69" spans="1:4">
      <c r="A69" s="1071"/>
      <c r="B69" s="1081"/>
      <c r="C69" s="1073" t="s">
        <v>1911</v>
      </c>
      <c r="D69" s="1095" t="str">
        <f>IF('Expenditures 15-22'!H170&lt;&gt;'Short-Term Long-Term Debt 24'!H49,"ERROR!","OK")</f>
        <v>OK</v>
      </c>
    </row>
    <row r="70" spans="1:4">
      <c r="A70" s="1069"/>
      <c r="B70" s="1091">
        <f>B66+1</f>
        <v>9</v>
      </c>
      <c r="C70" s="2411" t="s">
        <v>1695</v>
      </c>
      <c r="D70" s="2412"/>
    </row>
    <row r="71" spans="1:4">
      <c r="A71" s="1069"/>
      <c r="B71" s="1091"/>
      <c r="C71" s="1073" t="s">
        <v>1353</v>
      </c>
      <c r="D71" s="1097" t="str">
        <f>IF(SUM('Acct Summary 7-8'!C27:K27) =SUM( 'Acct Summary 7-8'!C49:K49),"OK", "ERROR")</f>
        <v>OK</v>
      </c>
    </row>
    <row r="72" spans="1:4">
      <c r="A72" s="1071"/>
      <c r="B72" s="1081"/>
      <c r="C72" s="1089" t="s">
        <v>1354</v>
      </c>
      <c r="D72" s="1095" t="str">
        <f>IF(SUM('Acct Summary 7-8'!C28:K28)=SUM('Acct Summary 7-8'!C50:K50),"OK","ERROR!")</f>
        <v>OK</v>
      </c>
    </row>
    <row r="73" spans="1:4" ht="24">
      <c r="A73" s="1098"/>
      <c r="B73" s="1081"/>
      <c r="C73" s="1089" t="s">
        <v>1696</v>
      </c>
      <c r="D73" s="1097" t="str">
        <f>IF(SUM('Acct Summary 7-8'!C42:K42)&gt;=SUM( 'Acct Summary 7-8'!C74:K74),"OK", "ERROR")</f>
        <v>OK</v>
      </c>
    </row>
    <row r="74" spans="1:4">
      <c r="A74" s="1069"/>
      <c r="B74" s="1091">
        <f>B70+1</f>
        <v>10</v>
      </c>
      <c r="C74" s="1085" t="s">
        <v>1912</v>
      </c>
      <c r="D74" s="1099"/>
    </row>
    <row r="75" spans="1:4">
      <c r="A75" s="1071"/>
      <c r="B75" s="1081"/>
      <c r="C75" s="1089" t="s">
        <v>1376</v>
      </c>
      <c r="D75" s="1095" t="str">
        <f>IF(SUM('Assets-Liab 5-6'!C38:H38)&gt;=SUM('Rest Tax Levies-Tort Im 25'!G25:K25),"OK","ERROR")</f>
        <v>OK</v>
      </c>
    </row>
    <row r="76" spans="1:4">
      <c r="A76" s="1071"/>
      <c r="B76" s="1081"/>
      <c r="C76" s="1089" t="s">
        <v>1417</v>
      </c>
      <c r="D76" s="1095" t="str">
        <f>IF(SUM('Assets-Liab 5-6'!C39:K39)&gt;0,"OK","ENTRY IS REQUIRED!")</f>
        <v>OK</v>
      </c>
    </row>
    <row r="77" spans="1:4">
      <c r="A77" s="1071"/>
      <c r="B77" s="1100">
        <f>B74+1</f>
        <v>11</v>
      </c>
      <c r="C77" s="1145" t="s">
        <v>1377</v>
      </c>
      <c r="D77" s="1095"/>
    </row>
    <row r="78" spans="1:4">
      <c r="A78" s="1071"/>
      <c r="B78" s="1081"/>
      <c r="C78" s="1089" t="s">
        <v>1913</v>
      </c>
      <c r="D78" s="1095" t="str">
        <f>IF(ISNUMBER('Acct Summary 7-8'!C9),"OK","ENTRY IS REQUIRED!")</f>
        <v>OK</v>
      </c>
    </row>
    <row r="79" spans="1:4">
      <c r="A79" s="1090"/>
      <c r="B79" s="1091">
        <f>B74+1+1</f>
        <v>12</v>
      </c>
      <c r="C79" s="1101" t="s">
        <v>1898</v>
      </c>
      <c r="D79" s="1102" t="str">
        <f>IF(OR(COVER!$B$6="X",'PCTC-OEPP 27-28'!F78&gt;0),"OK","PLEASE ENTER 9 MO ADA.")</f>
        <v>OK</v>
      </c>
    </row>
    <row r="80" spans="1:4">
      <c r="A80" s="1069"/>
      <c r="B80" s="1091">
        <v>13</v>
      </c>
      <c r="C80" s="1101" t="s">
        <v>1914</v>
      </c>
      <c r="D80" s="1102" t="str">
        <f>IF('Contracts Paid in CY 29'!D141&gt;0,"OK","PLEASE ENTER CONTRACTS PAID IN CURRENT YEAR.")</f>
        <v>OK</v>
      </c>
    </row>
    <row r="81" spans="1:4">
      <c r="A81" s="1069"/>
      <c r="B81" s="1091">
        <v>14</v>
      </c>
      <c r="C81" s="1101" t="s">
        <v>1423</v>
      </c>
      <c r="D81" s="1094" t="str">
        <f>IF('Shared Outsourced Services 31'!B8="X","OK",IF('Shared Outsourced Services 31'!K34&gt;0,"OK","ENTRY REQUIRED!"))</f>
        <v>OK</v>
      </c>
    </row>
    <row r="82" spans="1:4">
      <c r="A82" s="1090"/>
      <c r="B82" s="1091">
        <v>15</v>
      </c>
      <c r="C82" s="1101" t="s">
        <v>1422</v>
      </c>
      <c r="D82" s="1103"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c r="A1" t="s">
        <v>554</v>
      </c>
      <c r="B1" s="138" t="s">
        <v>261</v>
      </c>
    </row>
    <row r="2" spans="1:2">
      <c r="A2" t="s">
        <v>262</v>
      </c>
      <c r="B2" s="138">
        <f>COVER!A13</f>
        <v>4101205025</v>
      </c>
    </row>
    <row r="3" spans="1:2">
      <c r="A3" t="s">
        <v>955</v>
      </c>
      <c r="B3" s="138" t="str">
        <f>COVER!A17</f>
        <v>Rockford SD 205</v>
      </c>
    </row>
    <row r="4" spans="1:2">
      <c r="A4" t="s">
        <v>1006</v>
      </c>
      <c r="B4" s="138" t="e">
        <f>COVER!#REF!</f>
        <v>#REF!</v>
      </c>
    </row>
    <row r="5" spans="1:2">
      <c r="A5" t="s">
        <v>703</v>
      </c>
      <c r="B5" s="138" t="str">
        <f>COVER!A38</f>
        <v>Dr. Ehren Jarrett</v>
      </c>
    </row>
    <row r="6" spans="1:2">
      <c r="A6" t="s">
        <v>708</v>
      </c>
      <c r="B6" s="138">
        <f>COVER!P35</f>
        <v>0</v>
      </c>
    </row>
    <row r="7" spans="1:2">
      <c r="A7" t="s">
        <v>704</v>
      </c>
      <c r="B7" s="138">
        <f>COVER!I38</f>
        <v>0</v>
      </c>
    </row>
    <row r="8" spans="1:2">
      <c r="A8" t="s">
        <v>705</v>
      </c>
      <c r="B8" s="138">
        <f>COVER!T38</f>
        <v>0</v>
      </c>
    </row>
    <row r="9" spans="1:2">
      <c r="A9" s="3" t="s">
        <v>956</v>
      </c>
      <c r="B9" s="158" t="str">
        <f>AUDITCHECK!D23</f>
        <v xml:space="preserve">ACCRUAL </v>
      </c>
    </row>
    <row r="10" spans="1:2">
      <c r="A10" t="s">
        <v>975</v>
      </c>
      <c r="B10" s="138" t="str">
        <f>COVER!B5</f>
        <v>x</v>
      </c>
    </row>
    <row r="11" spans="1:2">
      <c r="A11" t="s">
        <v>976</v>
      </c>
      <c r="B11" s="138">
        <f>COVER!B6</f>
        <v>0</v>
      </c>
    </row>
    <row r="12" spans="1:2">
      <c r="A12" s="1" t="s">
        <v>1542</v>
      </c>
      <c r="B12" s="138" t="str">
        <f>IF(COVER!J29="x","Yes",IF(COVER!L29="X","No",0))</f>
        <v>Yes</v>
      </c>
    </row>
    <row r="13" spans="1:2">
      <c r="A13" s="1" t="s">
        <v>1543</v>
      </c>
      <c r="B13" s="138" t="str">
        <f>IF(COVER!J30="x","Yes",IF(COVER!L30="x","No",0))</f>
        <v>Yes</v>
      </c>
    </row>
    <row r="14" spans="1:2">
      <c r="A14" t="s">
        <v>475</v>
      </c>
      <c r="B14" s="138" t="str">
        <f>IF(COVER!J31="x","Yes",IF(COVER!L31="x","No",0))</f>
        <v>No</v>
      </c>
    </row>
    <row r="15" spans="1:2">
      <c r="A15" t="s">
        <v>576</v>
      </c>
      <c r="B15" s="138" t="str">
        <f>COVER!T23</f>
        <v>066-004260</v>
      </c>
    </row>
    <row r="16" spans="1:2">
      <c r="A16" t="s">
        <v>421</v>
      </c>
      <c r="B16" s="138" t="str">
        <f>COVER!T13</f>
        <v>Baker Tilly Virchow Krause, LLP</v>
      </c>
    </row>
    <row r="17" spans="1:2">
      <c r="A17" t="s">
        <v>883</v>
      </c>
      <c r="B17" s="138" t="str">
        <f>COVER!T15</f>
        <v>Michael Malatt, CPA</v>
      </c>
    </row>
    <row r="18" spans="1:2">
      <c r="A18" t="s">
        <v>1149</v>
      </c>
      <c r="B18" s="138" t="str">
        <f>COVER!T17</f>
        <v>1301 West 22nd Street, Suite 400</v>
      </c>
    </row>
    <row r="19" spans="1:2">
      <c r="A19" t="s">
        <v>885</v>
      </c>
      <c r="B19" s="138" t="str">
        <f>COVER!T25</f>
        <v>Michael.Malatt@bakertilly.com</v>
      </c>
    </row>
    <row r="20" spans="1:2">
      <c r="A20" t="s">
        <v>886</v>
      </c>
      <c r="B20" s="138" t="str">
        <f>COVER!T19</f>
        <v>Oak Brook</v>
      </c>
    </row>
    <row r="21" spans="1:2">
      <c r="A21" t="s">
        <v>478</v>
      </c>
      <c r="B21" s="138" t="str">
        <f>COVER!X19</f>
        <v>IL</v>
      </c>
    </row>
    <row r="22" spans="1:2">
      <c r="A22" t="s">
        <v>887</v>
      </c>
      <c r="B22" s="138">
        <f>COVER!Z19</f>
        <v>60523</v>
      </c>
    </row>
    <row r="23" spans="1:2">
      <c r="A23" t="s">
        <v>1151</v>
      </c>
      <c r="B23" s="138" t="str">
        <f>COVER!T21</f>
        <v>(630) 990-3131</v>
      </c>
    </row>
    <row r="24" spans="1:2">
      <c r="A24" t="s">
        <v>1150</v>
      </c>
      <c r="B24" s="138">
        <f>COVER!Y21</f>
        <v>0</v>
      </c>
    </row>
    <row r="25" spans="1:2">
      <c r="A25" t="s">
        <v>760</v>
      </c>
      <c r="B25" s="138">
        <f>COVER!B34</f>
        <v>0</v>
      </c>
    </row>
    <row r="26" spans="1:2">
      <c r="A26" t="s">
        <v>1152</v>
      </c>
      <c r="B26" s="138">
        <f>COVER!L34</f>
        <v>0</v>
      </c>
    </row>
    <row r="27" spans="1:2">
      <c r="A27" t="s">
        <v>267</v>
      </c>
      <c r="B27" s="138">
        <f>COVER!U34</f>
        <v>0</v>
      </c>
    </row>
    <row r="28" spans="1:2">
      <c r="A28" t="s">
        <v>315</v>
      </c>
      <c r="B28" s="138" t="str">
        <f>IF('Aud Quest 2'!B9="x","Yes",IF('Aud Quest 2'!B9&lt;&gt;"x","0"))</f>
        <v>0</v>
      </c>
    </row>
    <row r="29" spans="1:2">
      <c r="A29" t="s">
        <v>316</v>
      </c>
      <c r="B29" s="138" t="str">
        <f>IF('Aud Quest 2'!B11="x","Yes",IF('Aud Quest 2'!B11&lt;&gt;"x","0"))</f>
        <v>0</v>
      </c>
    </row>
    <row r="30" spans="1:2">
      <c r="A30" t="s">
        <v>317</v>
      </c>
      <c r="B30" s="138" t="str">
        <f>IF('Aud Quest 2'!B13="x","Yes",IF('Aud Quest 2'!B13&lt;&gt;"x","0"))</f>
        <v>0</v>
      </c>
    </row>
    <row r="31" spans="1:2">
      <c r="A31" t="s">
        <v>658</v>
      </c>
      <c r="B31" s="138" t="str">
        <f>IF('Aud Quest 2'!B14="x","Yes",IF('Aud Quest 2'!B14&lt;&gt;"x","0"))</f>
        <v>0</v>
      </c>
    </row>
    <row r="32" spans="1:2">
      <c r="A32" t="s">
        <v>657</v>
      </c>
      <c r="B32" s="138" t="str">
        <f>IF('Aud Quest 2'!B15="x","Yes",IF('Aud Quest 2'!B15&lt;&gt;"x","0"))</f>
        <v>0</v>
      </c>
    </row>
    <row r="33" spans="1:2">
      <c r="A33" t="s">
        <v>659</v>
      </c>
      <c r="B33" s="138" t="str">
        <f>IF('Aud Quest 2'!B16="x","Yes",IF('Aud Quest 2'!B16&lt;&gt;"x","0"))</f>
        <v>0</v>
      </c>
    </row>
    <row r="34" spans="1:2">
      <c r="A34" t="s">
        <v>660</v>
      </c>
      <c r="B34" s="138" t="str">
        <f>IF('Aud Quest 2'!B18="x","Yes",IF('Aud Quest 2'!B18&lt;&gt;"x","0"))</f>
        <v>0</v>
      </c>
    </row>
    <row r="35" spans="1:2">
      <c r="A35" t="s">
        <v>661</v>
      </c>
      <c r="B35" s="138" t="str">
        <f>IF('Aud Quest 2'!B20="x","Yes",IF('Aud Quest 2'!B20&lt;&gt;"x","0"))</f>
        <v>0</v>
      </c>
    </row>
    <row r="36" spans="1:2">
      <c r="A36" t="s">
        <v>655</v>
      </c>
      <c r="B36" s="138" t="str">
        <f>IF('Aud Quest 2'!B22="x","Yes",IF('Aud Quest 2'!B22&lt;&gt;"x","0"))</f>
        <v>0</v>
      </c>
    </row>
    <row r="37" spans="1:2">
      <c r="A37" t="s">
        <v>759</v>
      </c>
      <c r="B37" s="138" t="str">
        <f>IF('Aud Quest 2'!B24="x","Yes",IF('Aud Quest 2'!B24&lt;&gt;"x","0"))</f>
        <v>0</v>
      </c>
    </row>
    <row r="38" spans="1:2">
      <c r="A38" t="s">
        <v>326</v>
      </c>
      <c r="B38" s="138" t="str">
        <f>IF('Aud Quest 2'!B25="x","Yes",IF('Aud Quest 2'!B25&lt;&gt;"x","0"))</f>
        <v>0</v>
      </c>
    </row>
    <row r="39" spans="1:2">
      <c r="A39" t="s">
        <v>327</v>
      </c>
      <c r="B39" s="138" t="str">
        <f>IF('Aud Quest 2'!B27="x","Yes",IF('Aud Quest 2'!B27&lt;&gt;"x","0"))</f>
        <v>0</v>
      </c>
    </row>
    <row r="40" spans="1:2">
      <c r="A40" t="s">
        <v>318</v>
      </c>
      <c r="B40" s="138" t="str">
        <f>IF('Aud Quest 2'!B29="x","Yes",IF('Aud Quest 2'!B29&lt;&gt;"x","0"))</f>
        <v>0</v>
      </c>
    </row>
    <row r="41" spans="1:2">
      <c r="A41" t="s">
        <v>319</v>
      </c>
      <c r="B41" s="138" t="str">
        <f>IF('Aud Quest 2'!B31="x","Yes",IF('Aud Quest 2'!B31&lt;&gt;"x","0"))</f>
        <v>0</v>
      </c>
    </row>
    <row r="42" spans="1:2">
      <c r="A42" t="s">
        <v>320</v>
      </c>
      <c r="B42" s="138" t="str">
        <f>IF('Aud Quest 2'!B37="x","Yes",IF('Aud Quest 2'!B37&lt;&gt;"x","0"))</f>
        <v>0</v>
      </c>
    </row>
    <row r="43" spans="1:2">
      <c r="A43" t="s">
        <v>321</v>
      </c>
      <c r="B43" s="138" t="str">
        <f>IF('Aud Quest 2'!B40="x","Yes",IF('Aud Quest 2'!B40&lt;&gt;"x","0"))</f>
        <v>0</v>
      </c>
    </row>
    <row r="44" spans="1:2">
      <c r="A44" s="1" t="s">
        <v>322</v>
      </c>
      <c r="B44" s="138" t="str">
        <f>IF('Aud Quest 2'!B42="x","Yes",IF('Aud Quest 2'!B42&lt;&gt;"x","0"))</f>
        <v>0</v>
      </c>
    </row>
    <row r="45" spans="1:2">
      <c r="A45" t="s">
        <v>323</v>
      </c>
      <c r="B45" s="138" t="str">
        <f>IF('Aud Quest 2'!B44="x","Yes",IF('Aud Quest 2'!B44&lt;&gt;"x","0"))</f>
        <v>0</v>
      </c>
    </row>
    <row r="46" spans="1:2">
      <c r="A46" t="s">
        <v>324</v>
      </c>
      <c r="B46" s="138" t="str">
        <f>IF('Aud Quest 2'!B49="x","Yes",IF('Aud Quest 2'!B49&lt;&gt;"x","0"))</f>
        <v>0</v>
      </c>
    </row>
    <row r="47" spans="1:2">
      <c r="A47" t="s">
        <v>325</v>
      </c>
      <c r="B47" s="138" t="str">
        <f>IF('Aud Quest 2'!B50="x","Yes",IF('Aud Quest 2'!B50&lt;&gt;"x","0"))</f>
        <v>Yes</v>
      </c>
    </row>
    <row r="48" spans="1:2">
      <c r="A48" t="s">
        <v>482</v>
      </c>
      <c r="B48" s="138" t="str">
        <f>IF('Aud Quest 2'!B51="x","Yes",IF('Aud Quest 2'!B51&lt;&gt;"x","0"))</f>
        <v>0</v>
      </c>
    </row>
    <row r="49" spans="1:4">
      <c r="A49" s="1" t="s">
        <v>1480</v>
      </c>
      <c r="B49" s="138" t="str">
        <f>IF('Aud Quest 2'!B53="x","Yes",IF('Aud Quest 2'!B53&lt;&gt;"x","0"))</f>
        <v>Yes</v>
      </c>
    </row>
    <row r="50" spans="1:4">
      <c r="A50" s="1" t="s">
        <v>1479</v>
      </c>
      <c r="B50" s="150">
        <f>'Aud Quest 2'!H53</f>
        <v>33512</v>
      </c>
    </row>
    <row r="51" spans="1:4">
      <c r="A51" s="1" t="s">
        <v>1481</v>
      </c>
      <c r="B51" s="138" t="str">
        <f>IF('Aud Quest 2'!B54="x","Yes",IF('Aud Quest 2'!B54&lt;&gt;"x","0"))</f>
        <v>0</v>
      </c>
    </row>
    <row r="52" spans="1:4">
      <c r="A52" t="s">
        <v>328</v>
      </c>
      <c r="B52" s="138">
        <f>('Aud Quest 2'!D56)</f>
        <v>0</v>
      </c>
    </row>
    <row r="53" spans="1:4">
      <c r="A53" s="1" t="s">
        <v>329</v>
      </c>
      <c r="B53" s="138">
        <f>IF('FP Info 3'!B44="X","Yes",0)</f>
        <v>0</v>
      </c>
    </row>
    <row r="54" spans="1:4">
      <c r="A54" t="s">
        <v>330</v>
      </c>
      <c r="B54" s="138">
        <f>IF('FP Info 3'!B45="X","Yes",0)</f>
        <v>0</v>
      </c>
    </row>
    <row r="55" spans="1:4">
      <c r="A55" t="s">
        <v>331</v>
      </c>
      <c r="B55" s="138">
        <f>IF('FP Info 3'!B46="X","Yes",0)</f>
        <v>0</v>
      </c>
    </row>
    <row r="56" spans="1:4">
      <c r="A56" t="s">
        <v>332</v>
      </c>
      <c r="B56" s="138">
        <f>IF('FP Info 3'!B47="X","Yes",0)</f>
        <v>0</v>
      </c>
    </row>
    <row r="57" spans="1:4">
      <c r="A57" t="s">
        <v>333</v>
      </c>
      <c r="B57" s="138">
        <f>IF('FP Info 3'!B48="X","Yes",0)</f>
        <v>0</v>
      </c>
    </row>
    <row r="58" spans="1:4">
      <c r="A58" t="s">
        <v>334</v>
      </c>
      <c r="B58" s="138">
        <f>IF('FP Info 3'!B49="X","Yes",0)</f>
        <v>0</v>
      </c>
    </row>
    <row r="59" spans="1:4">
      <c r="A59" t="s">
        <v>335</v>
      </c>
      <c r="B59" s="138">
        <f>IF('FP Info 3'!B50="X","Yes",0)</f>
        <v>0</v>
      </c>
    </row>
    <row r="60" spans="1:4">
      <c r="A60" t="s">
        <v>336</v>
      </c>
      <c r="B60" s="138">
        <f>IF('FP Info 3'!B51="X","Yes",0)</f>
        <v>0</v>
      </c>
    </row>
    <row r="61" spans="1:4">
      <c r="A61" t="s">
        <v>337</v>
      </c>
      <c r="B61" s="138">
        <f>('FP Info 3'!A53)</f>
        <v>0</v>
      </c>
      <c r="D61" s="2" t="str">
        <f>IF(ISBLANK(B62),"OK",IF(A62-B62=0,"OK","Error?"))</f>
        <v>OK</v>
      </c>
    </row>
    <row r="62" spans="1:4">
      <c r="A62" s="10">
        <v>1</v>
      </c>
      <c r="D62" s="2" t="str">
        <f>IF(ISBLANK(B62),"OK",IF(A62-B62=0,"OK","Error?"))</f>
        <v>OK</v>
      </c>
    </row>
    <row r="63" spans="1:4">
      <c r="A63" s="10">
        <v>2</v>
      </c>
      <c r="D63" s="2" t="str">
        <f t="shared" ref="D63:D126" si="0">IF(ISBLANK(B63),"OK",IF(A63-B63=0,"OK","Error?"))</f>
        <v>OK</v>
      </c>
    </row>
    <row r="64" spans="1:4">
      <c r="A64" s="10">
        <v>3</v>
      </c>
      <c r="D64" s="2" t="str">
        <f t="shared" si="0"/>
        <v>OK</v>
      </c>
    </row>
    <row r="65" spans="1:4">
      <c r="A65" s="5">
        <v>4</v>
      </c>
      <c r="B65" s="138">
        <f>'Assets-Liab 5-6'!C6</f>
        <v>79383118</v>
      </c>
      <c r="D65" s="2" t="str">
        <f t="shared" si="0"/>
        <v>Error?</v>
      </c>
    </row>
    <row r="66" spans="1:4">
      <c r="A66" s="10">
        <v>5</v>
      </c>
      <c r="D66" s="2" t="str">
        <f t="shared" si="0"/>
        <v>OK</v>
      </c>
    </row>
    <row r="67" spans="1:4">
      <c r="A67" s="10">
        <v>6</v>
      </c>
      <c r="D67" s="2" t="str">
        <f t="shared" si="0"/>
        <v>OK</v>
      </c>
    </row>
    <row r="68" spans="1:4">
      <c r="A68" s="10">
        <v>7</v>
      </c>
      <c r="D68" s="2" t="str">
        <f t="shared" si="0"/>
        <v>OK</v>
      </c>
    </row>
    <row r="69" spans="1:4">
      <c r="A69" s="10">
        <v>8</v>
      </c>
      <c r="D69" s="2" t="str">
        <f t="shared" si="0"/>
        <v>OK</v>
      </c>
    </row>
    <row r="70" spans="1:4">
      <c r="A70" s="10">
        <v>9</v>
      </c>
      <c r="D70" s="2" t="str">
        <f t="shared" si="0"/>
        <v>OK</v>
      </c>
    </row>
    <row r="71" spans="1:4">
      <c r="A71" s="10">
        <v>10</v>
      </c>
      <c r="D71" s="2" t="str">
        <f t="shared" si="0"/>
        <v>OK</v>
      </c>
    </row>
    <row r="72" spans="1:4">
      <c r="A72" s="5">
        <v>11</v>
      </c>
      <c r="B72" s="138">
        <f>'Assets-Liab 5-6'!C10</f>
        <v>0</v>
      </c>
      <c r="D72" s="2" t="str">
        <f t="shared" si="0"/>
        <v>Error?</v>
      </c>
    </row>
    <row r="73" spans="1:4">
      <c r="A73" s="5">
        <v>12</v>
      </c>
      <c r="B73" s="138">
        <f>'Assets-Liab 5-6'!C5</f>
        <v>0</v>
      </c>
      <c r="D73" s="2" t="str">
        <f t="shared" si="0"/>
        <v>Error?</v>
      </c>
    </row>
    <row r="74" spans="1:4">
      <c r="A74" s="10">
        <v>13</v>
      </c>
      <c r="D74" s="2" t="str">
        <f t="shared" si="0"/>
        <v>OK</v>
      </c>
    </row>
    <row r="75" spans="1:4">
      <c r="A75" s="10">
        <v>14</v>
      </c>
      <c r="D75" s="2" t="str">
        <f t="shared" si="0"/>
        <v>OK</v>
      </c>
    </row>
    <row r="76" spans="1:4">
      <c r="A76" s="5">
        <v>15</v>
      </c>
      <c r="B76" s="138">
        <f>'Assets-Liab 5-6'!C12</f>
        <v>0</v>
      </c>
      <c r="D76" s="2" t="str">
        <f t="shared" si="0"/>
        <v>Error?</v>
      </c>
    </row>
    <row r="77" spans="1:4">
      <c r="A77" s="5">
        <v>16</v>
      </c>
      <c r="B77" s="138">
        <f>'Assets-Liab 5-6'!C13</f>
        <v>172247850</v>
      </c>
      <c r="C77" s="2" t="s">
        <v>572</v>
      </c>
      <c r="D77" s="2" t="str">
        <f t="shared" si="0"/>
        <v>Error?</v>
      </c>
    </row>
    <row r="78" spans="1:4">
      <c r="A78" s="10">
        <v>17</v>
      </c>
      <c r="D78" s="2" t="str">
        <f t="shared" si="0"/>
        <v>OK</v>
      </c>
    </row>
    <row r="79" spans="1:4">
      <c r="A79" s="10">
        <v>18</v>
      </c>
      <c r="D79" s="2" t="str">
        <f t="shared" si="0"/>
        <v>OK</v>
      </c>
    </row>
    <row r="80" spans="1:4">
      <c r="A80" s="10">
        <v>19</v>
      </c>
      <c r="D80" s="2" t="str">
        <f t="shared" si="0"/>
        <v>OK</v>
      </c>
    </row>
    <row r="81" spans="1:4">
      <c r="A81" s="10">
        <v>20</v>
      </c>
      <c r="D81" s="2" t="str">
        <f t="shared" si="0"/>
        <v>OK</v>
      </c>
    </row>
    <row r="82" spans="1:4">
      <c r="A82" s="10">
        <v>21</v>
      </c>
      <c r="D82" s="2" t="str">
        <f t="shared" si="0"/>
        <v>OK</v>
      </c>
    </row>
    <row r="83" spans="1:4">
      <c r="A83" s="10">
        <v>22</v>
      </c>
      <c r="D83" s="2" t="str">
        <f t="shared" si="0"/>
        <v>OK</v>
      </c>
    </row>
    <row r="84" spans="1:4">
      <c r="A84" s="10">
        <v>23</v>
      </c>
      <c r="D84" s="2" t="str">
        <f t="shared" si="0"/>
        <v>OK</v>
      </c>
    </row>
    <row r="85" spans="1:4">
      <c r="A85" s="10">
        <v>24</v>
      </c>
      <c r="D85" s="2" t="str">
        <f t="shared" si="0"/>
        <v>OK</v>
      </c>
    </row>
    <row r="86" spans="1:4">
      <c r="A86" s="12">
        <v>25</v>
      </c>
      <c r="B86" s="138">
        <f>'Assets-Liab 5-6'!C31</f>
        <v>0</v>
      </c>
      <c r="D86" s="2" t="str">
        <f t="shared" si="0"/>
        <v>Error?</v>
      </c>
    </row>
    <row r="87" spans="1:4">
      <c r="A87" s="10">
        <v>26</v>
      </c>
      <c r="D87" s="2" t="str">
        <f t="shared" si="0"/>
        <v>OK</v>
      </c>
    </row>
    <row r="88" spans="1:4">
      <c r="A88" s="5">
        <v>27</v>
      </c>
      <c r="B88" s="138">
        <f>'Assets-Liab 5-6'!C32</f>
        <v>48704588</v>
      </c>
      <c r="D88" s="2" t="str">
        <f t="shared" si="0"/>
        <v>Error?</v>
      </c>
    </row>
    <row r="89" spans="1:4">
      <c r="A89" s="10">
        <v>28</v>
      </c>
      <c r="D89" s="2" t="str">
        <f t="shared" si="0"/>
        <v>OK</v>
      </c>
    </row>
    <row r="90" spans="1:4">
      <c r="A90" s="10">
        <v>29</v>
      </c>
      <c r="D90" s="2" t="str">
        <f t="shared" si="0"/>
        <v>OK</v>
      </c>
    </row>
    <row r="91" spans="1:4">
      <c r="A91" s="5">
        <v>30</v>
      </c>
      <c r="B91" s="138">
        <f>'Assets-Liab 5-6'!C34</f>
        <v>83185218</v>
      </c>
      <c r="C91" s="2" t="s">
        <v>572</v>
      </c>
      <c r="D91" s="2" t="str">
        <f t="shared" si="0"/>
        <v>Error?</v>
      </c>
    </row>
    <row r="92" spans="1:4">
      <c r="A92" s="5">
        <v>31</v>
      </c>
      <c r="B92" s="138">
        <f>'Assets-Liab 5-6'!C39</f>
        <v>74933578</v>
      </c>
      <c r="D92" s="2" t="str">
        <f t="shared" si="0"/>
        <v>Error?</v>
      </c>
    </row>
    <row r="93" spans="1:4">
      <c r="A93" s="5">
        <v>32</v>
      </c>
      <c r="B93" s="138">
        <f>'Assets-Liab 5-6'!C41</f>
        <v>172247850</v>
      </c>
      <c r="C93" s="2" t="s">
        <v>572</v>
      </c>
      <c r="D93" s="2" t="str">
        <f t="shared" si="0"/>
        <v>Error?</v>
      </c>
    </row>
    <row r="94" spans="1:4">
      <c r="A94" s="10">
        <v>33</v>
      </c>
      <c r="D94" s="2" t="str">
        <f t="shared" si="0"/>
        <v>OK</v>
      </c>
    </row>
    <row r="95" spans="1:4">
      <c r="A95" s="10">
        <v>34</v>
      </c>
      <c r="D95" s="2" t="str">
        <f t="shared" si="0"/>
        <v>OK</v>
      </c>
    </row>
    <row r="96" spans="1:4">
      <c r="A96" s="10">
        <v>35</v>
      </c>
      <c r="D96" s="2" t="str">
        <f t="shared" si="0"/>
        <v>OK</v>
      </c>
    </row>
    <row r="97" spans="1:4">
      <c r="A97" s="5">
        <v>36</v>
      </c>
      <c r="B97" s="138">
        <f>'Assets-Liab 5-6'!D6</f>
        <v>12252630</v>
      </c>
      <c r="D97" s="2" t="str">
        <f t="shared" si="0"/>
        <v>Error?</v>
      </c>
    </row>
    <row r="98" spans="1:4">
      <c r="A98" s="10">
        <v>37</v>
      </c>
      <c r="D98" s="2" t="str">
        <f t="shared" si="0"/>
        <v>OK</v>
      </c>
    </row>
    <row r="99" spans="1:4">
      <c r="A99" s="10">
        <v>38</v>
      </c>
      <c r="D99" s="2" t="str">
        <f t="shared" si="0"/>
        <v>OK</v>
      </c>
    </row>
    <row r="100" spans="1:4">
      <c r="A100" s="10">
        <v>39</v>
      </c>
      <c r="D100" s="2" t="str">
        <f t="shared" si="0"/>
        <v>OK</v>
      </c>
    </row>
    <row r="101" spans="1:4">
      <c r="A101" s="10">
        <v>40</v>
      </c>
      <c r="D101" s="2" t="str">
        <f t="shared" si="0"/>
        <v>OK</v>
      </c>
    </row>
    <row r="102" spans="1:4">
      <c r="A102" s="10">
        <v>41</v>
      </c>
      <c r="D102" s="2" t="str">
        <f t="shared" si="0"/>
        <v>OK</v>
      </c>
    </row>
    <row r="103" spans="1:4">
      <c r="A103" s="10">
        <v>42</v>
      </c>
      <c r="D103" s="2" t="str">
        <f t="shared" si="0"/>
        <v>OK</v>
      </c>
    </row>
    <row r="104" spans="1:4">
      <c r="A104" s="5">
        <v>43</v>
      </c>
      <c r="B104" s="138">
        <f>'Assets-Liab 5-6'!D10</f>
        <v>0</v>
      </c>
      <c r="D104" s="2" t="str">
        <f t="shared" si="0"/>
        <v>Error?</v>
      </c>
    </row>
    <row r="105" spans="1:4">
      <c r="A105" s="5">
        <v>44</v>
      </c>
      <c r="B105" s="138">
        <f>'Assets-Liab 5-6'!D5</f>
        <v>0</v>
      </c>
      <c r="D105" s="2" t="str">
        <f t="shared" si="0"/>
        <v>Error?</v>
      </c>
    </row>
    <row r="106" spans="1:4">
      <c r="A106" s="10">
        <v>45</v>
      </c>
      <c r="D106" s="2" t="str">
        <f t="shared" si="0"/>
        <v>OK</v>
      </c>
    </row>
    <row r="107" spans="1:4">
      <c r="A107" s="10">
        <v>46</v>
      </c>
      <c r="D107" s="2" t="str">
        <f t="shared" si="0"/>
        <v>OK</v>
      </c>
    </row>
    <row r="108" spans="1:4">
      <c r="A108" s="5">
        <v>47</v>
      </c>
      <c r="B108" s="138">
        <f>'Assets-Liab 5-6'!D12</f>
        <v>0</v>
      </c>
      <c r="D108" s="2" t="str">
        <f t="shared" si="0"/>
        <v>Error?</v>
      </c>
    </row>
    <row r="109" spans="1:4">
      <c r="A109" s="5">
        <v>48</v>
      </c>
      <c r="B109" s="138">
        <f>'Assets-Liab 5-6'!D13</f>
        <v>15556637</v>
      </c>
      <c r="C109" s="2" t="s">
        <v>572</v>
      </c>
      <c r="D109" s="2" t="str">
        <f t="shared" si="0"/>
        <v>Error?</v>
      </c>
    </row>
    <row r="110" spans="1:4">
      <c r="A110" s="10">
        <v>49</v>
      </c>
      <c r="D110" s="2" t="str">
        <f t="shared" si="0"/>
        <v>OK</v>
      </c>
    </row>
    <row r="111" spans="1:4">
      <c r="A111" s="10">
        <v>50</v>
      </c>
      <c r="D111" s="2" t="str">
        <f t="shared" si="0"/>
        <v>OK</v>
      </c>
    </row>
    <row r="112" spans="1:4">
      <c r="A112" s="10">
        <v>51</v>
      </c>
      <c r="D112" s="2" t="str">
        <f t="shared" si="0"/>
        <v>OK</v>
      </c>
    </row>
    <row r="113" spans="1:4">
      <c r="A113" s="10">
        <v>52</v>
      </c>
      <c r="D113" s="2" t="str">
        <f t="shared" si="0"/>
        <v>OK</v>
      </c>
    </row>
    <row r="114" spans="1:4">
      <c r="A114" s="10">
        <v>53</v>
      </c>
      <c r="D114" s="2" t="str">
        <f t="shared" si="0"/>
        <v>OK</v>
      </c>
    </row>
    <row r="115" spans="1:4">
      <c r="A115" s="10">
        <v>54</v>
      </c>
      <c r="D115" s="2" t="str">
        <f t="shared" si="0"/>
        <v>OK</v>
      </c>
    </row>
    <row r="116" spans="1:4">
      <c r="A116" s="10">
        <v>55</v>
      </c>
      <c r="D116" s="2" t="str">
        <f t="shared" si="0"/>
        <v>OK</v>
      </c>
    </row>
    <row r="117" spans="1:4">
      <c r="A117" s="5">
        <v>56</v>
      </c>
      <c r="B117" s="138">
        <f>'Assets-Liab 5-6'!D31</f>
        <v>0</v>
      </c>
      <c r="D117" s="2" t="str">
        <f t="shared" si="0"/>
        <v>Error?</v>
      </c>
    </row>
    <row r="118" spans="1:4">
      <c r="A118" s="10">
        <v>57</v>
      </c>
      <c r="D118" s="2" t="str">
        <f t="shared" si="0"/>
        <v>OK</v>
      </c>
    </row>
    <row r="119" spans="1:4">
      <c r="A119" s="5">
        <v>58</v>
      </c>
      <c r="B119" s="138">
        <f>'Assets-Liab 5-6'!D32</f>
        <v>7292752</v>
      </c>
      <c r="D119" s="2" t="str">
        <f t="shared" si="0"/>
        <v>Error?</v>
      </c>
    </row>
    <row r="120" spans="1:4">
      <c r="A120" s="10">
        <v>59</v>
      </c>
      <c r="D120" s="2" t="str">
        <f t="shared" si="0"/>
        <v>OK</v>
      </c>
    </row>
    <row r="121" spans="1:4">
      <c r="A121" s="10">
        <v>60</v>
      </c>
      <c r="D121" s="2" t="str">
        <f t="shared" si="0"/>
        <v>OK</v>
      </c>
    </row>
    <row r="122" spans="1:4">
      <c r="A122" s="5">
        <v>61</v>
      </c>
      <c r="B122" s="138">
        <f>'Assets-Liab 5-6'!D34</f>
        <v>10084127</v>
      </c>
      <c r="C122" s="2" t="s">
        <v>572</v>
      </c>
      <c r="D122" s="2" t="str">
        <f t="shared" si="0"/>
        <v>Error?</v>
      </c>
    </row>
    <row r="123" spans="1:4">
      <c r="A123" s="5">
        <v>62</v>
      </c>
      <c r="B123" s="138">
        <f>'Assets-Liab 5-6'!D39</f>
        <v>0</v>
      </c>
      <c r="D123" s="2" t="str">
        <f t="shared" si="0"/>
        <v>Error?</v>
      </c>
    </row>
    <row r="124" spans="1:4">
      <c r="A124" s="5">
        <v>63</v>
      </c>
      <c r="B124" s="138">
        <f>'Assets-Liab 5-6'!D41</f>
        <v>15556637</v>
      </c>
      <c r="C124" s="2" t="s">
        <v>572</v>
      </c>
      <c r="D124" s="2" t="str">
        <f t="shared" si="0"/>
        <v>Error?</v>
      </c>
    </row>
    <row r="125" spans="1:4">
      <c r="A125" s="10">
        <v>64</v>
      </c>
      <c r="D125" s="2" t="str">
        <f t="shared" si="0"/>
        <v>OK</v>
      </c>
    </row>
    <row r="126" spans="1:4">
      <c r="A126" s="5">
        <v>65</v>
      </c>
      <c r="B126" s="138">
        <f>'Assets-Liab 5-6'!E6</f>
        <v>11216715</v>
      </c>
      <c r="D126" s="2" t="str">
        <f t="shared" si="0"/>
        <v>Error?</v>
      </c>
    </row>
    <row r="127" spans="1:4">
      <c r="A127" s="10">
        <v>66</v>
      </c>
      <c r="D127" s="2" t="str">
        <f t="shared" ref="D127:D190" si="1">IF(ISBLANK(B127),"OK",IF(A127-B127=0,"OK","Error?"))</f>
        <v>OK</v>
      </c>
    </row>
    <row r="128" spans="1:4">
      <c r="A128" s="10">
        <v>67</v>
      </c>
      <c r="D128" s="2" t="str">
        <f t="shared" si="1"/>
        <v>OK</v>
      </c>
    </row>
    <row r="129" spans="1:4">
      <c r="A129" s="5">
        <v>68</v>
      </c>
      <c r="B129" s="138">
        <f>'Assets-Liab 5-6'!E5</f>
        <v>0</v>
      </c>
      <c r="D129" s="2" t="str">
        <f t="shared" si="1"/>
        <v>Error?</v>
      </c>
    </row>
    <row r="130" spans="1:4">
      <c r="A130" s="5">
        <v>69</v>
      </c>
      <c r="B130" s="138">
        <f>'Assets-Liab 5-6'!E12</f>
        <v>0</v>
      </c>
      <c r="D130" s="2" t="str">
        <f t="shared" si="1"/>
        <v>Error?</v>
      </c>
    </row>
    <row r="131" spans="1:4">
      <c r="A131" s="5">
        <v>70</v>
      </c>
      <c r="B131" s="138">
        <f>'Assets-Liab 5-6'!E13</f>
        <v>20058378</v>
      </c>
      <c r="C131" s="2" t="s">
        <v>572</v>
      </c>
      <c r="D131" s="2" t="str">
        <f t="shared" si="1"/>
        <v>Error?</v>
      </c>
    </row>
    <row r="132" spans="1:4">
      <c r="A132" s="10">
        <v>71</v>
      </c>
      <c r="D132" s="2" t="str">
        <f t="shared" si="1"/>
        <v>OK</v>
      </c>
    </row>
    <row r="133" spans="1:4">
      <c r="A133" s="10">
        <v>72</v>
      </c>
      <c r="D133" s="2" t="str">
        <f t="shared" si="1"/>
        <v>OK</v>
      </c>
    </row>
    <row r="134" spans="1:4">
      <c r="A134" s="5">
        <v>73</v>
      </c>
      <c r="B134" s="138">
        <f>'Assets-Liab 5-6'!E32</f>
        <v>13323470</v>
      </c>
      <c r="D134" s="2" t="str">
        <f t="shared" si="1"/>
        <v>Error?</v>
      </c>
    </row>
    <row r="135" spans="1:4">
      <c r="A135" s="10">
        <v>74</v>
      </c>
      <c r="D135" s="2" t="str">
        <f t="shared" si="1"/>
        <v>OK</v>
      </c>
    </row>
    <row r="136" spans="1:4">
      <c r="A136" s="10">
        <v>75</v>
      </c>
      <c r="D136" s="2" t="str">
        <f t="shared" si="1"/>
        <v>OK</v>
      </c>
    </row>
    <row r="137" spans="1:4">
      <c r="A137" s="10">
        <v>76</v>
      </c>
      <c r="D137" s="2" t="str">
        <f t="shared" si="1"/>
        <v>OK</v>
      </c>
    </row>
    <row r="138" spans="1:4">
      <c r="A138" s="10">
        <v>77</v>
      </c>
      <c r="D138" s="2" t="str">
        <f t="shared" si="1"/>
        <v>OK</v>
      </c>
    </row>
    <row r="139" spans="1:4">
      <c r="A139" s="5">
        <v>78</v>
      </c>
      <c r="B139" s="138">
        <f>'Assets-Liab 5-6'!E34</f>
        <v>13323470</v>
      </c>
      <c r="C139" s="2" t="s">
        <v>572</v>
      </c>
      <c r="D139" s="2" t="str">
        <f t="shared" si="1"/>
        <v>Error?</v>
      </c>
    </row>
    <row r="140" spans="1:4">
      <c r="A140" s="5">
        <v>79</v>
      </c>
      <c r="B140" s="138">
        <f>'Assets-Liab 5-6'!E39</f>
        <v>0</v>
      </c>
      <c r="D140" s="2" t="str">
        <f t="shared" si="1"/>
        <v>Error?</v>
      </c>
    </row>
    <row r="141" spans="1:4">
      <c r="A141" s="5">
        <v>80</v>
      </c>
      <c r="B141" s="138">
        <f>'Assets-Liab 5-6'!E41</f>
        <v>20058378</v>
      </c>
      <c r="C141" s="2" t="s">
        <v>572</v>
      </c>
      <c r="D141" s="2" t="str">
        <f t="shared" si="1"/>
        <v>Error?</v>
      </c>
    </row>
    <row r="142" spans="1:4">
      <c r="A142" s="10">
        <v>81</v>
      </c>
      <c r="D142" s="2" t="str">
        <f t="shared" si="1"/>
        <v>OK</v>
      </c>
    </row>
    <row r="143" spans="1:4">
      <c r="A143" s="10">
        <v>82</v>
      </c>
      <c r="D143" s="2" t="str">
        <f t="shared" si="1"/>
        <v>OK</v>
      </c>
    </row>
    <row r="144" spans="1:4">
      <c r="A144" s="10">
        <v>83</v>
      </c>
      <c r="D144" s="2" t="str">
        <f t="shared" si="1"/>
        <v>OK</v>
      </c>
    </row>
    <row r="145" spans="1:4">
      <c r="A145" s="5">
        <v>84</v>
      </c>
      <c r="B145" s="138">
        <f>'Assets-Liab 5-6'!F6</f>
        <v>13504393</v>
      </c>
      <c r="D145" s="2" t="str">
        <f t="shared" si="1"/>
        <v>Error?</v>
      </c>
    </row>
    <row r="146" spans="1:4">
      <c r="A146" s="10">
        <v>85</v>
      </c>
      <c r="D146" s="2" t="str">
        <f t="shared" si="1"/>
        <v>OK</v>
      </c>
    </row>
    <row r="147" spans="1:4">
      <c r="A147" s="10">
        <v>86</v>
      </c>
      <c r="D147" s="2" t="str">
        <f t="shared" si="1"/>
        <v>OK</v>
      </c>
    </row>
    <row r="148" spans="1:4">
      <c r="A148" s="10">
        <v>87</v>
      </c>
      <c r="D148" s="2" t="str">
        <f t="shared" si="1"/>
        <v>OK</v>
      </c>
    </row>
    <row r="149" spans="1:4">
      <c r="A149" s="10">
        <v>88</v>
      </c>
      <c r="D149" s="2" t="str">
        <f t="shared" si="1"/>
        <v>OK</v>
      </c>
    </row>
    <row r="150" spans="1:4">
      <c r="A150" s="10">
        <v>89</v>
      </c>
      <c r="D150" s="2" t="str">
        <f t="shared" si="1"/>
        <v>OK</v>
      </c>
    </row>
    <row r="151" spans="1:4">
      <c r="A151" s="10">
        <v>90</v>
      </c>
      <c r="D151" s="2" t="str">
        <f t="shared" si="1"/>
        <v>OK</v>
      </c>
    </row>
    <row r="152" spans="1:4">
      <c r="A152" s="5">
        <v>91</v>
      </c>
      <c r="B152" s="138">
        <f>'Assets-Liab 5-6'!F10</f>
        <v>0</v>
      </c>
      <c r="D152" s="2" t="str">
        <f t="shared" si="1"/>
        <v>Error?</v>
      </c>
    </row>
    <row r="153" spans="1:4">
      <c r="A153" s="5">
        <v>92</v>
      </c>
      <c r="B153" s="138">
        <f>'Assets-Liab 5-6'!F5</f>
        <v>0</v>
      </c>
      <c r="D153" s="2" t="str">
        <f t="shared" si="1"/>
        <v>Error?</v>
      </c>
    </row>
    <row r="154" spans="1:4">
      <c r="A154" s="10">
        <v>93</v>
      </c>
      <c r="D154" s="2" t="str">
        <f t="shared" si="1"/>
        <v>OK</v>
      </c>
    </row>
    <row r="155" spans="1:4">
      <c r="A155" s="10">
        <v>94</v>
      </c>
      <c r="D155" s="2" t="str">
        <f t="shared" si="1"/>
        <v>OK</v>
      </c>
    </row>
    <row r="156" spans="1:4">
      <c r="A156" s="5">
        <v>95</v>
      </c>
      <c r="B156" s="138">
        <f>'Assets-Liab 5-6'!F12</f>
        <v>0</v>
      </c>
      <c r="D156" s="2" t="str">
        <f t="shared" si="1"/>
        <v>Error?</v>
      </c>
    </row>
    <row r="157" spans="1:4">
      <c r="A157" s="5">
        <v>96</v>
      </c>
      <c r="B157" s="138">
        <f>'Assets-Liab 5-6'!F13</f>
        <v>35986186</v>
      </c>
      <c r="C157" s="2" t="s">
        <v>572</v>
      </c>
      <c r="D157" s="2" t="str">
        <f t="shared" si="1"/>
        <v>Error?</v>
      </c>
    </row>
    <row r="158" spans="1:4">
      <c r="A158" s="10">
        <v>97</v>
      </c>
      <c r="D158" s="2" t="str">
        <f t="shared" si="1"/>
        <v>OK</v>
      </c>
    </row>
    <row r="159" spans="1:4">
      <c r="A159" s="10">
        <v>98</v>
      </c>
      <c r="D159" s="2" t="str">
        <f t="shared" si="1"/>
        <v>OK</v>
      </c>
    </row>
    <row r="160" spans="1:4">
      <c r="A160" s="10">
        <v>99</v>
      </c>
      <c r="D160" s="2" t="str">
        <f t="shared" si="1"/>
        <v>OK</v>
      </c>
    </row>
    <row r="161" spans="1:4">
      <c r="A161" s="10">
        <v>100</v>
      </c>
      <c r="D161" s="2" t="str">
        <f t="shared" si="1"/>
        <v>OK</v>
      </c>
    </row>
    <row r="162" spans="1:4">
      <c r="A162" s="10">
        <v>101</v>
      </c>
      <c r="D162" s="2" t="str">
        <f t="shared" si="1"/>
        <v>OK</v>
      </c>
    </row>
    <row r="163" spans="1:4">
      <c r="A163" s="10">
        <v>102</v>
      </c>
      <c r="D163" s="2" t="str">
        <f t="shared" si="1"/>
        <v>OK</v>
      </c>
    </row>
    <row r="164" spans="1:4">
      <c r="A164" s="5">
        <v>103</v>
      </c>
      <c r="B164" s="138">
        <f>'Assets-Liab 5-6'!F31</f>
        <v>0</v>
      </c>
      <c r="D164" s="2" t="str">
        <f t="shared" si="1"/>
        <v>Error?</v>
      </c>
    </row>
    <row r="165" spans="1:4">
      <c r="A165" s="10">
        <v>104</v>
      </c>
      <c r="D165" s="2" t="str">
        <f t="shared" si="1"/>
        <v>OK</v>
      </c>
    </row>
    <row r="166" spans="1:4">
      <c r="A166" s="5">
        <v>105</v>
      </c>
      <c r="B166" s="138">
        <f>'Assets-Liab 5-6'!F32</f>
        <v>8320309</v>
      </c>
      <c r="D166" s="2" t="str">
        <f t="shared" si="1"/>
        <v>Error?</v>
      </c>
    </row>
    <row r="167" spans="1:4">
      <c r="A167" s="10">
        <v>106</v>
      </c>
      <c r="D167" s="2" t="str">
        <f t="shared" si="1"/>
        <v>OK</v>
      </c>
    </row>
    <row r="168" spans="1:4">
      <c r="A168" s="10">
        <v>107</v>
      </c>
      <c r="D168" s="2" t="str">
        <f t="shared" si="1"/>
        <v>OK</v>
      </c>
    </row>
    <row r="169" spans="1:4">
      <c r="A169" s="5">
        <v>108</v>
      </c>
      <c r="B169" s="138">
        <f>'Assets-Liab 5-6'!F34</f>
        <v>9145637</v>
      </c>
      <c r="C169" s="2" t="s">
        <v>572</v>
      </c>
      <c r="D169" s="2" t="str">
        <f t="shared" si="1"/>
        <v>Error?</v>
      </c>
    </row>
    <row r="170" spans="1:4">
      <c r="A170" s="5">
        <v>109</v>
      </c>
      <c r="B170" s="138">
        <f>'Assets-Liab 5-6'!F39</f>
        <v>0</v>
      </c>
      <c r="D170" s="2" t="str">
        <f t="shared" si="1"/>
        <v>Error?</v>
      </c>
    </row>
    <row r="171" spans="1:4">
      <c r="A171" s="5">
        <v>110</v>
      </c>
      <c r="B171" s="138">
        <f>'Assets-Liab 5-6'!F41</f>
        <v>35986186</v>
      </c>
      <c r="C171" s="2" t="s">
        <v>572</v>
      </c>
      <c r="D171" s="2" t="str">
        <f t="shared" si="1"/>
        <v>Error?</v>
      </c>
    </row>
    <row r="172" spans="1:4">
      <c r="A172" s="10">
        <v>111</v>
      </c>
      <c r="D172" s="2" t="str">
        <f t="shared" si="1"/>
        <v>OK</v>
      </c>
    </row>
    <row r="173" spans="1:4">
      <c r="A173" s="5">
        <v>112</v>
      </c>
      <c r="B173" s="138">
        <f>'Assets-Liab 5-6'!G6</f>
        <v>5275704</v>
      </c>
      <c r="D173" s="2" t="str">
        <f t="shared" si="1"/>
        <v>Error?</v>
      </c>
    </row>
    <row r="174" spans="1:4">
      <c r="A174" s="10">
        <v>113</v>
      </c>
      <c r="D174" s="2" t="str">
        <f t="shared" si="1"/>
        <v>OK</v>
      </c>
    </row>
    <row r="175" spans="1:4">
      <c r="A175" s="5">
        <v>114</v>
      </c>
      <c r="D175" s="2" t="str">
        <f t="shared" si="1"/>
        <v>OK</v>
      </c>
    </row>
    <row r="176" spans="1:4">
      <c r="A176" s="5">
        <v>115</v>
      </c>
      <c r="D176" s="2" t="str">
        <f t="shared" si="1"/>
        <v>OK</v>
      </c>
    </row>
    <row r="177" spans="1:4">
      <c r="A177" s="5">
        <v>116</v>
      </c>
      <c r="B177" s="138">
        <f>'Assets-Liab 5-6'!G5</f>
        <v>0</v>
      </c>
      <c r="D177" s="2" t="str">
        <f t="shared" si="1"/>
        <v>Error?</v>
      </c>
    </row>
    <row r="178" spans="1:4">
      <c r="A178" s="10">
        <v>117</v>
      </c>
      <c r="D178" s="2" t="str">
        <f t="shared" si="1"/>
        <v>OK</v>
      </c>
    </row>
    <row r="179" spans="1:4">
      <c r="A179" s="5">
        <v>118</v>
      </c>
      <c r="B179" s="138">
        <f>'Assets-Liab 5-6'!G12</f>
        <v>0</v>
      </c>
      <c r="D179" s="2" t="str">
        <f t="shared" si="1"/>
        <v>Error?</v>
      </c>
    </row>
    <row r="180" spans="1:4">
      <c r="A180" s="5">
        <v>119</v>
      </c>
      <c r="B180" s="138">
        <f>'Assets-Liab 5-6'!G13</f>
        <v>5286422</v>
      </c>
      <c r="C180" s="2" t="s">
        <v>572</v>
      </c>
      <c r="D180" s="2" t="str">
        <f t="shared" si="1"/>
        <v>Error?</v>
      </c>
    </row>
    <row r="181" spans="1:4">
      <c r="A181" s="10">
        <v>120</v>
      </c>
      <c r="D181" s="2" t="str">
        <f t="shared" si="1"/>
        <v>OK</v>
      </c>
    </row>
    <row r="182" spans="1:4">
      <c r="A182" s="10">
        <v>121</v>
      </c>
      <c r="D182" s="2" t="str">
        <f t="shared" si="1"/>
        <v>OK</v>
      </c>
    </row>
    <row r="183" spans="1:4">
      <c r="A183" s="10">
        <v>122</v>
      </c>
      <c r="D183" s="2" t="str">
        <f t="shared" si="1"/>
        <v>OK</v>
      </c>
    </row>
    <row r="184" spans="1:4">
      <c r="A184" s="5">
        <v>123</v>
      </c>
      <c r="B184" s="138">
        <f>'Assets-Liab 5-6'!G31</f>
        <v>0</v>
      </c>
      <c r="D184" s="2" t="str">
        <f t="shared" si="1"/>
        <v>Error?</v>
      </c>
    </row>
    <row r="185" spans="1:4">
      <c r="A185" s="5">
        <v>124</v>
      </c>
      <c r="B185" s="138">
        <f>'Assets-Liab 5-6'!G32</f>
        <v>3133278</v>
      </c>
      <c r="D185" s="2" t="str">
        <f t="shared" si="1"/>
        <v>Error?</v>
      </c>
    </row>
    <row r="186" spans="1:4">
      <c r="A186" s="10">
        <v>125</v>
      </c>
      <c r="D186" s="2" t="str">
        <f t="shared" si="1"/>
        <v>OK</v>
      </c>
    </row>
    <row r="187" spans="1:4">
      <c r="A187" s="10">
        <v>126</v>
      </c>
      <c r="D187" s="2" t="str">
        <f t="shared" si="1"/>
        <v>OK</v>
      </c>
    </row>
    <row r="188" spans="1:4">
      <c r="A188" s="5">
        <v>127</v>
      </c>
      <c r="B188" s="138">
        <f>'Assets-Liab 5-6'!G34</f>
        <v>3872255</v>
      </c>
      <c r="C188" s="2" t="s">
        <v>572</v>
      </c>
      <c r="D188" s="2" t="str">
        <f t="shared" si="1"/>
        <v>Error?</v>
      </c>
    </row>
    <row r="189" spans="1:4">
      <c r="A189" s="5">
        <v>128</v>
      </c>
      <c r="B189" s="138">
        <f>'Assets-Liab 5-6'!G39</f>
        <v>1414167</v>
      </c>
      <c r="D189" s="2" t="str">
        <f t="shared" si="1"/>
        <v>Error?</v>
      </c>
    </row>
    <row r="190" spans="1:4">
      <c r="A190" s="5">
        <v>129</v>
      </c>
      <c r="B190" s="138">
        <f>'Assets-Liab 5-6'!G41</f>
        <v>5286422</v>
      </c>
      <c r="C190" s="2" t="s">
        <v>572</v>
      </c>
      <c r="D190" s="2" t="str">
        <f t="shared" si="1"/>
        <v>Error?</v>
      </c>
    </row>
    <row r="191" spans="1:4">
      <c r="A191" s="10">
        <v>130</v>
      </c>
      <c r="D191" s="2" t="str">
        <f t="shared" ref="D191:D254" si="2">IF(ISBLANK(B191),"OK",IF(A191-B191=0,"OK","Error?"))</f>
        <v>OK</v>
      </c>
    </row>
    <row r="192" spans="1:4">
      <c r="A192" s="10">
        <v>131</v>
      </c>
      <c r="D192" s="2" t="str">
        <f t="shared" si="2"/>
        <v>OK</v>
      </c>
    </row>
    <row r="193" spans="1:4">
      <c r="A193" s="10">
        <v>132</v>
      </c>
      <c r="D193" s="2" t="str">
        <f t="shared" si="2"/>
        <v>OK</v>
      </c>
    </row>
    <row r="194" spans="1:4">
      <c r="A194" s="10">
        <v>133</v>
      </c>
      <c r="D194" s="2" t="str">
        <f t="shared" si="2"/>
        <v>OK</v>
      </c>
    </row>
    <row r="195" spans="1:4">
      <c r="A195" s="10">
        <v>134</v>
      </c>
      <c r="D195" s="2" t="str">
        <f t="shared" si="2"/>
        <v>OK</v>
      </c>
    </row>
    <row r="196" spans="1:4">
      <c r="A196" s="10">
        <v>135</v>
      </c>
      <c r="D196" s="2" t="str">
        <f t="shared" si="2"/>
        <v>OK</v>
      </c>
    </row>
    <row r="197" spans="1:4">
      <c r="A197" s="10">
        <v>136</v>
      </c>
      <c r="D197" s="2" t="str">
        <f t="shared" si="2"/>
        <v>OK</v>
      </c>
    </row>
    <row r="198" spans="1:4">
      <c r="A198" s="5">
        <v>137</v>
      </c>
      <c r="B198" s="138">
        <f>'Assets-Liab 5-6'!H10</f>
        <v>0</v>
      </c>
      <c r="D198" s="2" t="str">
        <f t="shared" si="2"/>
        <v>Error?</v>
      </c>
    </row>
    <row r="199" spans="1:4">
      <c r="A199" s="5">
        <v>138</v>
      </c>
      <c r="B199" s="138">
        <f>'Assets-Liab 5-6'!H5</f>
        <v>0</v>
      </c>
      <c r="D199" s="2" t="str">
        <f t="shared" si="2"/>
        <v>Error?</v>
      </c>
    </row>
    <row r="200" spans="1:4">
      <c r="A200" s="10">
        <v>139</v>
      </c>
      <c r="D200" s="2" t="str">
        <f t="shared" si="2"/>
        <v>OK</v>
      </c>
    </row>
    <row r="201" spans="1:4">
      <c r="A201" s="10">
        <v>140</v>
      </c>
      <c r="D201" s="2" t="str">
        <f t="shared" si="2"/>
        <v>OK</v>
      </c>
    </row>
    <row r="202" spans="1:4">
      <c r="A202" s="5">
        <v>141</v>
      </c>
      <c r="B202" s="138">
        <f>'Assets-Liab 5-6'!H12</f>
        <v>0</v>
      </c>
      <c r="D202" s="2" t="str">
        <f t="shared" si="2"/>
        <v>Error?</v>
      </c>
    </row>
    <row r="203" spans="1:4">
      <c r="A203" s="5">
        <v>142</v>
      </c>
      <c r="B203" s="138">
        <f>'Assets-Liab 5-6'!H13</f>
        <v>13897955</v>
      </c>
      <c r="C203" s="2" t="s">
        <v>572</v>
      </c>
      <c r="D203" s="2" t="str">
        <f t="shared" si="2"/>
        <v>Error?</v>
      </c>
    </row>
    <row r="204" spans="1:4">
      <c r="A204" s="10">
        <v>143</v>
      </c>
      <c r="D204" s="2" t="str">
        <f t="shared" si="2"/>
        <v>OK</v>
      </c>
    </row>
    <row r="205" spans="1:4">
      <c r="A205" s="10">
        <v>144</v>
      </c>
      <c r="D205" s="2" t="str">
        <f t="shared" si="2"/>
        <v>OK</v>
      </c>
    </row>
    <row r="206" spans="1:4">
      <c r="A206" s="5">
        <v>145</v>
      </c>
      <c r="B206" s="138">
        <f>'Assets-Liab 5-6'!H31</f>
        <v>0</v>
      </c>
      <c r="D206" s="2" t="str">
        <f t="shared" si="2"/>
        <v>Error?</v>
      </c>
    </row>
    <row r="207" spans="1:4">
      <c r="A207" s="10">
        <v>146</v>
      </c>
      <c r="D207" s="2" t="str">
        <f t="shared" si="2"/>
        <v>OK</v>
      </c>
    </row>
    <row r="208" spans="1:4">
      <c r="A208" s="5">
        <v>147</v>
      </c>
      <c r="B208" s="138">
        <f>'Assets-Liab 5-6'!H32</f>
        <v>0</v>
      </c>
      <c r="D208" s="2" t="str">
        <f t="shared" si="2"/>
        <v>Error?</v>
      </c>
    </row>
    <row r="209" spans="1:4">
      <c r="A209" s="10">
        <v>148</v>
      </c>
      <c r="D209" s="2" t="str">
        <f t="shared" si="2"/>
        <v>OK</v>
      </c>
    </row>
    <row r="210" spans="1:4">
      <c r="A210" s="10">
        <v>149</v>
      </c>
      <c r="D210" s="2" t="str">
        <f t="shared" si="2"/>
        <v>OK</v>
      </c>
    </row>
    <row r="211" spans="1:4">
      <c r="A211" s="5">
        <v>150</v>
      </c>
      <c r="B211" s="138">
        <f>'Assets-Liab 5-6'!H34</f>
        <v>2008326</v>
      </c>
      <c r="C211" s="2" t="s">
        <v>572</v>
      </c>
      <c r="D211" s="2" t="str">
        <f t="shared" si="2"/>
        <v>Error?</v>
      </c>
    </row>
    <row r="212" spans="1:4">
      <c r="A212" s="5">
        <v>151</v>
      </c>
      <c r="B212" s="138">
        <f>'Assets-Liab 5-6'!H39</f>
        <v>0</v>
      </c>
      <c r="D212" s="2" t="str">
        <f t="shared" si="2"/>
        <v>Error?</v>
      </c>
    </row>
    <row r="213" spans="1:4">
      <c r="A213" s="12">
        <v>152</v>
      </c>
      <c r="B213" s="138">
        <f>'Assets-Liab 5-6'!H41</f>
        <v>13897955</v>
      </c>
      <c r="C213" s="2" t="s">
        <v>572</v>
      </c>
      <c r="D213" s="2" t="str">
        <f t="shared" si="2"/>
        <v>Error?</v>
      </c>
    </row>
    <row r="214" spans="1:4">
      <c r="A214" s="10">
        <v>153</v>
      </c>
      <c r="D214" s="2" t="str">
        <f t="shared" si="2"/>
        <v>OK</v>
      </c>
    </row>
    <row r="215" spans="1:4">
      <c r="A215" s="10">
        <v>154</v>
      </c>
      <c r="D215" s="2" t="str">
        <f t="shared" si="2"/>
        <v>OK</v>
      </c>
    </row>
    <row r="216" spans="1:4">
      <c r="A216" s="10">
        <v>155</v>
      </c>
      <c r="D216" s="2" t="str">
        <f t="shared" si="2"/>
        <v>OK</v>
      </c>
    </row>
    <row r="217" spans="1:4">
      <c r="A217" s="10">
        <v>156</v>
      </c>
      <c r="D217" s="2" t="str">
        <f t="shared" si="2"/>
        <v>OK</v>
      </c>
    </row>
    <row r="218" spans="1:4">
      <c r="A218" s="10">
        <v>157</v>
      </c>
      <c r="D218" s="2" t="str">
        <f t="shared" si="2"/>
        <v>OK</v>
      </c>
    </row>
    <row r="219" spans="1:4">
      <c r="A219" s="10">
        <v>158</v>
      </c>
      <c r="D219" s="2" t="str">
        <f t="shared" si="2"/>
        <v>OK</v>
      </c>
    </row>
    <row r="220" spans="1:4">
      <c r="A220" s="10">
        <v>159</v>
      </c>
      <c r="D220" s="2" t="str">
        <f t="shared" si="2"/>
        <v>OK</v>
      </c>
    </row>
    <row r="221" spans="1:4">
      <c r="A221" s="10">
        <v>160</v>
      </c>
      <c r="D221" s="2" t="str">
        <f t="shared" si="2"/>
        <v>OK</v>
      </c>
    </row>
    <row r="222" spans="1:4">
      <c r="A222" s="10">
        <v>161</v>
      </c>
      <c r="D222" s="2" t="str">
        <f t="shared" si="2"/>
        <v>OK</v>
      </c>
    </row>
    <row r="223" spans="1:4">
      <c r="A223" s="10">
        <v>162</v>
      </c>
      <c r="D223" s="2" t="str">
        <f t="shared" si="2"/>
        <v>OK</v>
      </c>
    </row>
    <row r="224" spans="1:4">
      <c r="A224" s="10">
        <v>163</v>
      </c>
      <c r="D224" s="2" t="str">
        <f t="shared" si="2"/>
        <v>OK</v>
      </c>
    </row>
    <row r="225" spans="1:4">
      <c r="A225" s="10">
        <v>164</v>
      </c>
      <c r="D225" s="2" t="str">
        <f t="shared" si="2"/>
        <v>OK</v>
      </c>
    </row>
    <row r="226" spans="1:4">
      <c r="A226" s="10">
        <v>165</v>
      </c>
      <c r="D226" s="2" t="str">
        <f t="shared" si="2"/>
        <v>OK</v>
      </c>
    </row>
    <row r="227" spans="1:4">
      <c r="A227" s="10">
        <v>166</v>
      </c>
      <c r="D227" s="2" t="str">
        <f t="shared" si="2"/>
        <v>OK</v>
      </c>
    </row>
    <row r="228" spans="1:4">
      <c r="A228" s="10">
        <v>167</v>
      </c>
      <c r="D228" s="2" t="str">
        <f t="shared" si="2"/>
        <v>OK</v>
      </c>
    </row>
    <row r="229" spans="1:4">
      <c r="A229" s="10">
        <v>168</v>
      </c>
      <c r="D229" s="2" t="str">
        <f t="shared" si="2"/>
        <v>OK</v>
      </c>
    </row>
    <row r="230" spans="1:4">
      <c r="A230" s="10">
        <v>169</v>
      </c>
      <c r="D230" s="2" t="str">
        <f t="shared" si="2"/>
        <v>OK</v>
      </c>
    </row>
    <row r="231" spans="1:4">
      <c r="A231" s="10">
        <v>170</v>
      </c>
      <c r="D231" s="2" t="str">
        <f t="shared" si="2"/>
        <v>OK</v>
      </c>
    </row>
    <row r="232" spans="1:4">
      <c r="A232" s="10">
        <v>171</v>
      </c>
      <c r="D232" s="2" t="str">
        <f t="shared" si="2"/>
        <v>OK</v>
      </c>
    </row>
    <row r="233" spans="1:4">
      <c r="A233" s="10">
        <v>172</v>
      </c>
      <c r="D233" s="2" t="str">
        <f t="shared" si="2"/>
        <v>OK</v>
      </c>
    </row>
    <row r="234" spans="1:4">
      <c r="A234" s="10">
        <v>173</v>
      </c>
      <c r="D234" s="2" t="str">
        <f t="shared" si="2"/>
        <v>OK</v>
      </c>
    </row>
    <row r="235" spans="1:4">
      <c r="A235" s="10">
        <v>174</v>
      </c>
      <c r="D235" s="2" t="str">
        <f t="shared" si="2"/>
        <v>OK</v>
      </c>
    </row>
    <row r="236" spans="1:4">
      <c r="A236" s="10">
        <v>175</v>
      </c>
      <c r="D236" s="2" t="str">
        <f t="shared" si="2"/>
        <v>OK</v>
      </c>
    </row>
    <row r="237" spans="1:4">
      <c r="A237" s="10">
        <v>176</v>
      </c>
      <c r="D237" s="2" t="str">
        <f t="shared" si="2"/>
        <v>OK</v>
      </c>
    </row>
    <row r="238" spans="1:4">
      <c r="A238" s="10">
        <v>177</v>
      </c>
      <c r="D238" s="2" t="str">
        <f t="shared" si="2"/>
        <v>OK</v>
      </c>
    </row>
    <row r="239" spans="1:4">
      <c r="A239" s="10">
        <v>178</v>
      </c>
      <c r="D239" s="2" t="str">
        <f t="shared" si="2"/>
        <v>OK</v>
      </c>
    </row>
    <row r="240" spans="1:4">
      <c r="A240" s="10">
        <v>179</v>
      </c>
      <c r="D240" s="2" t="str">
        <f t="shared" si="2"/>
        <v>OK</v>
      </c>
    </row>
    <row r="241" spans="1:4">
      <c r="A241" s="10">
        <v>180</v>
      </c>
      <c r="C241" s="2" t="s">
        <v>572</v>
      </c>
      <c r="D241" s="2" t="str">
        <f t="shared" si="2"/>
        <v>OK</v>
      </c>
    </row>
    <row r="242" spans="1:4">
      <c r="A242" s="10">
        <v>181</v>
      </c>
      <c r="D242" s="2" t="str">
        <f t="shared" si="2"/>
        <v>OK</v>
      </c>
    </row>
    <row r="243" spans="1:4">
      <c r="A243" s="10">
        <v>182</v>
      </c>
      <c r="D243" s="2" t="str">
        <f t="shared" si="2"/>
        <v>OK</v>
      </c>
    </row>
    <row r="244" spans="1:4">
      <c r="A244" s="10">
        <v>183</v>
      </c>
      <c r="D244" s="2" t="str">
        <f t="shared" si="2"/>
        <v>OK</v>
      </c>
    </row>
    <row r="245" spans="1:4">
      <c r="A245" s="10">
        <v>184</v>
      </c>
      <c r="D245" s="2" t="str">
        <f t="shared" si="2"/>
        <v>OK</v>
      </c>
    </row>
    <row r="246" spans="1:4">
      <c r="A246" s="10">
        <v>185</v>
      </c>
      <c r="D246" s="2" t="str">
        <f t="shared" si="2"/>
        <v>OK</v>
      </c>
    </row>
    <row r="247" spans="1:4">
      <c r="A247" s="10">
        <v>186</v>
      </c>
      <c r="C247" s="2" t="s">
        <v>572</v>
      </c>
      <c r="D247" s="2" t="str">
        <f t="shared" si="2"/>
        <v>OK</v>
      </c>
    </row>
    <row r="248" spans="1:4">
      <c r="A248" s="10">
        <v>187</v>
      </c>
      <c r="D248" s="2" t="str">
        <f t="shared" si="2"/>
        <v>OK</v>
      </c>
    </row>
    <row r="249" spans="1:4">
      <c r="A249" s="10">
        <v>188</v>
      </c>
      <c r="C249" s="2" t="s">
        <v>572</v>
      </c>
      <c r="D249" s="2" t="str">
        <f t="shared" si="2"/>
        <v>OK</v>
      </c>
    </row>
    <row r="250" spans="1:4">
      <c r="A250" s="10">
        <v>189</v>
      </c>
      <c r="D250" s="2" t="str">
        <f t="shared" si="2"/>
        <v>OK</v>
      </c>
    </row>
    <row r="251" spans="1:4">
      <c r="A251" s="10">
        <v>190</v>
      </c>
      <c r="D251" s="2" t="str">
        <f t="shared" si="2"/>
        <v>OK</v>
      </c>
    </row>
    <row r="252" spans="1:4">
      <c r="A252" s="10">
        <v>191</v>
      </c>
      <c r="D252" s="2" t="str">
        <f t="shared" si="2"/>
        <v>OK</v>
      </c>
    </row>
    <row r="253" spans="1:4">
      <c r="A253" s="10">
        <v>192</v>
      </c>
      <c r="D253" s="2" t="str">
        <f t="shared" si="2"/>
        <v>OK</v>
      </c>
    </row>
    <row r="254" spans="1:4">
      <c r="A254" s="10">
        <v>193</v>
      </c>
      <c r="D254" s="2" t="str">
        <f t="shared" si="2"/>
        <v>OK</v>
      </c>
    </row>
    <row r="255" spans="1:4">
      <c r="A255" s="10">
        <v>194</v>
      </c>
      <c r="D255" s="2" t="str">
        <f t="shared" ref="D255:D318" si="3">IF(ISBLANK(B255),"OK",IF(A255-B255=0,"OK","Error?"))</f>
        <v>OK</v>
      </c>
    </row>
    <row r="256" spans="1:4">
      <c r="A256" s="10">
        <v>195</v>
      </c>
      <c r="D256" s="2" t="str">
        <f t="shared" si="3"/>
        <v>OK</v>
      </c>
    </row>
    <row r="257" spans="1:4">
      <c r="A257" s="10">
        <v>196</v>
      </c>
      <c r="D257" s="2" t="str">
        <f t="shared" si="3"/>
        <v>OK</v>
      </c>
    </row>
    <row r="258" spans="1:4">
      <c r="A258" s="10">
        <v>197</v>
      </c>
      <c r="D258" s="2" t="str">
        <f t="shared" si="3"/>
        <v>OK</v>
      </c>
    </row>
    <row r="259" spans="1:4">
      <c r="A259" s="10">
        <v>198</v>
      </c>
      <c r="D259" s="2" t="str">
        <f t="shared" si="3"/>
        <v>OK</v>
      </c>
    </row>
    <row r="260" spans="1:4">
      <c r="A260" s="10">
        <v>199</v>
      </c>
      <c r="D260" s="2" t="str">
        <f t="shared" si="3"/>
        <v>OK</v>
      </c>
    </row>
    <row r="261" spans="1:4">
      <c r="A261" s="10">
        <v>200</v>
      </c>
      <c r="D261" s="2" t="str">
        <f t="shared" si="3"/>
        <v>OK</v>
      </c>
    </row>
    <row r="262" spans="1:4">
      <c r="A262" s="10">
        <v>201</v>
      </c>
      <c r="D262" s="2" t="str">
        <f t="shared" si="3"/>
        <v>OK</v>
      </c>
    </row>
    <row r="263" spans="1:4">
      <c r="A263" s="10">
        <v>202</v>
      </c>
      <c r="D263" s="2" t="str">
        <f t="shared" si="3"/>
        <v>OK</v>
      </c>
    </row>
    <row r="264" spans="1:4">
      <c r="A264" s="10">
        <v>203</v>
      </c>
      <c r="D264" s="2" t="str">
        <f t="shared" si="3"/>
        <v>OK</v>
      </c>
    </row>
    <row r="265" spans="1:4">
      <c r="A265" s="10">
        <v>204</v>
      </c>
      <c r="D265" s="2" t="str">
        <f t="shared" si="3"/>
        <v>OK</v>
      </c>
    </row>
    <row r="266" spans="1:4">
      <c r="A266" s="10">
        <v>205</v>
      </c>
      <c r="D266" s="2" t="str">
        <f t="shared" si="3"/>
        <v>OK</v>
      </c>
    </row>
    <row r="267" spans="1:4">
      <c r="A267" s="10">
        <v>206</v>
      </c>
      <c r="D267" s="2" t="str">
        <f t="shared" si="3"/>
        <v>OK</v>
      </c>
    </row>
    <row r="268" spans="1:4">
      <c r="A268" s="10">
        <v>207</v>
      </c>
      <c r="D268" s="2" t="str">
        <f t="shared" si="3"/>
        <v>OK</v>
      </c>
    </row>
    <row r="269" spans="1:4">
      <c r="A269" s="10">
        <v>208</v>
      </c>
      <c r="D269" s="2" t="str">
        <f t="shared" si="3"/>
        <v>OK</v>
      </c>
    </row>
    <row r="270" spans="1:4">
      <c r="A270" s="10">
        <v>209</v>
      </c>
      <c r="D270" s="2" t="str">
        <f t="shared" si="3"/>
        <v>OK</v>
      </c>
    </row>
    <row r="271" spans="1:4">
      <c r="A271" s="10">
        <v>210</v>
      </c>
      <c r="D271" s="2" t="str">
        <f t="shared" si="3"/>
        <v>OK</v>
      </c>
    </row>
    <row r="272" spans="1:4">
      <c r="A272" s="10">
        <v>211</v>
      </c>
      <c r="D272" s="2" t="str">
        <f t="shared" si="3"/>
        <v>OK</v>
      </c>
    </row>
    <row r="273" spans="1:4">
      <c r="A273" s="5">
        <v>212</v>
      </c>
      <c r="B273" s="138">
        <f>'Assets-Liab 5-6'!M16</f>
        <v>10020669</v>
      </c>
      <c r="D273" s="2" t="str">
        <f t="shared" si="3"/>
        <v>Error?</v>
      </c>
    </row>
    <row r="274" spans="1:4">
      <c r="A274" s="5">
        <v>213</v>
      </c>
      <c r="B274" s="138">
        <f>'Assets-Liab 5-6'!M17</f>
        <v>405347846</v>
      </c>
      <c r="D274" s="2" t="str">
        <f t="shared" si="3"/>
        <v>Error?</v>
      </c>
    </row>
    <row r="275" spans="1:4">
      <c r="A275" s="5">
        <v>214</v>
      </c>
      <c r="B275" s="138">
        <f>'Assets-Liab 5-6'!M18</f>
        <v>14828234</v>
      </c>
      <c r="D275" s="2" t="str">
        <f t="shared" si="3"/>
        <v>Error?</v>
      </c>
    </row>
    <row r="276" spans="1:4">
      <c r="A276" s="5">
        <v>215</v>
      </c>
      <c r="B276" s="138">
        <f>'Assets-Liab 5-6'!M19</f>
        <v>35606935</v>
      </c>
      <c r="D276" s="2" t="str">
        <f t="shared" si="3"/>
        <v>Error?</v>
      </c>
    </row>
    <row r="277" spans="1:4">
      <c r="A277" s="10">
        <v>216</v>
      </c>
      <c r="D277" s="2" t="str">
        <f t="shared" si="3"/>
        <v>OK</v>
      </c>
    </row>
    <row r="278" spans="1:4">
      <c r="A278" s="10">
        <v>217</v>
      </c>
      <c r="D278" s="2" t="str">
        <f t="shared" si="3"/>
        <v>OK</v>
      </c>
    </row>
    <row r="279" spans="1:4">
      <c r="A279" s="5">
        <v>218</v>
      </c>
      <c r="B279" s="138">
        <f>'Assets-Liab 5-6'!M23</f>
        <v>490539139</v>
      </c>
      <c r="C279" s="2" t="s">
        <v>572</v>
      </c>
      <c r="D279" s="2" t="str">
        <f t="shared" si="3"/>
        <v>Error?</v>
      </c>
    </row>
    <row r="280" spans="1:4">
      <c r="A280" s="5">
        <v>219</v>
      </c>
      <c r="B280" s="138">
        <f>'Assets-Liab 5-6'!M40</f>
        <v>490539139</v>
      </c>
      <c r="D280" s="2" t="str">
        <f t="shared" si="3"/>
        <v>Error?</v>
      </c>
    </row>
    <row r="281" spans="1:4">
      <c r="A281" s="5">
        <v>220</v>
      </c>
      <c r="B281" s="138">
        <f>'Assets-Liab 5-6'!M41</f>
        <v>490539139</v>
      </c>
      <c r="C281" s="2" t="s">
        <v>572</v>
      </c>
      <c r="D281" s="2" t="str">
        <f t="shared" si="3"/>
        <v>Error?</v>
      </c>
    </row>
    <row r="282" spans="1:4">
      <c r="A282" s="5">
        <v>221</v>
      </c>
      <c r="B282" s="138">
        <f>'Assets-Liab 5-6'!N21</f>
        <v>6734908</v>
      </c>
      <c r="D282" s="2" t="str">
        <f t="shared" si="3"/>
        <v>Error?</v>
      </c>
    </row>
    <row r="283" spans="1:4">
      <c r="A283" s="5">
        <v>222</v>
      </c>
      <c r="B283" s="138">
        <f>'Assets-Liab 5-6'!N22</f>
        <v>194172596.00000003</v>
      </c>
      <c r="D283" s="2" t="str">
        <f t="shared" si="3"/>
        <v>Error?</v>
      </c>
    </row>
    <row r="284" spans="1:4">
      <c r="A284" s="5">
        <v>223</v>
      </c>
      <c r="B284" s="138">
        <f>'Assets-Liab 5-6'!N23</f>
        <v>200907504.00000003</v>
      </c>
      <c r="C284" s="2" t="s">
        <v>572</v>
      </c>
      <c r="D284" s="2" t="str">
        <f t="shared" si="3"/>
        <v>Error?</v>
      </c>
    </row>
    <row r="285" spans="1:4">
      <c r="A285" s="5">
        <v>224</v>
      </c>
      <c r="B285" s="138">
        <f>'Assets-Liab 5-6'!N36</f>
        <v>200907504</v>
      </c>
      <c r="D285" s="2" t="str">
        <f t="shared" si="3"/>
        <v>Error?</v>
      </c>
    </row>
    <row r="286" spans="1:4">
      <c r="A286" s="10">
        <v>225</v>
      </c>
      <c r="D286" s="2" t="str">
        <f t="shared" si="3"/>
        <v>OK</v>
      </c>
    </row>
    <row r="287" spans="1:4">
      <c r="A287" s="5">
        <v>226</v>
      </c>
      <c r="B287" s="138">
        <f>'Assets-Liab 5-6'!N37</f>
        <v>200907504</v>
      </c>
      <c r="C287" s="2" t="s">
        <v>572</v>
      </c>
      <c r="D287" s="2" t="str">
        <f t="shared" si="3"/>
        <v>Error?</v>
      </c>
    </row>
    <row r="288" spans="1:4">
      <c r="A288" s="5">
        <v>227</v>
      </c>
      <c r="B288" s="138">
        <f>'Assets-Liab 5-6'!N41</f>
        <v>200907504</v>
      </c>
      <c r="C288" s="2" t="s">
        <v>572</v>
      </c>
      <c r="D288" s="2" t="str">
        <f t="shared" si="3"/>
        <v>Error?</v>
      </c>
    </row>
    <row r="289" spans="1:4">
      <c r="A289" s="10">
        <v>228</v>
      </c>
      <c r="D289" s="2" t="str">
        <f t="shared" si="3"/>
        <v>OK</v>
      </c>
    </row>
    <row r="290" spans="1:4">
      <c r="A290" s="10">
        <v>229</v>
      </c>
      <c r="D290" s="2" t="str">
        <f t="shared" si="3"/>
        <v>OK</v>
      </c>
    </row>
    <row r="291" spans="1:4">
      <c r="A291" s="10">
        <v>230</v>
      </c>
      <c r="D291" s="2" t="str">
        <f t="shared" si="3"/>
        <v>OK</v>
      </c>
    </row>
    <row r="292" spans="1:4">
      <c r="A292" s="10">
        <v>231</v>
      </c>
      <c r="D292" s="2" t="str">
        <f t="shared" si="3"/>
        <v>OK</v>
      </c>
    </row>
    <row r="293" spans="1:4">
      <c r="A293" s="10">
        <v>232</v>
      </c>
      <c r="D293" s="2" t="str">
        <f t="shared" si="3"/>
        <v>OK</v>
      </c>
    </row>
    <row r="294" spans="1:4">
      <c r="A294" s="10">
        <v>233</v>
      </c>
      <c r="D294" s="2" t="str">
        <f t="shared" si="3"/>
        <v>OK</v>
      </c>
    </row>
    <row r="295" spans="1:4">
      <c r="A295" s="10">
        <v>234</v>
      </c>
      <c r="D295" s="2" t="str">
        <f t="shared" si="3"/>
        <v>OK</v>
      </c>
    </row>
    <row r="296" spans="1:4">
      <c r="A296" s="10">
        <v>235</v>
      </c>
      <c r="D296" s="2" t="str">
        <f t="shared" si="3"/>
        <v>OK</v>
      </c>
    </row>
    <row r="297" spans="1:4">
      <c r="A297" s="10">
        <v>236</v>
      </c>
      <c r="D297" s="2" t="str">
        <f t="shared" si="3"/>
        <v>OK</v>
      </c>
    </row>
    <row r="298" spans="1:4">
      <c r="A298" s="10">
        <v>237</v>
      </c>
      <c r="D298" s="2" t="str">
        <f t="shared" si="3"/>
        <v>OK</v>
      </c>
    </row>
    <row r="299" spans="1:4">
      <c r="A299" s="10">
        <v>238</v>
      </c>
      <c r="D299" s="2" t="str">
        <f t="shared" si="3"/>
        <v>OK</v>
      </c>
    </row>
    <row r="300" spans="1:4">
      <c r="A300" s="10">
        <v>239</v>
      </c>
      <c r="D300" s="2" t="str">
        <f t="shared" si="3"/>
        <v>OK</v>
      </c>
    </row>
    <row r="301" spans="1:4">
      <c r="A301" s="10">
        <v>240</v>
      </c>
      <c r="D301" s="2" t="str">
        <f t="shared" si="3"/>
        <v>OK</v>
      </c>
    </row>
    <row r="302" spans="1:4">
      <c r="A302" s="10">
        <v>241</v>
      </c>
      <c r="D302" s="2" t="str">
        <f t="shared" si="3"/>
        <v>OK</v>
      </c>
    </row>
    <row r="303" spans="1:4">
      <c r="A303" s="10">
        <v>242</v>
      </c>
      <c r="D303" s="2" t="str">
        <f t="shared" si="3"/>
        <v>OK</v>
      </c>
    </row>
    <row r="304" spans="1:4">
      <c r="A304" s="10">
        <v>243</v>
      </c>
      <c r="D304" s="2" t="str">
        <f t="shared" si="3"/>
        <v>OK</v>
      </c>
    </row>
    <row r="305" spans="1:4">
      <c r="A305" s="10">
        <v>244</v>
      </c>
      <c r="D305" s="2" t="str">
        <f t="shared" si="3"/>
        <v>OK</v>
      </c>
    </row>
    <row r="306" spans="1:4">
      <c r="A306" s="10">
        <v>245</v>
      </c>
      <c r="D306" s="2" t="str">
        <f t="shared" si="3"/>
        <v>OK</v>
      </c>
    </row>
    <row r="307" spans="1:4">
      <c r="A307" s="10">
        <v>246</v>
      </c>
      <c r="D307" s="2" t="str">
        <f t="shared" si="3"/>
        <v>OK</v>
      </c>
    </row>
    <row r="308" spans="1:4">
      <c r="A308" s="10">
        <v>247</v>
      </c>
      <c r="D308" s="2" t="str">
        <f t="shared" si="3"/>
        <v>OK</v>
      </c>
    </row>
    <row r="309" spans="1:4">
      <c r="A309" s="10">
        <v>248</v>
      </c>
      <c r="D309" s="2" t="str">
        <f t="shared" si="3"/>
        <v>OK</v>
      </c>
    </row>
    <row r="310" spans="1:4">
      <c r="A310" s="10">
        <v>249</v>
      </c>
      <c r="D310" s="2" t="str">
        <f t="shared" si="3"/>
        <v>OK</v>
      </c>
    </row>
    <row r="311" spans="1:4">
      <c r="A311" s="10">
        <v>250</v>
      </c>
      <c r="D311" s="2" t="str">
        <f t="shared" si="3"/>
        <v>OK</v>
      </c>
    </row>
    <row r="312" spans="1:4">
      <c r="A312" s="10">
        <v>251</v>
      </c>
      <c r="D312" s="2" t="str">
        <f t="shared" si="3"/>
        <v>OK</v>
      </c>
    </row>
    <row r="313" spans="1:4">
      <c r="A313" s="10">
        <v>252</v>
      </c>
      <c r="D313" s="2" t="str">
        <f t="shared" si="3"/>
        <v>OK</v>
      </c>
    </row>
    <row r="314" spans="1:4">
      <c r="A314" s="10">
        <v>253</v>
      </c>
      <c r="D314" s="2" t="str">
        <f t="shared" si="3"/>
        <v>OK</v>
      </c>
    </row>
    <row r="315" spans="1:4">
      <c r="A315" s="10">
        <v>254</v>
      </c>
      <c r="D315" s="2" t="str">
        <f t="shared" si="3"/>
        <v>OK</v>
      </c>
    </row>
    <row r="316" spans="1:4">
      <c r="A316" s="10">
        <v>255</v>
      </c>
      <c r="D316" s="2" t="str">
        <f t="shared" si="3"/>
        <v>OK</v>
      </c>
    </row>
    <row r="317" spans="1:4">
      <c r="A317" s="10">
        <v>256</v>
      </c>
      <c r="D317" s="2" t="str">
        <f t="shared" si="3"/>
        <v>OK</v>
      </c>
    </row>
    <row r="318" spans="1:4">
      <c r="A318" s="10">
        <v>257</v>
      </c>
      <c r="D318" s="2" t="str">
        <f t="shared" si="3"/>
        <v>OK</v>
      </c>
    </row>
    <row r="319" spans="1:4">
      <c r="A319" s="10">
        <v>258</v>
      </c>
      <c r="D319" s="2" t="str">
        <f t="shared" ref="D319:D382" si="4">IF(ISBLANK(B319),"OK",IF(A319-B319=0,"OK","Error?"))</f>
        <v>OK</v>
      </c>
    </row>
    <row r="320" spans="1:4">
      <c r="A320" s="5">
        <v>259</v>
      </c>
      <c r="B320" s="138">
        <f>'Acct Summary 7-8'!C24</f>
        <v>0</v>
      </c>
      <c r="D320" s="2" t="str">
        <f t="shared" si="4"/>
        <v>Error?</v>
      </c>
    </row>
    <row r="321" spans="1:4">
      <c r="A321" s="5">
        <v>260</v>
      </c>
      <c r="B321" s="138">
        <f>'Acct Summary 7-8'!C26</f>
        <v>0</v>
      </c>
      <c r="D321" s="2" t="str">
        <f t="shared" si="4"/>
        <v>Error?</v>
      </c>
    </row>
    <row r="322" spans="1:4">
      <c r="A322" s="10">
        <v>261</v>
      </c>
      <c r="D322" s="2" t="str">
        <f t="shared" si="4"/>
        <v>OK</v>
      </c>
    </row>
    <row r="323" spans="1:4">
      <c r="A323" s="5">
        <v>262</v>
      </c>
      <c r="B323" s="138">
        <f>'Acct Summary 7-8'!C33</f>
        <v>0</v>
      </c>
      <c r="D323" s="2" t="str">
        <f t="shared" si="4"/>
        <v>Error?</v>
      </c>
    </row>
    <row r="324" spans="1:4">
      <c r="A324" s="5">
        <v>263</v>
      </c>
      <c r="B324" s="138">
        <f>'Acct Summary 7-8'!C34</f>
        <v>0</v>
      </c>
      <c r="D324" s="2" t="str">
        <f t="shared" si="4"/>
        <v>Error?</v>
      </c>
    </row>
    <row r="325" spans="1:4">
      <c r="A325" s="5">
        <v>264</v>
      </c>
      <c r="B325" s="138">
        <f>'Acct Summary 7-8'!C35</f>
        <v>0</v>
      </c>
      <c r="D325" s="2" t="str">
        <f t="shared" si="4"/>
        <v>Error?</v>
      </c>
    </row>
    <row r="326" spans="1:4">
      <c r="A326" s="10">
        <v>265</v>
      </c>
      <c r="D326" s="2" t="str">
        <f t="shared" si="4"/>
        <v>OK</v>
      </c>
    </row>
    <row r="327" spans="1:4">
      <c r="A327" s="10">
        <v>266</v>
      </c>
      <c r="D327" s="2" t="str">
        <f t="shared" si="4"/>
        <v>OK</v>
      </c>
    </row>
    <row r="328" spans="1:4">
      <c r="A328" s="10">
        <v>267</v>
      </c>
      <c r="D328" s="2" t="str">
        <f t="shared" si="4"/>
        <v>OK</v>
      </c>
    </row>
    <row r="329" spans="1:4">
      <c r="A329" s="10">
        <v>268</v>
      </c>
      <c r="D329" s="2" t="str">
        <f t="shared" si="4"/>
        <v>OK</v>
      </c>
    </row>
    <row r="330" spans="1:4">
      <c r="A330" s="10">
        <v>269</v>
      </c>
      <c r="D330" s="2" t="str">
        <f t="shared" si="4"/>
        <v>OK</v>
      </c>
    </row>
    <row r="331" spans="1:4">
      <c r="A331" s="10">
        <v>270</v>
      </c>
      <c r="D331" s="2" t="str">
        <f t="shared" si="4"/>
        <v>OK</v>
      </c>
    </row>
    <row r="332" spans="1:4">
      <c r="A332" s="10">
        <v>271</v>
      </c>
      <c r="D332" s="2" t="str">
        <f t="shared" si="4"/>
        <v>OK</v>
      </c>
    </row>
    <row r="333" spans="1:4">
      <c r="A333" s="10">
        <v>272</v>
      </c>
      <c r="D333" s="2" t="str">
        <f t="shared" si="4"/>
        <v>OK</v>
      </c>
    </row>
    <row r="334" spans="1:4">
      <c r="A334" s="10">
        <v>273</v>
      </c>
      <c r="D334" s="2" t="str">
        <f t="shared" si="4"/>
        <v>OK</v>
      </c>
    </row>
    <row r="335" spans="1:4">
      <c r="A335" s="10">
        <v>274</v>
      </c>
      <c r="D335" s="2" t="str">
        <f t="shared" si="4"/>
        <v>OK</v>
      </c>
    </row>
    <row r="336" spans="1:4">
      <c r="A336" s="10">
        <v>275</v>
      </c>
      <c r="D336" s="2" t="str">
        <f t="shared" si="4"/>
        <v>OK</v>
      </c>
    </row>
    <row r="337" spans="1:4">
      <c r="A337" s="10">
        <v>276</v>
      </c>
      <c r="D337" s="2" t="str">
        <f t="shared" si="4"/>
        <v>OK</v>
      </c>
    </row>
    <row r="338" spans="1:4">
      <c r="A338" s="10">
        <v>277</v>
      </c>
      <c r="D338" s="2" t="str">
        <f t="shared" si="4"/>
        <v>OK</v>
      </c>
    </row>
    <row r="339" spans="1:4">
      <c r="A339" s="10">
        <v>278</v>
      </c>
      <c r="D339" s="2" t="str">
        <f t="shared" si="4"/>
        <v>OK</v>
      </c>
    </row>
    <row r="340" spans="1:4">
      <c r="A340" s="10">
        <v>279</v>
      </c>
      <c r="D340" s="2" t="str">
        <f t="shared" si="4"/>
        <v>OK</v>
      </c>
    </row>
    <row r="341" spans="1:4">
      <c r="A341" s="10">
        <v>280</v>
      </c>
      <c r="D341" s="2" t="str">
        <f t="shared" si="4"/>
        <v>OK</v>
      </c>
    </row>
    <row r="342" spans="1:4">
      <c r="A342" s="10">
        <v>281</v>
      </c>
      <c r="D342" s="2" t="str">
        <f t="shared" si="4"/>
        <v>OK</v>
      </c>
    </row>
    <row r="343" spans="1:4">
      <c r="A343" s="10">
        <v>282</v>
      </c>
      <c r="D343" s="2" t="str">
        <f t="shared" si="4"/>
        <v>OK</v>
      </c>
    </row>
    <row r="344" spans="1:4">
      <c r="A344" s="10">
        <v>283</v>
      </c>
      <c r="D344" s="2" t="str">
        <f t="shared" si="4"/>
        <v>OK</v>
      </c>
    </row>
    <row r="345" spans="1:4">
      <c r="A345" s="10">
        <v>284</v>
      </c>
      <c r="D345" s="2" t="str">
        <f t="shared" si="4"/>
        <v>OK</v>
      </c>
    </row>
    <row r="346" spans="1:4">
      <c r="A346" s="10">
        <v>285</v>
      </c>
      <c r="D346" s="2" t="str">
        <f t="shared" si="4"/>
        <v>OK</v>
      </c>
    </row>
    <row r="347" spans="1:4">
      <c r="A347" s="10">
        <v>286</v>
      </c>
      <c r="D347" s="2" t="str">
        <f t="shared" si="4"/>
        <v>OK</v>
      </c>
    </row>
    <row r="348" spans="1:4">
      <c r="A348" s="10">
        <v>287</v>
      </c>
      <c r="D348" s="2" t="str">
        <f t="shared" si="4"/>
        <v>OK</v>
      </c>
    </row>
    <row r="349" spans="1:4">
      <c r="A349" s="10">
        <v>288</v>
      </c>
      <c r="D349" s="2" t="str">
        <f t="shared" si="4"/>
        <v>OK</v>
      </c>
    </row>
    <row r="350" spans="1:4">
      <c r="A350" s="10">
        <v>289</v>
      </c>
      <c r="D350" s="2" t="str">
        <f t="shared" si="4"/>
        <v>OK</v>
      </c>
    </row>
    <row r="351" spans="1:4">
      <c r="A351" s="10">
        <v>290</v>
      </c>
      <c r="D351" s="2" t="str">
        <f t="shared" si="4"/>
        <v>OK</v>
      </c>
    </row>
    <row r="352" spans="1:4">
      <c r="A352" s="10">
        <v>291</v>
      </c>
      <c r="D352" s="2" t="str">
        <f t="shared" si="4"/>
        <v>OK</v>
      </c>
    </row>
    <row r="353" spans="1:4">
      <c r="A353" s="10">
        <v>292</v>
      </c>
      <c r="D353" s="2" t="str">
        <f t="shared" si="4"/>
        <v>OK</v>
      </c>
    </row>
    <row r="354" spans="1:4">
      <c r="A354" s="10">
        <v>293</v>
      </c>
      <c r="D354" s="2" t="str">
        <f t="shared" si="4"/>
        <v>OK</v>
      </c>
    </row>
    <row r="355" spans="1:4">
      <c r="A355" s="10">
        <v>294</v>
      </c>
      <c r="D355" s="2" t="str">
        <f t="shared" si="4"/>
        <v>OK</v>
      </c>
    </row>
    <row r="356" spans="1:4">
      <c r="A356" s="10">
        <v>295</v>
      </c>
      <c r="D356" s="2" t="str">
        <f t="shared" si="4"/>
        <v>OK</v>
      </c>
    </row>
    <row r="357" spans="1:4">
      <c r="A357" s="10">
        <v>296</v>
      </c>
      <c r="D357" s="2" t="str">
        <f t="shared" si="4"/>
        <v>OK</v>
      </c>
    </row>
    <row r="358" spans="1:4">
      <c r="A358" s="10">
        <v>297</v>
      </c>
      <c r="D358" s="2" t="str">
        <f t="shared" si="4"/>
        <v>OK</v>
      </c>
    </row>
    <row r="359" spans="1:4">
      <c r="A359" s="10">
        <v>298</v>
      </c>
      <c r="D359" s="2" t="str">
        <f t="shared" si="4"/>
        <v>OK</v>
      </c>
    </row>
    <row r="360" spans="1:4">
      <c r="A360" s="10">
        <v>299</v>
      </c>
      <c r="D360" s="2" t="str">
        <f t="shared" si="4"/>
        <v>OK</v>
      </c>
    </row>
    <row r="361" spans="1:4">
      <c r="A361" s="10">
        <v>300</v>
      </c>
      <c r="D361" s="2" t="str">
        <f t="shared" si="4"/>
        <v>OK</v>
      </c>
    </row>
    <row r="362" spans="1:4">
      <c r="A362" s="10">
        <v>301</v>
      </c>
      <c r="D362" s="2" t="str">
        <f t="shared" si="4"/>
        <v>OK</v>
      </c>
    </row>
    <row r="363" spans="1:4">
      <c r="A363" s="10">
        <v>302</v>
      </c>
      <c r="D363" s="2" t="str">
        <f t="shared" si="4"/>
        <v>OK</v>
      </c>
    </row>
    <row r="364" spans="1:4">
      <c r="A364" s="10">
        <v>303</v>
      </c>
      <c r="D364" s="2" t="str">
        <f t="shared" si="4"/>
        <v>OK</v>
      </c>
    </row>
    <row r="365" spans="1:4">
      <c r="A365" s="10">
        <v>304</v>
      </c>
      <c r="D365" s="2" t="str">
        <f t="shared" si="4"/>
        <v>OK</v>
      </c>
    </row>
    <row r="366" spans="1:4">
      <c r="A366" s="10">
        <v>305</v>
      </c>
      <c r="D366" s="2" t="str">
        <f t="shared" si="4"/>
        <v>OK</v>
      </c>
    </row>
    <row r="367" spans="1:4">
      <c r="A367" s="10">
        <v>306</v>
      </c>
      <c r="D367" s="2" t="str">
        <f t="shared" si="4"/>
        <v>OK</v>
      </c>
    </row>
    <row r="368" spans="1:4">
      <c r="A368" s="10">
        <v>307</v>
      </c>
      <c r="D368" s="2" t="str">
        <f t="shared" si="4"/>
        <v>OK</v>
      </c>
    </row>
    <row r="369" spans="1:4">
      <c r="A369" s="10">
        <v>308</v>
      </c>
      <c r="D369" s="2" t="str">
        <f t="shared" si="4"/>
        <v>OK</v>
      </c>
    </row>
    <row r="370" spans="1:4">
      <c r="A370" s="10">
        <v>309</v>
      </c>
      <c r="D370" s="2" t="str">
        <f t="shared" si="4"/>
        <v>OK</v>
      </c>
    </row>
    <row r="371" spans="1:4">
      <c r="A371" s="10">
        <v>310</v>
      </c>
      <c r="D371" s="2" t="str">
        <f t="shared" si="4"/>
        <v>OK</v>
      </c>
    </row>
    <row r="372" spans="1:4">
      <c r="A372" s="10">
        <v>311</v>
      </c>
      <c r="D372" s="2" t="str">
        <f t="shared" si="4"/>
        <v>OK</v>
      </c>
    </row>
    <row r="373" spans="1:4">
      <c r="A373" s="10">
        <v>312</v>
      </c>
      <c r="D373" s="2" t="str">
        <f t="shared" si="4"/>
        <v>OK</v>
      </c>
    </row>
    <row r="374" spans="1:4">
      <c r="A374" s="10">
        <v>313</v>
      </c>
      <c r="D374" s="2" t="str">
        <f t="shared" si="4"/>
        <v>OK</v>
      </c>
    </row>
    <row r="375" spans="1:4">
      <c r="A375" s="10">
        <v>314</v>
      </c>
      <c r="D375" s="2" t="str">
        <f t="shared" si="4"/>
        <v>OK</v>
      </c>
    </row>
    <row r="376" spans="1:4">
      <c r="A376" s="10">
        <v>315</v>
      </c>
      <c r="D376" s="2" t="str">
        <f t="shared" si="4"/>
        <v>OK</v>
      </c>
    </row>
    <row r="377" spans="1:4">
      <c r="A377" s="10">
        <v>316</v>
      </c>
      <c r="D377" s="2" t="str">
        <f t="shared" si="4"/>
        <v>OK</v>
      </c>
    </row>
    <row r="378" spans="1:4">
      <c r="A378" s="10">
        <v>317</v>
      </c>
      <c r="D378" s="2" t="str">
        <f t="shared" si="4"/>
        <v>OK</v>
      </c>
    </row>
    <row r="379" spans="1:4">
      <c r="A379" s="10">
        <v>318</v>
      </c>
      <c r="D379" s="2" t="str">
        <f t="shared" si="4"/>
        <v>OK</v>
      </c>
    </row>
    <row r="380" spans="1:4">
      <c r="A380" s="10">
        <v>319</v>
      </c>
      <c r="D380" s="2" t="str">
        <f t="shared" si="4"/>
        <v>OK</v>
      </c>
    </row>
    <row r="381" spans="1:4">
      <c r="A381" s="10">
        <v>320</v>
      </c>
      <c r="D381" s="2" t="str">
        <f t="shared" si="4"/>
        <v>OK</v>
      </c>
    </row>
    <row r="382" spans="1:4">
      <c r="A382" s="10">
        <v>321</v>
      </c>
      <c r="D382" s="2" t="str">
        <f t="shared" si="4"/>
        <v>OK</v>
      </c>
    </row>
    <row r="383" spans="1:4">
      <c r="A383" s="10">
        <v>322</v>
      </c>
      <c r="D383" s="2" t="str">
        <f t="shared" ref="D383:D446" si="5">IF(ISBLANK(B383),"OK",IF(A383-B383=0,"OK","Error?"))</f>
        <v>OK</v>
      </c>
    </row>
    <row r="384" spans="1:4">
      <c r="A384" s="10">
        <v>323</v>
      </c>
      <c r="D384" s="2" t="str">
        <f t="shared" si="5"/>
        <v>OK</v>
      </c>
    </row>
    <row r="385" spans="1:4">
      <c r="A385" s="10">
        <v>324</v>
      </c>
      <c r="D385" s="2" t="str">
        <f t="shared" si="5"/>
        <v>OK</v>
      </c>
    </row>
    <row r="386" spans="1:4">
      <c r="A386" s="10">
        <v>325</v>
      </c>
      <c r="D386" s="2" t="str">
        <f t="shared" si="5"/>
        <v>OK</v>
      </c>
    </row>
    <row r="387" spans="1:4">
      <c r="A387" s="10">
        <v>326</v>
      </c>
      <c r="D387" s="2" t="str">
        <f t="shared" si="5"/>
        <v>OK</v>
      </c>
    </row>
    <row r="388" spans="1:4">
      <c r="A388" s="10">
        <v>327</v>
      </c>
      <c r="D388" s="2" t="str">
        <f t="shared" si="5"/>
        <v>OK</v>
      </c>
    </row>
    <row r="389" spans="1:4">
      <c r="A389" s="10">
        <v>328</v>
      </c>
      <c r="D389" s="2" t="str">
        <f t="shared" si="5"/>
        <v>OK</v>
      </c>
    </row>
    <row r="390" spans="1:4">
      <c r="A390" s="10">
        <v>329</v>
      </c>
      <c r="D390" s="2" t="str">
        <f t="shared" si="5"/>
        <v>OK</v>
      </c>
    </row>
    <row r="391" spans="1:4">
      <c r="A391" s="10">
        <v>330</v>
      </c>
      <c r="D391" s="2" t="str">
        <f t="shared" si="5"/>
        <v>OK</v>
      </c>
    </row>
    <row r="392" spans="1:4">
      <c r="A392" s="10">
        <v>331</v>
      </c>
      <c r="D392" s="2" t="str">
        <f t="shared" si="5"/>
        <v>OK</v>
      </c>
    </row>
    <row r="393" spans="1:4">
      <c r="A393" s="10">
        <v>332</v>
      </c>
      <c r="D393" s="2" t="str">
        <f t="shared" si="5"/>
        <v>OK</v>
      </c>
    </row>
    <row r="394" spans="1:4">
      <c r="A394" s="10">
        <v>333</v>
      </c>
      <c r="D394" s="2" t="str">
        <f t="shared" si="5"/>
        <v>OK</v>
      </c>
    </row>
    <row r="395" spans="1:4">
      <c r="A395" s="10">
        <v>334</v>
      </c>
      <c r="D395" s="2" t="str">
        <f t="shared" si="5"/>
        <v>OK</v>
      </c>
    </row>
    <row r="396" spans="1:4">
      <c r="A396" s="10">
        <v>335</v>
      </c>
      <c r="D396" s="2" t="str">
        <f t="shared" si="5"/>
        <v>OK</v>
      </c>
    </row>
    <row r="397" spans="1:4">
      <c r="A397" s="10">
        <v>336</v>
      </c>
      <c r="D397" s="2" t="str">
        <f t="shared" si="5"/>
        <v>OK</v>
      </c>
    </row>
    <row r="398" spans="1:4">
      <c r="A398" s="10">
        <v>337</v>
      </c>
      <c r="D398" s="2" t="str">
        <f t="shared" si="5"/>
        <v>OK</v>
      </c>
    </row>
    <row r="399" spans="1:4">
      <c r="A399" s="10">
        <v>338</v>
      </c>
      <c r="D399" s="2" t="str">
        <f t="shared" si="5"/>
        <v>OK</v>
      </c>
    </row>
    <row r="400" spans="1:4">
      <c r="A400" s="10">
        <v>339</v>
      </c>
      <c r="D400" s="2" t="str">
        <f t="shared" si="5"/>
        <v>OK</v>
      </c>
    </row>
    <row r="401" spans="1:4">
      <c r="A401" s="10">
        <v>340</v>
      </c>
      <c r="D401" s="2" t="str">
        <f t="shared" si="5"/>
        <v>OK</v>
      </c>
    </row>
    <row r="402" spans="1:4">
      <c r="A402" s="10">
        <v>341</v>
      </c>
      <c r="D402" s="2" t="str">
        <f t="shared" si="5"/>
        <v>OK</v>
      </c>
    </row>
    <row r="403" spans="1:4">
      <c r="A403" s="10">
        <v>342</v>
      </c>
      <c r="D403" s="2" t="str">
        <f t="shared" si="5"/>
        <v>OK</v>
      </c>
    </row>
    <row r="404" spans="1:4">
      <c r="A404" s="10">
        <v>343</v>
      </c>
      <c r="D404" s="2" t="str">
        <f t="shared" si="5"/>
        <v>OK</v>
      </c>
    </row>
    <row r="405" spans="1:4">
      <c r="A405" s="10">
        <v>344</v>
      </c>
      <c r="D405" s="2" t="str">
        <f t="shared" si="5"/>
        <v>OK</v>
      </c>
    </row>
    <row r="406" spans="1:4">
      <c r="A406" s="10">
        <v>345</v>
      </c>
      <c r="D406" s="2" t="str">
        <f t="shared" si="5"/>
        <v>OK</v>
      </c>
    </row>
    <row r="407" spans="1:4">
      <c r="A407" s="10">
        <v>346</v>
      </c>
      <c r="D407" s="2" t="str">
        <f t="shared" si="5"/>
        <v>OK</v>
      </c>
    </row>
    <row r="408" spans="1:4">
      <c r="A408" s="10">
        <v>347</v>
      </c>
      <c r="D408" s="2" t="str">
        <f t="shared" si="5"/>
        <v>OK</v>
      </c>
    </row>
    <row r="409" spans="1:4">
      <c r="A409" s="10">
        <v>348</v>
      </c>
      <c r="D409" s="2" t="str">
        <f t="shared" si="5"/>
        <v>OK</v>
      </c>
    </row>
    <row r="410" spans="1:4">
      <c r="A410" s="10">
        <v>349</v>
      </c>
      <c r="D410" s="2" t="str">
        <f t="shared" si="5"/>
        <v>OK</v>
      </c>
    </row>
    <row r="411" spans="1:4">
      <c r="A411" s="10">
        <v>350</v>
      </c>
      <c r="D411" s="2" t="str">
        <f t="shared" si="5"/>
        <v>OK</v>
      </c>
    </row>
    <row r="412" spans="1:4">
      <c r="A412" s="10">
        <v>351</v>
      </c>
      <c r="D412" s="2" t="str">
        <f t="shared" si="5"/>
        <v>OK</v>
      </c>
    </row>
    <row r="413" spans="1:4">
      <c r="A413" s="10">
        <v>352</v>
      </c>
      <c r="D413" s="2" t="str">
        <f t="shared" si="5"/>
        <v>OK</v>
      </c>
    </row>
    <row r="414" spans="1:4">
      <c r="A414" s="10">
        <v>353</v>
      </c>
      <c r="D414" s="2" t="str">
        <f t="shared" si="5"/>
        <v>OK</v>
      </c>
    </row>
    <row r="415" spans="1:4">
      <c r="A415" s="10">
        <v>354</v>
      </c>
      <c r="D415" s="2" t="str">
        <f t="shared" si="5"/>
        <v>OK</v>
      </c>
    </row>
    <row r="416" spans="1:4">
      <c r="A416" s="10">
        <v>355</v>
      </c>
      <c r="D416" s="2" t="str">
        <f t="shared" si="5"/>
        <v>OK</v>
      </c>
    </row>
    <row r="417" spans="1:4">
      <c r="A417" s="10">
        <v>356</v>
      </c>
      <c r="D417" s="2" t="str">
        <f t="shared" si="5"/>
        <v>OK</v>
      </c>
    </row>
    <row r="418" spans="1:4">
      <c r="A418" s="10">
        <v>357</v>
      </c>
      <c r="D418" s="2" t="str">
        <f t="shared" si="5"/>
        <v>OK</v>
      </c>
    </row>
    <row r="419" spans="1:4">
      <c r="A419" s="10">
        <v>358</v>
      </c>
      <c r="D419" s="2" t="str">
        <f t="shared" si="5"/>
        <v>OK</v>
      </c>
    </row>
    <row r="420" spans="1:4">
      <c r="A420" s="10">
        <v>359</v>
      </c>
      <c r="D420" s="2" t="str">
        <f t="shared" si="5"/>
        <v>OK</v>
      </c>
    </row>
    <row r="421" spans="1:4">
      <c r="A421" s="10">
        <v>360</v>
      </c>
      <c r="D421" s="2" t="str">
        <f t="shared" si="5"/>
        <v>OK</v>
      </c>
    </row>
    <row r="422" spans="1:4">
      <c r="A422" s="10">
        <v>361</v>
      </c>
      <c r="D422" s="2" t="str">
        <f t="shared" si="5"/>
        <v>OK</v>
      </c>
    </row>
    <row r="423" spans="1:4">
      <c r="A423" s="10">
        <v>362</v>
      </c>
      <c r="D423" s="2" t="str">
        <f t="shared" si="5"/>
        <v>OK</v>
      </c>
    </row>
    <row r="424" spans="1:4">
      <c r="A424" s="10">
        <v>363</v>
      </c>
      <c r="D424" s="2" t="str">
        <f t="shared" si="5"/>
        <v>OK</v>
      </c>
    </row>
    <row r="425" spans="1:4">
      <c r="A425" s="10">
        <v>364</v>
      </c>
      <c r="D425" s="2" t="str">
        <f t="shared" si="5"/>
        <v>OK</v>
      </c>
    </row>
    <row r="426" spans="1:4">
      <c r="A426" s="10">
        <v>365</v>
      </c>
      <c r="D426" s="2" t="str">
        <f t="shared" si="5"/>
        <v>OK</v>
      </c>
    </row>
    <row r="427" spans="1:4">
      <c r="A427" s="10">
        <v>366</v>
      </c>
      <c r="D427" s="2" t="str">
        <f t="shared" si="5"/>
        <v>OK</v>
      </c>
    </row>
    <row r="428" spans="1:4">
      <c r="A428" s="10">
        <v>367</v>
      </c>
      <c r="D428" s="2" t="str">
        <f t="shared" si="5"/>
        <v>OK</v>
      </c>
    </row>
    <row r="429" spans="1:4">
      <c r="A429" s="10">
        <v>368</v>
      </c>
      <c r="D429" s="2" t="str">
        <f t="shared" si="5"/>
        <v>OK</v>
      </c>
    </row>
    <row r="430" spans="1:4">
      <c r="A430" s="10">
        <v>369</v>
      </c>
      <c r="D430" s="2" t="str">
        <f t="shared" si="5"/>
        <v>OK</v>
      </c>
    </row>
    <row r="431" spans="1:4">
      <c r="A431" s="10">
        <v>370</v>
      </c>
      <c r="D431" s="2" t="str">
        <f t="shared" si="5"/>
        <v>OK</v>
      </c>
    </row>
    <row r="432" spans="1:4">
      <c r="A432" s="5">
        <v>371</v>
      </c>
      <c r="B432" s="138">
        <f>'Acct Summary 7-8'!D26</f>
        <v>0</v>
      </c>
      <c r="D432" s="2" t="str">
        <f t="shared" si="5"/>
        <v>Error?</v>
      </c>
    </row>
    <row r="433" spans="1:4">
      <c r="A433" s="10">
        <v>372</v>
      </c>
      <c r="D433" s="2" t="str">
        <f t="shared" si="5"/>
        <v>OK</v>
      </c>
    </row>
    <row r="434" spans="1:4">
      <c r="A434" s="10">
        <v>373</v>
      </c>
      <c r="D434" s="2" t="str">
        <f t="shared" si="5"/>
        <v>OK</v>
      </c>
    </row>
    <row r="435" spans="1:4">
      <c r="A435" s="10">
        <v>374</v>
      </c>
      <c r="D435" s="2" t="str">
        <f t="shared" si="5"/>
        <v>OK</v>
      </c>
    </row>
    <row r="436" spans="1:4">
      <c r="A436" s="10">
        <v>375</v>
      </c>
      <c r="D436" s="2" t="str">
        <f t="shared" si="5"/>
        <v>OK</v>
      </c>
    </row>
    <row r="437" spans="1:4">
      <c r="A437" s="10">
        <v>376</v>
      </c>
      <c r="D437" s="2" t="str">
        <f t="shared" si="5"/>
        <v>OK</v>
      </c>
    </row>
    <row r="438" spans="1:4">
      <c r="A438" s="10">
        <v>377</v>
      </c>
      <c r="D438" s="2" t="str">
        <f t="shared" si="5"/>
        <v>OK</v>
      </c>
    </row>
    <row r="439" spans="1:4">
      <c r="A439" s="10">
        <v>378</v>
      </c>
      <c r="D439" s="2" t="str">
        <f t="shared" si="5"/>
        <v>OK</v>
      </c>
    </row>
    <row r="440" spans="1:4">
      <c r="A440" s="10">
        <v>379</v>
      </c>
      <c r="D440" s="2" t="str">
        <f t="shared" si="5"/>
        <v>OK</v>
      </c>
    </row>
    <row r="441" spans="1:4">
      <c r="A441" s="10">
        <v>380</v>
      </c>
      <c r="D441" s="2" t="str">
        <f t="shared" si="5"/>
        <v>OK</v>
      </c>
    </row>
    <row r="442" spans="1:4">
      <c r="A442" s="10">
        <v>381</v>
      </c>
      <c r="D442" s="2" t="str">
        <f t="shared" si="5"/>
        <v>OK</v>
      </c>
    </row>
    <row r="443" spans="1:4">
      <c r="A443" s="10">
        <v>382</v>
      </c>
      <c r="D443" s="2" t="str">
        <f t="shared" si="5"/>
        <v>OK</v>
      </c>
    </row>
    <row r="444" spans="1:4">
      <c r="A444" s="10">
        <v>383</v>
      </c>
      <c r="D444" s="2" t="str">
        <f t="shared" si="5"/>
        <v>OK</v>
      </c>
    </row>
    <row r="445" spans="1:4">
      <c r="A445" s="10">
        <v>384</v>
      </c>
      <c r="D445" s="2" t="str">
        <f t="shared" si="5"/>
        <v>OK</v>
      </c>
    </row>
    <row r="446" spans="1:4">
      <c r="A446" s="10">
        <v>385</v>
      </c>
      <c r="D446" s="2" t="str">
        <f t="shared" si="5"/>
        <v>OK</v>
      </c>
    </row>
    <row r="447" spans="1:4">
      <c r="A447" s="10">
        <v>386</v>
      </c>
      <c r="D447" s="2" t="str">
        <f t="shared" ref="D447:D510" si="6">IF(ISBLANK(B447),"OK",IF(A447-B447=0,"OK","Error?"))</f>
        <v>OK</v>
      </c>
    </row>
    <row r="448" spans="1:4">
      <c r="A448" s="10">
        <v>387</v>
      </c>
      <c r="D448" s="2" t="str">
        <f t="shared" si="6"/>
        <v>OK</v>
      </c>
    </row>
    <row r="449" spans="1:4">
      <c r="A449" s="10">
        <v>388</v>
      </c>
      <c r="D449" s="2" t="str">
        <f t="shared" si="6"/>
        <v>OK</v>
      </c>
    </row>
    <row r="450" spans="1:4">
      <c r="A450" s="10">
        <v>389</v>
      </c>
      <c r="D450" s="2" t="str">
        <f t="shared" si="6"/>
        <v>OK</v>
      </c>
    </row>
    <row r="451" spans="1:4">
      <c r="A451" s="10">
        <v>390</v>
      </c>
      <c r="D451" s="2" t="str">
        <f t="shared" si="6"/>
        <v>OK</v>
      </c>
    </row>
    <row r="452" spans="1:4">
      <c r="A452" s="10">
        <v>391</v>
      </c>
      <c r="D452" s="2" t="str">
        <f t="shared" si="6"/>
        <v>OK</v>
      </c>
    </row>
    <row r="453" spans="1:4">
      <c r="A453" s="10">
        <v>392</v>
      </c>
      <c r="D453" s="2" t="str">
        <f t="shared" si="6"/>
        <v>OK</v>
      </c>
    </row>
    <row r="454" spans="1:4">
      <c r="A454" s="10">
        <v>393</v>
      </c>
      <c r="D454" s="2" t="str">
        <f t="shared" si="6"/>
        <v>OK</v>
      </c>
    </row>
    <row r="455" spans="1:4">
      <c r="A455" s="10">
        <v>394</v>
      </c>
      <c r="D455" s="2" t="str">
        <f t="shared" si="6"/>
        <v>OK</v>
      </c>
    </row>
    <row r="456" spans="1:4">
      <c r="A456" s="10">
        <v>395</v>
      </c>
      <c r="D456" s="2" t="str">
        <f t="shared" si="6"/>
        <v>OK</v>
      </c>
    </row>
    <row r="457" spans="1:4">
      <c r="A457" s="10">
        <v>396</v>
      </c>
      <c r="D457" s="2" t="str">
        <f t="shared" si="6"/>
        <v>OK</v>
      </c>
    </row>
    <row r="458" spans="1:4">
      <c r="A458" s="10">
        <v>397</v>
      </c>
      <c r="D458" s="2" t="str">
        <f t="shared" si="6"/>
        <v>OK</v>
      </c>
    </row>
    <row r="459" spans="1:4">
      <c r="A459" s="10">
        <v>398</v>
      </c>
      <c r="D459" s="2" t="str">
        <f t="shared" si="6"/>
        <v>OK</v>
      </c>
    </row>
    <row r="460" spans="1:4">
      <c r="A460" s="10">
        <v>399</v>
      </c>
      <c r="D460" s="2" t="str">
        <f t="shared" si="6"/>
        <v>OK</v>
      </c>
    </row>
    <row r="461" spans="1:4">
      <c r="A461" s="10">
        <v>400</v>
      </c>
      <c r="D461" s="2" t="str">
        <f t="shared" si="6"/>
        <v>OK</v>
      </c>
    </row>
    <row r="462" spans="1:4">
      <c r="A462" s="10">
        <v>401</v>
      </c>
      <c r="D462" s="2" t="str">
        <f t="shared" si="6"/>
        <v>OK</v>
      </c>
    </row>
    <row r="463" spans="1:4">
      <c r="A463" s="10">
        <v>402</v>
      </c>
      <c r="D463" s="2" t="str">
        <f t="shared" si="6"/>
        <v>OK</v>
      </c>
    </row>
    <row r="464" spans="1:4">
      <c r="A464" s="10">
        <v>403</v>
      </c>
      <c r="D464" s="2" t="str">
        <f t="shared" si="6"/>
        <v>OK</v>
      </c>
    </row>
    <row r="465" spans="1:4">
      <c r="A465" s="10">
        <v>404</v>
      </c>
      <c r="D465" s="2" t="str">
        <f t="shared" si="6"/>
        <v>OK</v>
      </c>
    </row>
    <row r="466" spans="1:4">
      <c r="A466" s="10">
        <v>405</v>
      </c>
      <c r="D466" s="2" t="str">
        <f t="shared" si="6"/>
        <v>OK</v>
      </c>
    </row>
    <row r="467" spans="1:4">
      <c r="A467" s="10">
        <v>406</v>
      </c>
      <c r="D467" s="2" t="str">
        <f t="shared" si="6"/>
        <v>OK</v>
      </c>
    </row>
    <row r="468" spans="1:4">
      <c r="A468" s="10">
        <v>407</v>
      </c>
      <c r="D468" s="2" t="str">
        <f t="shared" si="6"/>
        <v>OK</v>
      </c>
    </row>
    <row r="469" spans="1:4">
      <c r="A469" s="10">
        <v>408</v>
      </c>
      <c r="D469" s="2" t="str">
        <f t="shared" si="6"/>
        <v>OK</v>
      </c>
    </row>
    <row r="470" spans="1:4">
      <c r="A470" s="10">
        <v>409</v>
      </c>
      <c r="D470" s="2" t="str">
        <f t="shared" si="6"/>
        <v>OK</v>
      </c>
    </row>
    <row r="471" spans="1:4">
      <c r="A471" s="10">
        <v>410</v>
      </c>
      <c r="D471" s="2" t="str">
        <f t="shared" si="6"/>
        <v>OK</v>
      </c>
    </row>
    <row r="472" spans="1:4">
      <c r="A472" s="10">
        <v>411</v>
      </c>
      <c r="D472" s="2" t="str">
        <f t="shared" si="6"/>
        <v>OK</v>
      </c>
    </row>
    <row r="473" spans="1:4">
      <c r="A473" s="10">
        <v>412</v>
      </c>
      <c r="D473" s="2" t="str">
        <f t="shared" si="6"/>
        <v>OK</v>
      </c>
    </row>
    <row r="474" spans="1:4">
      <c r="A474" s="10">
        <v>413</v>
      </c>
      <c r="D474" s="2" t="str">
        <f t="shared" si="6"/>
        <v>OK</v>
      </c>
    </row>
    <row r="475" spans="1:4">
      <c r="A475" s="10">
        <v>414</v>
      </c>
      <c r="D475" s="2" t="str">
        <f t="shared" si="6"/>
        <v>OK</v>
      </c>
    </row>
    <row r="476" spans="1:4">
      <c r="A476" s="10">
        <v>415</v>
      </c>
      <c r="D476" s="2" t="str">
        <f t="shared" si="6"/>
        <v>OK</v>
      </c>
    </row>
    <row r="477" spans="1:4">
      <c r="A477" s="10">
        <v>416</v>
      </c>
      <c r="D477" s="2" t="str">
        <f t="shared" si="6"/>
        <v>OK</v>
      </c>
    </row>
    <row r="478" spans="1:4">
      <c r="A478" s="10">
        <v>417</v>
      </c>
      <c r="D478" s="2" t="str">
        <f t="shared" si="6"/>
        <v>OK</v>
      </c>
    </row>
    <row r="479" spans="1:4">
      <c r="A479" s="10">
        <v>418</v>
      </c>
      <c r="D479" s="2" t="str">
        <f t="shared" si="6"/>
        <v>OK</v>
      </c>
    </row>
    <row r="480" spans="1:4">
      <c r="A480" s="10">
        <v>419</v>
      </c>
      <c r="D480" s="2" t="str">
        <f t="shared" si="6"/>
        <v>OK</v>
      </c>
    </row>
    <row r="481" spans="1:4">
      <c r="A481" s="10">
        <v>420</v>
      </c>
      <c r="D481" s="2" t="str">
        <f t="shared" si="6"/>
        <v>OK</v>
      </c>
    </row>
    <row r="482" spans="1:4">
      <c r="A482" s="10">
        <v>421</v>
      </c>
      <c r="D482" s="2" t="str">
        <f t="shared" si="6"/>
        <v>OK</v>
      </c>
    </row>
    <row r="483" spans="1:4">
      <c r="A483" s="10">
        <v>422</v>
      </c>
      <c r="D483" s="2" t="str">
        <f t="shared" si="6"/>
        <v>OK</v>
      </c>
    </row>
    <row r="484" spans="1:4">
      <c r="A484" s="10">
        <v>423</v>
      </c>
      <c r="D484" s="2" t="str">
        <f t="shared" si="6"/>
        <v>OK</v>
      </c>
    </row>
    <row r="485" spans="1:4">
      <c r="A485" s="10">
        <v>424</v>
      </c>
      <c r="D485" s="2" t="str">
        <f t="shared" si="6"/>
        <v>OK</v>
      </c>
    </row>
    <row r="486" spans="1:4">
      <c r="A486" s="10">
        <v>425</v>
      </c>
      <c r="D486" s="2" t="str">
        <f t="shared" si="6"/>
        <v>OK</v>
      </c>
    </row>
    <row r="487" spans="1:4">
      <c r="A487" s="10">
        <v>426</v>
      </c>
      <c r="D487" s="2" t="str">
        <f t="shared" si="6"/>
        <v>OK</v>
      </c>
    </row>
    <row r="488" spans="1:4">
      <c r="A488" s="10">
        <v>427</v>
      </c>
      <c r="D488" s="2" t="str">
        <f t="shared" si="6"/>
        <v>OK</v>
      </c>
    </row>
    <row r="489" spans="1:4">
      <c r="A489" s="10">
        <v>428</v>
      </c>
      <c r="D489" s="2" t="str">
        <f t="shared" si="6"/>
        <v>OK</v>
      </c>
    </row>
    <row r="490" spans="1:4">
      <c r="A490" s="10">
        <v>429</v>
      </c>
      <c r="D490" s="2" t="str">
        <f t="shared" si="6"/>
        <v>OK</v>
      </c>
    </row>
    <row r="491" spans="1:4">
      <c r="A491" s="10">
        <v>430</v>
      </c>
      <c r="D491" s="2" t="str">
        <f t="shared" si="6"/>
        <v>OK</v>
      </c>
    </row>
    <row r="492" spans="1:4">
      <c r="A492" s="10">
        <v>431</v>
      </c>
      <c r="D492" s="2" t="str">
        <f t="shared" si="6"/>
        <v>OK</v>
      </c>
    </row>
    <row r="493" spans="1:4">
      <c r="A493" s="10">
        <v>432</v>
      </c>
      <c r="D493" s="2" t="str">
        <f t="shared" si="6"/>
        <v>OK</v>
      </c>
    </row>
    <row r="494" spans="1:4">
      <c r="A494" s="10">
        <v>433</v>
      </c>
      <c r="D494" s="2" t="str">
        <f t="shared" si="6"/>
        <v>OK</v>
      </c>
    </row>
    <row r="495" spans="1:4">
      <c r="A495" s="10">
        <v>434</v>
      </c>
      <c r="D495" s="2" t="str">
        <f t="shared" si="6"/>
        <v>OK</v>
      </c>
    </row>
    <row r="496" spans="1:4">
      <c r="A496" s="10">
        <v>435</v>
      </c>
      <c r="D496" s="2" t="str">
        <f t="shared" si="6"/>
        <v>OK</v>
      </c>
    </row>
    <row r="497" spans="1:4">
      <c r="A497" s="10">
        <v>436</v>
      </c>
      <c r="D497" s="2" t="str">
        <f t="shared" si="6"/>
        <v>OK</v>
      </c>
    </row>
    <row r="498" spans="1:4">
      <c r="A498" s="10">
        <v>437</v>
      </c>
      <c r="D498" s="2" t="str">
        <f t="shared" si="6"/>
        <v>OK</v>
      </c>
    </row>
    <row r="499" spans="1:4">
      <c r="A499" s="10">
        <v>438</v>
      </c>
      <c r="D499" s="2" t="str">
        <f t="shared" si="6"/>
        <v>OK</v>
      </c>
    </row>
    <row r="500" spans="1:4">
      <c r="A500" s="5">
        <v>439</v>
      </c>
      <c r="B500" s="138">
        <f>'Acct Summary 7-8'!E34</f>
        <v>0</v>
      </c>
      <c r="D500" s="2" t="str">
        <f t="shared" si="6"/>
        <v>Error?</v>
      </c>
    </row>
    <row r="501" spans="1:4">
      <c r="A501" s="5">
        <v>440</v>
      </c>
      <c r="B501" s="138">
        <f>'Acct Summary 7-8'!E35</f>
        <v>0</v>
      </c>
      <c r="D501" s="2" t="str">
        <f t="shared" si="6"/>
        <v>Error?</v>
      </c>
    </row>
    <row r="502" spans="1:4">
      <c r="A502" s="10">
        <v>441</v>
      </c>
      <c r="D502" s="2" t="str">
        <f t="shared" si="6"/>
        <v>OK</v>
      </c>
    </row>
    <row r="503" spans="1:4">
      <c r="A503" s="10">
        <v>442</v>
      </c>
      <c r="D503" s="2" t="str">
        <f t="shared" si="6"/>
        <v>OK</v>
      </c>
    </row>
    <row r="504" spans="1:4">
      <c r="A504" s="10">
        <v>443</v>
      </c>
      <c r="D504" s="2" t="str">
        <f t="shared" si="6"/>
        <v>OK</v>
      </c>
    </row>
    <row r="505" spans="1:4">
      <c r="A505" s="10">
        <v>444</v>
      </c>
      <c r="D505" s="2" t="str">
        <f t="shared" si="6"/>
        <v>OK</v>
      </c>
    </row>
    <row r="506" spans="1:4">
      <c r="A506" s="10">
        <v>445</v>
      </c>
      <c r="D506" s="2" t="str">
        <f t="shared" si="6"/>
        <v>OK</v>
      </c>
    </row>
    <row r="507" spans="1:4">
      <c r="A507" s="10">
        <v>446</v>
      </c>
      <c r="D507" s="2" t="str">
        <f t="shared" si="6"/>
        <v>OK</v>
      </c>
    </row>
    <row r="508" spans="1:4">
      <c r="A508" s="10">
        <v>447</v>
      </c>
      <c r="D508" s="2" t="str">
        <f t="shared" si="6"/>
        <v>OK</v>
      </c>
    </row>
    <row r="509" spans="1:4">
      <c r="A509" s="10">
        <v>448</v>
      </c>
      <c r="D509" s="2" t="str">
        <f t="shared" si="6"/>
        <v>OK</v>
      </c>
    </row>
    <row r="510" spans="1:4">
      <c r="A510" s="10">
        <v>449</v>
      </c>
      <c r="D510" s="2" t="str">
        <f t="shared" si="6"/>
        <v>OK</v>
      </c>
    </row>
    <row r="511" spans="1:4">
      <c r="A511" s="10">
        <v>450</v>
      </c>
      <c r="D511" s="2" t="str">
        <f t="shared" ref="D511:D574" si="7">IF(ISBLANK(B511),"OK",IF(A511-B511=0,"OK","Error?"))</f>
        <v>OK</v>
      </c>
    </row>
    <row r="512" spans="1:4">
      <c r="A512" s="10">
        <v>451</v>
      </c>
      <c r="D512" s="2" t="str">
        <f t="shared" si="7"/>
        <v>OK</v>
      </c>
    </row>
    <row r="513" spans="1:4">
      <c r="A513" s="10">
        <v>452</v>
      </c>
      <c r="D513" s="2" t="str">
        <f t="shared" si="7"/>
        <v>OK</v>
      </c>
    </row>
    <row r="514" spans="1:4">
      <c r="A514" s="10">
        <v>453</v>
      </c>
      <c r="D514" s="2" t="str">
        <f t="shared" si="7"/>
        <v>OK</v>
      </c>
    </row>
    <row r="515" spans="1:4">
      <c r="A515" s="10">
        <v>454</v>
      </c>
      <c r="D515" s="2" t="str">
        <f t="shared" si="7"/>
        <v>OK</v>
      </c>
    </row>
    <row r="516" spans="1:4">
      <c r="A516" s="10">
        <v>455</v>
      </c>
      <c r="D516" s="2" t="str">
        <f t="shared" si="7"/>
        <v>OK</v>
      </c>
    </row>
    <row r="517" spans="1:4">
      <c r="A517" s="10">
        <v>456</v>
      </c>
      <c r="D517" s="2" t="str">
        <f t="shared" si="7"/>
        <v>OK</v>
      </c>
    </row>
    <row r="518" spans="1:4">
      <c r="A518" s="10">
        <v>457</v>
      </c>
      <c r="D518" s="2" t="str">
        <f t="shared" si="7"/>
        <v>OK</v>
      </c>
    </row>
    <row r="519" spans="1:4">
      <c r="A519" s="10">
        <v>458</v>
      </c>
      <c r="D519" s="2" t="str">
        <f t="shared" si="7"/>
        <v>OK</v>
      </c>
    </row>
    <row r="520" spans="1:4">
      <c r="A520" s="10">
        <v>459</v>
      </c>
      <c r="D520" s="2" t="str">
        <f t="shared" si="7"/>
        <v>OK</v>
      </c>
    </row>
    <row r="521" spans="1:4">
      <c r="A521" s="10">
        <v>460</v>
      </c>
      <c r="D521" s="2" t="str">
        <f t="shared" si="7"/>
        <v>OK</v>
      </c>
    </row>
    <row r="522" spans="1:4">
      <c r="A522" s="10">
        <v>461</v>
      </c>
      <c r="D522" s="2" t="str">
        <f t="shared" si="7"/>
        <v>OK</v>
      </c>
    </row>
    <row r="523" spans="1:4">
      <c r="A523" s="10">
        <v>462</v>
      </c>
      <c r="D523" s="2" t="str">
        <f t="shared" si="7"/>
        <v>OK</v>
      </c>
    </row>
    <row r="524" spans="1:4">
      <c r="A524" s="10">
        <v>463</v>
      </c>
      <c r="D524" s="2" t="str">
        <f t="shared" si="7"/>
        <v>OK</v>
      </c>
    </row>
    <row r="525" spans="1:4">
      <c r="A525" s="10">
        <v>464</v>
      </c>
      <c r="D525" s="2" t="str">
        <f t="shared" si="7"/>
        <v>OK</v>
      </c>
    </row>
    <row r="526" spans="1:4">
      <c r="A526" s="10">
        <v>465</v>
      </c>
      <c r="D526" s="2" t="str">
        <f t="shared" si="7"/>
        <v>OK</v>
      </c>
    </row>
    <row r="527" spans="1:4">
      <c r="A527" s="10">
        <v>466</v>
      </c>
      <c r="D527" s="2" t="str">
        <f t="shared" si="7"/>
        <v>OK</v>
      </c>
    </row>
    <row r="528" spans="1:4">
      <c r="A528" s="10">
        <v>467</v>
      </c>
      <c r="D528" s="2" t="str">
        <f t="shared" si="7"/>
        <v>OK</v>
      </c>
    </row>
    <row r="529" spans="1:4">
      <c r="A529" s="10">
        <v>468</v>
      </c>
      <c r="D529" s="2" t="str">
        <f t="shared" si="7"/>
        <v>OK</v>
      </c>
    </row>
    <row r="530" spans="1:4">
      <c r="A530" s="10">
        <v>469</v>
      </c>
      <c r="D530" s="2" t="str">
        <f t="shared" si="7"/>
        <v>OK</v>
      </c>
    </row>
    <row r="531" spans="1:4">
      <c r="A531" s="10">
        <v>470</v>
      </c>
      <c r="D531" s="2" t="str">
        <f t="shared" si="7"/>
        <v>OK</v>
      </c>
    </row>
    <row r="532" spans="1:4">
      <c r="A532" s="10">
        <v>471</v>
      </c>
      <c r="D532" s="2" t="str">
        <f t="shared" si="7"/>
        <v>OK</v>
      </c>
    </row>
    <row r="533" spans="1:4">
      <c r="A533" s="10">
        <v>472</v>
      </c>
      <c r="D533" s="2" t="str">
        <f t="shared" si="7"/>
        <v>OK</v>
      </c>
    </row>
    <row r="534" spans="1:4">
      <c r="A534" s="10">
        <v>473</v>
      </c>
      <c r="D534" s="2" t="str">
        <f t="shared" si="7"/>
        <v>OK</v>
      </c>
    </row>
    <row r="535" spans="1:4">
      <c r="A535" s="10">
        <v>474</v>
      </c>
      <c r="D535" s="2" t="str">
        <f t="shared" si="7"/>
        <v>OK</v>
      </c>
    </row>
    <row r="536" spans="1:4">
      <c r="A536" s="10">
        <v>475</v>
      </c>
      <c r="D536" s="2" t="str">
        <f t="shared" si="7"/>
        <v>OK</v>
      </c>
    </row>
    <row r="537" spans="1:4">
      <c r="A537" s="10">
        <v>476</v>
      </c>
      <c r="D537" s="2" t="str">
        <f t="shared" si="7"/>
        <v>OK</v>
      </c>
    </row>
    <row r="538" spans="1:4">
      <c r="A538" s="10">
        <v>477</v>
      </c>
      <c r="D538" s="2" t="str">
        <f t="shared" si="7"/>
        <v>OK</v>
      </c>
    </row>
    <row r="539" spans="1:4">
      <c r="A539" s="10">
        <v>478</v>
      </c>
      <c r="D539" s="2" t="str">
        <f t="shared" si="7"/>
        <v>OK</v>
      </c>
    </row>
    <row r="540" spans="1:4">
      <c r="A540" s="10">
        <v>479</v>
      </c>
      <c r="D540" s="2" t="str">
        <f t="shared" si="7"/>
        <v>OK</v>
      </c>
    </row>
    <row r="541" spans="1:4">
      <c r="A541" s="10">
        <v>480</v>
      </c>
      <c r="D541" s="2" t="str">
        <f t="shared" si="7"/>
        <v>OK</v>
      </c>
    </row>
    <row r="542" spans="1:4">
      <c r="A542" s="10">
        <v>481</v>
      </c>
      <c r="D542" s="2" t="str">
        <f t="shared" si="7"/>
        <v>OK</v>
      </c>
    </row>
    <row r="543" spans="1:4">
      <c r="A543" s="10">
        <v>482</v>
      </c>
      <c r="D543" s="2" t="str">
        <f t="shared" si="7"/>
        <v>OK</v>
      </c>
    </row>
    <row r="544" spans="1:4">
      <c r="A544" s="10">
        <v>483</v>
      </c>
      <c r="D544" s="2" t="str">
        <f t="shared" si="7"/>
        <v>OK</v>
      </c>
    </row>
    <row r="545" spans="1:4">
      <c r="A545" s="10">
        <v>484</v>
      </c>
      <c r="D545" s="2" t="str">
        <f t="shared" si="7"/>
        <v>OK</v>
      </c>
    </row>
    <row r="546" spans="1:4">
      <c r="A546" s="10">
        <v>485</v>
      </c>
      <c r="D546" s="2" t="str">
        <f t="shared" si="7"/>
        <v>OK</v>
      </c>
    </row>
    <row r="547" spans="1:4">
      <c r="A547" s="10">
        <v>486</v>
      </c>
      <c r="D547" s="2" t="str">
        <f t="shared" si="7"/>
        <v>OK</v>
      </c>
    </row>
    <row r="548" spans="1:4">
      <c r="A548" s="10">
        <v>487</v>
      </c>
      <c r="D548" s="2" t="str">
        <f t="shared" si="7"/>
        <v>OK</v>
      </c>
    </row>
    <row r="549" spans="1:4">
      <c r="A549" s="10">
        <v>488</v>
      </c>
      <c r="D549" s="2" t="str">
        <f t="shared" si="7"/>
        <v>OK</v>
      </c>
    </row>
    <row r="550" spans="1:4">
      <c r="A550" s="10">
        <v>489</v>
      </c>
      <c r="D550" s="2" t="str">
        <f t="shared" si="7"/>
        <v>OK</v>
      </c>
    </row>
    <row r="551" spans="1:4">
      <c r="A551" s="10">
        <v>490</v>
      </c>
      <c r="D551" s="2" t="str">
        <f t="shared" si="7"/>
        <v>OK</v>
      </c>
    </row>
    <row r="552" spans="1:4">
      <c r="A552" s="10">
        <v>491</v>
      </c>
      <c r="D552" s="2" t="str">
        <f t="shared" si="7"/>
        <v>OK</v>
      </c>
    </row>
    <row r="553" spans="1:4">
      <c r="A553" s="10">
        <v>492</v>
      </c>
      <c r="D553" s="2" t="str">
        <f t="shared" si="7"/>
        <v>OK</v>
      </c>
    </row>
    <row r="554" spans="1:4">
      <c r="A554" s="10">
        <v>493</v>
      </c>
      <c r="D554" s="2" t="str">
        <f t="shared" si="7"/>
        <v>OK</v>
      </c>
    </row>
    <row r="555" spans="1:4">
      <c r="A555" s="10">
        <v>494</v>
      </c>
      <c r="D555" s="2" t="str">
        <f t="shared" si="7"/>
        <v>OK</v>
      </c>
    </row>
    <row r="556" spans="1:4">
      <c r="A556" s="10">
        <v>495</v>
      </c>
      <c r="D556" s="2" t="str">
        <f t="shared" si="7"/>
        <v>OK</v>
      </c>
    </row>
    <row r="557" spans="1:4">
      <c r="A557" s="10">
        <v>496</v>
      </c>
      <c r="D557" s="2" t="str">
        <f t="shared" si="7"/>
        <v>OK</v>
      </c>
    </row>
    <row r="558" spans="1:4">
      <c r="A558" s="10">
        <v>497</v>
      </c>
      <c r="D558" s="2" t="str">
        <f t="shared" si="7"/>
        <v>OK</v>
      </c>
    </row>
    <row r="559" spans="1:4">
      <c r="A559" s="10">
        <v>498</v>
      </c>
      <c r="D559" s="2" t="str">
        <f t="shared" si="7"/>
        <v>OK</v>
      </c>
    </row>
    <row r="560" spans="1:4">
      <c r="A560" s="10">
        <v>499</v>
      </c>
      <c r="D560" s="2" t="str">
        <f t="shared" si="7"/>
        <v>OK</v>
      </c>
    </row>
    <row r="561" spans="1:4">
      <c r="A561" s="10">
        <v>500</v>
      </c>
      <c r="D561" s="2" t="str">
        <f t="shared" si="7"/>
        <v>OK</v>
      </c>
    </row>
    <row r="562" spans="1:4">
      <c r="A562" s="10">
        <v>501</v>
      </c>
      <c r="D562" s="2" t="str">
        <f t="shared" si="7"/>
        <v>OK</v>
      </c>
    </row>
    <row r="563" spans="1:4">
      <c r="A563" s="10">
        <v>502</v>
      </c>
      <c r="D563" s="2" t="str">
        <f t="shared" si="7"/>
        <v>OK</v>
      </c>
    </row>
    <row r="564" spans="1:4">
      <c r="A564" s="10">
        <v>503</v>
      </c>
      <c r="D564" s="2" t="str">
        <f t="shared" si="7"/>
        <v>OK</v>
      </c>
    </row>
    <row r="565" spans="1:4">
      <c r="A565" s="10">
        <v>504</v>
      </c>
      <c r="D565" s="2" t="str">
        <f t="shared" si="7"/>
        <v>OK</v>
      </c>
    </row>
    <row r="566" spans="1:4">
      <c r="A566" s="10">
        <v>505</v>
      </c>
      <c r="D566" s="2" t="str">
        <f t="shared" si="7"/>
        <v>OK</v>
      </c>
    </row>
    <row r="567" spans="1:4">
      <c r="A567" s="10">
        <v>506</v>
      </c>
      <c r="D567" s="2" t="str">
        <f t="shared" si="7"/>
        <v>OK</v>
      </c>
    </row>
    <row r="568" spans="1:4">
      <c r="A568" s="10">
        <v>507</v>
      </c>
      <c r="D568" s="2" t="str">
        <f t="shared" si="7"/>
        <v>OK</v>
      </c>
    </row>
    <row r="569" spans="1:4">
      <c r="A569" s="10">
        <v>508</v>
      </c>
      <c r="D569" s="2" t="str">
        <f t="shared" si="7"/>
        <v>OK</v>
      </c>
    </row>
    <row r="570" spans="1:4">
      <c r="A570" s="10">
        <v>509</v>
      </c>
      <c r="D570" s="2" t="str">
        <f t="shared" si="7"/>
        <v>OK</v>
      </c>
    </row>
    <row r="571" spans="1:4">
      <c r="A571" s="10">
        <v>510</v>
      </c>
      <c r="D571" s="2" t="str">
        <f t="shared" si="7"/>
        <v>OK</v>
      </c>
    </row>
    <row r="572" spans="1:4">
      <c r="A572" s="10">
        <v>511</v>
      </c>
      <c r="D572" s="2" t="str">
        <f t="shared" si="7"/>
        <v>OK</v>
      </c>
    </row>
    <row r="573" spans="1:4">
      <c r="A573" s="10">
        <v>512</v>
      </c>
      <c r="D573" s="2" t="str">
        <f t="shared" si="7"/>
        <v>OK</v>
      </c>
    </row>
    <row r="574" spans="1:4">
      <c r="A574" s="10">
        <v>513</v>
      </c>
      <c r="D574" s="2" t="str">
        <f t="shared" si="7"/>
        <v>OK</v>
      </c>
    </row>
    <row r="575" spans="1:4">
      <c r="A575" s="10">
        <v>514</v>
      </c>
      <c r="D575" s="2" t="str">
        <f t="shared" ref="D575:D638" si="8">IF(ISBLANK(B575),"OK",IF(A575-B575=0,"OK","Error?"))</f>
        <v>OK</v>
      </c>
    </row>
    <row r="576" spans="1:4">
      <c r="A576" s="10">
        <v>515</v>
      </c>
      <c r="D576" s="2" t="str">
        <f t="shared" si="8"/>
        <v>OK</v>
      </c>
    </row>
    <row r="577" spans="1:4">
      <c r="A577" s="10">
        <v>516</v>
      </c>
      <c r="D577" s="2" t="str">
        <f t="shared" si="8"/>
        <v>OK</v>
      </c>
    </row>
    <row r="578" spans="1:4">
      <c r="A578" s="10">
        <v>517</v>
      </c>
      <c r="D578" s="2" t="str">
        <f t="shared" si="8"/>
        <v>OK</v>
      </c>
    </row>
    <row r="579" spans="1:4">
      <c r="A579" s="10">
        <v>518</v>
      </c>
      <c r="D579" s="2" t="str">
        <f t="shared" si="8"/>
        <v>OK</v>
      </c>
    </row>
    <row r="580" spans="1:4">
      <c r="A580" s="10">
        <v>519</v>
      </c>
      <c r="D580" s="2" t="str">
        <f t="shared" si="8"/>
        <v>OK</v>
      </c>
    </row>
    <row r="581" spans="1:4">
      <c r="A581" s="10">
        <v>520</v>
      </c>
      <c r="D581" s="2" t="str">
        <f t="shared" si="8"/>
        <v>OK</v>
      </c>
    </row>
    <row r="582" spans="1:4">
      <c r="A582" s="10">
        <v>521</v>
      </c>
      <c r="D582" s="2" t="str">
        <f t="shared" si="8"/>
        <v>OK</v>
      </c>
    </row>
    <row r="583" spans="1:4">
      <c r="A583" s="10">
        <v>522</v>
      </c>
      <c r="D583" s="2" t="str">
        <f t="shared" si="8"/>
        <v>OK</v>
      </c>
    </row>
    <row r="584" spans="1:4">
      <c r="A584" s="10">
        <v>523</v>
      </c>
      <c r="D584" s="2" t="str">
        <f t="shared" si="8"/>
        <v>OK</v>
      </c>
    </row>
    <row r="585" spans="1:4">
      <c r="A585" s="10">
        <v>524</v>
      </c>
      <c r="D585" s="2" t="str">
        <f t="shared" si="8"/>
        <v>OK</v>
      </c>
    </row>
    <row r="586" spans="1:4">
      <c r="A586" s="10">
        <v>525</v>
      </c>
      <c r="D586" s="2" t="str">
        <f t="shared" si="8"/>
        <v>OK</v>
      </c>
    </row>
    <row r="587" spans="1:4">
      <c r="A587" s="10">
        <v>526</v>
      </c>
      <c r="D587" s="2" t="str">
        <f t="shared" si="8"/>
        <v>OK</v>
      </c>
    </row>
    <row r="588" spans="1:4">
      <c r="A588" s="10">
        <v>527</v>
      </c>
      <c r="D588" s="2" t="str">
        <f t="shared" si="8"/>
        <v>OK</v>
      </c>
    </row>
    <row r="589" spans="1:4">
      <c r="A589" s="10">
        <v>528</v>
      </c>
      <c r="D589" s="2" t="str">
        <f t="shared" si="8"/>
        <v>OK</v>
      </c>
    </row>
    <row r="590" spans="1:4">
      <c r="A590" s="10">
        <v>529</v>
      </c>
      <c r="D590" s="2" t="str">
        <f t="shared" si="8"/>
        <v>OK</v>
      </c>
    </row>
    <row r="591" spans="1:4">
      <c r="A591" s="10">
        <v>530</v>
      </c>
      <c r="D591" s="2" t="str">
        <f t="shared" si="8"/>
        <v>OK</v>
      </c>
    </row>
    <row r="592" spans="1:4">
      <c r="A592" s="10">
        <v>531</v>
      </c>
      <c r="D592" s="2" t="str">
        <f t="shared" si="8"/>
        <v>OK</v>
      </c>
    </row>
    <row r="593" spans="1:4">
      <c r="A593" s="10">
        <v>532</v>
      </c>
      <c r="D593" s="2" t="str">
        <f t="shared" si="8"/>
        <v>OK</v>
      </c>
    </row>
    <row r="594" spans="1:4">
      <c r="A594" s="10">
        <v>533</v>
      </c>
      <c r="D594" s="2" t="str">
        <f t="shared" si="8"/>
        <v>OK</v>
      </c>
    </row>
    <row r="595" spans="1:4">
      <c r="A595" s="10">
        <v>534</v>
      </c>
      <c r="D595" s="2" t="str">
        <f t="shared" si="8"/>
        <v>OK</v>
      </c>
    </row>
    <row r="596" spans="1:4">
      <c r="A596" s="10">
        <v>535</v>
      </c>
      <c r="D596" s="2" t="str">
        <f t="shared" si="8"/>
        <v>OK</v>
      </c>
    </row>
    <row r="597" spans="1:4">
      <c r="A597" s="10">
        <v>536</v>
      </c>
      <c r="D597" s="2" t="str">
        <f t="shared" si="8"/>
        <v>OK</v>
      </c>
    </row>
    <row r="598" spans="1:4">
      <c r="A598" s="10">
        <v>537</v>
      </c>
      <c r="D598" s="2" t="str">
        <f t="shared" si="8"/>
        <v>OK</v>
      </c>
    </row>
    <row r="599" spans="1:4">
      <c r="A599" s="10">
        <v>538</v>
      </c>
      <c r="D599" s="2" t="str">
        <f t="shared" si="8"/>
        <v>OK</v>
      </c>
    </row>
    <row r="600" spans="1:4">
      <c r="A600" s="10">
        <v>539</v>
      </c>
      <c r="D600" s="2" t="str">
        <f t="shared" si="8"/>
        <v>OK</v>
      </c>
    </row>
    <row r="601" spans="1:4">
      <c r="A601" s="10">
        <v>540</v>
      </c>
      <c r="D601" s="2" t="str">
        <f t="shared" si="8"/>
        <v>OK</v>
      </c>
    </row>
    <row r="602" spans="1:4">
      <c r="A602" s="10">
        <v>541</v>
      </c>
      <c r="D602" s="2" t="str">
        <f t="shared" si="8"/>
        <v>OK</v>
      </c>
    </row>
    <row r="603" spans="1:4">
      <c r="A603" s="10">
        <v>542</v>
      </c>
      <c r="D603" s="2" t="str">
        <f t="shared" si="8"/>
        <v>OK</v>
      </c>
    </row>
    <row r="604" spans="1:4">
      <c r="A604" s="10">
        <v>543</v>
      </c>
      <c r="D604" s="2" t="str">
        <f t="shared" si="8"/>
        <v>OK</v>
      </c>
    </row>
    <row r="605" spans="1:4">
      <c r="A605" s="10">
        <v>544</v>
      </c>
      <c r="D605" s="2" t="str">
        <f t="shared" si="8"/>
        <v>OK</v>
      </c>
    </row>
    <row r="606" spans="1:4">
      <c r="A606" s="10">
        <v>545</v>
      </c>
      <c r="D606" s="2" t="str">
        <f t="shared" si="8"/>
        <v>OK</v>
      </c>
    </row>
    <row r="607" spans="1:4">
      <c r="A607" s="10">
        <v>546</v>
      </c>
      <c r="D607" s="2" t="str">
        <f t="shared" si="8"/>
        <v>OK</v>
      </c>
    </row>
    <row r="608" spans="1:4">
      <c r="A608" s="10">
        <v>547</v>
      </c>
      <c r="D608" s="2" t="str">
        <f t="shared" si="8"/>
        <v>OK</v>
      </c>
    </row>
    <row r="609" spans="1:4">
      <c r="A609" s="10">
        <v>548</v>
      </c>
      <c r="D609" s="2" t="str">
        <f t="shared" si="8"/>
        <v>OK</v>
      </c>
    </row>
    <row r="610" spans="1:4">
      <c r="A610" s="10">
        <v>549</v>
      </c>
      <c r="D610" s="2" t="str">
        <f t="shared" si="8"/>
        <v>OK</v>
      </c>
    </row>
    <row r="611" spans="1:4">
      <c r="A611" s="10">
        <v>550</v>
      </c>
      <c r="D611" s="2" t="str">
        <f t="shared" si="8"/>
        <v>OK</v>
      </c>
    </row>
    <row r="612" spans="1:4">
      <c r="A612" s="10">
        <v>551</v>
      </c>
      <c r="D612" s="2" t="str">
        <f t="shared" si="8"/>
        <v>OK</v>
      </c>
    </row>
    <row r="613" spans="1:4">
      <c r="A613" s="10">
        <v>552</v>
      </c>
      <c r="D613" s="2" t="str">
        <f t="shared" si="8"/>
        <v>OK</v>
      </c>
    </row>
    <row r="614" spans="1:4">
      <c r="A614" s="10">
        <v>553</v>
      </c>
      <c r="D614" s="2" t="str">
        <f t="shared" si="8"/>
        <v>OK</v>
      </c>
    </row>
    <row r="615" spans="1:4">
      <c r="A615" s="10">
        <v>554</v>
      </c>
      <c r="D615" s="2" t="str">
        <f t="shared" si="8"/>
        <v>OK</v>
      </c>
    </row>
    <row r="616" spans="1:4">
      <c r="A616" s="10">
        <v>555</v>
      </c>
      <c r="D616" s="2" t="str">
        <f t="shared" si="8"/>
        <v>OK</v>
      </c>
    </row>
    <row r="617" spans="1:4">
      <c r="A617" s="10">
        <v>556</v>
      </c>
      <c r="D617" s="2" t="str">
        <f t="shared" si="8"/>
        <v>OK</v>
      </c>
    </row>
    <row r="618" spans="1:4">
      <c r="A618" s="5">
        <v>557</v>
      </c>
      <c r="B618" s="138">
        <f>'Acct Summary 7-8'!H33</f>
        <v>0</v>
      </c>
      <c r="D618" s="2" t="str">
        <f t="shared" si="8"/>
        <v>Error?</v>
      </c>
    </row>
    <row r="619" spans="1:4">
      <c r="A619" s="5">
        <v>558</v>
      </c>
      <c r="B619" s="138">
        <f>'Acct Summary 7-8'!H34</f>
        <v>0</v>
      </c>
      <c r="D619" s="2" t="str">
        <f t="shared" si="8"/>
        <v>Error?</v>
      </c>
    </row>
    <row r="620" spans="1:4">
      <c r="A620" s="5">
        <v>559</v>
      </c>
      <c r="B620" s="138">
        <f>'Acct Summary 7-8'!H35</f>
        <v>0</v>
      </c>
      <c r="D620" s="2" t="str">
        <f t="shared" si="8"/>
        <v>Error?</v>
      </c>
    </row>
    <row r="621" spans="1:4">
      <c r="A621" s="10">
        <v>560</v>
      </c>
      <c r="D621" s="2" t="str">
        <f t="shared" si="8"/>
        <v>OK</v>
      </c>
    </row>
    <row r="622" spans="1:4">
      <c r="A622" s="10">
        <v>561</v>
      </c>
      <c r="D622" s="2" t="str">
        <f t="shared" si="8"/>
        <v>OK</v>
      </c>
    </row>
    <row r="623" spans="1:4">
      <c r="A623" s="10">
        <v>562</v>
      </c>
      <c r="D623" s="2" t="str">
        <f t="shared" si="8"/>
        <v>OK</v>
      </c>
    </row>
    <row r="624" spans="1:4">
      <c r="A624" s="10">
        <v>563</v>
      </c>
      <c r="D624" s="2" t="str">
        <f t="shared" si="8"/>
        <v>OK</v>
      </c>
    </row>
    <row r="625" spans="1:4">
      <c r="A625" s="10">
        <v>564</v>
      </c>
      <c r="D625" s="2" t="str">
        <f t="shared" si="8"/>
        <v>OK</v>
      </c>
    </row>
    <row r="626" spans="1:4">
      <c r="A626" s="10">
        <v>565</v>
      </c>
      <c r="D626" s="2" t="str">
        <f t="shared" si="8"/>
        <v>OK</v>
      </c>
    </row>
    <row r="627" spans="1:4">
      <c r="A627" s="10">
        <v>566</v>
      </c>
      <c r="D627" s="2" t="str">
        <f t="shared" si="8"/>
        <v>OK</v>
      </c>
    </row>
    <row r="628" spans="1:4">
      <c r="A628" s="10">
        <v>567</v>
      </c>
      <c r="D628" s="2" t="str">
        <f t="shared" si="8"/>
        <v>OK</v>
      </c>
    </row>
    <row r="629" spans="1:4">
      <c r="A629" s="10">
        <v>568</v>
      </c>
      <c r="D629" s="2" t="str">
        <f t="shared" si="8"/>
        <v>OK</v>
      </c>
    </row>
    <row r="630" spans="1:4">
      <c r="A630" s="10">
        <v>569</v>
      </c>
      <c r="D630" s="2" t="str">
        <f t="shared" si="8"/>
        <v>OK</v>
      </c>
    </row>
    <row r="631" spans="1:4">
      <c r="A631" s="10">
        <v>570</v>
      </c>
      <c r="D631" s="2" t="str">
        <f t="shared" si="8"/>
        <v>OK</v>
      </c>
    </row>
    <row r="632" spans="1:4">
      <c r="A632" s="10">
        <v>571</v>
      </c>
      <c r="D632" s="2" t="str">
        <f t="shared" si="8"/>
        <v>OK</v>
      </c>
    </row>
    <row r="633" spans="1:4">
      <c r="A633" s="10">
        <v>572</v>
      </c>
      <c r="D633" s="2" t="str">
        <f t="shared" si="8"/>
        <v>OK</v>
      </c>
    </row>
    <row r="634" spans="1:4">
      <c r="A634" s="10">
        <v>573</v>
      </c>
      <c r="D634" s="2" t="str">
        <f t="shared" si="8"/>
        <v>OK</v>
      </c>
    </row>
    <row r="635" spans="1:4">
      <c r="A635" s="10">
        <v>574</v>
      </c>
      <c r="D635" s="2" t="str">
        <f t="shared" si="8"/>
        <v>OK</v>
      </c>
    </row>
    <row r="636" spans="1:4">
      <c r="A636" s="10">
        <v>575</v>
      </c>
      <c r="D636" s="2" t="str">
        <f t="shared" si="8"/>
        <v>OK</v>
      </c>
    </row>
    <row r="637" spans="1:4">
      <c r="A637" s="10">
        <v>576</v>
      </c>
      <c r="D637" s="2" t="str">
        <f t="shared" si="8"/>
        <v>OK</v>
      </c>
    </row>
    <row r="638" spans="1:4">
      <c r="A638" s="10">
        <v>577</v>
      </c>
      <c r="D638" s="2" t="str">
        <f t="shared" si="8"/>
        <v>OK</v>
      </c>
    </row>
    <row r="639" spans="1:4">
      <c r="A639" s="10">
        <v>578</v>
      </c>
      <c r="D639" s="2" t="str">
        <f t="shared" ref="D639:D702" si="9">IF(ISBLANK(B639),"OK",IF(A639-B639=0,"OK","Error?"))</f>
        <v>OK</v>
      </c>
    </row>
    <row r="640" spans="1:4">
      <c r="A640" s="10">
        <v>579</v>
      </c>
      <c r="D640" s="2" t="str">
        <f t="shared" si="9"/>
        <v>OK</v>
      </c>
    </row>
    <row r="641" spans="1:4">
      <c r="A641" s="10">
        <v>580</v>
      </c>
      <c r="D641" s="2" t="str">
        <f t="shared" si="9"/>
        <v>OK</v>
      </c>
    </row>
    <row r="642" spans="1:4">
      <c r="A642" s="10">
        <v>581</v>
      </c>
      <c r="D642" s="2" t="str">
        <f t="shared" si="9"/>
        <v>OK</v>
      </c>
    </row>
    <row r="643" spans="1:4">
      <c r="A643" s="10">
        <v>582</v>
      </c>
      <c r="D643" s="2" t="str">
        <f t="shared" si="9"/>
        <v>OK</v>
      </c>
    </row>
    <row r="644" spans="1:4">
      <c r="A644" s="10">
        <v>583</v>
      </c>
      <c r="D644" s="2" t="str">
        <f t="shared" si="9"/>
        <v>OK</v>
      </c>
    </row>
    <row r="645" spans="1:4">
      <c r="A645" s="10">
        <v>584</v>
      </c>
      <c r="D645" s="2" t="str">
        <f t="shared" si="9"/>
        <v>OK</v>
      </c>
    </row>
    <row r="646" spans="1:4">
      <c r="A646" s="10">
        <v>585</v>
      </c>
      <c r="D646" s="2" t="str">
        <f t="shared" si="9"/>
        <v>OK</v>
      </c>
    </row>
    <row r="647" spans="1:4">
      <c r="A647" s="10">
        <v>586</v>
      </c>
      <c r="D647" s="2" t="str">
        <f t="shared" si="9"/>
        <v>OK</v>
      </c>
    </row>
    <row r="648" spans="1:4">
      <c r="A648" s="10">
        <v>587</v>
      </c>
      <c r="D648" s="2" t="str">
        <f t="shared" si="9"/>
        <v>OK</v>
      </c>
    </row>
    <row r="649" spans="1:4">
      <c r="A649" s="10">
        <v>588</v>
      </c>
      <c r="D649" s="2" t="str">
        <f t="shared" si="9"/>
        <v>OK</v>
      </c>
    </row>
    <row r="650" spans="1:4">
      <c r="A650" s="10">
        <v>589</v>
      </c>
      <c r="D650" s="2" t="str">
        <f t="shared" si="9"/>
        <v>OK</v>
      </c>
    </row>
    <row r="651" spans="1:4">
      <c r="A651" s="5">
        <v>590</v>
      </c>
      <c r="B651" s="138">
        <f>'Acct Summary 7-8'!I33</f>
        <v>0</v>
      </c>
      <c r="D651" s="2" t="str">
        <f t="shared" si="9"/>
        <v>Error?</v>
      </c>
    </row>
    <row r="652" spans="1:4">
      <c r="A652" s="5">
        <v>591</v>
      </c>
      <c r="B652" s="138">
        <f>'Acct Summary 7-8'!I34</f>
        <v>0</v>
      </c>
      <c r="D652" s="2" t="str">
        <f t="shared" si="9"/>
        <v>Error?</v>
      </c>
    </row>
    <row r="653" spans="1:4">
      <c r="A653" s="5">
        <v>592</v>
      </c>
      <c r="B653" s="138">
        <f>'Acct Summary 7-8'!I35</f>
        <v>0</v>
      </c>
      <c r="D653" s="2" t="str">
        <f t="shared" si="9"/>
        <v>Error?</v>
      </c>
    </row>
    <row r="654" spans="1:4">
      <c r="A654" s="10">
        <v>593</v>
      </c>
      <c r="D654" s="2" t="str">
        <f t="shared" si="9"/>
        <v>OK</v>
      </c>
    </row>
    <row r="655" spans="1:4">
      <c r="A655" s="10">
        <v>594</v>
      </c>
      <c r="D655" s="2" t="str">
        <f t="shared" si="9"/>
        <v>OK</v>
      </c>
    </row>
    <row r="656" spans="1:4">
      <c r="A656" s="10">
        <v>595</v>
      </c>
      <c r="D656" s="2" t="str">
        <f t="shared" si="9"/>
        <v>OK</v>
      </c>
    </row>
    <row r="657" spans="1:4">
      <c r="A657" s="10">
        <v>596</v>
      </c>
      <c r="D657" s="2" t="str">
        <f t="shared" si="9"/>
        <v>OK</v>
      </c>
    </row>
    <row r="658" spans="1:4">
      <c r="A658" s="10">
        <v>597</v>
      </c>
      <c r="D658" s="2" t="str">
        <f t="shared" si="9"/>
        <v>OK</v>
      </c>
    </row>
    <row r="659" spans="1:4">
      <c r="A659" s="10">
        <v>598</v>
      </c>
      <c r="D659" s="2" t="str">
        <f t="shared" si="9"/>
        <v>OK</v>
      </c>
    </row>
    <row r="660" spans="1:4">
      <c r="A660" s="10">
        <v>599</v>
      </c>
      <c r="D660" s="2" t="str">
        <f t="shared" si="9"/>
        <v>OK</v>
      </c>
    </row>
    <row r="661" spans="1:4">
      <c r="A661" s="10">
        <v>600</v>
      </c>
      <c r="D661" s="2" t="str">
        <f t="shared" si="9"/>
        <v>OK</v>
      </c>
    </row>
    <row r="662" spans="1:4">
      <c r="A662" s="10">
        <v>601</v>
      </c>
      <c r="D662" s="2" t="str">
        <f t="shared" si="9"/>
        <v>OK</v>
      </c>
    </row>
    <row r="663" spans="1:4">
      <c r="A663" s="10">
        <v>602</v>
      </c>
      <c r="D663" s="2" t="str">
        <f t="shared" si="9"/>
        <v>OK</v>
      </c>
    </row>
    <row r="664" spans="1:4">
      <c r="A664" s="10">
        <v>603</v>
      </c>
      <c r="D664" s="2" t="str">
        <f t="shared" si="9"/>
        <v>OK</v>
      </c>
    </row>
    <row r="665" spans="1:4">
      <c r="A665" s="10">
        <v>604</v>
      </c>
      <c r="D665" s="2" t="str">
        <f t="shared" si="9"/>
        <v>OK</v>
      </c>
    </row>
    <row r="666" spans="1:4">
      <c r="A666" s="10">
        <v>605</v>
      </c>
      <c r="D666" s="2" t="str">
        <f t="shared" si="9"/>
        <v>OK</v>
      </c>
    </row>
    <row r="667" spans="1:4">
      <c r="A667" s="10">
        <v>606</v>
      </c>
      <c r="D667" s="2" t="str">
        <f t="shared" si="9"/>
        <v>OK</v>
      </c>
    </row>
    <row r="668" spans="1:4">
      <c r="A668" s="10">
        <v>607</v>
      </c>
      <c r="D668" s="2" t="str">
        <f t="shared" si="9"/>
        <v>OK</v>
      </c>
    </row>
    <row r="669" spans="1:4">
      <c r="A669" s="10">
        <v>608</v>
      </c>
      <c r="D669" s="2" t="str">
        <f t="shared" si="9"/>
        <v>OK</v>
      </c>
    </row>
    <row r="670" spans="1:4">
      <c r="A670" s="10">
        <v>609</v>
      </c>
      <c r="D670" s="2" t="str">
        <f t="shared" si="9"/>
        <v>OK</v>
      </c>
    </row>
    <row r="671" spans="1:4">
      <c r="A671" s="10">
        <v>610</v>
      </c>
      <c r="D671" s="2" t="str">
        <f t="shared" si="9"/>
        <v>OK</v>
      </c>
    </row>
    <row r="672" spans="1:4">
      <c r="A672" s="10">
        <v>611</v>
      </c>
      <c r="D672" s="2" t="str">
        <f t="shared" si="9"/>
        <v>OK</v>
      </c>
    </row>
    <row r="673" spans="1:4">
      <c r="A673" s="10">
        <v>612</v>
      </c>
      <c r="D673" s="2" t="str">
        <f t="shared" si="9"/>
        <v>OK</v>
      </c>
    </row>
    <row r="674" spans="1:4">
      <c r="A674" s="10">
        <v>613</v>
      </c>
      <c r="D674" s="2" t="str">
        <f t="shared" si="9"/>
        <v>OK</v>
      </c>
    </row>
    <row r="675" spans="1:4">
      <c r="A675" s="10">
        <v>614</v>
      </c>
      <c r="D675" s="2" t="str">
        <f t="shared" si="9"/>
        <v>OK</v>
      </c>
    </row>
    <row r="676" spans="1:4">
      <c r="A676" s="10">
        <v>615</v>
      </c>
      <c r="D676" s="2" t="str">
        <f t="shared" si="9"/>
        <v>OK</v>
      </c>
    </row>
    <row r="677" spans="1:4">
      <c r="A677" s="10">
        <v>616</v>
      </c>
      <c r="D677" s="2" t="str">
        <f t="shared" si="9"/>
        <v>OK</v>
      </c>
    </row>
    <row r="678" spans="1:4">
      <c r="A678" s="10">
        <v>617</v>
      </c>
      <c r="D678" s="2" t="str">
        <f t="shared" si="9"/>
        <v>OK</v>
      </c>
    </row>
    <row r="679" spans="1:4">
      <c r="A679" s="10">
        <v>618</v>
      </c>
      <c r="D679" s="2" t="str">
        <f t="shared" si="9"/>
        <v>OK</v>
      </c>
    </row>
    <row r="680" spans="1:4">
      <c r="A680" s="10">
        <v>619</v>
      </c>
      <c r="D680" s="2" t="str">
        <f t="shared" si="9"/>
        <v>OK</v>
      </c>
    </row>
    <row r="681" spans="1:4">
      <c r="A681" s="10">
        <v>620</v>
      </c>
      <c r="D681" s="2" t="str">
        <f t="shared" si="9"/>
        <v>OK</v>
      </c>
    </row>
    <row r="682" spans="1:4">
      <c r="A682" s="10">
        <v>621</v>
      </c>
      <c r="D682" s="2" t="str">
        <f t="shared" si="9"/>
        <v>OK</v>
      </c>
    </row>
    <row r="683" spans="1:4">
      <c r="A683" s="10">
        <v>622</v>
      </c>
      <c r="D683" s="2" t="str">
        <f t="shared" si="9"/>
        <v>OK</v>
      </c>
    </row>
    <row r="684" spans="1:4">
      <c r="A684" s="10">
        <v>623</v>
      </c>
      <c r="D684" s="2" t="str">
        <f t="shared" si="9"/>
        <v>OK</v>
      </c>
    </row>
    <row r="685" spans="1:4">
      <c r="A685" s="10">
        <v>624</v>
      </c>
      <c r="D685" s="2" t="str">
        <f t="shared" si="9"/>
        <v>OK</v>
      </c>
    </row>
    <row r="686" spans="1:4">
      <c r="A686" s="10">
        <v>625</v>
      </c>
      <c r="D686" s="2" t="str">
        <f t="shared" si="9"/>
        <v>OK</v>
      </c>
    </row>
    <row r="687" spans="1:4">
      <c r="A687" s="10">
        <v>626</v>
      </c>
      <c r="D687" s="2" t="str">
        <f t="shared" si="9"/>
        <v>OK</v>
      </c>
    </row>
    <row r="688" spans="1:4">
      <c r="A688" s="10">
        <v>627</v>
      </c>
      <c r="D688" s="2" t="str">
        <f t="shared" si="9"/>
        <v>OK</v>
      </c>
    </row>
    <row r="689" spans="1:4">
      <c r="A689" s="10">
        <v>628</v>
      </c>
      <c r="D689" s="2" t="str">
        <f t="shared" si="9"/>
        <v>OK</v>
      </c>
    </row>
    <row r="690" spans="1:4">
      <c r="A690" s="10">
        <v>629</v>
      </c>
      <c r="D690" s="2" t="str">
        <f t="shared" si="9"/>
        <v>OK</v>
      </c>
    </row>
    <row r="691" spans="1:4">
      <c r="A691" s="10">
        <v>630</v>
      </c>
      <c r="D691" s="2" t="str">
        <f t="shared" si="9"/>
        <v>OK</v>
      </c>
    </row>
    <row r="692" spans="1:4">
      <c r="A692" s="10">
        <v>631</v>
      </c>
      <c r="D692" s="2" t="str">
        <f t="shared" si="9"/>
        <v>OK</v>
      </c>
    </row>
    <row r="693" spans="1:4">
      <c r="A693" s="10">
        <v>632</v>
      </c>
      <c r="D693" s="2" t="str">
        <f t="shared" si="9"/>
        <v>OK</v>
      </c>
    </row>
    <row r="694" spans="1:4">
      <c r="A694" s="10">
        <v>633</v>
      </c>
      <c r="D694" s="2" t="str">
        <f t="shared" si="9"/>
        <v>OK</v>
      </c>
    </row>
    <row r="695" spans="1:4">
      <c r="A695" s="10">
        <v>634</v>
      </c>
      <c r="D695" s="2" t="str">
        <f t="shared" si="9"/>
        <v>OK</v>
      </c>
    </row>
    <row r="696" spans="1:4">
      <c r="A696" s="10">
        <v>635</v>
      </c>
      <c r="D696" s="2" t="str">
        <f t="shared" si="9"/>
        <v>OK</v>
      </c>
    </row>
    <row r="697" spans="1:4">
      <c r="A697" s="10">
        <v>636</v>
      </c>
      <c r="D697" s="2" t="str">
        <f t="shared" si="9"/>
        <v>OK</v>
      </c>
    </row>
    <row r="698" spans="1:4">
      <c r="A698" s="10">
        <v>637</v>
      </c>
      <c r="D698" s="2" t="str">
        <f t="shared" si="9"/>
        <v>OK</v>
      </c>
    </row>
    <row r="699" spans="1:4">
      <c r="A699" s="10">
        <v>638</v>
      </c>
      <c r="D699" s="2" t="str">
        <f t="shared" si="9"/>
        <v>OK</v>
      </c>
    </row>
    <row r="700" spans="1:4">
      <c r="A700" s="10">
        <v>639</v>
      </c>
      <c r="D700" s="2" t="str">
        <f t="shared" si="9"/>
        <v>OK</v>
      </c>
    </row>
    <row r="701" spans="1:4">
      <c r="A701" s="10">
        <v>640</v>
      </c>
      <c r="D701" s="2" t="str">
        <f t="shared" si="9"/>
        <v>OK</v>
      </c>
    </row>
    <row r="702" spans="1:4">
      <c r="A702" s="10">
        <v>641</v>
      </c>
      <c r="D702" s="2" t="str">
        <f t="shared" si="9"/>
        <v>OK</v>
      </c>
    </row>
    <row r="703" spans="1:4">
      <c r="A703" s="10">
        <v>642</v>
      </c>
      <c r="D703" s="2" t="str">
        <f t="shared" ref="D703:D766" si="10">IF(ISBLANK(B703),"OK",IF(A703-B703=0,"OK","Error?"))</f>
        <v>OK</v>
      </c>
    </row>
    <row r="704" spans="1:4">
      <c r="A704" s="10">
        <v>643</v>
      </c>
      <c r="D704" s="2" t="str">
        <f t="shared" si="10"/>
        <v>OK</v>
      </c>
    </row>
    <row r="705" spans="1:4">
      <c r="A705" s="5">
        <v>644</v>
      </c>
      <c r="B705" s="138">
        <f>'Expenditures 15-22'!C5</f>
        <v>64592499</v>
      </c>
      <c r="D705" s="2" t="str">
        <f t="shared" si="10"/>
        <v>Error?</v>
      </c>
    </row>
    <row r="706" spans="1:4">
      <c r="A706" s="5">
        <v>645</v>
      </c>
      <c r="B706" s="138">
        <f>'Expenditures 15-22'!C16</f>
        <v>4196584</v>
      </c>
      <c r="D706" s="2" t="str">
        <f t="shared" si="10"/>
        <v>Error?</v>
      </c>
    </row>
    <row r="707" spans="1:4">
      <c r="A707" s="10">
        <v>646</v>
      </c>
      <c r="D707" s="2" t="str">
        <f t="shared" si="10"/>
        <v>OK</v>
      </c>
    </row>
    <row r="708" spans="1:4">
      <c r="A708" s="10">
        <v>647</v>
      </c>
      <c r="D708" s="2" t="str">
        <f t="shared" si="10"/>
        <v>OK</v>
      </c>
    </row>
    <row r="709" spans="1:4">
      <c r="A709" s="10">
        <v>648</v>
      </c>
      <c r="D709" s="2" t="str">
        <f t="shared" si="10"/>
        <v>OK</v>
      </c>
    </row>
    <row r="710" spans="1:4">
      <c r="A710" s="10">
        <v>649</v>
      </c>
      <c r="D710" s="2" t="str">
        <f t="shared" si="10"/>
        <v>OK</v>
      </c>
    </row>
    <row r="711" spans="1:4">
      <c r="A711" s="10">
        <v>650</v>
      </c>
      <c r="D711" s="2" t="str">
        <f t="shared" si="10"/>
        <v>OK</v>
      </c>
    </row>
    <row r="712" spans="1:4">
      <c r="A712" s="5">
        <v>651</v>
      </c>
      <c r="B712" s="138">
        <f>'Expenditures 15-22'!C18</f>
        <v>9557709</v>
      </c>
      <c r="D712" s="2" t="str">
        <f t="shared" si="10"/>
        <v>Error?</v>
      </c>
    </row>
    <row r="713" spans="1:4">
      <c r="A713" s="10">
        <v>652</v>
      </c>
      <c r="D713" s="2" t="str">
        <f t="shared" si="10"/>
        <v>OK</v>
      </c>
    </row>
    <row r="714" spans="1:4">
      <c r="A714" s="10">
        <v>653</v>
      </c>
      <c r="D714" s="2" t="str">
        <f t="shared" si="10"/>
        <v>OK</v>
      </c>
    </row>
    <row r="715" spans="1:4">
      <c r="A715" s="10">
        <v>654</v>
      </c>
      <c r="D715" s="2" t="str">
        <f t="shared" si="10"/>
        <v>OK</v>
      </c>
    </row>
    <row r="716" spans="1:4">
      <c r="A716" s="12">
        <v>655</v>
      </c>
      <c r="B716" s="138">
        <f>'Expenditures 15-22'!C12</f>
        <v>169687</v>
      </c>
      <c r="D716" s="2" t="str">
        <f t="shared" si="10"/>
        <v>Error?</v>
      </c>
    </row>
    <row r="717" spans="1:4">
      <c r="A717" s="5">
        <v>656</v>
      </c>
      <c r="B717" s="138">
        <f>'Expenditures 15-22'!C13</f>
        <v>4300086</v>
      </c>
      <c r="D717" s="2" t="str">
        <f t="shared" si="10"/>
        <v>Error?</v>
      </c>
    </row>
    <row r="718" spans="1:4">
      <c r="A718" s="5">
        <v>657</v>
      </c>
      <c r="B718" s="138">
        <f>'Expenditures 15-22'!C14</f>
        <v>1609734</v>
      </c>
      <c r="D718" s="2" t="str">
        <f t="shared" si="10"/>
        <v>Error?</v>
      </c>
    </row>
    <row r="719" spans="1:4">
      <c r="A719" s="5">
        <v>658</v>
      </c>
      <c r="B719" s="138">
        <f>'Expenditures 15-22'!C15</f>
        <v>491362</v>
      </c>
      <c r="D719" s="2" t="str">
        <f t="shared" si="10"/>
        <v>Error?</v>
      </c>
    </row>
    <row r="720" spans="1:4">
      <c r="A720" s="5">
        <v>659</v>
      </c>
      <c r="B720" s="138">
        <f>'Expenditures 15-22'!C33</f>
        <v>123027895</v>
      </c>
      <c r="C720" s="2" t="s">
        <v>572</v>
      </c>
      <c r="D720" s="2" t="str">
        <f t="shared" si="10"/>
        <v>Error?</v>
      </c>
    </row>
    <row r="721" spans="1:4">
      <c r="A721" s="5">
        <v>660</v>
      </c>
      <c r="B721" s="138">
        <f>'Expenditures 15-22'!C36</f>
        <v>2898208</v>
      </c>
      <c r="D721" s="2" t="str">
        <f t="shared" si="10"/>
        <v>Error?</v>
      </c>
    </row>
    <row r="722" spans="1:4">
      <c r="A722" s="5">
        <v>661</v>
      </c>
      <c r="B722" s="138">
        <f>'Expenditures 15-22'!C37</f>
        <v>5095476</v>
      </c>
      <c r="D722" s="2" t="str">
        <f t="shared" si="10"/>
        <v>Error?</v>
      </c>
    </row>
    <row r="723" spans="1:4">
      <c r="A723" s="5">
        <v>662</v>
      </c>
      <c r="B723" s="138">
        <f>'Expenditures 15-22'!C38</f>
        <v>3299479</v>
      </c>
      <c r="D723" s="2" t="str">
        <f t="shared" si="10"/>
        <v>Error?</v>
      </c>
    </row>
    <row r="724" spans="1:4">
      <c r="A724" s="5">
        <v>663</v>
      </c>
      <c r="B724" s="138">
        <f>'Expenditures 15-22'!C39</f>
        <v>2216477</v>
      </c>
      <c r="D724" s="2" t="str">
        <f t="shared" si="10"/>
        <v>Error?</v>
      </c>
    </row>
    <row r="725" spans="1:4">
      <c r="A725" s="5">
        <v>664</v>
      </c>
      <c r="B725" s="138">
        <f>'Expenditures 15-22'!C40</f>
        <v>3028289</v>
      </c>
      <c r="D725" s="2" t="str">
        <f t="shared" si="10"/>
        <v>Error?</v>
      </c>
    </row>
    <row r="726" spans="1:4">
      <c r="A726" s="5">
        <v>665</v>
      </c>
      <c r="B726" s="138">
        <f>'Expenditures 15-22'!C41</f>
        <v>79767</v>
      </c>
      <c r="D726" s="2" t="str">
        <f t="shared" si="10"/>
        <v>Error?</v>
      </c>
    </row>
    <row r="727" spans="1:4">
      <c r="A727" s="5">
        <v>666</v>
      </c>
      <c r="B727" s="138">
        <f>'Expenditures 15-22'!C42</f>
        <v>16617696</v>
      </c>
      <c r="C727" s="2" t="s">
        <v>572</v>
      </c>
      <c r="D727" s="2" t="str">
        <f t="shared" si="10"/>
        <v>Error?</v>
      </c>
    </row>
    <row r="728" spans="1:4">
      <c r="A728" s="5">
        <v>667</v>
      </c>
      <c r="B728" s="138">
        <f>'Expenditures 15-22'!C44</f>
        <v>4703799</v>
      </c>
      <c r="D728" s="2" t="str">
        <f t="shared" si="10"/>
        <v>Error?</v>
      </c>
    </row>
    <row r="729" spans="1:4">
      <c r="A729" s="5">
        <v>668</v>
      </c>
      <c r="B729" s="138">
        <f>'Expenditures 15-22'!C45</f>
        <v>2154844</v>
      </c>
      <c r="D729" s="2" t="str">
        <f t="shared" si="10"/>
        <v>Error?</v>
      </c>
    </row>
    <row r="730" spans="1:4">
      <c r="A730" s="5">
        <v>669</v>
      </c>
      <c r="B730" s="138">
        <f>'Expenditures 15-22'!C46</f>
        <v>148447</v>
      </c>
      <c r="D730" s="2" t="str">
        <f t="shared" si="10"/>
        <v>Error?</v>
      </c>
    </row>
    <row r="731" spans="1:4">
      <c r="A731" s="5">
        <v>670</v>
      </c>
      <c r="B731" s="138">
        <f>'Expenditures 15-22'!C47</f>
        <v>7007090</v>
      </c>
      <c r="C731" s="2" t="s">
        <v>572</v>
      </c>
      <c r="D731" s="2" t="str">
        <f t="shared" si="10"/>
        <v>Error?</v>
      </c>
    </row>
    <row r="732" spans="1:4">
      <c r="A732" s="5">
        <v>671</v>
      </c>
      <c r="B732" s="138">
        <f>'Expenditures 15-22'!C49</f>
        <v>139522</v>
      </c>
      <c r="D732" s="2" t="str">
        <f t="shared" si="10"/>
        <v>Error?</v>
      </c>
    </row>
    <row r="733" spans="1:4">
      <c r="A733" s="5">
        <v>672</v>
      </c>
      <c r="B733" s="138">
        <f>'Expenditures 15-22'!C50</f>
        <v>1054002</v>
      </c>
      <c r="D733" s="2" t="str">
        <f t="shared" si="10"/>
        <v>Error?</v>
      </c>
    </row>
    <row r="734" spans="1:4">
      <c r="A734" s="5">
        <v>673</v>
      </c>
      <c r="B734" s="138">
        <f>'Expenditures 15-22'!C53</f>
        <v>4551718</v>
      </c>
      <c r="C734" s="2" t="s">
        <v>572</v>
      </c>
      <c r="D734" s="2" t="str">
        <f t="shared" si="10"/>
        <v>Error?</v>
      </c>
    </row>
    <row r="735" spans="1:4">
      <c r="A735" s="5">
        <v>674</v>
      </c>
      <c r="B735" s="138">
        <f>'Expenditures 15-22'!C55</f>
        <v>11796291</v>
      </c>
      <c r="D735" s="2" t="str">
        <f t="shared" si="10"/>
        <v>Error?</v>
      </c>
    </row>
    <row r="736" spans="1:4">
      <c r="A736" s="5">
        <v>675</v>
      </c>
      <c r="B736" s="138">
        <f>'Expenditures 15-22'!C56</f>
        <v>185010</v>
      </c>
      <c r="D736" s="2" t="str">
        <f t="shared" si="10"/>
        <v>Error?</v>
      </c>
    </row>
    <row r="737" spans="1:4">
      <c r="A737" s="5">
        <v>676</v>
      </c>
      <c r="B737" s="138">
        <f>'Expenditures 15-22'!C57</f>
        <v>11981301</v>
      </c>
      <c r="C737" s="2" t="s">
        <v>572</v>
      </c>
      <c r="D737" s="2" t="str">
        <f t="shared" si="10"/>
        <v>Error?</v>
      </c>
    </row>
    <row r="738" spans="1:4">
      <c r="A738" s="5">
        <v>677</v>
      </c>
      <c r="B738" s="138">
        <f>'Expenditures 15-22'!C59</f>
        <v>136541</v>
      </c>
      <c r="D738" s="2" t="str">
        <f t="shared" si="10"/>
        <v>Error?</v>
      </c>
    </row>
    <row r="739" spans="1:4">
      <c r="A739" s="5">
        <v>678</v>
      </c>
      <c r="B739" s="138">
        <f>'Expenditures 15-22'!C60</f>
        <v>1271423</v>
      </c>
      <c r="D739" s="2" t="str">
        <f t="shared" si="10"/>
        <v>Error?</v>
      </c>
    </row>
    <row r="740" spans="1:4">
      <c r="A740" s="5">
        <v>679</v>
      </c>
      <c r="B740" s="138">
        <f>'Expenditures 15-22'!C61</f>
        <v>24666</v>
      </c>
      <c r="D740" s="2" t="str">
        <f t="shared" si="10"/>
        <v>Error?</v>
      </c>
    </row>
    <row r="741" spans="1:4">
      <c r="A741" s="5">
        <v>680</v>
      </c>
      <c r="B741" s="138">
        <f>'Expenditures 15-22'!C62</f>
        <v>0</v>
      </c>
      <c r="D741" s="2" t="str">
        <f t="shared" si="10"/>
        <v>Error?</v>
      </c>
    </row>
    <row r="742" spans="1:4">
      <c r="A742" s="5">
        <v>681</v>
      </c>
      <c r="B742" s="138">
        <f>'Expenditures 15-22'!C63</f>
        <v>3413660</v>
      </c>
      <c r="D742" s="2" t="str">
        <f t="shared" si="10"/>
        <v>Error?</v>
      </c>
    </row>
    <row r="743" spans="1:4">
      <c r="A743" s="5">
        <v>682</v>
      </c>
      <c r="B743" s="138">
        <f>'Expenditures 15-22'!C64</f>
        <v>567795</v>
      </c>
      <c r="D743" s="2" t="str">
        <f t="shared" si="10"/>
        <v>Error?</v>
      </c>
    </row>
    <row r="744" spans="1:4">
      <c r="A744" s="10">
        <v>683</v>
      </c>
      <c r="D744" s="2" t="str">
        <f t="shared" si="10"/>
        <v>OK</v>
      </c>
    </row>
    <row r="745" spans="1:4">
      <c r="A745" s="5">
        <v>684</v>
      </c>
      <c r="B745" s="138">
        <f>'Expenditures 15-22'!C65</f>
        <v>5414085</v>
      </c>
      <c r="C745" s="2" t="s">
        <v>572</v>
      </c>
      <c r="D745" s="2" t="str">
        <f t="shared" si="10"/>
        <v>Error?</v>
      </c>
    </row>
    <row r="746" spans="1:4">
      <c r="A746" s="5">
        <v>685</v>
      </c>
      <c r="B746" s="138">
        <f>'Expenditures 15-22'!C67</f>
        <v>14868</v>
      </c>
      <c r="D746" s="2" t="str">
        <f t="shared" si="10"/>
        <v>Error?</v>
      </c>
    </row>
    <row r="747" spans="1:4">
      <c r="A747" s="5">
        <v>686</v>
      </c>
      <c r="B747" s="138">
        <f>'Expenditures 15-22'!C68</f>
        <v>693873</v>
      </c>
      <c r="D747" s="2" t="str">
        <f t="shared" si="10"/>
        <v>Error?</v>
      </c>
    </row>
    <row r="748" spans="1:4">
      <c r="A748" s="5">
        <v>687</v>
      </c>
      <c r="B748" s="138">
        <f>'Expenditures 15-22'!C69</f>
        <v>495847</v>
      </c>
      <c r="D748" s="2" t="str">
        <f t="shared" si="10"/>
        <v>Error?</v>
      </c>
    </row>
    <row r="749" spans="1:4">
      <c r="A749" s="5">
        <v>688</v>
      </c>
      <c r="B749" s="138">
        <f>'Expenditures 15-22'!C70</f>
        <v>2090421</v>
      </c>
      <c r="D749" s="2" t="str">
        <f t="shared" si="10"/>
        <v>Error?</v>
      </c>
    </row>
    <row r="750" spans="1:4">
      <c r="A750" s="10">
        <v>689</v>
      </c>
      <c r="D750" s="2" t="str">
        <f t="shared" si="10"/>
        <v>OK</v>
      </c>
    </row>
    <row r="751" spans="1:4">
      <c r="A751" s="5">
        <v>690</v>
      </c>
      <c r="B751" s="138">
        <f>'Expenditures 15-22'!C71</f>
        <v>1943542</v>
      </c>
      <c r="D751" s="2" t="str">
        <f t="shared" si="10"/>
        <v>Error?</v>
      </c>
    </row>
    <row r="752" spans="1:4">
      <c r="A752" s="10">
        <v>691</v>
      </c>
      <c r="D752" s="2" t="str">
        <f t="shared" si="10"/>
        <v>OK</v>
      </c>
    </row>
    <row r="753" spans="1:4">
      <c r="A753" s="5">
        <v>692</v>
      </c>
      <c r="B753" s="138">
        <f>'Expenditures 15-22'!C72</f>
        <v>5238551</v>
      </c>
      <c r="C753" s="2" t="s">
        <v>572</v>
      </c>
      <c r="D753" s="2" t="str">
        <f t="shared" si="10"/>
        <v>Error?</v>
      </c>
    </row>
    <row r="754" spans="1:4">
      <c r="A754" s="5">
        <v>693</v>
      </c>
      <c r="B754" s="138">
        <f>'Expenditures 15-22'!C73</f>
        <v>240629</v>
      </c>
      <c r="D754" s="2" t="str">
        <f t="shared" si="10"/>
        <v>Error?</v>
      </c>
    </row>
    <row r="755" spans="1:4">
      <c r="A755" s="5">
        <v>694</v>
      </c>
      <c r="B755" s="138">
        <f>'Expenditures 15-22'!C74</f>
        <v>51051070</v>
      </c>
      <c r="C755" s="2" t="s">
        <v>572</v>
      </c>
      <c r="D755" s="2" t="str">
        <f t="shared" si="10"/>
        <v>Error?</v>
      </c>
    </row>
    <row r="756" spans="1:4">
      <c r="A756" s="5">
        <v>695</v>
      </c>
      <c r="B756" s="138">
        <f>'Expenditures 15-22'!C75</f>
        <v>2924761</v>
      </c>
      <c r="D756" s="2" t="str">
        <f t="shared" si="10"/>
        <v>Error?</v>
      </c>
    </row>
    <row r="757" spans="1:4">
      <c r="A757" s="5">
        <v>696</v>
      </c>
      <c r="B757" s="138">
        <f>'Expenditures 15-22'!C114</f>
        <v>177003726</v>
      </c>
      <c r="C757" s="2" t="s">
        <v>572</v>
      </c>
      <c r="D757" s="2" t="str">
        <f t="shared" si="10"/>
        <v>Error?</v>
      </c>
    </row>
    <row r="758" spans="1:4">
      <c r="A758" s="10">
        <v>697</v>
      </c>
      <c r="D758" s="2" t="str">
        <f t="shared" si="10"/>
        <v>OK</v>
      </c>
    </row>
    <row r="759" spans="1:4">
      <c r="A759" s="10">
        <v>698</v>
      </c>
      <c r="D759" s="2" t="str">
        <f t="shared" si="10"/>
        <v>OK</v>
      </c>
    </row>
    <row r="760" spans="1:4">
      <c r="A760" s="10">
        <v>699</v>
      </c>
      <c r="D760" s="2" t="str">
        <f t="shared" si="10"/>
        <v>OK</v>
      </c>
    </row>
    <row r="761" spans="1:4">
      <c r="A761" s="10">
        <v>700</v>
      </c>
      <c r="D761" s="2" t="str">
        <f t="shared" si="10"/>
        <v>OK</v>
      </c>
    </row>
    <row r="762" spans="1:4">
      <c r="A762" s="10">
        <v>701</v>
      </c>
      <c r="D762" s="2" t="str">
        <f t="shared" si="10"/>
        <v>OK</v>
      </c>
    </row>
    <row r="763" spans="1:4">
      <c r="A763" s="5">
        <v>702</v>
      </c>
      <c r="B763" s="138">
        <f>'Expenditures 15-22'!D5</f>
        <v>21593871</v>
      </c>
      <c r="D763" s="2" t="str">
        <f t="shared" si="10"/>
        <v>Error?</v>
      </c>
    </row>
    <row r="764" spans="1:4">
      <c r="A764" s="5">
        <v>703</v>
      </c>
      <c r="B764" s="138">
        <f>'Expenditures 15-22'!D16</f>
        <v>1359161</v>
      </c>
      <c r="D764" s="2" t="str">
        <f t="shared" si="10"/>
        <v>Error?</v>
      </c>
    </row>
    <row r="765" spans="1:4">
      <c r="A765" s="10">
        <v>704</v>
      </c>
      <c r="D765" s="2" t="str">
        <f t="shared" si="10"/>
        <v>OK</v>
      </c>
    </row>
    <row r="766" spans="1:4">
      <c r="A766" s="10">
        <v>705</v>
      </c>
      <c r="D766" s="2" t="str">
        <f t="shared" si="10"/>
        <v>OK</v>
      </c>
    </row>
    <row r="767" spans="1:4">
      <c r="A767" s="10">
        <v>706</v>
      </c>
      <c r="D767" s="2" t="str">
        <f t="shared" ref="D767:D830" si="11">IF(ISBLANK(B767),"OK",IF(A767-B767=0,"OK","Error?"))</f>
        <v>OK</v>
      </c>
    </row>
    <row r="768" spans="1:4">
      <c r="A768" s="10">
        <v>707</v>
      </c>
      <c r="D768" s="2" t="str">
        <f t="shared" si="11"/>
        <v>OK</v>
      </c>
    </row>
    <row r="769" spans="1:4">
      <c r="A769" s="10">
        <v>708</v>
      </c>
      <c r="D769" s="2" t="str">
        <f t="shared" si="11"/>
        <v>OK</v>
      </c>
    </row>
    <row r="770" spans="1:4">
      <c r="A770" s="5">
        <v>709</v>
      </c>
      <c r="B770" s="138">
        <f>'Expenditures 15-22'!D18</f>
        <v>3048189</v>
      </c>
      <c r="D770" s="2" t="str">
        <f t="shared" si="11"/>
        <v>Error?</v>
      </c>
    </row>
    <row r="771" spans="1:4">
      <c r="A771" s="10">
        <v>710</v>
      </c>
      <c r="D771" s="2" t="str">
        <f t="shared" si="11"/>
        <v>OK</v>
      </c>
    </row>
    <row r="772" spans="1:4">
      <c r="A772" s="10">
        <v>711</v>
      </c>
      <c r="D772" s="2" t="str">
        <f t="shared" si="11"/>
        <v>OK</v>
      </c>
    </row>
    <row r="773" spans="1:4">
      <c r="A773" s="10">
        <v>712</v>
      </c>
      <c r="D773" s="2" t="str">
        <f t="shared" si="11"/>
        <v>OK</v>
      </c>
    </row>
    <row r="774" spans="1:4">
      <c r="A774" s="5">
        <v>713</v>
      </c>
      <c r="B774" s="138">
        <f>'Expenditures 15-22'!D12</f>
        <v>54494</v>
      </c>
      <c r="D774" s="2" t="str">
        <f t="shared" si="11"/>
        <v>Error?</v>
      </c>
    </row>
    <row r="775" spans="1:4">
      <c r="A775" s="5">
        <v>714</v>
      </c>
      <c r="B775" s="138">
        <f>'Expenditures 15-22'!D13</f>
        <v>1443475</v>
      </c>
      <c r="D775" s="2" t="str">
        <f t="shared" si="11"/>
        <v>Error?</v>
      </c>
    </row>
    <row r="776" spans="1:4">
      <c r="A776" s="5">
        <v>715</v>
      </c>
      <c r="B776" s="138">
        <f>'Expenditures 15-22'!D14</f>
        <v>291065</v>
      </c>
      <c r="D776" s="2" t="str">
        <f t="shared" si="11"/>
        <v>Error?</v>
      </c>
    </row>
    <row r="777" spans="1:4">
      <c r="A777" s="5">
        <v>716</v>
      </c>
      <c r="B777" s="138">
        <f>'Expenditures 15-22'!D15</f>
        <v>93375</v>
      </c>
      <c r="D777" s="2" t="str">
        <f t="shared" si="11"/>
        <v>Error?</v>
      </c>
    </row>
    <row r="778" spans="1:4">
      <c r="A778" s="5">
        <v>717</v>
      </c>
      <c r="B778" s="138">
        <f>'Expenditures 15-22'!D33</f>
        <v>43258176</v>
      </c>
      <c r="C778" s="2" t="s">
        <v>572</v>
      </c>
      <c r="D778" s="2" t="str">
        <f t="shared" si="11"/>
        <v>Error?</v>
      </c>
    </row>
    <row r="779" spans="1:4">
      <c r="A779" s="5">
        <v>718</v>
      </c>
      <c r="B779" s="138">
        <f>'Expenditures 15-22'!D36</f>
        <v>932713</v>
      </c>
      <c r="D779" s="2" t="str">
        <f t="shared" si="11"/>
        <v>Error?</v>
      </c>
    </row>
    <row r="780" spans="1:4">
      <c r="A780" s="5">
        <v>719</v>
      </c>
      <c r="B780" s="138">
        <f>'Expenditures 15-22'!D37</f>
        <v>1541865</v>
      </c>
      <c r="D780" s="2" t="str">
        <f t="shared" si="11"/>
        <v>Error?</v>
      </c>
    </row>
    <row r="781" spans="1:4">
      <c r="A781" s="5">
        <v>720</v>
      </c>
      <c r="B781" s="138">
        <f>'Expenditures 15-22'!D38</f>
        <v>1036011</v>
      </c>
      <c r="D781" s="2" t="str">
        <f t="shared" si="11"/>
        <v>Error?</v>
      </c>
    </row>
    <row r="782" spans="1:4">
      <c r="A782" s="5">
        <v>721</v>
      </c>
      <c r="B782" s="138">
        <f>'Expenditures 15-22'!D39</f>
        <v>661628</v>
      </c>
      <c r="D782" s="2" t="str">
        <f t="shared" si="11"/>
        <v>Error?</v>
      </c>
    </row>
    <row r="783" spans="1:4">
      <c r="A783" s="5">
        <v>722</v>
      </c>
      <c r="B783" s="138">
        <f>'Expenditures 15-22'!D40</f>
        <v>933095</v>
      </c>
      <c r="D783" s="2" t="str">
        <f t="shared" si="11"/>
        <v>Error?</v>
      </c>
    </row>
    <row r="784" spans="1:4">
      <c r="A784" s="5">
        <v>723</v>
      </c>
      <c r="B784" s="138">
        <f>'Expenditures 15-22'!D41</f>
        <v>5484</v>
      </c>
      <c r="D784" s="2" t="str">
        <f t="shared" si="11"/>
        <v>Error?</v>
      </c>
    </row>
    <row r="785" spans="1:4">
      <c r="A785" s="5">
        <v>724</v>
      </c>
      <c r="B785" s="138">
        <f>'Expenditures 15-22'!D42</f>
        <v>5110796</v>
      </c>
      <c r="C785" s="2" t="s">
        <v>572</v>
      </c>
      <c r="D785" s="2" t="str">
        <f t="shared" si="11"/>
        <v>Error?</v>
      </c>
    </row>
    <row r="786" spans="1:4">
      <c r="A786" s="5">
        <v>725</v>
      </c>
      <c r="B786" s="138">
        <f>'Expenditures 15-22'!D44</f>
        <v>1425585</v>
      </c>
      <c r="D786" s="2" t="str">
        <f t="shared" si="11"/>
        <v>Error?</v>
      </c>
    </row>
    <row r="787" spans="1:4">
      <c r="A787" s="5">
        <v>726</v>
      </c>
      <c r="B787" s="138">
        <f>'Expenditures 15-22'!D45</f>
        <v>978806</v>
      </c>
      <c r="D787" s="2" t="str">
        <f t="shared" si="11"/>
        <v>Error?</v>
      </c>
    </row>
    <row r="788" spans="1:4">
      <c r="A788" s="5">
        <v>727</v>
      </c>
      <c r="B788" s="138">
        <f>'Expenditures 15-22'!D46</f>
        <v>20669</v>
      </c>
      <c r="D788" s="2" t="str">
        <f t="shared" si="11"/>
        <v>Error?</v>
      </c>
    </row>
    <row r="789" spans="1:4">
      <c r="A789" s="5">
        <v>728</v>
      </c>
      <c r="B789" s="138">
        <f>'Expenditures 15-22'!D47</f>
        <v>2425060</v>
      </c>
      <c r="C789" s="2" t="s">
        <v>572</v>
      </c>
      <c r="D789" s="2" t="str">
        <f t="shared" si="11"/>
        <v>Error?</v>
      </c>
    </row>
    <row r="790" spans="1:4">
      <c r="A790" s="5">
        <v>729</v>
      </c>
      <c r="B790" s="138">
        <f>'Expenditures 15-22'!D49</f>
        <v>27766</v>
      </c>
      <c r="D790" s="2" t="str">
        <f t="shared" si="11"/>
        <v>Error?</v>
      </c>
    </row>
    <row r="791" spans="1:4">
      <c r="A791" s="5">
        <v>730</v>
      </c>
      <c r="B791" s="138">
        <f>'Expenditures 15-22'!D50</f>
        <v>238723</v>
      </c>
      <c r="D791" s="2" t="str">
        <f t="shared" si="11"/>
        <v>Error?</v>
      </c>
    </row>
    <row r="792" spans="1:4">
      <c r="A792" s="5">
        <v>731</v>
      </c>
      <c r="B792" s="138">
        <f>'Expenditures 15-22'!D53</f>
        <v>1260471</v>
      </c>
      <c r="C792" s="2" t="s">
        <v>572</v>
      </c>
      <c r="D792" s="2" t="str">
        <f t="shared" si="11"/>
        <v>Error?</v>
      </c>
    </row>
    <row r="793" spans="1:4">
      <c r="A793" s="5">
        <v>732</v>
      </c>
      <c r="B793" s="138">
        <f>'Expenditures 15-22'!D55</f>
        <v>3402897</v>
      </c>
      <c r="D793" s="2" t="str">
        <f t="shared" si="11"/>
        <v>Error?</v>
      </c>
    </row>
    <row r="794" spans="1:4">
      <c r="A794" s="5">
        <v>733</v>
      </c>
      <c r="B794" s="138">
        <f>'Expenditures 15-22'!D56</f>
        <v>51488</v>
      </c>
      <c r="D794" s="2" t="str">
        <f t="shared" si="11"/>
        <v>Error?</v>
      </c>
    </row>
    <row r="795" spans="1:4">
      <c r="A795" s="5">
        <v>734</v>
      </c>
      <c r="B795" s="138">
        <f>'Expenditures 15-22'!D57</f>
        <v>3454385</v>
      </c>
      <c r="C795" s="2" t="s">
        <v>572</v>
      </c>
      <c r="D795" s="2" t="str">
        <f t="shared" si="11"/>
        <v>Error?</v>
      </c>
    </row>
    <row r="796" spans="1:4">
      <c r="A796" s="5">
        <v>735</v>
      </c>
      <c r="B796" s="138">
        <f>'Expenditures 15-22'!D59</f>
        <v>12972</v>
      </c>
      <c r="D796" s="2" t="str">
        <f t="shared" si="11"/>
        <v>Error?</v>
      </c>
    </row>
    <row r="797" spans="1:4">
      <c r="A797" s="5">
        <v>736</v>
      </c>
      <c r="B797" s="138">
        <f>'Expenditures 15-22'!D60</f>
        <v>497038</v>
      </c>
      <c r="D797" s="2" t="str">
        <f t="shared" si="11"/>
        <v>Error?</v>
      </c>
    </row>
    <row r="798" spans="1:4">
      <c r="A798" s="5">
        <v>737</v>
      </c>
      <c r="B798" s="138">
        <f>'Expenditures 15-22'!D61</f>
        <v>22825</v>
      </c>
      <c r="D798" s="2" t="str">
        <f t="shared" si="11"/>
        <v>Error?</v>
      </c>
    </row>
    <row r="799" spans="1:4">
      <c r="A799" s="5">
        <v>738</v>
      </c>
      <c r="B799" s="138">
        <f>'Expenditures 15-22'!D62</f>
        <v>0</v>
      </c>
      <c r="D799" s="2" t="str">
        <f t="shared" si="11"/>
        <v>Error?</v>
      </c>
    </row>
    <row r="800" spans="1:4">
      <c r="A800" s="5">
        <v>739</v>
      </c>
      <c r="B800" s="138">
        <f>'Expenditures 15-22'!D63</f>
        <v>1212823</v>
      </c>
      <c r="D800" s="2" t="str">
        <f t="shared" si="11"/>
        <v>Error?</v>
      </c>
    </row>
    <row r="801" spans="1:4">
      <c r="A801" s="5">
        <v>740</v>
      </c>
      <c r="B801" s="138">
        <f>'Expenditures 15-22'!D64</f>
        <v>125325</v>
      </c>
      <c r="D801" s="2" t="str">
        <f t="shared" si="11"/>
        <v>Error?</v>
      </c>
    </row>
    <row r="802" spans="1:4">
      <c r="A802" s="10">
        <v>741</v>
      </c>
      <c r="D802" s="2" t="str">
        <f t="shared" si="11"/>
        <v>OK</v>
      </c>
    </row>
    <row r="803" spans="1:4">
      <c r="A803" s="5">
        <v>742</v>
      </c>
      <c r="B803" s="138">
        <f>'Expenditures 15-22'!D65</f>
        <v>1870983</v>
      </c>
      <c r="C803" s="2" t="s">
        <v>572</v>
      </c>
      <c r="D803" s="2" t="str">
        <f t="shared" si="11"/>
        <v>Error?</v>
      </c>
    </row>
    <row r="804" spans="1:4">
      <c r="A804" s="5">
        <v>743</v>
      </c>
      <c r="B804" s="138">
        <f>'Expenditures 15-22'!D67</f>
        <v>5098</v>
      </c>
      <c r="D804" s="2" t="str">
        <f t="shared" si="11"/>
        <v>Error?</v>
      </c>
    </row>
    <row r="805" spans="1:4">
      <c r="A805" s="5">
        <v>744</v>
      </c>
      <c r="B805" s="138">
        <f>'Expenditures 15-22'!D68</f>
        <v>175136</v>
      </c>
      <c r="D805" s="2" t="str">
        <f t="shared" si="11"/>
        <v>Error?</v>
      </c>
    </row>
    <row r="806" spans="1:4">
      <c r="A806" s="5">
        <v>745</v>
      </c>
      <c r="B806" s="138">
        <f>'Expenditures 15-22'!D69</f>
        <v>98991</v>
      </c>
      <c r="D806" s="2" t="str">
        <f t="shared" si="11"/>
        <v>Error?</v>
      </c>
    </row>
    <row r="807" spans="1:4">
      <c r="A807" s="5">
        <v>746</v>
      </c>
      <c r="B807" s="138">
        <f>'Expenditures 15-22'!D70</f>
        <v>514916</v>
      </c>
      <c r="D807" s="2" t="str">
        <f t="shared" si="11"/>
        <v>Error?</v>
      </c>
    </row>
    <row r="808" spans="1:4">
      <c r="A808" s="10">
        <v>747</v>
      </c>
      <c r="D808" s="2" t="str">
        <f t="shared" si="11"/>
        <v>OK</v>
      </c>
    </row>
    <row r="809" spans="1:4">
      <c r="A809" s="5">
        <v>748</v>
      </c>
      <c r="B809" s="138">
        <f>'Expenditures 15-22'!D71</f>
        <v>574342</v>
      </c>
      <c r="D809" s="2" t="str">
        <f t="shared" si="11"/>
        <v>Error?</v>
      </c>
    </row>
    <row r="810" spans="1:4">
      <c r="A810" s="10">
        <v>749</v>
      </c>
      <c r="D810" s="2" t="str">
        <f t="shared" si="11"/>
        <v>OK</v>
      </c>
    </row>
    <row r="811" spans="1:4">
      <c r="A811" s="5">
        <v>750</v>
      </c>
      <c r="B811" s="138">
        <f>'Expenditures 15-22'!D72</f>
        <v>1368483</v>
      </c>
      <c r="C811" s="2" t="s">
        <v>572</v>
      </c>
      <c r="D811" s="2" t="str">
        <f t="shared" si="11"/>
        <v>Error?</v>
      </c>
    </row>
    <row r="812" spans="1:4">
      <c r="A812" s="5">
        <v>751</v>
      </c>
      <c r="B812" s="138">
        <f>'Expenditures 15-22'!D73</f>
        <v>108144</v>
      </c>
      <c r="D812" s="2" t="str">
        <f t="shared" si="11"/>
        <v>Error?</v>
      </c>
    </row>
    <row r="813" spans="1:4">
      <c r="A813" s="5">
        <v>752</v>
      </c>
      <c r="B813" s="138">
        <f>'Expenditures 15-22'!D74</f>
        <v>15598322</v>
      </c>
      <c r="C813" s="2" t="s">
        <v>572</v>
      </c>
      <c r="D813" s="2" t="str">
        <f t="shared" si="11"/>
        <v>Error?</v>
      </c>
    </row>
    <row r="814" spans="1:4">
      <c r="A814" s="5">
        <v>753</v>
      </c>
      <c r="B814" s="138">
        <f>'Expenditures 15-22'!D75</f>
        <v>1184410</v>
      </c>
      <c r="D814" s="2" t="str">
        <f t="shared" si="11"/>
        <v>Error?</v>
      </c>
    </row>
    <row r="815" spans="1:4">
      <c r="A815" s="5">
        <v>754</v>
      </c>
      <c r="B815" s="138">
        <f>'Expenditures 15-22'!D114</f>
        <v>60040908</v>
      </c>
      <c r="C815" s="2" t="s">
        <v>572</v>
      </c>
      <c r="D815" s="2" t="str">
        <f t="shared" si="11"/>
        <v>Error?</v>
      </c>
    </row>
    <row r="816" spans="1:4">
      <c r="A816" s="10">
        <v>755</v>
      </c>
      <c r="D816" s="2" t="str">
        <f t="shared" si="11"/>
        <v>OK</v>
      </c>
    </row>
    <row r="817" spans="1:4">
      <c r="A817" s="10">
        <v>756</v>
      </c>
      <c r="D817" s="2" t="str">
        <f t="shared" si="11"/>
        <v>OK</v>
      </c>
    </row>
    <row r="818" spans="1:4">
      <c r="A818" s="10">
        <v>757</v>
      </c>
      <c r="D818" s="2" t="str">
        <f t="shared" si="11"/>
        <v>OK</v>
      </c>
    </row>
    <row r="819" spans="1:4">
      <c r="A819" s="10">
        <v>758</v>
      </c>
      <c r="D819" s="2" t="str">
        <f t="shared" si="11"/>
        <v>OK</v>
      </c>
    </row>
    <row r="820" spans="1:4">
      <c r="A820" s="10">
        <v>759</v>
      </c>
      <c r="D820" s="2" t="str">
        <f t="shared" si="11"/>
        <v>OK</v>
      </c>
    </row>
    <row r="821" spans="1:4">
      <c r="A821" s="5">
        <v>760</v>
      </c>
      <c r="B821" s="138">
        <f>'Expenditures 15-22'!E5</f>
        <v>1819111</v>
      </c>
      <c r="D821" s="2" t="str">
        <f t="shared" si="11"/>
        <v>Error?</v>
      </c>
    </row>
    <row r="822" spans="1:4">
      <c r="A822" s="5">
        <v>761</v>
      </c>
      <c r="B822" s="138">
        <f>'Expenditures 15-22'!E16</f>
        <v>100814</v>
      </c>
      <c r="D822" s="2" t="str">
        <f t="shared" si="11"/>
        <v>Error?</v>
      </c>
    </row>
    <row r="823" spans="1:4">
      <c r="A823" s="10">
        <v>762</v>
      </c>
      <c r="D823" s="2" t="str">
        <f t="shared" si="11"/>
        <v>OK</v>
      </c>
    </row>
    <row r="824" spans="1:4">
      <c r="A824" s="10">
        <v>763</v>
      </c>
      <c r="D824" s="2" t="str">
        <f t="shared" si="11"/>
        <v>OK</v>
      </c>
    </row>
    <row r="825" spans="1:4">
      <c r="A825" s="10">
        <v>764</v>
      </c>
      <c r="D825" s="2" t="str">
        <f t="shared" si="11"/>
        <v>OK</v>
      </c>
    </row>
    <row r="826" spans="1:4">
      <c r="A826" s="10">
        <v>765</v>
      </c>
      <c r="D826" s="2" t="str">
        <f t="shared" si="11"/>
        <v>OK</v>
      </c>
    </row>
    <row r="827" spans="1:4">
      <c r="A827" s="10">
        <v>766</v>
      </c>
      <c r="D827" s="2" t="str">
        <f t="shared" si="11"/>
        <v>OK</v>
      </c>
    </row>
    <row r="828" spans="1:4">
      <c r="A828" s="5">
        <v>767</v>
      </c>
      <c r="B828" s="138">
        <f>'Expenditures 15-22'!E18</f>
        <v>70265</v>
      </c>
      <c r="D828" s="2" t="str">
        <f t="shared" si="11"/>
        <v>Error?</v>
      </c>
    </row>
    <row r="829" spans="1:4">
      <c r="A829" s="10">
        <v>768</v>
      </c>
      <c r="D829" s="2" t="str">
        <f t="shared" si="11"/>
        <v>OK</v>
      </c>
    </row>
    <row r="830" spans="1:4">
      <c r="A830" s="10">
        <v>769</v>
      </c>
      <c r="D830" s="2" t="str">
        <f t="shared" si="11"/>
        <v>OK</v>
      </c>
    </row>
    <row r="831" spans="1:4">
      <c r="A831" s="10">
        <v>770</v>
      </c>
      <c r="D831" s="2" t="str">
        <f t="shared" ref="D831:D894" si="12">IF(ISBLANK(B831),"OK",IF(A831-B831=0,"OK","Error?"))</f>
        <v>OK</v>
      </c>
    </row>
    <row r="832" spans="1:4">
      <c r="A832" s="5">
        <v>771</v>
      </c>
      <c r="B832" s="138">
        <f>'Expenditures 15-22'!E12</f>
        <v>1268</v>
      </c>
      <c r="D832" s="2" t="str">
        <f t="shared" si="12"/>
        <v>Error?</v>
      </c>
    </row>
    <row r="833" spans="1:4">
      <c r="A833" s="5">
        <v>772</v>
      </c>
      <c r="B833" s="138">
        <f>'Expenditures 15-22'!E13</f>
        <v>146609</v>
      </c>
      <c r="D833" s="2" t="str">
        <f t="shared" si="12"/>
        <v>Error?</v>
      </c>
    </row>
    <row r="834" spans="1:4">
      <c r="A834" s="5">
        <v>773</v>
      </c>
      <c r="B834" s="138">
        <f>'Expenditures 15-22'!E14</f>
        <v>390505</v>
      </c>
      <c r="D834" s="2" t="str">
        <f t="shared" si="12"/>
        <v>Error?</v>
      </c>
    </row>
    <row r="835" spans="1:4">
      <c r="A835" s="5">
        <v>774</v>
      </c>
      <c r="B835" s="138">
        <f>'Expenditures 15-22'!E15</f>
        <v>189210</v>
      </c>
      <c r="D835" s="2" t="str">
        <f t="shared" si="12"/>
        <v>Error?</v>
      </c>
    </row>
    <row r="836" spans="1:4">
      <c r="A836" s="5">
        <v>775</v>
      </c>
      <c r="B836" s="138">
        <f>'Expenditures 15-22'!E33</f>
        <v>16726053</v>
      </c>
      <c r="C836" s="2" t="s">
        <v>572</v>
      </c>
      <c r="D836" s="2" t="str">
        <f t="shared" si="12"/>
        <v>Error?</v>
      </c>
    </row>
    <row r="837" spans="1:4">
      <c r="A837" s="5">
        <v>776</v>
      </c>
      <c r="B837" s="138">
        <f>'Expenditures 15-22'!E36</f>
        <v>580629</v>
      </c>
      <c r="D837" s="2" t="str">
        <f t="shared" si="12"/>
        <v>Error?</v>
      </c>
    </row>
    <row r="838" spans="1:4">
      <c r="A838" s="5">
        <v>777</v>
      </c>
      <c r="B838" s="138">
        <f>'Expenditures 15-22'!E37</f>
        <v>142815</v>
      </c>
      <c r="D838" s="2" t="str">
        <f t="shared" si="12"/>
        <v>Error?</v>
      </c>
    </row>
    <row r="839" spans="1:4">
      <c r="A839" s="5">
        <v>778</v>
      </c>
      <c r="B839" s="138">
        <f>'Expenditures 15-22'!E38</f>
        <v>69671</v>
      </c>
      <c r="D839" s="2" t="str">
        <f t="shared" si="12"/>
        <v>Error?</v>
      </c>
    </row>
    <row r="840" spans="1:4">
      <c r="A840" s="5">
        <v>779</v>
      </c>
      <c r="B840" s="138">
        <f>'Expenditures 15-22'!E39</f>
        <v>79130</v>
      </c>
      <c r="D840" s="2" t="str">
        <f t="shared" si="12"/>
        <v>Error?</v>
      </c>
    </row>
    <row r="841" spans="1:4">
      <c r="A841" s="5">
        <v>780</v>
      </c>
      <c r="B841" s="138">
        <f>'Expenditures 15-22'!E40</f>
        <v>672959</v>
      </c>
      <c r="D841" s="2" t="str">
        <f t="shared" si="12"/>
        <v>Error?</v>
      </c>
    </row>
    <row r="842" spans="1:4">
      <c r="A842" s="5">
        <v>781</v>
      </c>
      <c r="B842" s="138">
        <f>'Expenditures 15-22'!E41</f>
        <v>845</v>
      </c>
      <c r="D842" s="2" t="str">
        <f t="shared" si="12"/>
        <v>Error?</v>
      </c>
    </row>
    <row r="843" spans="1:4">
      <c r="A843" s="5">
        <v>782</v>
      </c>
      <c r="B843" s="138">
        <f>'Expenditures 15-22'!E42</f>
        <v>1546049</v>
      </c>
      <c r="C843" s="2" t="s">
        <v>572</v>
      </c>
      <c r="D843" s="2" t="str">
        <f t="shared" si="12"/>
        <v>Error?</v>
      </c>
    </row>
    <row r="844" spans="1:4">
      <c r="A844" s="5">
        <v>783</v>
      </c>
      <c r="B844" s="138">
        <f>'Expenditures 15-22'!E44</f>
        <v>1577548</v>
      </c>
      <c r="D844" s="2" t="str">
        <f t="shared" si="12"/>
        <v>Error?</v>
      </c>
    </row>
    <row r="845" spans="1:4">
      <c r="A845" s="5">
        <v>784</v>
      </c>
      <c r="B845" s="138">
        <f>'Expenditures 15-22'!E45</f>
        <v>580693</v>
      </c>
      <c r="D845" s="2" t="str">
        <f t="shared" si="12"/>
        <v>Error?</v>
      </c>
    </row>
    <row r="846" spans="1:4">
      <c r="A846" s="5">
        <v>785</v>
      </c>
      <c r="B846" s="138">
        <f>'Expenditures 15-22'!E46</f>
        <v>359887</v>
      </c>
      <c r="D846" s="2" t="str">
        <f t="shared" si="12"/>
        <v>Error?</v>
      </c>
    </row>
    <row r="847" spans="1:4">
      <c r="A847" s="5">
        <v>786</v>
      </c>
      <c r="B847" s="138">
        <f>'Expenditures 15-22'!E47</f>
        <v>2518128</v>
      </c>
      <c r="C847" s="2" t="s">
        <v>572</v>
      </c>
      <c r="D847" s="2" t="str">
        <f t="shared" si="12"/>
        <v>Error?</v>
      </c>
    </row>
    <row r="848" spans="1:4">
      <c r="A848" s="5">
        <v>787</v>
      </c>
      <c r="B848" s="138">
        <f>'Expenditures 15-22'!E49</f>
        <v>990061</v>
      </c>
      <c r="D848" s="2" t="str">
        <f t="shared" si="12"/>
        <v>Error?</v>
      </c>
    </row>
    <row r="849" spans="1:4">
      <c r="A849" s="5">
        <v>788</v>
      </c>
      <c r="B849" s="138">
        <f>'Expenditures 15-22'!E50</f>
        <v>427052</v>
      </c>
      <c r="D849" s="2" t="str">
        <f t="shared" si="12"/>
        <v>Error?</v>
      </c>
    </row>
    <row r="850" spans="1:4">
      <c r="A850" s="5">
        <v>789</v>
      </c>
      <c r="B850" s="138">
        <f>'Expenditures 15-22'!E53</f>
        <v>1552246</v>
      </c>
      <c r="C850" s="2" t="s">
        <v>572</v>
      </c>
      <c r="D850" s="2" t="str">
        <f t="shared" si="12"/>
        <v>Error?</v>
      </c>
    </row>
    <row r="851" spans="1:4">
      <c r="A851" s="5">
        <v>790</v>
      </c>
      <c r="B851" s="138">
        <f>'Expenditures 15-22'!E55</f>
        <v>28599</v>
      </c>
      <c r="D851" s="2" t="str">
        <f t="shared" si="12"/>
        <v>Error?</v>
      </c>
    </row>
    <row r="852" spans="1:4">
      <c r="A852" s="5">
        <v>791</v>
      </c>
      <c r="B852" s="138">
        <f>'Expenditures 15-22'!E56</f>
        <v>0</v>
      </c>
      <c r="D852" s="2" t="str">
        <f t="shared" si="12"/>
        <v>Error?</v>
      </c>
    </row>
    <row r="853" spans="1:4">
      <c r="A853" s="5">
        <v>792</v>
      </c>
      <c r="B853" s="138">
        <f>'Expenditures 15-22'!E57</f>
        <v>28599</v>
      </c>
      <c r="C853" s="2" t="s">
        <v>572</v>
      </c>
      <c r="D853" s="2" t="str">
        <f t="shared" si="12"/>
        <v>Error?</v>
      </c>
    </row>
    <row r="854" spans="1:4">
      <c r="A854" s="5">
        <v>793</v>
      </c>
      <c r="B854" s="138">
        <f>'Expenditures 15-22'!E59</f>
        <v>0</v>
      </c>
      <c r="D854" s="2" t="str">
        <f t="shared" si="12"/>
        <v>Error?</v>
      </c>
    </row>
    <row r="855" spans="1:4">
      <c r="A855" s="5">
        <v>794</v>
      </c>
      <c r="B855" s="138">
        <f>'Expenditures 15-22'!E60</f>
        <v>249477</v>
      </c>
      <c r="D855" s="2" t="str">
        <f t="shared" si="12"/>
        <v>Error?</v>
      </c>
    </row>
    <row r="856" spans="1:4">
      <c r="A856" s="5">
        <v>795</v>
      </c>
      <c r="B856" s="138">
        <f>'Expenditures 15-22'!E61</f>
        <v>422942</v>
      </c>
      <c r="D856" s="2" t="str">
        <f t="shared" si="12"/>
        <v>Error?</v>
      </c>
    </row>
    <row r="857" spans="1:4">
      <c r="A857" s="5">
        <v>796</v>
      </c>
      <c r="B857" s="138">
        <f>'Expenditures 15-22'!E62</f>
        <v>1644829</v>
      </c>
      <c r="D857" s="2" t="str">
        <f t="shared" si="12"/>
        <v>Error?</v>
      </c>
    </row>
    <row r="858" spans="1:4">
      <c r="A858" s="5">
        <v>797</v>
      </c>
      <c r="B858" s="138">
        <f>'Expenditures 15-22'!E63</f>
        <v>162935</v>
      </c>
      <c r="D858" s="2" t="str">
        <f t="shared" si="12"/>
        <v>Error?</v>
      </c>
    </row>
    <row r="859" spans="1:4">
      <c r="A859" s="5">
        <v>798</v>
      </c>
      <c r="B859" s="138">
        <f>'Expenditures 15-22'!E64</f>
        <v>162828</v>
      </c>
      <c r="D859" s="2" t="str">
        <f t="shared" si="12"/>
        <v>Error?</v>
      </c>
    </row>
    <row r="860" spans="1:4">
      <c r="A860" s="10">
        <v>799</v>
      </c>
      <c r="D860" s="2" t="str">
        <f t="shared" si="12"/>
        <v>OK</v>
      </c>
    </row>
    <row r="861" spans="1:4">
      <c r="A861" s="5">
        <v>800</v>
      </c>
      <c r="B861" s="138">
        <f>'Expenditures 15-22'!E65</f>
        <v>2643011</v>
      </c>
      <c r="C861" s="2" t="s">
        <v>572</v>
      </c>
      <c r="D861" s="2" t="str">
        <f t="shared" si="12"/>
        <v>Error?</v>
      </c>
    </row>
    <row r="862" spans="1:4">
      <c r="A862" s="5">
        <v>801</v>
      </c>
      <c r="B862" s="138">
        <f>'Expenditures 15-22'!E67</f>
        <v>685480</v>
      </c>
      <c r="D862" s="2" t="str">
        <f t="shared" si="12"/>
        <v>Error?</v>
      </c>
    </row>
    <row r="863" spans="1:4">
      <c r="A863" s="5">
        <v>802</v>
      </c>
      <c r="B863" s="138">
        <f>'Expenditures 15-22'!E68</f>
        <v>85820</v>
      </c>
      <c r="D863" s="2" t="str">
        <f t="shared" si="12"/>
        <v>Error?</v>
      </c>
    </row>
    <row r="864" spans="1:4">
      <c r="A864" s="5">
        <v>803</v>
      </c>
      <c r="B864" s="138">
        <f>'Expenditures 15-22'!E69</f>
        <v>61208</v>
      </c>
      <c r="D864" s="2" t="str">
        <f t="shared" si="12"/>
        <v>Error?</v>
      </c>
    </row>
    <row r="865" spans="1:4">
      <c r="A865" s="5">
        <v>804</v>
      </c>
      <c r="B865" s="138">
        <f>'Expenditures 15-22'!E70</f>
        <v>661728</v>
      </c>
      <c r="D865" s="2" t="str">
        <f t="shared" si="12"/>
        <v>Error?</v>
      </c>
    </row>
    <row r="866" spans="1:4">
      <c r="A866" s="10">
        <v>805</v>
      </c>
      <c r="D866" s="2" t="str">
        <f t="shared" si="12"/>
        <v>OK</v>
      </c>
    </row>
    <row r="867" spans="1:4">
      <c r="A867" s="5">
        <v>806</v>
      </c>
      <c r="B867" s="138">
        <f>'Expenditures 15-22'!E71</f>
        <v>2290767</v>
      </c>
      <c r="D867" s="2" t="str">
        <f t="shared" si="12"/>
        <v>Error?</v>
      </c>
    </row>
    <row r="868" spans="1:4">
      <c r="A868" s="10">
        <v>807</v>
      </c>
      <c r="D868" s="2" t="str">
        <f t="shared" si="12"/>
        <v>OK</v>
      </c>
    </row>
    <row r="869" spans="1:4">
      <c r="A869" s="5">
        <v>808</v>
      </c>
      <c r="B869" s="138">
        <f>'Expenditures 15-22'!E72</f>
        <v>3785003</v>
      </c>
      <c r="C869" s="2" t="s">
        <v>572</v>
      </c>
      <c r="D869" s="2" t="str">
        <f t="shared" si="12"/>
        <v>Error?</v>
      </c>
    </row>
    <row r="870" spans="1:4">
      <c r="A870" s="5">
        <v>809</v>
      </c>
      <c r="B870" s="138">
        <f>'Expenditures 15-22'!E73</f>
        <v>156704</v>
      </c>
      <c r="D870" s="2" t="str">
        <f t="shared" si="12"/>
        <v>Error?</v>
      </c>
    </row>
    <row r="871" spans="1:4">
      <c r="A871" s="5">
        <v>810</v>
      </c>
      <c r="B871" s="138">
        <f>'Expenditures 15-22'!E74</f>
        <v>12229740</v>
      </c>
      <c r="C871" s="2" t="s">
        <v>572</v>
      </c>
      <c r="D871" s="2" t="str">
        <f t="shared" si="12"/>
        <v>Error?</v>
      </c>
    </row>
    <row r="872" spans="1:4">
      <c r="A872" s="5">
        <v>811</v>
      </c>
      <c r="B872" s="138">
        <f>'Expenditures 15-22'!E75</f>
        <v>271543</v>
      </c>
      <c r="D872" s="2" t="str">
        <f t="shared" si="12"/>
        <v>Error?</v>
      </c>
    </row>
    <row r="873" spans="1:4">
      <c r="A873" s="5">
        <v>812</v>
      </c>
      <c r="B873" s="138">
        <f>'Expenditures 15-22'!E114</f>
        <v>34024453</v>
      </c>
      <c r="C873" s="2" t="s">
        <v>572</v>
      </c>
      <c r="D873" s="2" t="str">
        <f t="shared" si="12"/>
        <v>Error?</v>
      </c>
    </row>
    <row r="874" spans="1:4">
      <c r="A874" s="10">
        <v>813</v>
      </c>
      <c r="D874" s="2" t="str">
        <f t="shared" si="12"/>
        <v>OK</v>
      </c>
    </row>
    <row r="875" spans="1:4">
      <c r="A875" s="10">
        <v>814</v>
      </c>
      <c r="D875" s="2" t="str">
        <f t="shared" si="12"/>
        <v>OK</v>
      </c>
    </row>
    <row r="876" spans="1:4">
      <c r="A876" s="10">
        <v>815</v>
      </c>
      <c r="D876" s="2" t="str">
        <f t="shared" si="12"/>
        <v>OK</v>
      </c>
    </row>
    <row r="877" spans="1:4">
      <c r="A877" s="10">
        <v>816</v>
      </c>
      <c r="D877" s="2" t="str">
        <f t="shared" si="12"/>
        <v>OK</v>
      </c>
    </row>
    <row r="878" spans="1:4">
      <c r="A878" s="10">
        <v>817</v>
      </c>
      <c r="D878" s="2" t="str">
        <f t="shared" si="12"/>
        <v>OK</v>
      </c>
    </row>
    <row r="879" spans="1:4">
      <c r="A879" s="5">
        <v>818</v>
      </c>
      <c r="B879" s="138">
        <f>'Expenditures 15-22'!F5</f>
        <v>5452710</v>
      </c>
      <c r="D879" s="2" t="str">
        <f t="shared" si="12"/>
        <v>Error?</v>
      </c>
    </row>
    <row r="880" spans="1:4">
      <c r="A880" s="5">
        <v>819</v>
      </c>
      <c r="B880" s="138">
        <f>'Expenditures 15-22'!F16</f>
        <v>44740</v>
      </c>
      <c r="D880" s="2" t="str">
        <f t="shared" si="12"/>
        <v>Error?</v>
      </c>
    </row>
    <row r="881" spans="1:4">
      <c r="A881" s="10">
        <v>820</v>
      </c>
      <c r="D881" s="2" t="str">
        <f t="shared" si="12"/>
        <v>OK</v>
      </c>
    </row>
    <row r="882" spans="1:4">
      <c r="A882" s="10">
        <v>821</v>
      </c>
      <c r="D882" s="2" t="str">
        <f t="shared" si="12"/>
        <v>OK</v>
      </c>
    </row>
    <row r="883" spans="1:4">
      <c r="A883" s="10">
        <v>822</v>
      </c>
      <c r="D883" s="2" t="str">
        <f t="shared" si="12"/>
        <v>OK</v>
      </c>
    </row>
    <row r="884" spans="1:4">
      <c r="A884" s="10">
        <v>823</v>
      </c>
      <c r="D884" s="2" t="str">
        <f t="shared" si="12"/>
        <v>OK</v>
      </c>
    </row>
    <row r="885" spans="1:4">
      <c r="A885" s="10">
        <v>824</v>
      </c>
      <c r="D885" s="2" t="str">
        <f t="shared" si="12"/>
        <v>OK</v>
      </c>
    </row>
    <row r="886" spans="1:4">
      <c r="A886" s="5">
        <v>825</v>
      </c>
      <c r="B886" s="138">
        <f>'Expenditures 15-22'!F18</f>
        <v>462258</v>
      </c>
      <c r="D886" s="2" t="str">
        <f t="shared" si="12"/>
        <v>Error?</v>
      </c>
    </row>
    <row r="887" spans="1:4">
      <c r="A887" s="10">
        <v>826</v>
      </c>
      <c r="D887" s="2" t="str">
        <f t="shared" si="12"/>
        <v>OK</v>
      </c>
    </row>
    <row r="888" spans="1:4">
      <c r="A888" s="10">
        <v>827</v>
      </c>
      <c r="D888" s="2" t="str">
        <f t="shared" si="12"/>
        <v>OK</v>
      </c>
    </row>
    <row r="889" spans="1:4">
      <c r="A889" s="10">
        <v>828</v>
      </c>
      <c r="D889" s="2" t="str">
        <f t="shared" si="12"/>
        <v>OK</v>
      </c>
    </row>
    <row r="890" spans="1:4">
      <c r="A890" s="5">
        <v>829</v>
      </c>
      <c r="B890" s="138">
        <f>'Expenditures 15-22'!F12</f>
        <v>0</v>
      </c>
      <c r="D890" s="2" t="str">
        <f t="shared" si="12"/>
        <v>Error?</v>
      </c>
    </row>
    <row r="891" spans="1:4">
      <c r="A891" s="5">
        <v>830</v>
      </c>
      <c r="B891" s="138">
        <f>'Expenditures 15-22'!F13</f>
        <v>153249</v>
      </c>
      <c r="D891" s="2" t="str">
        <f t="shared" si="12"/>
        <v>Error?</v>
      </c>
    </row>
    <row r="892" spans="1:4">
      <c r="A892" s="5">
        <v>831</v>
      </c>
      <c r="B892" s="138">
        <f>'Expenditures 15-22'!F14</f>
        <v>89811</v>
      </c>
      <c r="D892" s="2" t="str">
        <f t="shared" si="12"/>
        <v>Error?</v>
      </c>
    </row>
    <row r="893" spans="1:4">
      <c r="A893" s="5">
        <v>832</v>
      </c>
      <c r="B893" s="138">
        <f>'Expenditures 15-22'!F15</f>
        <v>240998</v>
      </c>
      <c r="D893" s="2" t="str">
        <f t="shared" si="12"/>
        <v>Error?</v>
      </c>
    </row>
    <row r="894" spans="1:4">
      <c r="A894" s="5">
        <v>833</v>
      </c>
      <c r="B894" s="138">
        <f>'Expenditures 15-22'!F33</f>
        <v>10480425</v>
      </c>
      <c r="C894" s="2" t="s">
        <v>572</v>
      </c>
      <c r="D894" s="2" t="str">
        <f t="shared" si="12"/>
        <v>Error?</v>
      </c>
    </row>
    <row r="895" spans="1:4">
      <c r="A895" s="5">
        <v>834</v>
      </c>
      <c r="B895" s="138">
        <f>'Expenditures 15-22'!F36</f>
        <v>16066</v>
      </c>
      <c r="D895" s="2" t="str">
        <f t="shared" ref="D895:D958" si="13">IF(ISBLANK(B895),"OK",IF(A895-B895=0,"OK","Error?"))</f>
        <v>Error?</v>
      </c>
    </row>
    <row r="896" spans="1:4">
      <c r="A896" s="5">
        <v>835</v>
      </c>
      <c r="B896" s="138">
        <f>'Expenditures 15-22'!F37</f>
        <v>16963</v>
      </c>
      <c r="D896" s="2" t="str">
        <f t="shared" si="13"/>
        <v>Error?</v>
      </c>
    </row>
    <row r="897" spans="1:4">
      <c r="A897" s="5">
        <v>836</v>
      </c>
      <c r="B897" s="138">
        <f>'Expenditures 15-22'!F38</f>
        <v>41712</v>
      </c>
      <c r="D897" s="2" t="str">
        <f t="shared" si="13"/>
        <v>Error?</v>
      </c>
    </row>
    <row r="898" spans="1:4">
      <c r="A898" s="5">
        <v>837</v>
      </c>
      <c r="B898" s="138">
        <f>'Expenditures 15-22'!F39</f>
        <v>23450</v>
      </c>
      <c r="D898" s="2" t="str">
        <f t="shared" si="13"/>
        <v>Error?</v>
      </c>
    </row>
    <row r="899" spans="1:4">
      <c r="A899" s="5">
        <v>838</v>
      </c>
      <c r="B899" s="138">
        <f>'Expenditures 15-22'!F40</f>
        <v>22417</v>
      </c>
      <c r="D899" s="2" t="str">
        <f t="shared" si="13"/>
        <v>Error?</v>
      </c>
    </row>
    <row r="900" spans="1:4">
      <c r="A900" s="5">
        <v>839</v>
      </c>
      <c r="B900" s="138">
        <f>'Expenditures 15-22'!F41</f>
        <v>5438</v>
      </c>
      <c r="D900" s="2" t="str">
        <f t="shared" si="13"/>
        <v>Error?</v>
      </c>
    </row>
    <row r="901" spans="1:4">
      <c r="A901" s="5">
        <v>840</v>
      </c>
      <c r="B901" s="138">
        <f>'Expenditures 15-22'!F42</f>
        <v>126046</v>
      </c>
      <c r="C901" s="2" t="s">
        <v>572</v>
      </c>
      <c r="D901" s="2" t="str">
        <f t="shared" si="13"/>
        <v>Error?</v>
      </c>
    </row>
    <row r="902" spans="1:4">
      <c r="A902" s="5">
        <v>841</v>
      </c>
      <c r="B902" s="138">
        <f>'Expenditures 15-22'!F44</f>
        <v>710617</v>
      </c>
      <c r="D902" s="2" t="str">
        <f t="shared" si="13"/>
        <v>Error?</v>
      </c>
    </row>
    <row r="903" spans="1:4">
      <c r="A903" s="5">
        <v>842</v>
      </c>
      <c r="B903" s="138">
        <f>'Expenditures 15-22'!F45</f>
        <v>805740</v>
      </c>
      <c r="D903" s="2" t="str">
        <f t="shared" si="13"/>
        <v>Error?</v>
      </c>
    </row>
    <row r="904" spans="1:4">
      <c r="A904" s="5">
        <v>843</v>
      </c>
      <c r="B904" s="138">
        <f>'Expenditures 15-22'!F46</f>
        <v>40413</v>
      </c>
      <c r="D904" s="2" t="str">
        <f t="shared" si="13"/>
        <v>Error?</v>
      </c>
    </row>
    <row r="905" spans="1:4">
      <c r="A905" s="5">
        <v>844</v>
      </c>
      <c r="B905" s="138">
        <f>'Expenditures 15-22'!F47</f>
        <v>1556770</v>
      </c>
      <c r="C905" s="2" t="s">
        <v>572</v>
      </c>
      <c r="D905" s="2" t="str">
        <f t="shared" si="13"/>
        <v>Error?</v>
      </c>
    </row>
    <row r="906" spans="1:4">
      <c r="A906" s="5">
        <v>845</v>
      </c>
      <c r="B906" s="138">
        <f>'Expenditures 15-22'!F49</f>
        <v>22239</v>
      </c>
      <c r="D906" s="2" t="str">
        <f t="shared" si="13"/>
        <v>Error?</v>
      </c>
    </row>
    <row r="907" spans="1:4">
      <c r="A907" s="5">
        <v>846</v>
      </c>
      <c r="B907" s="138">
        <f>'Expenditures 15-22'!F50</f>
        <v>19870</v>
      </c>
      <c r="D907" s="2" t="str">
        <f t="shared" si="13"/>
        <v>Error?</v>
      </c>
    </row>
    <row r="908" spans="1:4">
      <c r="A908" s="5">
        <v>847</v>
      </c>
      <c r="B908" s="138">
        <f>'Expenditures 15-22'!F53</f>
        <v>101523</v>
      </c>
      <c r="C908" s="2" t="s">
        <v>572</v>
      </c>
      <c r="D908" s="2" t="str">
        <f t="shared" si="13"/>
        <v>Error?</v>
      </c>
    </row>
    <row r="909" spans="1:4">
      <c r="A909" s="5">
        <v>848</v>
      </c>
      <c r="B909" s="138">
        <f>'Expenditures 15-22'!F55</f>
        <v>64255</v>
      </c>
      <c r="D909" s="2" t="str">
        <f t="shared" si="13"/>
        <v>Error?</v>
      </c>
    </row>
    <row r="910" spans="1:4">
      <c r="A910" s="5">
        <v>849</v>
      </c>
      <c r="B910" s="138">
        <f>'Expenditures 15-22'!F56</f>
        <v>0</v>
      </c>
      <c r="D910" s="2" t="str">
        <f t="shared" si="13"/>
        <v>Error?</v>
      </c>
    </row>
    <row r="911" spans="1:4">
      <c r="A911" s="5">
        <v>850</v>
      </c>
      <c r="B911" s="138">
        <f>'Expenditures 15-22'!F57</f>
        <v>64255</v>
      </c>
      <c r="C911" s="2" t="s">
        <v>572</v>
      </c>
      <c r="D911" s="2" t="str">
        <f t="shared" si="13"/>
        <v>Error?</v>
      </c>
    </row>
    <row r="912" spans="1:4">
      <c r="A912" s="5">
        <v>851</v>
      </c>
      <c r="B912" s="138">
        <f>'Expenditures 15-22'!F59</f>
        <v>0</v>
      </c>
      <c r="D912" s="2" t="str">
        <f t="shared" si="13"/>
        <v>Error?</v>
      </c>
    </row>
    <row r="913" spans="1:4">
      <c r="A913" s="5">
        <v>852</v>
      </c>
      <c r="B913" s="138">
        <f>'Expenditures 15-22'!F60</f>
        <v>84875</v>
      </c>
      <c r="D913" s="2" t="str">
        <f t="shared" si="13"/>
        <v>Error?</v>
      </c>
    </row>
    <row r="914" spans="1:4">
      <c r="A914" s="5">
        <v>853</v>
      </c>
      <c r="B914" s="138">
        <f>'Expenditures 15-22'!F61</f>
        <v>728774</v>
      </c>
      <c r="D914" s="2" t="str">
        <f t="shared" si="13"/>
        <v>Error?</v>
      </c>
    </row>
    <row r="915" spans="1:4">
      <c r="A915" s="5">
        <v>854</v>
      </c>
      <c r="B915" s="138">
        <f>'Expenditures 15-22'!F62</f>
        <v>0</v>
      </c>
      <c r="D915" s="2" t="str">
        <f t="shared" si="13"/>
        <v>Error?</v>
      </c>
    </row>
    <row r="916" spans="1:4">
      <c r="A916" s="5">
        <v>855</v>
      </c>
      <c r="B916" s="138">
        <f>'Expenditures 15-22'!F63</f>
        <v>7099491</v>
      </c>
      <c r="D916" s="2" t="str">
        <f t="shared" si="13"/>
        <v>Error?</v>
      </c>
    </row>
    <row r="917" spans="1:4">
      <c r="A917" s="5">
        <v>856</v>
      </c>
      <c r="B917" s="138">
        <f>'Expenditures 15-22'!F64</f>
        <v>142060</v>
      </c>
      <c r="D917" s="2" t="str">
        <f t="shared" si="13"/>
        <v>Error?</v>
      </c>
    </row>
    <row r="918" spans="1:4">
      <c r="A918" s="10">
        <v>857</v>
      </c>
      <c r="D918" s="2" t="str">
        <f t="shared" si="13"/>
        <v>OK</v>
      </c>
    </row>
    <row r="919" spans="1:4">
      <c r="A919" s="5">
        <v>858</v>
      </c>
      <c r="B919" s="138">
        <f>'Expenditures 15-22'!F65</f>
        <v>8055200</v>
      </c>
      <c r="C919" s="2" t="s">
        <v>572</v>
      </c>
      <c r="D919" s="2" t="str">
        <f t="shared" si="13"/>
        <v>Error?</v>
      </c>
    </row>
    <row r="920" spans="1:4">
      <c r="A920" s="5">
        <v>859</v>
      </c>
      <c r="B920" s="138">
        <f>'Expenditures 15-22'!F67</f>
        <v>368</v>
      </c>
      <c r="D920" s="2" t="str">
        <f t="shared" si="13"/>
        <v>Error?</v>
      </c>
    </row>
    <row r="921" spans="1:4">
      <c r="A921" s="5">
        <v>860</v>
      </c>
      <c r="B921" s="138">
        <f>'Expenditures 15-22'!F68</f>
        <v>20398</v>
      </c>
      <c r="D921" s="2" t="str">
        <f t="shared" si="13"/>
        <v>Error?</v>
      </c>
    </row>
    <row r="922" spans="1:4">
      <c r="A922" s="5">
        <v>861</v>
      </c>
      <c r="B922" s="138">
        <f>'Expenditures 15-22'!F69</f>
        <v>29615</v>
      </c>
      <c r="D922" s="2" t="str">
        <f t="shared" si="13"/>
        <v>Error?</v>
      </c>
    </row>
    <row r="923" spans="1:4">
      <c r="A923" s="5">
        <v>862</v>
      </c>
      <c r="B923" s="138">
        <f>'Expenditures 15-22'!F70</f>
        <v>128565</v>
      </c>
      <c r="D923" s="2" t="str">
        <f t="shared" si="13"/>
        <v>Error?</v>
      </c>
    </row>
    <row r="924" spans="1:4">
      <c r="A924" s="10">
        <v>863</v>
      </c>
      <c r="D924" s="2" t="str">
        <f t="shared" si="13"/>
        <v>OK</v>
      </c>
    </row>
    <row r="925" spans="1:4">
      <c r="A925" s="5">
        <v>864</v>
      </c>
      <c r="B925" s="138">
        <f>'Expenditures 15-22'!F71</f>
        <v>580623</v>
      </c>
      <c r="D925" s="2" t="str">
        <f t="shared" si="13"/>
        <v>Error?</v>
      </c>
    </row>
    <row r="926" spans="1:4">
      <c r="A926" s="10">
        <v>865</v>
      </c>
      <c r="D926" s="2" t="str">
        <f t="shared" si="13"/>
        <v>OK</v>
      </c>
    </row>
    <row r="927" spans="1:4">
      <c r="A927" s="5">
        <v>866</v>
      </c>
      <c r="B927" s="138">
        <f>'Expenditures 15-22'!F72</f>
        <v>759569</v>
      </c>
      <c r="C927" s="2" t="s">
        <v>572</v>
      </c>
      <c r="D927" s="2" t="str">
        <f t="shared" si="13"/>
        <v>Error?</v>
      </c>
    </row>
    <row r="928" spans="1:4">
      <c r="A928" s="5">
        <v>867</v>
      </c>
      <c r="B928" s="138">
        <f>'Expenditures 15-22'!F73</f>
        <v>40666</v>
      </c>
      <c r="D928" s="2" t="str">
        <f t="shared" si="13"/>
        <v>Error?</v>
      </c>
    </row>
    <row r="929" spans="1:4">
      <c r="A929" s="5">
        <v>868</v>
      </c>
      <c r="B929" s="138">
        <f>'Expenditures 15-22'!F74</f>
        <v>10704029</v>
      </c>
      <c r="C929" s="2" t="s">
        <v>572</v>
      </c>
      <c r="D929" s="2" t="str">
        <f t="shared" si="13"/>
        <v>Error?</v>
      </c>
    </row>
    <row r="930" spans="1:4">
      <c r="A930" s="5">
        <v>869</v>
      </c>
      <c r="B930" s="138">
        <f>'Expenditures 15-22'!F75</f>
        <v>309564</v>
      </c>
      <c r="D930" s="2" t="str">
        <f t="shared" si="13"/>
        <v>Error?</v>
      </c>
    </row>
    <row r="931" spans="1:4">
      <c r="A931" s="5">
        <v>870</v>
      </c>
      <c r="B931" s="138">
        <f>'Expenditures 15-22'!F114</f>
        <v>21494018</v>
      </c>
      <c r="C931" s="2" t="s">
        <v>572</v>
      </c>
      <c r="D931" s="2" t="str">
        <f t="shared" si="13"/>
        <v>Error?</v>
      </c>
    </row>
    <row r="932" spans="1:4">
      <c r="A932" s="10">
        <v>871</v>
      </c>
      <c r="D932" s="2" t="str">
        <f t="shared" si="13"/>
        <v>OK</v>
      </c>
    </row>
    <row r="933" spans="1:4">
      <c r="A933" s="10">
        <v>872</v>
      </c>
      <c r="D933" s="2" t="str">
        <f t="shared" si="13"/>
        <v>OK</v>
      </c>
    </row>
    <row r="934" spans="1:4">
      <c r="A934" s="10">
        <v>873</v>
      </c>
      <c r="D934" s="2" t="str">
        <f t="shared" si="13"/>
        <v>OK</v>
      </c>
    </row>
    <row r="935" spans="1:4">
      <c r="A935" s="10">
        <v>874</v>
      </c>
      <c r="D935" s="2" t="str">
        <f t="shared" si="13"/>
        <v>OK</v>
      </c>
    </row>
    <row r="936" spans="1:4">
      <c r="A936" s="10">
        <v>875</v>
      </c>
      <c r="D936" s="2" t="str">
        <f t="shared" si="13"/>
        <v>OK</v>
      </c>
    </row>
    <row r="937" spans="1:4">
      <c r="A937" s="5">
        <v>876</v>
      </c>
      <c r="B937" s="138">
        <f>'Expenditures 15-22'!G5</f>
        <v>25660</v>
      </c>
      <c r="D937" s="2" t="str">
        <f t="shared" si="13"/>
        <v>Error?</v>
      </c>
    </row>
    <row r="938" spans="1:4">
      <c r="A938" s="5">
        <v>877</v>
      </c>
      <c r="B938" s="138">
        <f>'Expenditures 15-22'!G16</f>
        <v>0</v>
      </c>
      <c r="D938" s="2" t="str">
        <f t="shared" si="13"/>
        <v>Error?</v>
      </c>
    </row>
    <row r="939" spans="1:4">
      <c r="A939" s="10">
        <v>878</v>
      </c>
      <c r="D939" s="2" t="str">
        <f t="shared" si="13"/>
        <v>OK</v>
      </c>
    </row>
    <row r="940" spans="1:4">
      <c r="A940" s="10">
        <v>879</v>
      </c>
      <c r="D940" s="2" t="str">
        <f t="shared" si="13"/>
        <v>OK</v>
      </c>
    </row>
    <row r="941" spans="1:4">
      <c r="A941" s="10">
        <v>880</v>
      </c>
      <c r="D941" s="2" t="str">
        <f t="shared" si="13"/>
        <v>OK</v>
      </c>
    </row>
    <row r="942" spans="1:4">
      <c r="A942" s="10">
        <v>881</v>
      </c>
      <c r="D942" s="2" t="str">
        <f t="shared" si="13"/>
        <v>OK</v>
      </c>
    </row>
    <row r="943" spans="1:4">
      <c r="A943" s="10">
        <v>882</v>
      </c>
      <c r="D943" s="2" t="str">
        <f t="shared" si="13"/>
        <v>OK</v>
      </c>
    </row>
    <row r="944" spans="1:4">
      <c r="A944" s="5">
        <v>883</v>
      </c>
      <c r="B944" s="138">
        <f>'Expenditures 15-22'!G18</f>
        <v>0</v>
      </c>
      <c r="D944" s="2" t="str">
        <f t="shared" si="13"/>
        <v>Error?</v>
      </c>
    </row>
    <row r="945" spans="1:4">
      <c r="A945" s="10">
        <v>884</v>
      </c>
      <c r="D945" s="2" t="str">
        <f t="shared" si="13"/>
        <v>OK</v>
      </c>
    </row>
    <row r="946" spans="1:4">
      <c r="A946" s="10">
        <v>885</v>
      </c>
      <c r="D946" s="2" t="str">
        <f t="shared" si="13"/>
        <v>OK</v>
      </c>
    </row>
    <row r="947" spans="1:4">
      <c r="A947" s="10">
        <v>886</v>
      </c>
      <c r="D947" s="2" t="str">
        <f t="shared" si="13"/>
        <v>OK</v>
      </c>
    </row>
    <row r="948" spans="1:4">
      <c r="A948" s="5">
        <v>887</v>
      </c>
      <c r="B948" s="138">
        <f>'Expenditures 15-22'!G12</f>
        <v>0</v>
      </c>
      <c r="D948" s="2" t="str">
        <f t="shared" si="13"/>
        <v>Error?</v>
      </c>
    </row>
    <row r="949" spans="1:4">
      <c r="A949" s="5">
        <v>888</v>
      </c>
      <c r="B949" s="138">
        <f>'Expenditures 15-22'!G13</f>
        <v>0</v>
      </c>
      <c r="D949" s="2" t="str">
        <f t="shared" si="13"/>
        <v>Error?</v>
      </c>
    </row>
    <row r="950" spans="1:4">
      <c r="A950" s="5">
        <v>889</v>
      </c>
      <c r="B950" s="138">
        <f>'Expenditures 15-22'!G14</f>
        <v>5568</v>
      </c>
      <c r="D950" s="2" t="str">
        <f t="shared" si="13"/>
        <v>Error?</v>
      </c>
    </row>
    <row r="951" spans="1:4">
      <c r="A951" s="5">
        <v>890</v>
      </c>
      <c r="B951" s="138">
        <f>'Expenditures 15-22'!G15</f>
        <v>0</v>
      </c>
      <c r="D951" s="2" t="str">
        <f t="shared" si="13"/>
        <v>Error?</v>
      </c>
    </row>
    <row r="952" spans="1:4">
      <c r="A952" s="5">
        <v>891</v>
      </c>
      <c r="B952" s="138">
        <f>'Expenditures 15-22'!G33</f>
        <v>55508</v>
      </c>
      <c r="C952" s="2" t="s">
        <v>572</v>
      </c>
      <c r="D952" s="2" t="str">
        <f t="shared" si="13"/>
        <v>Error?</v>
      </c>
    </row>
    <row r="953" spans="1:4">
      <c r="A953" s="5">
        <v>892</v>
      </c>
      <c r="B953" s="138">
        <f>'Expenditures 15-22'!G36</f>
        <v>0</v>
      </c>
      <c r="D953" s="2" t="str">
        <f t="shared" si="13"/>
        <v>Error?</v>
      </c>
    </row>
    <row r="954" spans="1:4">
      <c r="A954" s="5">
        <v>893</v>
      </c>
      <c r="B954" s="138">
        <f>'Expenditures 15-22'!G37</f>
        <v>0</v>
      </c>
      <c r="D954" s="2" t="str">
        <f t="shared" si="13"/>
        <v>Error?</v>
      </c>
    </row>
    <row r="955" spans="1:4">
      <c r="A955" s="5">
        <v>894</v>
      </c>
      <c r="B955" s="138">
        <f>'Expenditures 15-22'!G38</f>
        <v>0</v>
      </c>
      <c r="D955" s="2" t="str">
        <f t="shared" si="13"/>
        <v>Error?</v>
      </c>
    </row>
    <row r="956" spans="1:4">
      <c r="A956" s="5">
        <v>895</v>
      </c>
      <c r="B956" s="138">
        <f>'Expenditures 15-22'!G39</f>
        <v>0</v>
      </c>
      <c r="D956" s="2" t="str">
        <f t="shared" si="13"/>
        <v>Error?</v>
      </c>
    </row>
    <row r="957" spans="1:4">
      <c r="A957" s="5">
        <v>896</v>
      </c>
      <c r="B957" s="138">
        <f>'Expenditures 15-22'!G40</f>
        <v>0</v>
      </c>
      <c r="D957" s="2" t="str">
        <f t="shared" si="13"/>
        <v>Error?</v>
      </c>
    </row>
    <row r="958" spans="1:4">
      <c r="A958" s="5">
        <v>897</v>
      </c>
      <c r="B958" s="138">
        <f>'Expenditures 15-22'!G41</f>
        <v>0</v>
      </c>
      <c r="D958" s="2" t="str">
        <f t="shared" si="13"/>
        <v>Error?</v>
      </c>
    </row>
    <row r="959" spans="1:4">
      <c r="A959" s="5">
        <v>898</v>
      </c>
      <c r="B959" s="138">
        <f>'Expenditures 15-22'!G42</f>
        <v>0</v>
      </c>
      <c r="C959" s="2" t="s">
        <v>572</v>
      </c>
      <c r="D959" s="2" t="str">
        <f t="shared" ref="D959:D1022" si="14">IF(ISBLANK(B959),"OK",IF(A959-B959=0,"OK","Error?"))</f>
        <v>Error?</v>
      </c>
    </row>
    <row r="960" spans="1:4">
      <c r="A960" s="5">
        <v>899</v>
      </c>
      <c r="B960" s="138">
        <f>'Expenditures 15-22'!G44</f>
        <v>0</v>
      </c>
      <c r="D960" s="2" t="str">
        <f t="shared" si="14"/>
        <v>Error?</v>
      </c>
    </row>
    <row r="961" spans="1:4">
      <c r="A961" s="5">
        <v>900</v>
      </c>
      <c r="B961" s="138">
        <f>'Expenditures 15-22'!G45</f>
        <v>0</v>
      </c>
      <c r="D961" s="2" t="str">
        <f t="shared" si="14"/>
        <v>Error?</v>
      </c>
    </row>
    <row r="962" spans="1:4">
      <c r="A962" s="5">
        <v>901</v>
      </c>
      <c r="B962" s="138">
        <f>'Expenditures 15-22'!G46</f>
        <v>0</v>
      </c>
      <c r="D962" s="2" t="str">
        <f t="shared" si="14"/>
        <v>Error?</v>
      </c>
    </row>
    <row r="963" spans="1:4">
      <c r="A963" s="5">
        <v>902</v>
      </c>
      <c r="B963" s="138">
        <f>'Expenditures 15-22'!G47</f>
        <v>0</v>
      </c>
      <c r="C963" s="2" t="s">
        <v>572</v>
      </c>
      <c r="D963" s="2" t="str">
        <f t="shared" si="14"/>
        <v>Error?</v>
      </c>
    </row>
    <row r="964" spans="1:4">
      <c r="A964" s="5">
        <v>903</v>
      </c>
      <c r="B964" s="138">
        <f>'Expenditures 15-22'!G49</f>
        <v>0</v>
      </c>
      <c r="D964" s="2" t="str">
        <f t="shared" si="14"/>
        <v>Error?</v>
      </c>
    </row>
    <row r="965" spans="1:4">
      <c r="A965" s="5">
        <v>904</v>
      </c>
      <c r="B965" s="138">
        <f>'Expenditures 15-22'!G50</f>
        <v>0</v>
      </c>
      <c r="D965" s="2" t="str">
        <f t="shared" si="14"/>
        <v>Error?</v>
      </c>
    </row>
    <row r="966" spans="1:4">
      <c r="A966" s="5">
        <v>905</v>
      </c>
      <c r="B966" s="138">
        <f>'Expenditures 15-22'!G53</f>
        <v>0</v>
      </c>
      <c r="C966" s="2" t="s">
        <v>572</v>
      </c>
      <c r="D966" s="2" t="str">
        <f t="shared" si="14"/>
        <v>Error?</v>
      </c>
    </row>
    <row r="967" spans="1:4">
      <c r="A967" s="5">
        <v>906</v>
      </c>
      <c r="B967" s="138">
        <f>'Expenditures 15-22'!G55</f>
        <v>0</v>
      </c>
      <c r="D967" s="2" t="str">
        <f t="shared" si="14"/>
        <v>Error?</v>
      </c>
    </row>
    <row r="968" spans="1:4">
      <c r="A968" s="5">
        <v>907</v>
      </c>
      <c r="B968" s="138">
        <f>'Expenditures 15-22'!G56</f>
        <v>0</v>
      </c>
      <c r="D968" s="2" t="str">
        <f t="shared" si="14"/>
        <v>Error?</v>
      </c>
    </row>
    <row r="969" spans="1:4">
      <c r="A969" s="5">
        <v>908</v>
      </c>
      <c r="B969" s="138">
        <f>'Expenditures 15-22'!G57</f>
        <v>0</v>
      </c>
      <c r="C969" s="2" t="s">
        <v>572</v>
      </c>
      <c r="D969" s="2" t="str">
        <f t="shared" si="14"/>
        <v>Error?</v>
      </c>
    </row>
    <row r="970" spans="1:4">
      <c r="A970" s="5">
        <v>909</v>
      </c>
      <c r="B970" s="138">
        <f>'Expenditures 15-22'!G59</f>
        <v>0</v>
      </c>
      <c r="D970" s="2" t="str">
        <f t="shared" si="14"/>
        <v>Error?</v>
      </c>
    </row>
    <row r="971" spans="1:4">
      <c r="A971" s="5">
        <v>910</v>
      </c>
      <c r="B971" s="138">
        <f>'Expenditures 15-22'!G60</f>
        <v>0</v>
      </c>
      <c r="D971" s="2" t="str">
        <f t="shared" si="14"/>
        <v>Error?</v>
      </c>
    </row>
    <row r="972" spans="1:4">
      <c r="A972" s="5">
        <v>911</v>
      </c>
      <c r="B972" s="138">
        <f>'Expenditures 15-22'!G61</f>
        <v>287581</v>
      </c>
      <c r="D972" s="2" t="str">
        <f t="shared" si="14"/>
        <v>Error?</v>
      </c>
    </row>
    <row r="973" spans="1:4">
      <c r="A973" s="5">
        <v>912</v>
      </c>
      <c r="B973" s="138">
        <f>'Expenditures 15-22'!G62</f>
        <v>0</v>
      </c>
      <c r="D973" s="2" t="str">
        <f t="shared" si="14"/>
        <v>Error?</v>
      </c>
    </row>
    <row r="974" spans="1:4">
      <c r="A974" s="5">
        <v>913</v>
      </c>
      <c r="B974" s="138">
        <f>'Expenditures 15-22'!G63</f>
        <v>109633</v>
      </c>
      <c r="D974" s="2" t="str">
        <f t="shared" si="14"/>
        <v>Error?</v>
      </c>
    </row>
    <row r="975" spans="1:4">
      <c r="A975" s="5">
        <v>914</v>
      </c>
      <c r="B975" s="138">
        <f>'Expenditures 15-22'!G64</f>
        <v>13985</v>
      </c>
      <c r="D975" s="2" t="str">
        <f t="shared" si="14"/>
        <v>Error?</v>
      </c>
    </row>
    <row r="976" spans="1:4">
      <c r="A976" s="10">
        <v>915</v>
      </c>
      <c r="D976" s="2" t="str">
        <f t="shared" si="14"/>
        <v>OK</v>
      </c>
    </row>
    <row r="977" spans="1:4">
      <c r="A977" s="5">
        <v>916</v>
      </c>
      <c r="B977" s="138">
        <f>'Expenditures 15-22'!G65</f>
        <v>411199</v>
      </c>
      <c r="C977" s="2" t="s">
        <v>572</v>
      </c>
      <c r="D977" s="2" t="str">
        <f t="shared" si="14"/>
        <v>Error?</v>
      </c>
    </row>
    <row r="978" spans="1:4">
      <c r="A978" s="5">
        <v>917</v>
      </c>
      <c r="B978" s="138">
        <f>'Expenditures 15-22'!G67</f>
        <v>0</v>
      </c>
      <c r="D978" s="2" t="str">
        <f t="shared" si="14"/>
        <v>Error?</v>
      </c>
    </row>
    <row r="979" spans="1:4">
      <c r="A979" s="5">
        <v>918</v>
      </c>
      <c r="B979" s="138">
        <f>'Expenditures 15-22'!G68</f>
        <v>0</v>
      </c>
      <c r="D979" s="2" t="str">
        <f t="shared" si="14"/>
        <v>Error?</v>
      </c>
    </row>
    <row r="980" spans="1:4">
      <c r="A980" s="5">
        <v>919</v>
      </c>
      <c r="B980" s="138">
        <f>'Expenditures 15-22'!G69</f>
        <v>7499</v>
      </c>
      <c r="D980" s="2" t="str">
        <f t="shared" si="14"/>
        <v>Error?</v>
      </c>
    </row>
    <row r="981" spans="1:4">
      <c r="A981" s="5">
        <v>920</v>
      </c>
      <c r="B981" s="138">
        <f>'Expenditures 15-22'!G70</f>
        <v>0</v>
      </c>
      <c r="D981" s="2" t="str">
        <f t="shared" si="14"/>
        <v>Error?</v>
      </c>
    </row>
    <row r="982" spans="1:4">
      <c r="A982" s="10">
        <v>921</v>
      </c>
      <c r="D982" s="2" t="str">
        <f t="shared" si="14"/>
        <v>OK</v>
      </c>
    </row>
    <row r="983" spans="1:4">
      <c r="A983" s="5">
        <v>922</v>
      </c>
      <c r="B983" s="138">
        <f>'Expenditures 15-22'!G71</f>
        <v>248442</v>
      </c>
      <c r="D983" s="2" t="str">
        <f t="shared" si="14"/>
        <v>Error?</v>
      </c>
    </row>
    <row r="984" spans="1:4">
      <c r="A984" s="10">
        <v>923</v>
      </c>
      <c r="D984" s="2" t="str">
        <f t="shared" si="14"/>
        <v>OK</v>
      </c>
    </row>
    <row r="985" spans="1:4">
      <c r="A985" s="5">
        <v>924</v>
      </c>
      <c r="B985" s="138">
        <f>'Expenditures 15-22'!G72</f>
        <v>255941</v>
      </c>
      <c r="C985" s="2" t="s">
        <v>572</v>
      </c>
      <c r="D985" s="2" t="str">
        <f t="shared" si="14"/>
        <v>Error?</v>
      </c>
    </row>
    <row r="986" spans="1:4">
      <c r="A986" s="5">
        <v>925</v>
      </c>
      <c r="B986" s="138">
        <f>'Expenditures 15-22'!G73</f>
        <v>0</v>
      </c>
      <c r="D986" s="2" t="str">
        <f t="shared" si="14"/>
        <v>Error?</v>
      </c>
    </row>
    <row r="987" spans="1:4">
      <c r="A987" s="5">
        <v>926</v>
      </c>
      <c r="B987" s="138">
        <f>'Expenditures 15-22'!G74</f>
        <v>667140</v>
      </c>
      <c r="C987" s="2" t="s">
        <v>572</v>
      </c>
      <c r="D987" s="2" t="str">
        <f t="shared" si="14"/>
        <v>Error?</v>
      </c>
    </row>
    <row r="988" spans="1:4">
      <c r="A988" s="5">
        <v>927</v>
      </c>
      <c r="B988" s="138">
        <f>'Expenditures 15-22'!G75</f>
        <v>0</v>
      </c>
      <c r="D988" s="2" t="str">
        <f t="shared" si="14"/>
        <v>Error?</v>
      </c>
    </row>
    <row r="989" spans="1:4">
      <c r="A989" s="5">
        <v>928</v>
      </c>
      <c r="B989" s="138">
        <f>'Expenditures 15-22'!G114</f>
        <v>722648</v>
      </c>
      <c r="C989" s="2" t="s">
        <v>572</v>
      </c>
      <c r="D989" s="2" t="str">
        <f t="shared" si="14"/>
        <v>Error?</v>
      </c>
    </row>
    <row r="990" spans="1:4">
      <c r="A990" s="10">
        <v>929</v>
      </c>
      <c r="D990" s="2" t="str">
        <f t="shared" si="14"/>
        <v>OK</v>
      </c>
    </row>
    <row r="991" spans="1:4">
      <c r="A991" s="10">
        <v>930</v>
      </c>
      <c r="D991" s="2" t="str">
        <f t="shared" si="14"/>
        <v>OK</v>
      </c>
    </row>
    <row r="992" spans="1:4">
      <c r="A992" s="10">
        <v>931</v>
      </c>
      <c r="D992" s="2" t="str">
        <f t="shared" si="14"/>
        <v>OK</v>
      </c>
    </row>
    <row r="993" spans="1:4">
      <c r="A993" s="10">
        <v>932</v>
      </c>
      <c r="D993" s="2" t="str">
        <f t="shared" si="14"/>
        <v>OK</v>
      </c>
    </row>
    <row r="994" spans="1:4">
      <c r="A994" s="10">
        <v>933</v>
      </c>
      <c r="D994" s="2" t="str">
        <f t="shared" si="14"/>
        <v>OK</v>
      </c>
    </row>
    <row r="995" spans="1:4">
      <c r="A995" s="5">
        <v>934</v>
      </c>
      <c r="B995" s="139">
        <f>'Expenditures 15-22'!H5</f>
        <v>192919</v>
      </c>
      <c r="C995" s="9"/>
      <c r="D995" s="2" t="str">
        <f t="shared" si="14"/>
        <v>Error?</v>
      </c>
    </row>
    <row r="996" spans="1:4">
      <c r="A996" s="5">
        <v>935</v>
      </c>
      <c r="B996" s="138">
        <f>'Expenditures 15-22'!H16</f>
        <v>1644</v>
      </c>
      <c r="D996" s="2" t="str">
        <f t="shared" si="14"/>
        <v>Error?</v>
      </c>
    </row>
    <row r="997" spans="1:4">
      <c r="A997" s="10">
        <v>936</v>
      </c>
      <c r="D997" s="2" t="str">
        <f t="shared" si="14"/>
        <v>OK</v>
      </c>
    </row>
    <row r="998" spans="1:4">
      <c r="A998" s="10">
        <v>937</v>
      </c>
      <c r="D998" s="2" t="str">
        <f t="shared" si="14"/>
        <v>OK</v>
      </c>
    </row>
    <row r="999" spans="1:4">
      <c r="A999" s="10">
        <v>938</v>
      </c>
      <c r="D999" s="2" t="str">
        <f t="shared" si="14"/>
        <v>OK</v>
      </c>
    </row>
    <row r="1000" spans="1:4">
      <c r="A1000" s="10">
        <v>939</v>
      </c>
      <c r="D1000" s="2" t="str">
        <f t="shared" si="14"/>
        <v>OK</v>
      </c>
    </row>
    <row r="1001" spans="1:4">
      <c r="A1001" s="10">
        <v>940</v>
      </c>
      <c r="D1001" s="2" t="str">
        <f t="shared" si="14"/>
        <v>OK</v>
      </c>
    </row>
    <row r="1002" spans="1:4">
      <c r="A1002" s="5">
        <v>941</v>
      </c>
      <c r="B1002" s="138">
        <f>'Expenditures 15-22'!H18</f>
        <v>200</v>
      </c>
      <c r="D1002" s="2" t="str">
        <f t="shared" si="14"/>
        <v>Error?</v>
      </c>
    </row>
    <row r="1003" spans="1:4">
      <c r="A1003" s="10">
        <v>942</v>
      </c>
      <c r="D1003" s="2" t="str">
        <f t="shared" si="14"/>
        <v>OK</v>
      </c>
    </row>
    <row r="1004" spans="1:4">
      <c r="A1004" s="10">
        <v>943</v>
      </c>
      <c r="D1004" s="2" t="str">
        <f t="shared" si="14"/>
        <v>OK</v>
      </c>
    </row>
    <row r="1005" spans="1:4">
      <c r="A1005" s="10">
        <v>944</v>
      </c>
      <c r="D1005" s="2" t="str">
        <f t="shared" si="14"/>
        <v>OK</v>
      </c>
    </row>
    <row r="1006" spans="1:4">
      <c r="A1006" s="5">
        <v>945</v>
      </c>
      <c r="B1006" s="138">
        <f>'Expenditures 15-22'!H12</f>
        <v>0</v>
      </c>
      <c r="D1006" s="2" t="str">
        <f t="shared" si="14"/>
        <v>Error?</v>
      </c>
    </row>
    <row r="1007" spans="1:4">
      <c r="A1007" s="5">
        <v>946</v>
      </c>
      <c r="B1007" s="138">
        <f>'Expenditures 15-22'!H13</f>
        <v>47038</v>
      </c>
      <c r="D1007" s="2" t="str">
        <f t="shared" si="14"/>
        <v>Error?</v>
      </c>
    </row>
    <row r="1008" spans="1:4">
      <c r="A1008" s="5">
        <v>947</v>
      </c>
      <c r="B1008" s="138">
        <f>'Expenditures 15-22'!H14</f>
        <v>117188</v>
      </c>
      <c r="D1008" s="2" t="str">
        <f t="shared" si="14"/>
        <v>Error?</v>
      </c>
    </row>
    <row r="1009" spans="1:4">
      <c r="A1009" s="5">
        <v>948</v>
      </c>
      <c r="B1009" s="138">
        <f>'Expenditures 15-22'!H15</f>
        <v>0</v>
      </c>
      <c r="D1009" s="2" t="str">
        <f t="shared" si="14"/>
        <v>Error?</v>
      </c>
    </row>
    <row r="1010" spans="1:4">
      <c r="A1010" s="5">
        <v>949</v>
      </c>
      <c r="B1010" s="138">
        <f>'Expenditures 15-22'!H33</f>
        <v>9265190</v>
      </c>
      <c r="C1010" s="2" t="s">
        <v>572</v>
      </c>
      <c r="D1010" s="2" t="str">
        <f t="shared" si="14"/>
        <v>Error?</v>
      </c>
    </row>
    <row r="1011" spans="1:4">
      <c r="A1011" s="5">
        <v>950</v>
      </c>
      <c r="B1011" s="138">
        <f>'Expenditures 15-22'!H36</f>
        <v>0</v>
      </c>
      <c r="D1011" s="2" t="str">
        <f t="shared" si="14"/>
        <v>Error?</v>
      </c>
    </row>
    <row r="1012" spans="1:4">
      <c r="A1012" s="5">
        <v>951</v>
      </c>
      <c r="B1012" s="138">
        <f>'Expenditures 15-22'!H37</f>
        <v>10</v>
      </c>
      <c r="D1012" s="2" t="str">
        <f t="shared" si="14"/>
        <v>Error?</v>
      </c>
    </row>
    <row r="1013" spans="1:4">
      <c r="A1013" s="5">
        <v>952</v>
      </c>
      <c r="B1013" s="138">
        <f>'Expenditures 15-22'!H38</f>
        <v>6000</v>
      </c>
      <c r="D1013" s="2" t="str">
        <f t="shared" si="14"/>
        <v>Error?</v>
      </c>
    </row>
    <row r="1014" spans="1:4">
      <c r="A1014" s="5">
        <v>953</v>
      </c>
      <c r="B1014" s="138">
        <f>'Expenditures 15-22'!H39</f>
        <v>0</v>
      </c>
      <c r="D1014" s="2" t="str">
        <f t="shared" si="14"/>
        <v>Error?</v>
      </c>
    </row>
    <row r="1015" spans="1:4">
      <c r="A1015" s="5">
        <v>954</v>
      </c>
      <c r="B1015" s="138">
        <f>'Expenditures 15-22'!H40</f>
        <v>0</v>
      </c>
      <c r="D1015" s="2" t="str">
        <f t="shared" si="14"/>
        <v>Error?</v>
      </c>
    </row>
    <row r="1016" spans="1:4">
      <c r="A1016" s="5">
        <v>955</v>
      </c>
      <c r="B1016" s="138">
        <f>'Expenditures 15-22'!H41</f>
        <v>0</v>
      </c>
      <c r="D1016" s="2" t="str">
        <f t="shared" si="14"/>
        <v>Error?</v>
      </c>
    </row>
    <row r="1017" spans="1:4">
      <c r="A1017" s="5">
        <v>956</v>
      </c>
      <c r="B1017" s="138">
        <f>'Expenditures 15-22'!H42</f>
        <v>6010</v>
      </c>
      <c r="C1017" s="2" t="s">
        <v>572</v>
      </c>
      <c r="D1017" s="2" t="str">
        <f t="shared" si="14"/>
        <v>Error?</v>
      </c>
    </row>
    <row r="1018" spans="1:4">
      <c r="A1018" s="5">
        <v>957</v>
      </c>
      <c r="B1018" s="138">
        <f>'Expenditures 15-22'!H44</f>
        <v>32763</v>
      </c>
      <c r="D1018" s="2" t="str">
        <f t="shared" si="14"/>
        <v>Error?</v>
      </c>
    </row>
    <row r="1019" spans="1:4">
      <c r="A1019" s="5">
        <v>958</v>
      </c>
      <c r="B1019" s="138">
        <f>'Expenditures 15-22'!H45</f>
        <v>0</v>
      </c>
      <c r="D1019" s="2" t="str">
        <f t="shared" si="14"/>
        <v>Error?</v>
      </c>
    </row>
    <row r="1020" spans="1:4">
      <c r="A1020" s="5">
        <v>959</v>
      </c>
      <c r="B1020" s="138">
        <f>'Expenditures 15-22'!H46</f>
        <v>900</v>
      </c>
      <c r="D1020" s="2" t="str">
        <f t="shared" si="14"/>
        <v>Error?</v>
      </c>
    </row>
    <row r="1021" spans="1:4">
      <c r="A1021" s="5">
        <v>960</v>
      </c>
      <c r="B1021" s="138">
        <f>'Expenditures 15-22'!H47</f>
        <v>33663</v>
      </c>
      <c r="C1021" s="2" t="s">
        <v>572</v>
      </c>
      <c r="D1021" s="2" t="str">
        <f t="shared" si="14"/>
        <v>Error?</v>
      </c>
    </row>
    <row r="1022" spans="1:4">
      <c r="A1022" s="5">
        <v>961</v>
      </c>
      <c r="B1022" s="138">
        <f>'Expenditures 15-22'!H49</f>
        <v>58352</v>
      </c>
      <c r="D1022" s="2" t="str">
        <f t="shared" si="14"/>
        <v>Error?</v>
      </c>
    </row>
    <row r="1023" spans="1:4">
      <c r="A1023" s="5">
        <v>962</v>
      </c>
      <c r="B1023" s="138">
        <f>'Expenditures 15-22'!H50</f>
        <v>18733</v>
      </c>
      <c r="D1023" s="2" t="str">
        <f t="shared" ref="D1023:D1086" si="15">IF(ISBLANK(B1023),"OK",IF(A1023-B1023=0,"OK","Error?"))</f>
        <v>Error?</v>
      </c>
    </row>
    <row r="1024" spans="1:4">
      <c r="A1024" s="5">
        <v>963</v>
      </c>
      <c r="B1024" s="138">
        <f>'Expenditures 15-22'!H53</f>
        <v>80170</v>
      </c>
      <c r="C1024" s="2" t="s">
        <v>572</v>
      </c>
      <c r="D1024" s="2" t="str">
        <f t="shared" si="15"/>
        <v>Error?</v>
      </c>
    </row>
    <row r="1025" spans="1:4">
      <c r="A1025" s="5">
        <v>964</v>
      </c>
      <c r="B1025" s="138">
        <f>'Expenditures 15-22'!H55</f>
        <v>745</v>
      </c>
      <c r="D1025" s="2" t="str">
        <f t="shared" si="15"/>
        <v>Error?</v>
      </c>
    </row>
    <row r="1026" spans="1:4">
      <c r="A1026" s="5">
        <v>965</v>
      </c>
      <c r="B1026" s="138">
        <f>'Expenditures 15-22'!H56</f>
        <v>0</v>
      </c>
      <c r="D1026" s="2" t="str">
        <f t="shared" si="15"/>
        <v>Error?</v>
      </c>
    </row>
    <row r="1027" spans="1:4">
      <c r="A1027" s="5">
        <v>966</v>
      </c>
      <c r="B1027" s="138">
        <f>'Expenditures 15-22'!H57</f>
        <v>745</v>
      </c>
      <c r="C1027" s="2" t="s">
        <v>572</v>
      </c>
      <c r="D1027" s="2" t="str">
        <f t="shared" si="15"/>
        <v>Error?</v>
      </c>
    </row>
    <row r="1028" spans="1:4">
      <c r="A1028" s="5">
        <v>967</v>
      </c>
      <c r="B1028" s="138">
        <f>'Expenditures 15-22'!H59</f>
        <v>0</v>
      </c>
      <c r="D1028" s="2" t="str">
        <f t="shared" si="15"/>
        <v>Error?</v>
      </c>
    </row>
    <row r="1029" spans="1:4">
      <c r="A1029" s="5">
        <v>968</v>
      </c>
      <c r="B1029" s="138">
        <f>'Expenditures 15-22'!H60</f>
        <v>398921</v>
      </c>
      <c r="D1029" s="2" t="str">
        <f t="shared" si="15"/>
        <v>Error?</v>
      </c>
    </row>
    <row r="1030" spans="1:4">
      <c r="A1030" s="5">
        <v>969</v>
      </c>
      <c r="B1030" s="138">
        <f>'Expenditures 15-22'!H61</f>
        <v>0</v>
      </c>
      <c r="D1030" s="2" t="str">
        <f t="shared" si="15"/>
        <v>Error?</v>
      </c>
    </row>
    <row r="1031" spans="1:4">
      <c r="A1031" s="5">
        <v>970</v>
      </c>
      <c r="B1031" s="138">
        <f>'Expenditures 15-22'!H62</f>
        <v>0</v>
      </c>
      <c r="D1031" s="2" t="str">
        <f t="shared" si="15"/>
        <v>Error?</v>
      </c>
    </row>
    <row r="1032" spans="1:4">
      <c r="A1032" s="5">
        <v>971</v>
      </c>
      <c r="B1032" s="138">
        <f>'Expenditures 15-22'!H63</f>
        <v>5803</v>
      </c>
      <c r="D1032" s="2" t="str">
        <f t="shared" si="15"/>
        <v>Error?</v>
      </c>
    </row>
    <row r="1033" spans="1:4">
      <c r="A1033" s="5">
        <v>972</v>
      </c>
      <c r="B1033" s="138">
        <f>'Expenditures 15-22'!H64</f>
        <v>0</v>
      </c>
      <c r="D1033" s="2" t="str">
        <f t="shared" si="15"/>
        <v>Error?</v>
      </c>
    </row>
    <row r="1034" spans="1:4">
      <c r="A1034" s="10">
        <v>973</v>
      </c>
      <c r="D1034" s="2" t="str">
        <f t="shared" si="15"/>
        <v>OK</v>
      </c>
    </row>
    <row r="1035" spans="1:4">
      <c r="A1035" s="5">
        <v>974</v>
      </c>
      <c r="B1035" s="138">
        <f>'Expenditures 15-22'!H65</f>
        <v>404724</v>
      </c>
      <c r="C1035" s="2" t="s">
        <v>572</v>
      </c>
      <c r="D1035" s="2" t="str">
        <f t="shared" si="15"/>
        <v>Error?</v>
      </c>
    </row>
    <row r="1036" spans="1:4">
      <c r="A1036" s="5">
        <v>975</v>
      </c>
      <c r="B1036" s="138">
        <f>'Expenditures 15-22'!H67</f>
        <v>173775</v>
      </c>
      <c r="D1036" s="2" t="str">
        <f t="shared" si="15"/>
        <v>Error?</v>
      </c>
    </row>
    <row r="1037" spans="1:4">
      <c r="A1037" s="5">
        <v>976</v>
      </c>
      <c r="B1037" s="138">
        <f>'Expenditures 15-22'!H68</f>
        <v>430</v>
      </c>
      <c r="D1037" s="2" t="str">
        <f t="shared" si="15"/>
        <v>Error?</v>
      </c>
    </row>
    <row r="1038" spans="1:4">
      <c r="A1038" s="5">
        <v>977</v>
      </c>
      <c r="B1038" s="138">
        <f>'Expenditures 15-22'!H69</f>
        <v>4335</v>
      </c>
      <c r="D1038" s="2" t="str">
        <f t="shared" si="15"/>
        <v>Error?</v>
      </c>
    </row>
    <row r="1039" spans="1:4">
      <c r="A1039" s="5">
        <v>978</v>
      </c>
      <c r="B1039" s="138">
        <f>'Expenditures 15-22'!H70</f>
        <v>7164</v>
      </c>
      <c r="D1039" s="2" t="str">
        <f t="shared" si="15"/>
        <v>Error?</v>
      </c>
    </row>
    <row r="1040" spans="1:4">
      <c r="A1040" s="10">
        <v>979</v>
      </c>
      <c r="D1040" s="2" t="str">
        <f t="shared" si="15"/>
        <v>OK</v>
      </c>
    </row>
    <row r="1041" spans="1:4">
      <c r="A1041" s="5">
        <v>980</v>
      </c>
      <c r="B1041" s="138">
        <f>'Expenditures 15-22'!H71</f>
        <v>200</v>
      </c>
      <c r="D1041" s="2" t="str">
        <f t="shared" si="15"/>
        <v>Error?</v>
      </c>
    </row>
    <row r="1042" spans="1:4">
      <c r="A1042" s="10">
        <v>981</v>
      </c>
      <c r="D1042" s="2" t="str">
        <f t="shared" si="15"/>
        <v>OK</v>
      </c>
    </row>
    <row r="1043" spans="1:4">
      <c r="A1043" s="5">
        <v>982</v>
      </c>
      <c r="B1043" s="138">
        <f>'Expenditures 15-22'!H72</f>
        <v>185904</v>
      </c>
      <c r="C1043" s="2" t="s">
        <v>572</v>
      </c>
      <c r="D1043" s="2" t="str">
        <f t="shared" si="15"/>
        <v>Error?</v>
      </c>
    </row>
    <row r="1044" spans="1:4">
      <c r="A1044" s="5">
        <v>983</v>
      </c>
      <c r="B1044" s="138">
        <f>'Expenditures 15-22'!H73</f>
        <v>0</v>
      </c>
      <c r="D1044" s="2" t="str">
        <f t="shared" si="15"/>
        <v>Error?</v>
      </c>
    </row>
    <row r="1045" spans="1:4">
      <c r="A1045" s="5">
        <v>984</v>
      </c>
      <c r="B1045" s="138">
        <f>'Expenditures 15-22'!H74</f>
        <v>711216</v>
      </c>
      <c r="C1045" s="2" t="s">
        <v>572</v>
      </c>
      <c r="D1045" s="2" t="str">
        <f t="shared" si="15"/>
        <v>Error?</v>
      </c>
    </row>
    <row r="1046" spans="1:4">
      <c r="A1046" s="5">
        <v>985</v>
      </c>
      <c r="B1046" s="138">
        <f>'Expenditures 15-22'!H75</f>
        <v>0</v>
      </c>
      <c r="D1046" s="2" t="str">
        <f t="shared" si="15"/>
        <v>Error?</v>
      </c>
    </row>
    <row r="1047" spans="1:4">
      <c r="A1047" s="5">
        <v>986</v>
      </c>
      <c r="B1047" s="138">
        <f>'Expenditures 15-22'!H102</f>
        <v>0</v>
      </c>
      <c r="C1047" s="2" t="s">
        <v>572</v>
      </c>
      <c r="D1047" s="2" t="str">
        <f t="shared" si="15"/>
        <v>Error?</v>
      </c>
    </row>
    <row r="1048" spans="1:4">
      <c r="A1048" s="5">
        <v>987</v>
      </c>
      <c r="B1048" s="138">
        <f>'Expenditures 15-22'!H105</f>
        <v>0</v>
      </c>
      <c r="D1048" s="2" t="str">
        <f t="shared" si="15"/>
        <v>Error?</v>
      </c>
    </row>
    <row r="1049" spans="1:4">
      <c r="A1049" s="5">
        <v>988</v>
      </c>
      <c r="B1049" s="138">
        <f>'Expenditures 15-22'!H106</f>
        <v>0</v>
      </c>
      <c r="D1049" s="2" t="str">
        <f t="shared" si="15"/>
        <v>Error?</v>
      </c>
    </row>
    <row r="1050" spans="1:4">
      <c r="A1050" s="10">
        <v>989</v>
      </c>
      <c r="D1050" s="2" t="str">
        <f t="shared" si="15"/>
        <v>OK</v>
      </c>
    </row>
    <row r="1051" spans="1:4">
      <c r="A1051" s="5">
        <v>990</v>
      </c>
      <c r="B1051" s="138">
        <f>'Expenditures 15-22'!H109</f>
        <v>0</v>
      </c>
      <c r="D1051" s="2" t="str">
        <f t="shared" si="15"/>
        <v>Error?</v>
      </c>
    </row>
    <row r="1052" spans="1:4">
      <c r="A1052" s="10">
        <v>991</v>
      </c>
      <c r="D1052" s="2" t="str">
        <f t="shared" si="15"/>
        <v>OK</v>
      </c>
    </row>
    <row r="1053" spans="1:4">
      <c r="A1053" s="5">
        <v>992</v>
      </c>
      <c r="B1053" s="138">
        <f>'Expenditures 15-22'!H110</f>
        <v>0</v>
      </c>
      <c r="C1053" s="2" t="s">
        <v>572</v>
      </c>
      <c r="D1053" s="2" t="str">
        <f t="shared" si="15"/>
        <v>Error?</v>
      </c>
    </row>
    <row r="1054" spans="1:4">
      <c r="A1054" s="5">
        <v>993</v>
      </c>
      <c r="B1054" s="138">
        <f>'Expenditures 15-22'!H114</f>
        <v>9976406</v>
      </c>
      <c r="C1054" s="2" t="s">
        <v>572</v>
      </c>
      <c r="D1054" s="2" t="str">
        <f t="shared" si="15"/>
        <v>Error?</v>
      </c>
    </row>
    <row r="1055" spans="1:4">
      <c r="A1055" s="10">
        <v>994</v>
      </c>
      <c r="D1055" s="2" t="str">
        <f t="shared" si="15"/>
        <v>OK</v>
      </c>
    </row>
    <row r="1056" spans="1:4">
      <c r="A1056" s="10">
        <v>995</v>
      </c>
      <c r="C1056" s="2" t="s">
        <v>572</v>
      </c>
      <c r="D1056" s="2" t="s">
        <v>187</v>
      </c>
    </row>
    <row r="1057" spans="1:4">
      <c r="A1057" s="10">
        <v>996</v>
      </c>
      <c r="C1057" s="2" t="s">
        <v>572</v>
      </c>
      <c r="D1057" s="2" t="str">
        <f t="shared" si="15"/>
        <v>OK</v>
      </c>
    </row>
    <row r="1058" spans="1:4">
      <c r="A1058" s="10">
        <v>997</v>
      </c>
      <c r="D1058" s="2" t="str">
        <f t="shared" si="15"/>
        <v>OK</v>
      </c>
    </row>
    <row r="1059" spans="1:4">
      <c r="A1059" s="10">
        <v>998</v>
      </c>
      <c r="D1059" s="2" t="str">
        <f t="shared" si="15"/>
        <v>OK</v>
      </c>
    </row>
    <row r="1060" spans="1:4">
      <c r="A1060" s="10">
        <v>999</v>
      </c>
      <c r="D1060" s="2" t="str">
        <f t="shared" si="15"/>
        <v>OK</v>
      </c>
    </row>
    <row r="1061" spans="1:4">
      <c r="A1061" s="10">
        <v>1000</v>
      </c>
      <c r="D1061" s="2" t="str">
        <f t="shared" si="15"/>
        <v>OK</v>
      </c>
    </row>
    <row r="1062" spans="1:4">
      <c r="A1062" s="10">
        <v>1001</v>
      </c>
      <c r="D1062" s="2" t="str">
        <f t="shared" si="15"/>
        <v>OK</v>
      </c>
    </row>
    <row r="1063" spans="1:4">
      <c r="A1063" s="10">
        <v>1002</v>
      </c>
      <c r="B1063" s="139"/>
      <c r="C1063" s="9"/>
      <c r="D1063" s="2" t="str">
        <f t="shared" si="15"/>
        <v>OK</v>
      </c>
    </row>
    <row r="1064" spans="1:4">
      <c r="A1064" s="10">
        <v>1003</v>
      </c>
      <c r="D1064" s="2" t="str">
        <f t="shared" si="15"/>
        <v>OK</v>
      </c>
    </row>
    <row r="1065" spans="1:4">
      <c r="A1065" s="10">
        <v>1004</v>
      </c>
      <c r="D1065" s="2" t="str">
        <f t="shared" si="15"/>
        <v>OK</v>
      </c>
    </row>
    <row r="1066" spans="1:4">
      <c r="A1066" s="10">
        <v>1005</v>
      </c>
      <c r="D1066" s="2" t="str">
        <f t="shared" si="15"/>
        <v>OK</v>
      </c>
    </row>
    <row r="1067" spans="1:4">
      <c r="A1067" s="10">
        <v>1006</v>
      </c>
      <c r="D1067" s="2" t="str">
        <f t="shared" si="15"/>
        <v>OK</v>
      </c>
    </row>
    <row r="1068" spans="1:4">
      <c r="A1068" s="10">
        <v>1007</v>
      </c>
      <c r="D1068" s="2" t="str">
        <f t="shared" si="15"/>
        <v>OK</v>
      </c>
    </row>
    <row r="1069" spans="1:4">
      <c r="A1069" s="10">
        <v>1008</v>
      </c>
      <c r="D1069" s="2" t="str">
        <f t="shared" si="15"/>
        <v>OK</v>
      </c>
    </row>
    <row r="1070" spans="1:4">
      <c r="A1070" s="10">
        <v>1009</v>
      </c>
      <c r="D1070" s="2" t="str">
        <f t="shared" si="15"/>
        <v>OK</v>
      </c>
    </row>
    <row r="1071" spans="1:4">
      <c r="A1071" s="10">
        <v>1010</v>
      </c>
      <c r="D1071" s="2" t="str">
        <f t="shared" si="15"/>
        <v>OK</v>
      </c>
    </row>
    <row r="1072" spans="1:4">
      <c r="A1072" s="10">
        <v>1011</v>
      </c>
      <c r="D1072" s="2" t="str">
        <f t="shared" si="15"/>
        <v>OK</v>
      </c>
    </row>
    <row r="1073" spans="1:4">
      <c r="A1073" s="10">
        <v>1012</v>
      </c>
      <c r="D1073" s="2" t="str">
        <f t="shared" si="15"/>
        <v>OK</v>
      </c>
    </row>
    <row r="1074" spans="1:4">
      <c r="A1074" s="10">
        <v>1013</v>
      </c>
      <c r="D1074" s="2" t="str">
        <f t="shared" si="15"/>
        <v>OK</v>
      </c>
    </row>
    <row r="1075" spans="1:4">
      <c r="A1075" s="10">
        <v>1014</v>
      </c>
      <c r="D1075" s="2" t="str">
        <f t="shared" si="15"/>
        <v>OK</v>
      </c>
    </row>
    <row r="1076" spans="1:4">
      <c r="A1076" s="10">
        <v>1015</v>
      </c>
      <c r="D1076" s="2" t="str">
        <f t="shared" si="15"/>
        <v>OK</v>
      </c>
    </row>
    <row r="1077" spans="1:4">
      <c r="A1077" s="10">
        <v>1016</v>
      </c>
      <c r="D1077" s="2" t="str">
        <f t="shared" si="15"/>
        <v>OK</v>
      </c>
    </row>
    <row r="1078" spans="1:4">
      <c r="A1078" s="10">
        <v>1017</v>
      </c>
      <c r="C1078" s="2" t="s">
        <v>572</v>
      </c>
      <c r="D1078" s="2" t="str">
        <f t="shared" si="15"/>
        <v>OK</v>
      </c>
    </row>
    <row r="1079" spans="1:4">
      <c r="A1079" s="10">
        <v>1018</v>
      </c>
      <c r="D1079" s="2" t="str">
        <f t="shared" si="15"/>
        <v>OK</v>
      </c>
    </row>
    <row r="1080" spans="1:4">
      <c r="A1080" s="10">
        <v>1019</v>
      </c>
      <c r="D1080" s="2" t="str">
        <f t="shared" si="15"/>
        <v>OK</v>
      </c>
    </row>
    <row r="1081" spans="1:4">
      <c r="A1081" s="10">
        <v>1020</v>
      </c>
      <c r="D1081" s="2" t="str">
        <f t="shared" si="15"/>
        <v>OK</v>
      </c>
    </row>
    <row r="1082" spans="1:4">
      <c r="A1082" s="10">
        <v>1021</v>
      </c>
      <c r="D1082" s="2" t="str">
        <f t="shared" si="15"/>
        <v>OK</v>
      </c>
    </row>
    <row r="1083" spans="1:4">
      <c r="A1083" s="10">
        <v>1022</v>
      </c>
      <c r="D1083" s="2" t="str">
        <f t="shared" si="15"/>
        <v>OK</v>
      </c>
    </row>
    <row r="1084" spans="1:4">
      <c r="A1084" s="10">
        <v>1023</v>
      </c>
      <c r="D1084" s="2" t="str">
        <f t="shared" si="15"/>
        <v>OK</v>
      </c>
    </row>
    <row r="1085" spans="1:4">
      <c r="A1085" s="10">
        <v>1024</v>
      </c>
      <c r="D1085" s="2" t="str">
        <f t="shared" si="15"/>
        <v>OK</v>
      </c>
    </row>
    <row r="1086" spans="1:4">
      <c r="A1086" s="10">
        <v>1025</v>
      </c>
      <c r="C1086" s="2" t="s">
        <v>572</v>
      </c>
      <c r="D1086" s="2" t="str">
        <f t="shared" si="15"/>
        <v>OK</v>
      </c>
    </row>
    <row r="1087" spans="1:4">
      <c r="A1087" s="10">
        <v>1026</v>
      </c>
      <c r="C1087" s="2" t="s">
        <v>572</v>
      </c>
      <c r="D1087" s="2" t="str">
        <f t="shared" ref="D1087:D1150" si="16">IF(ISBLANK(B1087),"OK",IF(A1087-B1087=0,"OK","Error?"))</f>
        <v>OK</v>
      </c>
    </row>
    <row r="1088" spans="1:4">
      <c r="A1088" s="10">
        <v>1027</v>
      </c>
      <c r="D1088" s="2" t="str">
        <f t="shared" si="16"/>
        <v>OK</v>
      </c>
    </row>
    <row r="1089" spans="1:4">
      <c r="A1089" s="10">
        <v>1028</v>
      </c>
      <c r="D1089" s="2" t="str">
        <f t="shared" si="16"/>
        <v>OK</v>
      </c>
    </row>
    <row r="1090" spans="1:4">
      <c r="A1090" s="10">
        <v>1029</v>
      </c>
      <c r="D1090" s="2" t="str">
        <f t="shared" si="16"/>
        <v>OK</v>
      </c>
    </row>
    <row r="1091" spans="1:4">
      <c r="A1091" s="10">
        <v>1030</v>
      </c>
      <c r="D1091" s="2" t="str">
        <f t="shared" si="16"/>
        <v>OK</v>
      </c>
    </row>
    <row r="1092" spans="1:4">
      <c r="A1092" s="10">
        <v>1031</v>
      </c>
      <c r="D1092" s="2" t="str">
        <f t="shared" si="16"/>
        <v>OK</v>
      </c>
    </row>
    <row r="1093" spans="1:4">
      <c r="A1093" s="5">
        <v>1032</v>
      </c>
      <c r="B1093" s="138">
        <f>'Expenditures 15-22'!K5</f>
        <v>94477681</v>
      </c>
      <c r="C1093" s="2" t="s">
        <v>572</v>
      </c>
      <c r="D1093" s="2" t="str">
        <f t="shared" si="16"/>
        <v>Error?</v>
      </c>
    </row>
    <row r="1094" spans="1:4">
      <c r="A1094" s="5">
        <v>1033</v>
      </c>
      <c r="B1094" s="138">
        <f>'Expenditures 15-22'!K16</f>
        <v>5708037</v>
      </c>
      <c r="C1094" s="2" t="s">
        <v>572</v>
      </c>
      <c r="D1094" s="2" t="str">
        <f t="shared" si="16"/>
        <v>Error?</v>
      </c>
    </row>
    <row r="1095" spans="1:4">
      <c r="A1095" s="10">
        <v>1034</v>
      </c>
      <c r="D1095" s="2" t="str">
        <f t="shared" si="16"/>
        <v>OK</v>
      </c>
    </row>
    <row r="1096" spans="1:4">
      <c r="A1096" s="10">
        <v>1035</v>
      </c>
      <c r="D1096" s="2" t="str">
        <f t="shared" si="16"/>
        <v>OK</v>
      </c>
    </row>
    <row r="1097" spans="1:4">
      <c r="A1097" s="10">
        <v>1036</v>
      </c>
      <c r="D1097" s="2" t="str">
        <f t="shared" si="16"/>
        <v>OK</v>
      </c>
    </row>
    <row r="1098" spans="1:4">
      <c r="A1098" s="10">
        <v>1037</v>
      </c>
      <c r="D1098" s="2" t="str">
        <f t="shared" si="16"/>
        <v>OK</v>
      </c>
    </row>
    <row r="1099" spans="1:4">
      <c r="A1099" s="10">
        <v>1038</v>
      </c>
      <c r="D1099" s="2" t="str">
        <f t="shared" si="16"/>
        <v>OK</v>
      </c>
    </row>
    <row r="1100" spans="1:4">
      <c r="A1100" s="5">
        <v>1039</v>
      </c>
      <c r="B1100" s="138">
        <f>'Expenditures 15-22'!K18</f>
        <v>13138621</v>
      </c>
      <c r="C1100" s="2" t="s">
        <v>572</v>
      </c>
      <c r="D1100" s="2" t="str">
        <f t="shared" si="16"/>
        <v>Error?</v>
      </c>
    </row>
    <row r="1101" spans="1:4">
      <c r="A1101" s="10">
        <v>1040</v>
      </c>
      <c r="D1101" s="2" t="str">
        <f t="shared" si="16"/>
        <v>OK</v>
      </c>
    </row>
    <row r="1102" spans="1:4">
      <c r="A1102" s="10">
        <v>1041</v>
      </c>
      <c r="D1102" s="2" t="str">
        <f t="shared" si="16"/>
        <v>OK</v>
      </c>
    </row>
    <row r="1103" spans="1:4">
      <c r="A1103" s="10">
        <v>1042</v>
      </c>
      <c r="D1103" s="2" t="str">
        <f t="shared" si="16"/>
        <v>OK</v>
      </c>
    </row>
    <row r="1104" spans="1:4">
      <c r="A1104" s="5">
        <v>1043</v>
      </c>
      <c r="B1104" s="138">
        <f>'Expenditures 15-22'!K12</f>
        <v>225449</v>
      </c>
      <c r="C1104" s="2" t="s">
        <v>572</v>
      </c>
      <c r="D1104" s="2" t="str">
        <f t="shared" si="16"/>
        <v>Error?</v>
      </c>
    </row>
    <row r="1105" spans="1:4">
      <c r="A1105" s="5">
        <v>1044</v>
      </c>
      <c r="B1105" s="138">
        <f>'Expenditures 15-22'!K13</f>
        <v>6159862</v>
      </c>
      <c r="C1105" s="2" t="s">
        <v>572</v>
      </c>
      <c r="D1105" s="2" t="str">
        <f t="shared" si="16"/>
        <v>Error?</v>
      </c>
    </row>
    <row r="1106" spans="1:4">
      <c r="A1106" s="5">
        <v>1045</v>
      </c>
      <c r="B1106" s="138">
        <f>'Expenditures 15-22'!K14</f>
        <v>2529702</v>
      </c>
      <c r="C1106" s="2" t="s">
        <v>572</v>
      </c>
      <c r="D1106" s="2" t="str">
        <f t="shared" si="16"/>
        <v>Error?</v>
      </c>
    </row>
    <row r="1107" spans="1:4">
      <c r="A1107" s="5">
        <v>1046</v>
      </c>
      <c r="B1107" s="138">
        <f>'Expenditures 15-22'!K15</f>
        <v>1037878</v>
      </c>
      <c r="C1107" s="2" t="s">
        <v>572</v>
      </c>
      <c r="D1107" s="2" t="str">
        <f t="shared" si="16"/>
        <v>Error?</v>
      </c>
    </row>
    <row r="1108" spans="1:4">
      <c r="A1108" s="5">
        <v>1047</v>
      </c>
      <c r="B1108" s="138">
        <f>'Expenditures 15-22'!K33</f>
        <v>203887676</v>
      </c>
      <c r="C1108" s="2" t="s">
        <v>572</v>
      </c>
      <c r="D1108" s="2" t="str">
        <f t="shared" si="16"/>
        <v>Error?</v>
      </c>
    </row>
    <row r="1109" spans="1:4">
      <c r="A1109" s="5">
        <v>1048</v>
      </c>
      <c r="B1109" s="138">
        <f>'Expenditures 15-22'!K36</f>
        <v>4427616</v>
      </c>
      <c r="C1109" s="2" t="s">
        <v>572</v>
      </c>
      <c r="D1109" s="2" t="str">
        <f t="shared" si="16"/>
        <v>Error?</v>
      </c>
    </row>
    <row r="1110" spans="1:4">
      <c r="A1110" s="5">
        <v>1049</v>
      </c>
      <c r="B1110" s="138">
        <f>'Expenditures 15-22'!K37</f>
        <v>6797129</v>
      </c>
      <c r="C1110" s="2" t="s">
        <v>572</v>
      </c>
      <c r="D1110" s="2" t="str">
        <f t="shared" si="16"/>
        <v>Error?</v>
      </c>
    </row>
    <row r="1111" spans="1:4">
      <c r="A1111" s="5">
        <v>1050</v>
      </c>
      <c r="B1111" s="138">
        <f>'Expenditures 15-22'!K38</f>
        <v>4575954</v>
      </c>
      <c r="C1111" s="2" t="s">
        <v>572</v>
      </c>
      <c r="D1111" s="2" t="str">
        <f t="shared" si="16"/>
        <v>Error?</v>
      </c>
    </row>
    <row r="1112" spans="1:4">
      <c r="A1112" s="5">
        <v>1051</v>
      </c>
      <c r="B1112" s="138">
        <f>'Expenditures 15-22'!K39</f>
        <v>2980685</v>
      </c>
      <c r="C1112" s="2" t="s">
        <v>572</v>
      </c>
      <c r="D1112" s="2" t="str">
        <f t="shared" si="16"/>
        <v>Error?</v>
      </c>
    </row>
    <row r="1113" spans="1:4">
      <c r="A1113" s="5">
        <v>1052</v>
      </c>
      <c r="B1113" s="138">
        <f>'Expenditures 15-22'!K40</f>
        <v>4656760</v>
      </c>
      <c r="C1113" s="2" t="s">
        <v>572</v>
      </c>
      <c r="D1113" s="2" t="str">
        <f t="shared" si="16"/>
        <v>Error?</v>
      </c>
    </row>
    <row r="1114" spans="1:4">
      <c r="A1114" s="5">
        <v>1053</v>
      </c>
      <c r="B1114" s="138">
        <f>'Expenditures 15-22'!K41</f>
        <v>91534</v>
      </c>
      <c r="C1114" s="2" t="s">
        <v>572</v>
      </c>
      <c r="D1114" s="2" t="str">
        <f t="shared" si="16"/>
        <v>Error?</v>
      </c>
    </row>
    <row r="1115" spans="1:4">
      <c r="A1115" s="5">
        <v>1054</v>
      </c>
      <c r="B1115" s="138">
        <f>'Expenditures 15-22'!K42</f>
        <v>23529678</v>
      </c>
      <c r="C1115" s="2" t="s">
        <v>572</v>
      </c>
      <c r="D1115" s="2" t="str">
        <f t="shared" si="16"/>
        <v>Error?</v>
      </c>
    </row>
    <row r="1116" spans="1:4">
      <c r="A1116" s="5">
        <v>1055</v>
      </c>
      <c r="B1116" s="138">
        <f>'Expenditures 15-22'!K44</f>
        <v>8509536</v>
      </c>
      <c r="C1116" s="2" t="s">
        <v>572</v>
      </c>
      <c r="D1116" s="2" t="str">
        <f t="shared" si="16"/>
        <v>Error?</v>
      </c>
    </row>
    <row r="1117" spans="1:4">
      <c r="A1117" s="5">
        <v>1056</v>
      </c>
      <c r="B1117" s="138">
        <f>'Expenditures 15-22'!K45</f>
        <v>4520083</v>
      </c>
      <c r="C1117" s="2" t="s">
        <v>572</v>
      </c>
      <c r="D1117" s="2" t="str">
        <f t="shared" si="16"/>
        <v>Error?</v>
      </c>
    </row>
    <row r="1118" spans="1:4">
      <c r="A1118" s="5">
        <v>1057</v>
      </c>
      <c r="B1118" s="138">
        <f>'Expenditures 15-22'!K46</f>
        <v>570316</v>
      </c>
      <c r="C1118" s="2" t="s">
        <v>572</v>
      </c>
      <c r="D1118" s="2" t="str">
        <f t="shared" si="16"/>
        <v>Error?</v>
      </c>
    </row>
    <row r="1119" spans="1:4">
      <c r="A1119" s="5">
        <v>1058</v>
      </c>
      <c r="B1119" s="138">
        <f>'Expenditures 15-22'!K47</f>
        <v>13599935</v>
      </c>
      <c r="C1119" s="2" t="s">
        <v>572</v>
      </c>
      <c r="D1119" s="2" t="str">
        <f t="shared" si="16"/>
        <v>Error?</v>
      </c>
    </row>
    <row r="1120" spans="1:4">
      <c r="A1120" s="5">
        <v>1059</v>
      </c>
      <c r="B1120" s="138">
        <f>'Expenditures 15-22'!K49</f>
        <v>1239315</v>
      </c>
      <c r="C1120" s="2" t="s">
        <v>572</v>
      </c>
      <c r="D1120" s="2" t="str">
        <f t="shared" si="16"/>
        <v>Error?</v>
      </c>
    </row>
    <row r="1121" spans="1:4">
      <c r="A1121" s="5">
        <v>1060</v>
      </c>
      <c r="B1121" s="138">
        <f>'Expenditures 15-22'!K50</f>
        <v>1764269</v>
      </c>
      <c r="C1121" s="2" t="s">
        <v>572</v>
      </c>
      <c r="D1121" s="2" t="str">
        <f t="shared" si="16"/>
        <v>Error?</v>
      </c>
    </row>
    <row r="1122" spans="1:4">
      <c r="A1122" s="5">
        <v>1061</v>
      </c>
      <c r="B1122" s="138">
        <f>'Expenditures 15-22'!K53</f>
        <v>7582766</v>
      </c>
      <c r="C1122" s="2" t="s">
        <v>572</v>
      </c>
      <c r="D1122" s="2" t="str">
        <f t="shared" si="16"/>
        <v>Error?</v>
      </c>
    </row>
    <row r="1123" spans="1:4">
      <c r="A1123" s="5">
        <v>1062</v>
      </c>
      <c r="B1123" s="138">
        <f>'Expenditures 15-22'!K55</f>
        <v>15297529</v>
      </c>
      <c r="C1123" s="2" t="s">
        <v>572</v>
      </c>
      <c r="D1123" s="2" t="str">
        <f t="shared" si="16"/>
        <v>Error?</v>
      </c>
    </row>
    <row r="1124" spans="1:4">
      <c r="A1124" s="5">
        <v>1063</v>
      </c>
      <c r="B1124" s="138">
        <f>'Expenditures 15-22'!K56</f>
        <v>236498</v>
      </c>
      <c r="C1124" s="2" t="s">
        <v>572</v>
      </c>
      <c r="D1124" s="2" t="str">
        <f t="shared" si="16"/>
        <v>Error?</v>
      </c>
    </row>
    <row r="1125" spans="1:4">
      <c r="A1125" s="5">
        <v>1064</v>
      </c>
      <c r="B1125" s="138">
        <f>'Expenditures 15-22'!K57</f>
        <v>15534027</v>
      </c>
      <c r="C1125" s="2" t="s">
        <v>572</v>
      </c>
      <c r="D1125" s="2" t="str">
        <f t="shared" si="16"/>
        <v>Error?</v>
      </c>
    </row>
    <row r="1126" spans="1:4">
      <c r="A1126" s="5">
        <v>1065</v>
      </c>
      <c r="B1126" s="138">
        <f>'Expenditures 15-22'!K59</f>
        <v>149513</v>
      </c>
      <c r="C1126" s="2" t="s">
        <v>572</v>
      </c>
      <c r="D1126" s="2" t="str">
        <f t="shared" si="16"/>
        <v>Error?</v>
      </c>
    </row>
    <row r="1127" spans="1:4">
      <c r="A1127" s="5">
        <v>1066</v>
      </c>
      <c r="B1127" s="138">
        <f>'Expenditures 15-22'!K60</f>
        <v>2528762</v>
      </c>
      <c r="C1127" s="2" t="s">
        <v>572</v>
      </c>
      <c r="D1127" s="2" t="str">
        <f t="shared" si="16"/>
        <v>Error?</v>
      </c>
    </row>
    <row r="1128" spans="1:4">
      <c r="A1128" s="5">
        <v>1067</v>
      </c>
      <c r="B1128" s="138">
        <f>'Expenditures 15-22'!K61</f>
        <v>1785033</v>
      </c>
      <c r="C1128" s="2" t="s">
        <v>572</v>
      </c>
      <c r="D1128" s="2" t="str">
        <f t="shared" si="16"/>
        <v>Error?</v>
      </c>
    </row>
    <row r="1129" spans="1:4">
      <c r="A1129" s="5">
        <v>1068</v>
      </c>
      <c r="B1129" s="138">
        <f>'Expenditures 15-22'!K62</f>
        <v>1644829</v>
      </c>
      <c r="C1129" s="2" t="s">
        <v>572</v>
      </c>
      <c r="D1129" s="2" t="str">
        <f t="shared" si="16"/>
        <v>Error?</v>
      </c>
    </row>
    <row r="1130" spans="1:4">
      <c r="A1130" s="5">
        <v>1069</v>
      </c>
      <c r="B1130" s="138">
        <f>'Expenditures 15-22'!K63</f>
        <v>12092284</v>
      </c>
      <c r="C1130" s="2" t="s">
        <v>572</v>
      </c>
      <c r="D1130" s="2" t="str">
        <f t="shared" si="16"/>
        <v>Error?</v>
      </c>
    </row>
    <row r="1131" spans="1:4">
      <c r="A1131" s="5">
        <v>1070</v>
      </c>
      <c r="B1131" s="138">
        <f>'Expenditures 15-22'!K64</f>
        <v>1014577</v>
      </c>
      <c r="C1131" s="2" t="s">
        <v>572</v>
      </c>
      <c r="D1131" s="2" t="str">
        <f t="shared" si="16"/>
        <v>Error?</v>
      </c>
    </row>
    <row r="1132" spans="1:4">
      <c r="A1132" s="10">
        <v>1071</v>
      </c>
      <c r="D1132" s="2" t="str">
        <f t="shared" si="16"/>
        <v>OK</v>
      </c>
    </row>
    <row r="1133" spans="1:4">
      <c r="A1133" s="5">
        <v>1072</v>
      </c>
      <c r="B1133" s="138">
        <f>'Expenditures 15-22'!K65</f>
        <v>19214998</v>
      </c>
      <c r="C1133" s="2" t="s">
        <v>572</v>
      </c>
      <c r="D1133" s="2" t="str">
        <f t="shared" si="16"/>
        <v>Error?</v>
      </c>
    </row>
    <row r="1134" spans="1:4">
      <c r="A1134" s="5">
        <v>1073</v>
      </c>
      <c r="B1134" s="138">
        <f>'Expenditures 15-22'!K67</f>
        <v>879589</v>
      </c>
      <c r="C1134" s="2" t="s">
        <v>572</v>
      </c>
      <c r="D1134" s="2" t="str">
        <f t="shared" si="16"/>
        <v>Error?</v>
      </c>
    </row>
    <row r="1135" spans="1:4">
      <c r="A1135" s="5">
        <v>1074</v>
      </c>
      <c r="B1135" s="138">
        <f>'Expenditures 15-22'!K68</f>
        <v>975657</v>
      </c>
      <c r="C1135" s="2" t="s">
        <v>572</v>
      </c>
      <c r="D1135" s="2" t="str">
        <f t="shared" si="16"/>
        <v>Error?</v>
      </c>
    </row>
    <row r="1136" spans="1:4">
      <c r="A1136" s="5">
        <v>1075</v>
      </c>
      <c r="B1136" s="138">
        <f>'Expenditures 15-22'!K69</f>
        <v>707231</v>
      </c>
      <c r="C1136" s="2" t="s">
        <v>572</v>
      </c>
      <c r="D1136" s="2" t="str">
        <f t="shared" si="16"/>
        <v>Error?</v>
      </c>
    </row>
    <row r="1137" spans="1:4">
      <c r="A1137" s="5">
        <v>1076</v>
      </c>
      <c r="B1137" s="138">
        <f>'Expenditures 15-22'!K70</f>
        <v>3406422</v>
      </c>
      <c r="C1137" s="2" t="s">
        <v>572</v>
      </c>
      <c r="D1137" s="2" t="str">
        <f t="shared" si="16"/>
        <v>Error?</v>
      </c>
    </row>
    <row r="1138" spans="1:4">
      <c r="A1138" s="10">
        <v>1077</v>
      </c>
      <c r="D1138" s="2" t="str">
        <f t="shared" si="16"/>
        <v>OK</v>
      </c>
    </row>
    <row r="1139" spans="1:4">
      <c r="A1139" s="5">
        <v>1078</v>
      </c>
      <c r="B1139" s="138">
        <f>'Expenditures 15-22'!K71</f>
        <v>8663638</v>
      </c>
      <c r="C1139" s="2" t="s">
        <v>572</v>
      </c>
      <c r="D1139" s="2" t="str">
        <f t="shared" si="16"/>
        <v>Error?</v>
      </c>
    </row>
    <row r="1140" spans="1:4">
      <c r="A1140" s="10">
        <v>1079</v>
      </c>
      <c r="D1140" s="2" t="str">
        <f t="shared" si="16"/>
        <v>OK</v>
      </c>
    </row>
    <row r="1141" spans="1:4">
      <c r="A1141" s="5">
        <v>1080</v>
      </c>
      <c r="B1141" s="138">
        <f>'Expenditures 15-22'!K72</f>
        <v>14632537</v>
      </c>
      <c r="C1141" s="2" t="s">
        <v>572</v>
      </c>
      <c r="D1141" s="2" t="str">
        <f t="shared" si="16"/>
        <v>Error?</v>
      </c>
    </row>
    <row r="1142" spans="1:4">
      <c r="A1142" s="5">
        <v>1081</v>
      </c>
      <c r="B1142" s="138">
        <f>'Expenditures 15-22'!K73</f>
        <v>546143</v>
      </c>
      <c r="C1142" s="2" t="s">
        <v>572</v>
      </c>
      <c r="D1142" s="2" t="str">
        <f t="shared" si="16"/>
        <v>Error?</v>
      </c>
    </row>
    <row r="1143" spans="1:4">
      <c r="A1143" s="5">
        <v>1082</v>
      </c>
      <c r="B1143" s="138">
        <f>'Expenditures 15-22'!K74</f>
        <v>94640084</v>
      </c>
      <c r="C1143" s="2" t="s">
        <v>572</v>
      </c>
      <c r="D1143" s="2" t="str">
        <f t="shared" si="16"/>
        <v>Error?</v>
      </c>
    </row>
    <row r="1144" spans="1:4">
      <c r="A1144" s="5">
        <v>1083</v>
      </c>
      <c r="B1144" s="138">
        <f>'Expenditures 15-22'!K75</f>
        <v>4706823</v>
      </c>
      <c r="C1144" s="2" t="s">
        <v>572</v>
      </c>
      <c r="D1144" s="2" t="str">
        <f t="shared" si="16"/>
        <v>Error?</v>
      </c>
    </row>
    <row r="1145" spans="1:4">
      <c r="A1145" s="5">
        <v>1084</v>
      </c>
      <c r="B1145" s="138">
        <f>'Expenditures 15-22'!K102</f>
        <v>4797117</v>
      </c>
      <c r="C1145" s="2" t="s">
        <v>572</v>
      </c>
      <c r="D1145" s="2" t="str">
        <f t="shared" si="16"/>
        <v>Error?</v>
      </c>
    </row>
    <row r="1146" spans="1:4">
      <c r="A1146" s="5">
        <v>1085</v>
      </c>
      <c r="B1146" s="138">
        <f>'Expenditures 15-22'!K105</f>
        <v>0</v>
      </c>
      <c r="C1146" s="2" t="s">
        <v>572</v>
      </c>
      <c r="D1146" s="2" t="str">
        <f t="shared" si="16"/>
        <v>Error?</v>
      </c>
    </row>
    <row r="1147" spans="1:4">
      <c r="A1147" s="5">
        <v>1086</v>
      </c>
      <c r="B1147" s="138">
        <f>'Expenditures 15-22'!K106</f>
        <v>0</v>
      </c>
      <c r="C1147" s="2" t="s">
        <v>572</v>
      </c>
      <c r="D1147" s="2" t="str">
        <f t="shared" si="16"/>
        <v>Error?</v>
      </c>
    </row>
    <row r="1148" spans="1:4">
      <c r="A1148" s="10">
        <v>1087</v>
      </c>
      <c r="C1148" s="2" t="s">
        <v>572</v>
      </c>
      <c r="D1148" s="2" t="str">
        <f t="shared" si="16"/>
        <v>OK</v>
      </c>
    </row>
    <row r="1149" spans="1:4">
      <c r="A1149" s="5">
        <v>1088</v>
      </c>
      <c r="B1149" s="138">
        <f>'Expenditures 15-22'!K109</f>
        <v>0</v>
      </c>
      <c r="C1149" s="2" t="s">
        <v>572</v>
      </c>
      <c r="D1149" s="2" t="str">
        <f t="shared" si="16"/>
        <v>Error?</v>
      </c>
    </row>
    <row r="1150" spans="1:4">
      <c r="A1150" s="10">
        <v>1089</v>
      </c>
      <c r="D1150" s="2" t="str">
        <f t="shared" si="16"/>
        <v>OK</v>
      </c>
    </row>
    <row r="1151" spans="1:4">
      <c r="A1151" s="5">
        <v>1090</v>
      </c>
      <c r="B1151" s="138">
        <f>'Expenditures 15-22'!K110</f>
        <v>0</v>
      </c>
      <c r="C1151" s="2" t="s">
        <v>572</v>
      </c>
      <c r="D1151" s="2" t="str">
        <f t="shared" ref="D1151:D1214" si="17">IF(ISBLANK(B1151),"OK",IF(A1151-B1151=0,"OK","Error?"))</f>
        <v>Error?</v>
      </c>
    </row>
    <row r="1152" spans="1:4">
      <c r="A1152" s="5">
        <v>1091</v>
      </c>
      <c r="B1152" s="138">
        <f>'Expenditures 15-22'!K114</f>
        <v>308031700</v>
      </c>
      <c r="C1152" s="2" t="s">
        <v>572</v>
      </c>
      <c r="D1152" s="2" t="str">
        <f t="shared" si="17"/>
        <v>Error?</v>
      </c>
    </row>
    <row r="1153" spans="1:4">
      <c r="A1153" s="5">
        <v>1092</v>
      </c>
      <c r="B1153" s="138">
        <f>'Expenditures 15-22'!K115</f>
        <v>14299960</v>
      </c>
      <c r="C1153" s="2" t="s">
        <v>572</v>
      </c>
      <c r="D1153" s="2" t="str">
        <f t="shared" si="17"/>
        <v>Error?</v>
      </c>
    </row>
    <row r="1154" spans="1:4">
      <c r="A1154" s="10">
        <v>1093</v>
      </c>
      <c r="D1154" s="2" t="str">
        <f t="shared" si="17"/>
        <v>OK</v>
      </c>
    </row>
    <row r="1155" spans="1:4">
      <c r="A1155" s="10">
        <v>1094</v>
      </c>
      <c r="D1155" s="2" t="str">
        <f t="shared" si="17"/>
        <v>OK</v>
      </c>
    </row>
    <row r="1156" spans="1:4">
      <c r="A1156" s="10">
        <v>1095</v>
      </c>
      <c r="D1156" s="2" t="str">
        <f t="shared" si="17"/>
        <v>OK</v>
      </c>
    </row>
    <row r="1157" spans="1:4">
      <c r="A1157" s="10">
        <v>1096</v>
      </c>
      <c r="D1157" s="2" t="str">
        <f t="shared" si="17"/>
        <v>OK</v>
      </c>
    </row>
    <row r="1158" spans="1:4">
      <c r="A1158" s="10">
        <v>1097</v>
      </c>
      <c r="D1158" s="2" t="str">
        <f t="shared" si="17"/>
        <v>OK</v>
      </c>
    </row>
    <row r="1159" spans="1:4">
      <c r="A1159" s="10">
        <v>1098</v>
      </c>
      <c r="D1159" s="2" t="str">
        <f t="shared" si="17"/>
        <v>OK</v>
      </c>
    </row>
    <row r="1160" spans="1:4">
      <c r="A1160" s="10">
        <v>1099</v>
      </c>
      <c r="D1160" s="2" t="str">
        <f t="shared" si="17"/>
        <v>OK</v>
      </c>
    </row>
    <row r="1161" spans="1:4">
      <c r="A1161" s="10">
        <v>1100</v>
      </c>
      <c r="D1161" s="2" t="str">
        <f t="shared" si="17"/>
        <v>OK</v>
      </c>
    </row>
    <row r="1162" spans="1:4">
      <c r="A1162" s="10">
        <v>1101</v>
      </c>
      <c r="D1162" s="2" t="str">
        <f t="shared" si="17"/>
        <v>OK</v>
      </c>
    </row>
    <row r="1163" spans="1:4">
      <c r="A1163" s="10">
        <v>1102</v>
      </c>
      <c r="D1163" s="2" t="str">
        <f t="shared" si="17"/>
        <v>OK</v>
      </c>
    </row>
    <row r="1164" spans="1:4">
      <c r="A1164" s="10">
        <v>1103</v>
      </c>
      <c r="D1164" s="2" t="str">
        <f t="shared" si="17"/>
        <v>OK</v>
      </c>
    </row>
    <row r="1165" spans="1:4">
      <c r="A1165" s="10">
        <v>1104</v>
      </c>
      <c r="D1165" s="2" t="str">
        <f t="shared" si="17"/>
        <v>OK</v>
      </c>
    </row>
    <row r="1166" spans="1:4">
      <c r="A1166" s="10">
        <v>1105</v>
      </c>
      <c r="D1166" s="2" t="str">
        <f t="shared" si="17"/>
        <v>OK</v>
      </c>
    </row>
    <row r="1167" spans="1:4">
      <c r="A1167" s="10">
        <v>1106</v>
      </c>
      <c r="D1167" s="2" t="str">
        <f t="shared" si="17"/>
        <v>OK</v>
      </c>
    </row>
    <row r="1168" spans="1:4">
      <c r="A1168" s="10">
        <v>1107</v>
      </c>
      <c r="D1168" s="2" t="str">
        <f t="shared" si="17"/>
        <v>OK</v>
      </c>
    </row>
    <row r="1169" spans="1:4">
      <c r="A1169" s="10">
        <v>1108</v>
      </c>
      <c r="D1169" s="2" t="str">
        <f t="shared" si="17"/>
        <v>OK</v>
      </c>
    </row>
    <row r="1170" spans="1:4">
      <c r="A1170" s="10">
        <v>1109</v>
      </c>
      <c r="D1170" s="2" t="str">
        <f t="shared" si="17"/>
        <v>OK</v>
      </c>
    </row>
    <row r="1171" spans="1:4">
      <c r="A1171" s="10">
        <v>1110</v>
      </c>
      <c r="D1171" s="2" t="str">
        <f t="shared" si="17"/>
        <v>OK</v>
      </c>
    </row>
    <row r="1172" spans="1:4">
      <c r="A1172" s="10">
        <v>1111</v>
      </c>
      <c r="D1172" s="2" t="str">
        <f t="shared" si="17"/>
        <v>OK</v>
      </c>
    </row>
    <row r="1173" spans="1:4">
      <c r="A1173" s="10">
        <v>1112</v>
      </c>
      <c r="D1173" s="2" t="str">
        <f t="shared" si="17"/>
        <v>OK</v>
      </c>
    </row>
    <row r="1174" spans="1:4">
      <c r="A1174" s="10">
        <v>1113</v>
      </c>
      <c r="D1174" s="2" t="str">
        <f t="shared" si="17"/>
        <v>OK</v>
      </c>
    </row>
    <row r="1175" spans="1:4">
      <c r="A1175" s="10">
        <v>1114</v>
      </c>
      <c r="D1175" s="2" t="str">
        <f t="shared" si="17"/>
        <v>OK</v>
      </c>
    </row>
    <row r="1176" spans="1:4">
      <c r="A1176" s="10">
        <v>1115</v>
      </c>
      <c r="D1176" s="2" t="str">
        <f t="shared" si="17"/>
        <v>OK</v>
      </c>
    </row>
    <row r="1177" spans="1:4">
      <c r="A1177" s="10">
        <v>1116</v>
      </c>
      <c r="D1177" s="2" t="str">
        <f t="shared" si="17"/>
        <v>OK</v>
      </c>
    </row>
    <row r="1178" spans="1:4">
      <c r="A1178" s="10">
        <v>1117</v>
      </c>
      <c r="D1178" s="2" t="str">
        <f t="shared" si="17"/>
        <v>OK</v>
      </c>
    </row>
    <row r="1179" spans="1:4">
      <c r="A1179" s="10">
        <v>1118</v>
      </c>
      <c r="D1179" s="2" t="str">
        <f t="shared" si="17"/>
        <v>OK</v>
      </c>
    </row>
    <row r="1180" spans="1:4">
      <c r="A1180" s="10">
        <v>1119</v>
      </c>
      <c r="D1180" s="2" t="str">
        <f t="shared" si="17"/>
        <v>OK</v>
      </c>
    </row>
    <row r="1181" spans="1:4">
      <c r="A1181" s="10">
        <v>1120</v>
      </c>
      <c r="D1181" s="2" t="str">
        <f t="shared" si="17"/>
        <v>OK</v>
      </c>
    </row>
    <row r="1182" spans="1:4">
      <c r="A1182" s="10">
        <v>1121</v>
      </c>
      <c r="D1182" s="2" t="str">
        <f t="shared" si="17"/>
        <v>OK</v>
      </c>
    </row>
    <row r="1183" spans="1:4">
      <c r="A1183" s="10">
        <v>1122</v>
      </c>
      <c r="D1183" s="2" t="str">
        <f t="shared" si="17"/>
        <v>OK</v>
      </c>
    </row>
    <row r="1184" spans="1:4">
      <c r="A1184" s="10">
        <v>1123</v>
      </c>
      <c r="D1184" s="2" t="str">
        <f t="shared" si="17"/>
        <v>OK</v>
      </c>
    </row>
    <row r="1185" spans="1:4">
      <c r="A1185" s="10">
        <v>1124</v>
      </c>
      <c r="D1185" s="2" t="str">
        <f t="shared" si="17"/>
        <v>OK</v>
      </c>
    </row>
    <row r="1186" spans="1:4">
      <c r="A1186" s="10">
        <v>1125</v>
      </c>
      <c r="D1186" s="2" t="str">
        <f t="shared" si="17"/>
        <v>OK</v>
      </c>
    </row>
    <row r="1187" spans="1:4">
      <c r="A1187" s="10">
        <v>1126</v>
      </c>
      <c r="D1187" s="2" t="str">
        <f t="shared" si="17"/>
        <v>OK</v>
      </c>
    </row>
    <row r="1188" spans="1:4">
      <c r="A1188" s="10">
        <v>1127</v>
      </c>
      <c r="D1188" s="2" t="str">
        <f t="shared" si="17"/>
        <v>OK</v>
      </c>
    </row>
    <row r="1189" spans="1:4">
      <c r="A1189" s="10">
        <v>1128</v>
      </c>
      <c r="D1189" s="2" t="str">
        <f t="shared" si="17"/>
        <v>OK</v>
      </c>
    </row>
    <row r="1190" spans="1:4">
      <c r="A1190" s="10">
        <v>1129</v>
      </c>
      <c r="D1190" s="2" t="str">
        <f t="shared" si="17"/>
        <v>OK</v>
      </c>
    </row>
    <row r="1191" spans="1:4">
      <c r="A1191" s="10">
        <v>1130</v>
      </c>
      <c r="D1191" s="2" t="str">
        <f t="shared" si="17"/>
        <v>OK</v>
      </c>
    </row>
    <row r="1192" spans="1:4">
      <c r="A1192" s="10">
        <v>1131</v>
      </c>
      <c r="D1192" s="2" t="str">
        <f t="shared" si="17"/>
        <v>OK</v>
      </c>
    </row>
    <row r="1193" spans="1:4">
      <c r="A1193" s="10">
        <v>1132</v>
      </c>
      <c r="D1193" s="2" t="str">
        <f t="shared" si="17"/>
        <v>OK</v>
      </c>
    </row>
    <row r="1194" spans="1:4">
      <c r="A1194" s="10">
        <v>1133</v>
      </c>
      <c r="D1194" s="2" t="str">
        <f t="shared" si="17"/>
        <v>OK</v>
      </c>
    </row>
    <row r="1195" spans="1:4">
      <c r="A1195" s="10">
        <v>1134</v>
      </c>
      <c r="D1195" s="2" t="str">
        <f t="shared" si="17"/>
        <v>OK</v>
      </c>
    </row>
    <row r="1196" spans="1:4">
      <c r="A1196" s="10">
        <v>1135</v>
      </c>
      <c r="D1196" s="2" t="str">
        <f t="shared" si="17"/>
        <v>OK</v>
      </c>
    </row>
    <row r="1197" spans="1:4">
      <c r="A1197" s="10">
        <v>1136</v>
      </c>
      <c r="D1197" s="2" t="str">
        <f t="shared" si="17"/>
        <v>OK</v>
      </c>
    </row>
    <row r="1198" spans="1:4">
      <c r="A1198" s="10">
        <v>1137</v>
      </c>
      <c r="D1198" s="2" t="str">
        <f t="shared" si="17"/>
        <v>OK</v>
      </c>
    </row>
    <row r="1199" spans="1:4">
      <c r="A1199" s="10">
        <v>1138</v>
      </c>
      <c r="D1199" s="2" t="str">
        <f t="shared" si="17"/>
        <v>OK</v>
      </c>
    </row>
    <row r="1200" spans="1:4">
      <c r="A1200" s="10">
        <v>1139</v>
      </c>
      <c r="D1200" s="2" t="str">
        <f t="shared" si="17"/>
        <v>OK</v>
      </c>
    </row>
    <row r="1201" spans="1:4">
      <c r="A1201" s="10">
        <v>1140</v>
      </c>
      <c r="D1201" s="2" t="str">
        <f t="shared" si="17"/>
        <v>OK</v>
      </c>
    </row>
    <row r="1202" spans="1:4">
      <c r="A1202" s="10">
        <v>1141</v>
      </c>
      <c r="D1202" s="2" t="str">
        <f t="shared" si="17"/>
        <v>OK</v>
      </c>
    </row>
    <row r="1203" spans="1:4">
      <c r="A1203" s="10">
        <v>1142</v>
      </c>
      <c r="D1203" s="2" t="str">
        <f t="shared" si="17"/>
        <v>OK</v>
      </c>
    </row>
    <row r="1204" spans="1:4">
      <c r="A1204" s="10">
        <v>1143</v>
      </c>
      <c r="D1204" s="2" t="str">
        <f t="shared" si="17"/>
        <v>OK</v>
      </c>
    </row>
    <row r="1205" spans="1:4">
      <c r="A1205" s="10">
        <v>1144</v>
      </c>
      <c r="D1205" s="2" t="str">
        <f t="shared" si="17"/>
        <v>OK</v>
      </c>
    </row>
    <row r="1206" spans="1:4">
      <c r="A1206" s="10">
        <v>1145</v>
      </c>
      <c r="D1206" s="2" t="str">
        <f t="shared" si="17"/>
        <v>OK</v>
      </c>
    </row>
    <row r="1207" spans="1:4">
      <c r="A1207" s="10">
        <v>1146</v>
      </c>
      <c r="D1207" s="2" t="str">
        <f t="shared" si="17"/>
        <v>OK</v>
      </c>
    </row>
    <row r="1208" spans="1:4">
      <c r="A1208" s="10">
        <v>1147</v>
      </c>
      <c r="D1208" s="2" t="str">
        <f t="shared" si="17"/>
        <v>OK</v>
      </c>
    </row>
    <row r="1209" spans="1:4">
      <c r="A1209" s="10">
        <v>1148</v>
      </c>
      <c r="D1209" s="2" t="str">
        <f t="shared" si="17"/>
        <v>OK</v>
      </c>
    </row>
    <row r="1210" spans="1:4">
      <c r="A1210" s="10">
        <v>1149</v>
      </c>
      <c r="D1210" s="2" t="str">
        <f t="shared" si="17"/>
        <v>OK</v>
      </c>
    </row>
    <row r="1211" spans="1:4">
      <c r="A1211" s="10">
        <v>1150</v>
      </c>
      <c r="D1211" s="2" t="str">
        <f t="shared" si="17"/>
        <v>OK</v>
      </c>
    </row>
    <row r="1212" spans="1:4">
      <c r="A1212" s="10">
        <v>1151</v>
      </c>
      <c r="D1212" s="2" t="str">
        <f t="shared" si="17"/>
        <v>OK</v>
      </c>
    </row>
    <row r="1213" spans="1:4">
      <c r="A1213" s="10">
        <v>1152</v>
      </c>
      <c r="D1213" s="2" t="str">
        <f t="shared" si="17"/>
        <v>OK</v>
      </c>
    </row>
    <row r="1214" spans="1:4">
      <c r="A1214" s="10">
        <v>1153</v>
      </c>
      <c r="D1214" s="2" t="str">
        <f t="shared" si="17"/>
        <v>OK</v>
      </c>
    </row>
    <row r="1215" spans="1:4">
      <c r="A1215" s="10">
        <v>1154</v>
      </c>
      <c r="D1215" s="2" t="str">
        <f t="shared" ref="D1215:D1278" si="18">IF(ISBLANK(B1215),"OK",IF(A1215-B1215=0,"OK","Error?"))</f>
        <v>OK</v>
      </c>
    </row>
    <row r="1216" spans="1:4">
      <c r="A1216" s="10">
        <v>1155</v>
      </c>
      <c r="D1216" s="2" t="str">
        <f t="shared" si="18"/>
        <v>OK</v>
      </c>
    </row>
    <row r="1217" spans="1:4">
      <c r="A1217" s="10">
        <v>1156</v>
      </c>
      <c r="D1217" s="2" t="str">
        <f t="shared" si="18"/>
        <v>OK</v>
      </c>
    </row>
    <row r="1218" spans="1:4">
      <c r="A1218" s="10">
        <v>1157</v>
      </c>
      <c r="D1218" s="2" t="str">
        <f t="shared" si="18"/>
        <v>OK</v>
      </c>
    </row>
    <row r="1219" spans="1:4">
      <c r="A1219" s="5">
        <v>1158</v>
      </c>
      <c r="B1219" s="138">
        <f>'Expenditures 15-22'!C122</f>
        <v>0</v>
      </c>
      <c r="D1219" s="2" t="str">
        <f t="shared" si="18"/>
        <v>Error?</v>
      </c>
    </row>
    <row r="1220" spans="1:4">
      <c r="A1220" s="5">
        <v>1159</v>
      </c>
      <c r="B1220" s="138">
        <f>'Expenditures 15-22'!C123</f>
        <v>0</v>
      </c>
      <c r="D1220" s="2" t="str">
        <f t="shared" si="18"/>
        <v>Error?</v>
      </c>
    </row>
    <row r="1221" spans="1:4">
      <c r="A1221" s="5">
        <v>1160</v>
      </c>
      <c r="B1221" s="138">
        <f>'Expenditures 15-22'!C124</f>
        <v>3072528</v>
      </c>
      <c r="D1221" s="2" t="str">
        <f t="shared" si="18"/>
        <v>Error?</v>
      </c>
    </row>
    <row r="1222" spans="1:4">
      <c r="A1222" s="10">
        <v>1161</v>
      </c>
      <c r="D1222" s="2" t="str">
        <f t="shared" si="18"/>
        <v>OK</v>
      </c>
    </row>
    <row r="1223" spans="1:4">
      <c r="A1223" s="5">
        <v>1162</v>
      </c>
      <c r="B1223" s="138">
        <f>'Expenditures 15-22'!C127</f>
        <v>3141902</v>
      </c>
      <c r="C1223" s="2" t="s">
        <v>572</v>
      </c>
      <c r="D1223" s="2" t="str">
        <f t="shared" si="18"/>
        <v>Error?</v>
      </c>
    </row>
    <row r="1224" spans="1:4">
      <c r="A1224" s="5">
        <v>1163</v>
      </c>
      <c r="B1224" s="138">
        <f>'Expenditures 15-22'!C128</f>
        <v>422724</v>
      </c>
      <c r="D1224" s="2" t="str">
        <f t="shared" si="18"/>
        <v>Error?</v>
      </c>
    </row>
    <row r="1225" spans="1:4">
      <c r="A1225" s="5">
        <v>1164</v>
      </c>
      <c r="B1225" s="138">
        <f>'Expenditures 15-22'!C129</f>
        <v>3564626</v>
      </c>
      <c r="C1225" s="2" t="s">
        <v>572</v>
      </c>
      <c r="D1225" s="2" t="str">
        <f t="shared" si="18"/>
        <v>Error?</v>
      </c>
    </row>
    <row r="1226" spans="1:4">
      <c r="A1226" s="5">
        <v>1165</v>
      </c>
      <c r="B1226" s="138">
        <f>'Expenditures 15-22'!C151</f>
        <v>3564626</v>
      </c>
      <c r="C1226" s="2" t="s">
        <v>572</v>
      </c>
      <c r="D1226" s="2" t="str">
        <f t="shared" si="18"/>
        <v>Error?</v>
      </c>
    </row>
    <row r="1227" spans="1:4">
      <c r="A1227" s="5">
        <v>1166</v>
      </c>
      <c r="B1227" s="138">
        <f>'Expenditures 15-22'!D122</f>
        <v>0</v>
      </c>
      <c r="D1227" s="2" t="str">
        <f t="shared" si="18"/>
        <v>Error?</v>
      </c>
    </row>
    <row r="1228" spans="1:4">
      <c r="A1228" s="5">
        <v>1167</v>
      </c>
      <c r="B1228" s="138">
        <f>'Expenditures 15-22'!D123</f>
        <v>0</v>
      </c>
      <c r="D1228" s="2" t="str">
        <f t="shared" si="18"/>
        <v>Error?</v>
      </c>
    </row>
    <row r="1229" spans="1:4">
      <c r="A1229" s="5">
        <v>1168</v>
      </c>
      <c r="B1229" s="138">
        <f>'Expenditures 15-22'!D124</f>
        <v>626017</v>
      </c>
      <c r="D1229" s="2" t="str">
        <f t="shared" si="18"/>
        <v>Error?</v>
      </c>
    </row>
    <row r="1230" spans="1:4">
      <c r="A1230" s="10">
        <v>1169</v>
      </c>
      <c r="D1230" s="2" t="str">
        <f t="shared" si="18"/>
        <v>OK</v>
      </c>
    </row>
    <row r="1231" spans="1:4">
      <c r="A1231" s="5">
        <v>1170</v>
      </c>
      <c r="B1231" s="138">
        <f>'Expenditures 15-22'!D127</f>
        <v>640122</v>
      </c>
      <c r="C1231" s="2" t="s">
        <v>572</v>
      </c>
      <c r="D1231" s="2" t="str">
        <f t="shared" si="18"/>
        <v>Error?</v>
      </c>
    </row>
    <row r="1232" spans="1:4">
      <c r="A1232" s="5">
        <v>1171</v>
      </c>
      <c r="B1232" s="138">
        <f>'Expenditures 15-22'!D128</f>
        <v>96266</v>
      </c>
      <c r="D1232" s="2" t="str">
        <f t="shared" si="18"/>
        <v>Error?</v>
      </c>
    </row>
    <row r="1233" spans="1:4">
      <c r="A1233" s="5">
        <v>1172</v>
      </c>
      <c r="B1233" s="138">
        <f>'Expenditures 15-22'!D129</f>
        <v>736388</v>
      </c>
      <c r="C1233" s="2" t="s">
        <v>572</v>
      </c>
      <c r="D1233" s="2" t="str">
        <f t="shared" si="18"/>
        <v>Error?</v>
      </c>
    </row>
    <row r="1234" spans="1:4">
      <c r="A1234" s="5">
        <v>1173</v>
      </c>
      <c r="B1234" s="138">
        <f>'Expenditures 15-22'!D151</f>
        <v>736388</v>
      </c>
      <c r="C1234" s="2" t="s">
        <v>572</v>
      </c>
      <c r="D1234" s="2" t="str">
        <f t="shared" si="18"/>
        <v>Error?</v>
      </c>
    </row>
    <row r="1235" spans="1:4">
      <c r="A1235" s="5">
        <v>1174</v>
      </c>
      <c r="B1235" s="138">
        <f>'Expenditures 15-22'!E122</f>
        <v>0</v>
      </c>
      <c r="D1235" s="2" t="str">
        <f t="shared" si="18"/>
        <v>Error?</v>
      </c>
    </row>
    <row r="1236" spans="1:4">
      <c r="A1236" s="5">
        <v>1175</v>
      </c>
      <c r="B1236" s="138">
        <f>'Expenditures 15-22'!E123</f>
        <v>0</v>
      </c>
      <c r="D1236" s="2" t="str">
        <f t="shared" si="18"/>
        <v>Error?</v>
      </c>
    </row>
    <row r="1237" spans="1:4">
      <c r="A1237" s="5">
        <v>1176</v>
      </c>
      <c r="B1237" s="138">
        <f>'Expenditures 15-22'!E124</f>
        <v>13387977</v>
      </c>
      <c r="D1237" s="2" t="str">
        <f t="shared" si="18"/>
        <v>Error?</v>
      </c>
    </row>
    <row r="1238" spans="1:4">
      <c r="A1238" s="10">
        <v>1177</v>
      </c>
      <c r="D1238" s="2" t="str">
        <f t="shared" si="18"/>
        <v>OK</v>
      </c>
    </row>
    <row r="1239" spans="1:4">
      <c r="A1239" s="5">
        <v>1178</v>
      </c>
      <c r="B1239" s="138">
        <f>'Expenditures 15-22'!E127</f>
        <v>13387977</v>
      </c>
      <c r="C1239" s="2" t="s">
        <v>572</v>
      </c>
      <c r="D1239" s="2" t="str">
        <f t="shared" si="18"/>
        <v>Error?</v>
      </c>
    </row>
    <row r="1240" spans="1:4">
      <c r="A1240" s="5">
        <v>1179</v>
      </c>
      <c r="B1240" s="138">
        <f>'Expenditures 15-22'!E128</f>
        <v>0</v>
      </c>
      <c r="D1240" s="2" t="str">
        <f t="shared" si="18"/>
        <v>Error?</v>
      </c>
    </row>
    <row r="1241" spans="1:4">
      <c r="A1241" s="5">
        <v>1180</v>
      </c>
      <c r="B1241" s="138">
        <f>'Expenditures 15-22'!E129</f>
        <v>13387977</v>
      </c>
      <c r="C1241" s="2" t="s">
        <v>572</v>
      </c>
      <c r="D1241" s="2" t="str">
        <f t="shared" si="18"/>
        <v>Error?</v>
      </c>
    </row>
    <row r="1242" spans="1:4">
      <c r="A1242" s="5">
        <v>1181</v>
      </c>
      <c r="B1242" s="138">
        <f>'Expenditures 15-22'!E151</f>
        <v>13387977</v>
      </c>
      <c r="C1242" s="2" t="s">
        <v>572</v>
      </c>
      <c r="D1242" s="2" t="str">
        <f t="shared" si="18"/>
        <v>Error?</v>
      </c>
    </row>
    <row r="1243" spans="1:4">
      <c r="A1243" s="5">
        <v>1182</v>
      </c>
      <c r="B1243" s="138">
        <f>'Expenditures 15-22'!F122</f>
        <v>0</v>
      </c>
      <c r="D1243" s="2" t="str">
        <f t="shared" si="18"/>
        <v>Error?</v>
      </c>
    </row>
    <row r="1244" spans="1:4">
      <c r="A1244" s="5">
        <v>1183</v>
      </c>
      <c r="B1244" s="138">
        <f>'Expenditures 15-22'!F123</f>
        <v>0</v>
      </c>
      <c r="D1244" s="2" t="str">
        <f t="shared" si="18"/>
        <v>Error?</v>
      </c>
    </row>
    <row r="1245" spans="1:4">
      <c r="A1245" s="5">
        <v>1184</v>
      </c>
      <c r="B1245" s="138">
        <f>'Expenditures 15-22'!F124</f>
        <v>6573157</v>
      </c>
      <c r="D1245" s="2" t="str">
        <f t="shared" si="18"/>
        <v>Error?</v>
      </c>
    </row>
    <row r="1246" spans="1:4">
      <c r="A1246" s="10">
        <v>1185</v>
      </c>
      <c r="D1246" s="2" t="str">
        <f t="shared" si="18"/>
        <v>OK</v>
      </c>
    </row>
    <row r="1247" spans="1:4">
      <c r="A1247" s="5">
        <v>1186</v>
      </c>
      <c r="B1247" s="138">
        <f>'Expenditures 15-22'!F127</f>
        <v>6573157</v>
      </c>
      <c r="C1247" s="2" t="s">
        <v>572</v>
      </c>
      <c r="D1247" s="2" t="str">
        <f t="shared" si="18"/>
        <v>Error?</v>
      </c>
    </row>
    <row r="1248" spans="1:4">
      <c r="A1248" s="5">
        <v>1187</v>
      </c>
      <c r="B1248" s="138">
        <f>'Expenditures 15-22'!F128</f>
        <v>0</v>
      </c>
      <c r="D1248" s="2" t="str">
        <f t="shared" si="18"/>
        <v>Error?</v>
      </c>
    </row>
    <row r="1249" spans="1:4">
      <c r="A1249" s="5">
        <v>1188</v>
      </c>
      <c r="B1249" s="138">
        <f>'Expenditures 15-22'!F129</f>
        <v>6573157</v>
      </c>
      <c r="C1249" s="2" t="s">
        <v>572</v>
      </c>
      <c r="D1249" s="2" t="str">
        <f t="shared" si="18"/>
        <v>Error?</v>
      </c>
    </row>
    <row r="1250" spans="1:4">
      <c r="A1250" s="5">
        <v>1189</v>
      </c>
      <c r="B1250" s="138">
        <f>'Expenditures 15-22'!F151</f>
        <v>6573157</v>
      </c>
      <c r="C1250" s="2" t="s">
        <v>572</v>
      </c>
      <c r="D1250" s="2" t="str">
        <f t="shared" si="18"/>
        <v>Error?</v>
      </c>
    </row>
    <row r="1251" spans="1:4">
      <c r="A1251" s="5">
        <v>1190</v>
      </c>
      <c r="B1251" s="138">
        <f>'Expenditures 15-22'!G122</f>
        <v>0</v>
      </c>
      <c r="D1251" s="2" t="str">
        <f t="shared" si="18"/>
        <v>Error?</v>
      </c>
    </row>
    <row r="1252" spans="1:4">
      <c r="A1252" s="5">
        <v>1191</v>
      </c>
      <c r="B1252" s="138">
        <f>'Expenditures 15-22'!G123</f>
        <v>0</v>
      </c>
      <c r="D1252" s="2" t="str">
        <f t="shared" si="18"/>
        <v>Error?</v>
      </c>
    </row>
    <row r="1253" spans="1:4">
      <c r="A1253" s="5">
        <v>1192</v>
      </c>
      <c r="B1253" s="138">
        <f>'Expenditures 15-22'!G124</f>
        <v>2052583</v>
      </c>
      <c r="D1253" s="2" t="str">
        <f t="shared" si="18"/>
        <v>Error?</v>
      </c>
    </row>
    <row r="1254" spans="1:4">
      <c r="A1254" s="5">
        <v>1193</v>
      </c>
      <c r="B1254" s="138">
        <f>'Expenditures 15-22'!G126</f>
        <v>0</v>
      </c>
      <c r="D1254" s="2" t="str">
        <f t="shared" si="18"/>
        <v>Error?</v>
      </c>
    </row>
    <row r="1255" spans="1:4">
      <c r="A1255" s="10">
        <v>1194</v>
      </c>
      <c r="D1255" s="2" t="str">
        <f t="shared" si="18"/>
        <v>OK</v>
      </c>
    </row>
    <row r="1256" spans="1:4">
      <c r="A1256" s="5">
        <v>1195</v>
      </c>
      <c r="B1256" s="138">
        <f>'Expenditures 15-22'!G127</f>
        <v>2052583</v>
      </c>
      <c r="C1256" s="2" t="s">
        <v>572</v>
      </c>
      <c r="D1256" s="2" t="str">
        <f t="shared" si="18"/>
        <v>Error?</v>
      </c>
    </row>
    <row r="1257" spans="1:4">
      <c r="A1257" s="5">
        <v>1196</v>
      </c>
      <c r="B1257" s="138">
        <f>'Expenditures 15-22'!G128</f>
        <v>0</v>
      </c>
      <c r="D1257" s="2" t="str">
        <f t="shared" si="18"/>
        <v>Error?</v>
      </c>
    </row>
    <row r="1258" spans="1:4">
      <c r="A1258" s="5">
        <v>1197</v>
      </c>
      <c r="B1258" s="138">
        <f>'Expenditures 15-22'!G129</f>
        <v>2052583</v>
      </c>
      <c r="C1258" s="2" t="s">
        <v>572</v>
      </c>
      <c r="D1258" s="2" t="str">
        <f t="shared" si="18"/>
        <v>Error?</v>
      </c>
    </row>
    <row r="1259" spans="1:4">
      <c r="A1259" s="5">
        <v>1198</v>
      </c>
      <c r="B1259" s="138">
        <f>'Expenditures 15-22'!G151</f>
        <v>2052583</v>
      </c>
      <c r="C1259" s="2" t="s">
        <v>572</v>
      </c>
      <c r="D1259" s="2" t="str">
        <f t="shared" si="18"/>
        <v>Error?</v>
      </c>
    </row>
    <row r="1260" spans="1:4">
      <c r="A1260" s="5">
        <v>1199</v>
      </c>
      <c r="B1260" s="138">
        <f>'Expenditures 15-22'!H122</f>
        <v>106</v>
      </c>
      <c r="D1260" s="2" t="str">
        <f t="shared" si="18"/>
        <v>Error?</v>
      </c>
    </row>
    <row r="1261" spans="1:4">
      <c r="A1261" s="5">
        <v>1200</v>
      </c>
      <c r="B1261" s="138">
        <f>'Expenditures 15-22'!H123</f>
        <v>0</v>
      </c>
      <c r="D1261" s="2" t="str">
        <f t="shared" si="18"/>
        <v>Error?</v>
      </c>
    </row>
    <row r="1262" spans="1:4">
      <c r="A1262" s="5">
        <v>1201</v>
      </c>
      <c r="B1262" s="138">
        <f>'Expenditures 15-22'!H124</f>
        <v>28672</v>
      </c>
      <c r="D1262" s="2" t="str">
        <f t="shared" si="18"/>
        <v>Error?</v>
      </c>
    </row>
    <row r="1263" spans="1:4">
      <c r="A1263" s="10">
        <v>1202</v>
      </c>
      <c r="D1263" s="2" t="str">
        <f t="shared" si="18"/>
        <v>OK</v>
      </c>
    </row>
    <row r="1264" spans="1:4">
      <c r="A1264" s="5">
        <v>1203</v>
      </c>
      <c r="B1264" s="138">
        <f>'Expenditures 15-22'!H127</f>
        <v>28778</v>
      </c>
      <c r="C1264" s="2" t="s">
        <v>572</v>
      </c>
      <c r="D1264" s="2" t="str">
        <f t="shared" si="18"/>
        <v>Error?</v>
      </c>
    </row>
    <row r="1265" spans="1:4">
      <c r="A1265" s="5">
        <v>1204</v>
      </c>
      <c r="B1265" s="138">
        <f>'Expenditures 15-22'!H128</f>
        <v>0</v>
      </c>
      <c r="D1265" s="2" t="str">
        <f t="shared" si="18"/>
        <v>Error?</v>
      </c>
    </row>
    <row r="1266" spans="1:4">
      <c r="A1266" s="5">
        <v>1205</v>
      </c>
      <c r="B1266" s="138">
        <f>'Expenditures 15-22'!H129</f>
        <v>28778</v>
      </c>
      <c r="C1266" s="2" t="s">
        <v>572</v>
      </c>
      <c r="D1266" s="2" t="str">
        <f t="shared" si="18"/>
        <v>Error?</v>
      </c>
    </row>
    <row r="1267" spans="1:4">
      <c r="A1267" s="5">
        <v>1206</v>
      </c>
      <c r="B1267" s="138">
        <f>'Expenditures 15-22'!H139</f>
        <v>0</v>
      </c>
      <c r="C1267" s="2" t="s">
        <v>572</v>
      </c>
      <c r="D1267" s="2" t="str">
        <f t="shared" si="18"/>
        <v>Error?</v>
      </c>
    </row>
    <row r="1268" spans="1:4">
      <c r="A1268" s="5">
        <v>1207</v>
      </c>
      <c r="B1268" s="138">
        <f>'Expenditures 15-22'!H142</f>
        <v>0</v>
      </c>
      <c r="D1268" s="2" t="str">
        <f t="shared" si="18"/>
        <v>Error?</v>
      </c>
    </row>
    <row r="1269" spans="1:4">
      <c r="A1269" s="5">
        <v>1208</v>
      </c>
      <c r="B1269" s="138">
        <f>'Expenditures 15-22'!H143</f>
        <v>0</v>
      </c>
      <c r="D1269" s="2" t="str">
        <f t="shared" si="18"/>
        <v>Error?</v>
      </c>
    </row>
    <row r="1270" spans="1:4">
      <c r="A1270" s="5">
        <v>1209</v>
      </c>
      <c r="B1270" s="138">
        <f>'Expenditures 15-22'!H146</f>
        <v>0</v>
      </c>
      <c r="D1270" s="2" t="str">
        <f t="shared" si="18"/>
        <v>Error?</v>
      </c>
    </row>
    <row r="1271" spans="1:4">
      <c r="A1271" s="10">
        <v>1210</v>
      </c>
      <c r="D1271" s="2" t="str">
        <f t="shared" si="18"/>
        <v>OK</v>
      </c>
    </row>
    <row r="1272" spans="1:4">
      <c r="A1272" s="5">
        <v>1211</v>
      </c>
      <c r="B1272" s="138">
        <f>'Expenditures 15-22'!H149</f>
        <v>0</v>
      </c>
      <c r="C1272" s="2" t="s">
        <v>572</v>
      </c>
      <c r="D1272" s="2" t="str">
        <f t="shared" si="18"/>
        <v>Error?</v>
      </c>
    </row>
    <row r="1273" spans="1:4">
      <c r="A1273" s="5">
        <v>1212</v>
      </c>
      <c r="B1273" s="138">
        <f>'Expenditures 15-22'!H151</f>
        <v>28778</v>
      </c>
      <c r="C1273" s="2" t="s">
        <v>572</v>
      </c>
      <c r="D1273" s="2" t="str">
        <f t="shared" si="18"/>
        <v>Error?</v>
      </c>
    </row>
    <row r="1274" spans="1:4">
      <c r="A1274" s="5">
        <v>1213</v>
      </c>
      <c r="B1274" s="138">
        <f>'Expenditures 15-22'!K122</f>
        <v>106</v>
      </c>
      <c r="C1274" s="2" t="s">
        <v>572</v>
      </c>
      <c r="D1274" s="2" t="str">
        <f t="shared" si="18"/>
        <v>Error?</v>
      </c>
    </row>
    <row r="1275" spans="1:4">
      <c r="A1275" s="5">
        <v>1214</v>
      </c>
      <c r="B1275" s="138">
        <f>'Expenditures 15-22'!K123</f>
        <v>0</v>
      </c>
      <c r="C1275" s="2" t="s">
        <v>572</v>
      </c>
      <c r="D1275" s="2" t="str">
        <f t="shared" si="18"/>
        <v>Error?</v>
      </c>
    </row>
    <row r="1276" spans="1:4">
      <c r="A1276" s="5">
        <v>1215</v>
      </c>
      <c r="B1276" s="138">
        <f>'Expenditures 15-22'!K124</f>
        <v>25943017</v>
      </c>
      <c r="C1276" s="2" t="s">
        <v>572</v>
      </c>
      <c r="D1276" s="2" t="str">
        <f t="shared" si="18"/>
        <v>Error?</v>
      </c>
    </row>
    <row r="1277" spans="1:4">
      <c r="A1277" s="5">
        <v>1216</v>
      </c>
      <c r="B1277" s="138">
        <f>'Expenditures 15-22'!K126</f>
        <v>0</v>
      </c>
      <c r="C1277" s="2" t="s">
        <v>572</v>
      </c>
      <c r="D1277" s="2" t="str">
        <f t="shared" si="18"/>
        <v>Error?</v>
      </c>
    </row>
    <row r="1278" spans="1:4">
      <c r="A1278" s="10">
        <v>1217</v>
      </c>
      <c r="D1278" s="2" t="str">
        <f t="shared" si="18"/>
        <v>OK</v>
      </c>
    </row>
    <row r="1279" spans="1:4">
      <c r="A1279" s="5">
        <v>1218</v>
      </c>
      <c r="B1279" s="138">
        <f>'Expenditures 15-22'!K127</f>
        <v>26026602</v>
      </c>
      <c r="C1279" s="2" t="s">
        <v>572</v>
      </c>
      <c r="D1279" s="2" t="str">
        <f t="shared" ref="D1279:D1342" si="19">IF(ISBLANK(B1279),"OK",IF(A1279-B1279=0,"OK","Error?"))</f>
        <v>Error?</v>
      </c>
    </row>
    <row r="1280" spans="1:4">
      <c r="A1280" s="5">
        <v>1219</v>
      </c>
      <c r="B1280" s="138">
        <f>'Expenditures 15-22'!K128</f>
        <v>518990</v>
      </c>
      <c r="C1280" s="2" t="s">
        <v>572</v>
      </c>
      <c r="D1280" s="2" t="str">
        <f t="shared" si="19"/>
        <v>Error?</v>
      </c>
    </row>
    <row r="1281" spans="1:4">
      <c r="A1281" s="5">
        <v>1220</v>
      </c>
      <c r="B1281" s="138">
        <f>'Expenditures 15-22'!K129</f>
        <v>26545592</v>
      </c>
      <c r="C1281" s="2" t="s">
        <v>572</v>
      </c>
      <c r="D1281" s="2" t="str">
        <f t="shared" si="19"/>
        <v>Error?</v>
      </c>
    </row>
    <row r="1282" spans="1:4">
      <c r="A1282" s="5">
        <v>1221</v>
      </c>
      <c r="B1282" s="138">
        <f>'Expenditures 15-22'!K139</f>
        <v>0</v>
      </c>
      <c r="C1282" s="2" t="s">
        <v>572</v>
      </c>
      <c r="D1282" s="2" t="str">
        <f t="shared" si="19"/>
        <v>Error?</v>
      </c>
    </row>
    <row r="1283" spans="1:4">
      <c r="A1283" s="5">
        <v>1222</v>
      </c>
      <c r="B1283" s="138">
        <f>'Expenditures 15-22'!K142</f>
        <v>0</v>
      </c>
      <c r="C1283" s="2" t="s">
        <v>572</v>
      </c>
      <c r="D1283" s="2" t="str">
        <f t="shared" si="19"/>
        <v>Error?</v>
      </c>
    </row>
    <row r="1284" spans="1:4">
      <c r="A1284" s="5">
        <v>1223</v>
      </c>
      <c r="B1284" s="138">
        <f>'Expenditures 15-22'!K143</f>
        <v>0</v>
      </c>
      <c r="C1284" s="2" t="s">
        <v>572</v>
      </c>
      <c r="D1284" s="2" t="str">
        <f t="shared" si="19"/>
        <v>Error?</v>
      </c>
    </row>
    <row r="1285" spans="1:4">
      <c r="A1285" s="5">
        <v>1224</v>
      </c>
      <c r="B1285" s="138">
        <f>'Expenditures 15-22'!K146</f>
        <v>0</v>
      </c>
      <c r="C1285" s="2" t="s">
        <v>572</v>
      </c>
      <c r="D1285" s="2" t="str">
        <f t="shared" si="19"/>
        <v>Error?</v>
      </c>
    </row>
    <row r="1286" spans="1:4">
      <c r="A1286" s="10">
        <v>1225</v>
      </c>
      <c r="D1286" s="2" t="str">
        <f t="shared" si="19"/>
        <v>OK</v>
      </c>
    </row>
    <row r="1287" spans="1:4">
      <c r="A1287" s="12">
        <v>1226</v>
      </c>
      <c r="B1287" s="138">
        <f>'Expenditures 15-22'!K149</f>
        <v>0</v>
      </c>
      <c r="C1287" s="2" t="s">
        <v>572</v>
      </c>
      <c r="D1287" s="2" t="str">
        <f t="shared" si="19"/>
        <v>Error?</v>
      </c>
    </row>
    <row r="1288" spans="1:4">
      <c r="A1288" s="5">
        <v>1227</v>
      </c>
      <c r="B1288" s="138">
        <f>'Expenditures 15-22'!K151</f>
        <v>26545592</v>
      </c>
      <c r="C1288" s="2" t="s">
        <v>572</v>
      </c>
      <c r="D1288" s="2" t="str">
        <f t="shared" si="19"/>
        <v>Error?</v>
      </c>
    </row>
    <row r="1289" spans="1:4">
      <c r="A1289" s="5">
        <v>1228</v>
      </c>
      <c r="B1289" s="138">
        <f>'Expenditures 15-22'!K152</f>
        <v>-3331587</v>
      </c>
      <c r="C1289" s="2" t="s">
        <v>572</v>
      </c>
      <c r="D1289" s="2" t="str">
        <f t="shared" si="19"/>
        <v>Error?</v>
      </c>
    </row>
    <row r="1290" spans="1:4">
      <c r="A1290" s="10">
        <v>1229</v>
      </c>
      <c r="D1290" s="2" t="str">
        <f t="shared" si="19"/>
        <v>OK</v>
      </c>
    </row>
    <row r="1291" spans="1:4">
      <c r="A1291" s="10">
        <v>1230</v>
      </c>
      <c r="D1291" s="2" t="str">
        <f t="shared" si="19"/>
        <v>OK</v>
      </c>
    </row>
    <row r="1292" spans="1:4">
      <c r="A1292" s="10">
        <v>1231</v>
      </c>
      <c r="D1292" s="2" t="str">
        <f t="shared" si="19"/>
        <v>OK</v>
      </c>
    </row>
    <row r="1293" spans="1:4">
      <c r="A1293" s="10">
        <v>1232</v>
      </c>
      <c r="D1293" s="2" t="str">
        <f t="shared" si="19"/>
        <v>OK</v>
      </c>
    </row>
    <row r="1294" spans="1:4">
      <c r="A1294" s="10">
        <v>1233</v>
      </c>
      <c r="D1294" s="2" t="str">
        <f t="shared" si="19"/>
        <v>OK</v>
      </c>
    </row>
    <row r="1295" spans="1:4">
      <c r="A1295" s="10">
        <v>1234</v>
      </c>
      <c r="D1295" s="2" t="str">
        <f t="shared" si="19"/>
        <v>OK</v>
      </c>
    </row>
    <row r="1296" spans="1:4">
      <c r="A1296" s="10">
        <v>1235</v>
      </c>
      <c r="D1296" s="2" t="str">
        <f t="shared" si="19"/>
        <v>OK</v>
      </c>
    </row>
    <row r="1297" spans="1:4">
      <c r="A1297" s="10">
        <v>1236</v>
      </c>
      <c r="D1297" s="2" t="str">
        <f t="shared" si="19"/>
        <v>OK</v>
      </c>
    </row>
    <row r="1298" spans="1:4">
      <c r="A1298" s="10">
        <v>1237</v>
      </c>
      <c r="D1298" s="2" t="str">
        <f t="shared" si="19"/>
        <v>OK</v>
      </c>
    </row>
    <row r="1299" spans="1:4">
      <c r="A1299" s="10">
        <v>1238</v>
      </c>
      <c r="D1299" s="2" t="str">
        <f t="shared" si="19"/>
        <v>OK</v>
      </c>
    </row>
    <row r="1300" spans="1:4">
      <c r="A1300" s="10">
        <v>1239</v>
      </c>
      <c r="D1300" s="2" t="str">
        <f t="shared" si="19"/>
        <v>OK</v>
      </c>
    </row>
    <row r="1301" spans="1:4">
      <c r="A1301" s="10">
        <v>1240</v>
      </c>
      <c r="D1301" s="2" t="str">
        <f t="shared" si="19"/>
        <v>OK</v>
      </c>
    </row>
    <row r="1302" spans="1:4">
      <c r="A1302" s="10">
        <v>1241</v>
      </c>
      <c r="D1302" s="2" t="str">
        <f t="shared" si="19"/>
        <v>OK</v>
      </c>
    </row>
    <row r="1303" spans="1:4">
      <c r="A1303" s="10">
        <v>1242</v>
      </c>
      <c r="D1303" s="2" t="str">
        <f t="shared" si="19"/>
        <v>OK</v>
      </c>
    </row>
    <row r="1304" spans="1:4">
      <c r="A1304" s="10">
        <v>1243</v>
      </c>
      <c r="D1304" s="2" t="str">
        <f t="shared" si="19"/>
        <v>OK</v>
      </c>
    </row>
    <row r="1305" spans="1:4">
      <c r="A1305" s="10">
        <v>1244</v>
      </c>
      <c r="D1305" s="2" t="str">
        <f t="shared" si="19"/>
        <v>OK</v>
      </c>
    </row>
    <row r="1306" spans="1:4">
      <c r="A1306" s="10">
        <v>1245</v>
      </c>
      <c r="D1306" s="2" t="str">
        <f t="shared" si="19"/>
        <v>OK</v>
      </c>
    </row>
    <row r="1307" spans="1:4">
      <c r="A1307" s="5">
        <v>1246</v>
      </c>
      <c r="B1307" s="138">
        <f>'Expenditures 15-22'!E171</f>
        <v>0</v>
      </c>
      <c r="D1307" s="2" t="str">
        <f t="shared" si="19"/>
        <v>Error?</v>
      </c>
    </row>
    <row r="1308" spans="1:4">
      <c r="A1308" s="5">
        <v>1247</v>
      </c>
      <c r="B1308" s="138">
        <f>'Expenditures 15-22'!E172</f>
        <v>0</v>
      </c>
      <c r="C1308" s="2" t="s">
        <v>572</v>
      </c>
      <c r="D1308" s="2" t="str">
        <f t="shared" si="19"/>
        <v>Error?</v>
      </c>
    </row>
    <row r="1309" spans="1:4">
      <c r="A1309" s="5">
        <v>1248</v>
      </c>
      <c r="B1309" s="138">
        <f>'Expenditures 15-22'!E174</f>
        <v>0</v>
      </c>
      <c r="C1309" s="2" t="s">
        <v>572</v>
      </c>
      <c r="D1309" s="2" t="str">
        <f t="shared" si="19"/>
        <v>Error?</v>
      </c>
    </row>
    <row r="1310" spans="1:4">
      <c r="A1310" s="5">
        <v>1249</v>
      </c>
      <c r="B1310" s="138">
        <f>'Expenditures 15-22'!H163</f>
        <v>0</v>
      </c>
      <c r="D1310" s="2" t="str">
        <f t="shared" si="19"/>
        <v>Error?</v>
      </c>
    </row>
    <row r="1311" spans="1:4">
      <c r="A1311" s="5">
        <v>1250</v>
      </c>
      <c r="B1311" s="138">
        <f>'Expenditures 15-22'!H164</f>
        <v>0</v>
      </c>
      <c r="D1311" s="2" t="str">
        <f t="shared" si="19"/>
        <v>Error?</v>
      </c>
    </row>
    <row r="1312" spans="1:4">
      <c r="A1312" s="5">
        <v>1251</v>
      </c>
      <c r="B1312" s="138">
        <f>'Expenditures 15-22'!H169</f>
        <v>5450483</v>
      </c>
      <c r="D1312" s="2" t="str">
        <f t="shared" si="19"/>
        <v>Error?</v>
      </c>
    </row>
    <row r="1313" spans="1:4">
      <c r="A1313" s="5">
        <v>1252</v>
      </c>
      <c r="B1313" s="138">
        <f>'Expenditures 15-22'!H167</f>
        <v>0</v>
      </c>
      <c r="D1313" s="2" t="str">
        <f t="shared" si="19"/>
        <v>Error?</v>
      </c>
    </row>
    <row r="1314" spans="1:4">
      <c r="A1314" s="5">
        <v>1253</v>
      </c>
      <c r="B1314" s="138">
        <f>'Expenditures 15-22'!H168</f>
        <v>0</v>
      </c>
      <c r="C1314" s="2" t="s">
        <v>572</v>
      </c>
      <c r="D1314" s="2" t="str">
        <f t="shared" si="19"/>
        <v>Error?</v>
      </c>
    </row>
    <row r="1315" spans="1:4">
      <c r="A1315" s="5">
        <v>1254</v>
      </c>
      <c r="B1315" s="138">
        <f>'Expenditures 15-22'!H170</f>
        <v>8995000</v>
      </c>
      <c r="D1315" s="2" t="str">
        <f t="shared" si="19"/>
        <v>Error?</v>
      </c>
    </row>
    <row r="1316" spans="1:4">
      <c r="A1316" s="5">
        <v>1255</v>
      </c>
      <c r="B1316" s="138">
        <f>'Expenditures 15-22'!H171</f>
        <v>0</v>
      </c>
      <c r="D1316" s="2" t="str">
        <f t="shared" si="19"/>
        <v>Error?</v>
      </c>
    </row>
    <row r="1317" spans="1:4">
      <c r="A1317" s="5">
        <v>1256</v>
      </c>
      <c r="B1317" s="138">
        <f>'Expenditures 15-22'!H172</f>
        <v>14445483</v>
      </c>
      <c r="C1317" s="2" t="s">
        <v>572</v>
      </c>
      <c r="D1317" s="2" t="str">
        <f t="shared" si="19"/>
        <v>Error?</v>
      </c>
    </row>
    <row r="1318" spans="1:4">
      <c r="A1318" s="5">
        <v>1257</v>
      </c>
      <c r="B1318" s="138">
        <f>'Expenditures 15-22'!H174</f>
        <v>14448033</v>
      </c>
      <c r="C1318" s="2" t="s">
        <v>572</v>
      </c>
      <c r="D1318" s="2" t="str">
        <f t="shared" si="19"/>
        <v>Error?</v>
      </c>
    </row>
    <row r="1319" spans="1:4">
      <c r="A1319" s="10">
        <v>1258</v>
      </c>
      <c r="C1319" s="2" t="s">
        <v>572</v>
      </c>
      <c r="D1319" s="2" t="str">
        <f t="shared" si="19"/>
        <v>OK</v>
      </c>
    </row>
    <row r="1320" spans="1:4">
      <c r="A1320" s="10">
        <v>1259</v>
      </c>
      <c r="D1320" s="2" t="str">
        <f t="shared" si="19"/>
        <v>OK</v>
      </c>
    </row>
    <row r="1321" spans="1:4">
      <c r="A1321" s="10">
        <v>1260</v>
      </c>
      <c r="C1321" s="2" t="s">
        <v>572</v>
      </c>
      <c r="D1321" s="2" t="str">
        <f t="shared" si="19"/>
        <v>OK</v>
      </c>
    </row>
    <row r="1322" spans="1:4">
      <c r="A1322" s="10">
        <v>1261</v>
      </c>
      <c r="C1322" s="2" t="s">
        <v>572</v>
      </c>
      <c r="D1322" s="2" t="str">
        <f t="shared" si="19"/>
        <v>OK</v>
      </c>
    </row>
    <row r="1323" spans="1:4">
      <c r="A1323" s="5">
        <v>1262</v>
      </c>
      <c r="B1323" s="138">
        <f>'Expenditures 15-22'!K155</f>
        <v>0</v>
      </c>
      <c r="C1323" s="2" t="s">
        <v>572</v>
      </c>
      <c r="D1323" s="2" t="str">
        <f t="shared" si="19"/>
        <v>Error?</v>
      </c>
    </row>
    <row r="1324" spans="1:4">
      <c r="A1324" s="5">
        <v>1263</v>
      </c>
      <c r="B1324" s="138">
        <f>'Expenditures 15-22'!K163</f>
        <v>0</v>
      </c>
      <c r="C1324" s="2" t="s">
        <v>572</v>
      </c>
      <c r="D1324" s="2" t="str">
        <f t="shared" si="19"/>
        <v>Error?</v>
      </c>
    </row>
    <row r="1325" spans="1:4">
      <c r="A1325" s="5">
        <v>1264</v>
      </c>
      <c r="B1325" s="138">
        <f>'Expenditures 15-22'!K164</f>
        <v>0</v>
      </c>
      <c r="C1325" s="2" t="s">
        <v>572</v>
      </c>
      <c r="D1325" s="2" t="str">
        <f t="shared" si="19"/>
        <v>Error?</v>
      </c>
    </row>
    <row r="1326" spans="1:4">
      <c r="A1326" s="5">
        <v>1265</v>
      </c>
      <c r="B1326" s="138">
        <f>'Expenditures 15-22'!K169</f>
        <v>5450483</v>
      </c>
      <c r="C1326" s="2" t="s">
        <v>572</v>
      </c>
      <c r="D1326" s="2" t="str">
        <f t="shared" si="19"/>
        <v>Error?</v>
      </c>
    </row>
    <row r="1327" spans="1:4">
      <c r="A1327" s="5">
        <v>1266</v>
      </c>
      <c r="B1327" s="138">
        <f>'Expenditures 15-22'!K167</f>
        <v>0</v>
      </c>
      <c r="C1327" s="2" t="s">
        <v>572</v>
      </c>
      <c r="D1327" s="2" t="str">
        <f t="shared" si="19"/>
        <v>Error?</v>
      </c>
    </row>
    <row r="1328" spans="1:4">
      <c r="A1328" s="5">
        <v>1267</v>
      </c>
      <c r="B1328" s="138">
        <f>'Expenditures 15-22'!K168</f>
        <v>0</v>
      </c>
      <c r="C1328" s="2" t="s">
        <v>572</v>
      </c>
      <c r="D1328" s="2" t="str">
        <f t="shared" si="19"/>
        <v>Error?</v>
      </c>
    </row>
    <row r="1329" spans="1:4">
      <c r="A1329" s="5">
        <v>1268</v>
      </c>
      <c r="B1329" s="138">
        <f>'Expenditures 15-22'!K170</f>
        <v>8995000</v>
      </c>
      <c r="C1329" s="2" t="s">
        <v>572</v>
      </c>
      <c r="D1329" s="2" t="str">
        <f t="shared" si="19"/>
        <v>Error?</v>
      </c>
    </row>
    <row r="1330" spans="1:4">
      <c r="A1330" s="5">
        <v>1269</v>
      </c>
      <c r="B1330" s="138">
        <f>'Expenditures 15-22'!K171</f>
        <v>0</v>
      </c>
      <c r="C1330" s="2" t="s">
        <v>572</v>
      </c>
      <c r="D1330" s="2" t="str">
        <f t="shared" si="19"/>
        <v>Error?</v>
      </c>
    </row>
    <row r="1331" spans="1:4">
      <c r="A1331" s="5">
        <v>1270</v>
      </c>
      <c r="B1331" s="138">
        <f>'Expenditures 15-22'!K172</f>
        <v>14445483</v>
      </c>
      <c r="C1331" s="2" t="s">
        <v>572</v>
      </c>
      <c r="D1331" s="2" t="str">
        <f t="shared" si="19"/>
        <v>Error?</v>
      </c>
    </row>
    <row r="1332" spans="1:4">
      <c r="A1332" s="5">
        <v>1271</v>
      </c>
      <c r="B1332" s="138">
        <f>'Expenditures 15-22'!K174</f>
        <v>14448033</v>
      </c>
      <c r="C1332" s="2" t="s">
        <v>572</v>
      </c>
      <c r="D1332" s="2" t="str">
        <f t="shared" si="19"/>
        <v>Error?</v>
      </c>
    </row>
    <row r="1333" spans="1:4">
      <c r="A1333" s="5">
        <v>1272</v>
      </c>
      <c r="B1333" s="138">
        <f>'Expenditures 15-22'!K175</f>
        <v>245242</v>
      </c>
      <c r="C1333" s="2" t="s">
        <v>572</v>
      </c>
      <c r="D1333" s="2" t="str">
        <f t="shared" si="19"/>
        <v>Error?</v>
      </c>
    </row>
    <row r="1334" spans="1:4">
      <c r="A1334" s="10">
        <v>1273</v>
      </c>
      <c r="D1334" s="2" t="str">
        <f t="shared" si="19"/>
        <v>OK</v>
      </c>
    </row>
    <row r="1335" spans="1:4">
      <c r="A1335" s="5">
        <v>1274</v>
      </c>
      <c r="B1335" s="138">
        <f>'Expenditures 15-22'!C182</f>
        <v>8069862</v>
      </c>
      <c r="D1335" s="2" t="str">
        <f t="shared" si="19"/>
        <v>Error?</v>
      </c>
    </row>
    <row r="1336" spans="1:4">
      <c r="A1336" s="5">
        <v>1275</v>
      </c>
      <c r="D1336" s="2" t="str">
        <f t="shared" si="19"/>
        <v>OK</v>
      </c>
    </row>
    <row r="1337" spans="1:4">
      <c r="A1337" s="10">
        <v>1276</v>
      </c>
      <c r="D1337" s="2" t="str">
        <f t="shared" si="19"/>
        <v>OK</v>
      </c>
    </row>
    <row r="1338" spans="1:4">
      <c r="A1338" s="5">
        <v>1277</v>
      </c>
      <c r="B1338" s="138">
        <f>'Expenditures 15-22'!C183</f>
        <v>1045400</v>
      </c>
      <c r="D1338" s="2" t="str">
        <f t="shared" si="19"/>
        <v>Error?</v>
      </c>
    </row>
    <row r="1339" spans="1:4">
      <c r="A1339" s="5">
        <v>1278</v>
      </c>
      <c r="B1339" s="138">
        <f>'Expenditures 15-22'!C184</f>
        <v>9118454</v>
      </c>
      <c r="C1339" s="2" t="s">
        <v>572</v>
      </c>
      <c r="D1339" s="2" t="str">
        <f t="shared" si="19"/>
        <v>Error?</v>
      </c>
    </row>
    <row r="1340" spans="1:4">
      <c r="A1340" s="5">
        <v>1279</v>
      </c>
      <c r="B1340" s="138">
        <f>'Expenditures 15-22'!C210</f>
        <v>9118454</v>
      </c>
      <c r="C1340" s="2" t="s">
        <v>572</v>
      </c>
      <c r="D1340" s="2" t="str">
        <f t="shared" si="19"/>
        <v>Error?</v>
      </c>
    </row>
    <row r="1341" spans="1:4">
      <c r="A1341" s="5">
        <v>1280</v>
      </c>
      <c r="B1341" s="138">
        <f>'Expenditures 15-22'!D182</f>
        <v>3191753</v>
      </c>
      <c r="D1341" s="2" t="str">
        <f t="shared" si="19"/>
        <v>Error?</v>
      </c>
    </row>
    <row r="1342" spans="1:4">
      <c r="A1342" s="10">
        <v>1281</v>
      </c>
      <c r="D1342" s="2" t="str">
        <f t="shared" si="19"/>
        <v>OK</v>
      </c>
    </row>
    <row r="1343" spans="1:4">
      <c r="A1343" s="10">
        <v>1282</v>
      </c>
      <c r="D1343" s="2" t="str">
        <f t="shared" ref="D1343:D1406" si="20">IF(ISBLANK(B1343),"OK",IF(A1343-B1343=0,"OK","Error?"))</f>
        <v>OK</v>
      </c>
    </row>
    <row r="1344" spans="1:4">
      <c r="A1344" s="5">
        <v>1283</v>
      </c>
      <c r="B1344" s="138">
        <f>'Expenditures 15-22'!D183</f>
        <v>289430</v>
      </c>
      <c r="D1344" s="2" t="str">
        <f t="shared" si="20"/>
        <v>Error?</v>
      </c>
    </row>
    <row r="1345" spans="1:4">
      <c r="A1345" s="5">
        <v>1284</v>
      </c>
      <c r="B1345" s="138">
        <f>'Expenditures 15-22'!D184</f>
        <v>3481183</v>
      </c>
      <c r="C1345" s="2" t="s">
        <v>572</v>
      </c>
      <c r="D1345" s="2" t="str">
        <f t="shared" si="20"/>
        <v>Error?</v>
      </c>
    </row>
    <row r="1346" spans="1:4">
      <c r="A1346" s="5">
        <v>1285</v>
      </c>
      <c r="B1346" s="138">
        <f>'Expenditures 15-22'!D210</f>
        <v>3481183</v>
      </c>
      <c r="C1346" s="2" t="s">
        <v>572</v>
      </c>
      <c r="D1346" s="2" t="str">
        <f t="shared" si="20"/>
        <v>Error?</v>
      </c>
    </row>
    <row r="1347" spans="1:4">
      <c r="A1347" s="5">
        <v>1286</v>
      </c>
      <c r="B1347" s="138">
        <f>'Expenditures 15-22'!E182</f>
        <v>5577326</v>
      </c>
      <c r="D1347" s="2" t="str">
        <f t="shared" si="20"/>
        <v>Error?</v>
      </c>
    </row>
    <row r="1348" spans="1:4">
      <c r="A1348" s="10">
        <v>1287</v>
      </c>
      <c r="D1348" s="2" t="str">
        <f t="shared" si="20"/>
        <v>OK</v>
      </c>
    </row>
    <row r="1349" spans="1:4">
      <c r="A1349" s="10">
        <v>1288</v>
      </c>
      <c r="D1349" s="2" t="str">
        <f t="shared" si="20"/>
        <v>OK</v>
      </c>
    </row>
    <row r="1350" spans="1:4">
      <c r="A1350" s="5">
        <v>1289</v>
      </c>
      <c r="B1350" s="138">
        <f>'Expenditures 15-22'!E183</f>
        <v>0</v>
      </c>
      <c r="D1350" s="2" t="str">
        <f t="shared" si="20"/>
        <v>Error?</v>
      </c>
    </row>
    <row r="1351" spans="1:4">
      <c r="A1351" s="5">
        <v>1290</v>
      </c>
      <c r="B1351" s="138">
        <f>'Expenditures 15-22'!E184</f>
        <v>5577326</v>
      </c>
      <c r="C1351" s="2" t="s">
        <v>572</v>
      </c>
      <c r="D1351" s="2" t="str">
        <f t="shared" si="20"/>
        <v>Error?</v>
      </c>
    </row>
    <row r="1352" spans="1:4">
      <c r="A1352" s="5">
        <v>1291</v>
      </c>
      <c r="B1352" s="138">
        <f>'Expenditures 15-22'!E196</f>
        <v>0</v>
      </c>
      <c r="C1352" s="2" t="s">
        <v>572</v>
      </c>
      <c r="D1352" s="2" t="str">
        <f t="shared" si="20"/>
        <v>Error?</v>
      </c>
    </row>
    <row r="1353" spans="1:4">
      <c r="A1353" s="5">
        <v>1292</v>
      </c>
      <c r="B1353" s="138">
        <f>'Expenditures 15-22'!E210</f>
        <v>5577326</v>
      </c>
      <c r="C1353" s="2" t="s">
        <v>572</v>
      </c>
      <c r="D1353" s="2" t="str">
        <f t="shared" si="20"/>
        <v>Error?</v>
      </c>
    </row>
    <row r="1354" spans="1:4">
      <c r="A1354" s="5">
        <v>1293</v>
      </c>
      <c r="B1354" s="138">
        <f>'Expenditures 15-22'!F182</f>
        <v>2192318</v>
      </c>
      <c r="D1354" s="2" t="str">
        <f t="shared" si="20"/>
        <v>Error?</v>
      </c>
    </row>
    <row r="1355" spans="1:4">
      <c r="A1355" s="10">
        <v>1294</v>
      </c>
      <c r="D1355" s="2" t="str">
        <f t="shared" si="20"/>
        <v>OK</v>
      </c>
    </row>
    <row r="1356" spans="1:4">
      <c r="A1356" s="10">
        <v>1295</v>
      </c>
      <c r="D1356" s="2" t="str">
        <f t="shared" si="20"/>
        <v>OK</v>
      </c>
    </row>
    <row r="1357" spans="1:4">
      <c r="A1357" s="5">
        <v>1296</v>
      </c>
      <c r="B1357" s="138">
        <f>'Expenditures 15-22'!F183</f>
        <v>0</v>
      </c>
      <c r="D1357" s="2" t="str">
        <f t="shared" si="20"/>
        <v>Error?</v>
      </c>
    </row>
    <row r="1358" spans="1:4">
      <c r="A1358" s="5">
        <v>1297</v>
      </c>
      <c r="B1358" s="138">
        <f>'Expenditures 15-22'!F184</f>
        <v>2192318</v>
      </c>
      <c r="C1358" s="2" t="s">
        <v>572</v>
      </c>
      <c r="D1358" s="2" t="str">
        <f t="shared" si="20"/>
        <v>Error?</v>
      </c>
    </row>
    <row r="1359" spans="1:4">
      <c r="A1359" s="5">
        <v>1298</v>
      </c>
      <c r="B1359" s="138">
        <f>'Expenditures 15-22'!F210</f>
        <v>2192318</v>
      </c>
      <c r="C1359" s="2" t="s">
        <v>572</v>
      </c>
      <c r="D1359" s="2" t="str">
        <f t="shared" si="20"/>
        <v>Error?</v>
      </c>
    </row>
    <row r="1360" spans="1:4">
      <c r="A1360" s="5">
        <v>1299</v>
      </c>
      <c r="B1360" s="138">
        <f>'Expenditures 15-22'!G182</f>
        <v>86028</v>
      </c>
      <c r="D1360" s="2" t="str">
        <f t="shared" si="20"/>
        <v>Error?</v>
      </c>
    </row>
    <row r="1361" spans="1:4">
      <c r="A1361" s="10">
        <v>1300</v>
      </c>
      <c r="D1361" s="2" t="str">
        <f t="shared" si="20"/>
        <v>OK</v>
      </c>
    </row>
    <row r="1362" spans="1:4">
      <c r="A1362" s="10">
        <v>1301</v>
      </c>
      <c r="D1362" s="2" t="str">
        <f t="shared" si="20"/>
        <v>OK</v>
      </c>
    </row>
    <row r="1363" spans="1:4">
      <c r="A1363" s="5">
        <v>1302</v>
      </c>
      <c r="B1363" s="138">
        <f>'Expenditures 15-22'!G183</f>
        <v>0</v>
      </c>
      <c r="D1363" s="2" t="str">
        <f t="shared" si="20"/>
        <v>Error?</v>
      </c>
    </row>
    <row r="1364" spans="1:4">
      <c r="A1364" s="5">
        <v>1303</v>
      </c>
      <c r="B1364" s="138">
        <f>'Expenditures 15-22'!G184</f>
        <v>86028</v>
      </c>
      <c r="C1364" s="2" t="s">
        <v>572</v>
      </c>
      <c r="D1364" s="2" t="str">
        <f t="shared" si="20"/>
        <v>Error?</v>
      </c>
    </row>
    <row r="1365" spans="1:4">
      <c r="A1365" s="5">
        <v>1304</v>
      </c>
      <c r="B1365" s="138">
        <f>'Expenditures 15-22'!G210</f>
        <v>86028</v>
      </c>
      <c r="C1365" s="2" t="s">
        <v>572</v>
      </c>
      <c r="D1365" s="2" t="str">
        <f t="shared" si="20"/>
        <v>Error?</v>
      </c>
    </row>
    <row r="1366" spans="1:4">
      <c r="A1366" s="5">
        <v>1305</v>
      </c>
      <c r="B1366" s="138">
        <f>'Expenditures 15-22'!H182</f>
        <v>130</v>
      </c>
      <c r="D1366" s="2" t="str">
        <f t="shared" si="20"/>
        <v>Error?</v>
      </c>
    </row>
    <row r="1367" spans="1:4">
      <c r="A1367" s="10">
        <v>1306</v>
      </c>
      <c r="D1367" s="2" t="str">
        <f t="shared" si="20"/>
        <v>OK</v>
      </c>
    </row>
    <row r="1368" spans="1:4">
      <c r="A1368" s="10">
        <v>1307</v>
      </c>
      <c r="D1368" s="2" t="str">
        <f t="shared" si="20"/>
        <v>OK</v>
      </c>
    </row>
    <row r="1369" spans="1:4">
      <c r="A1369" s="5">
        <v>1308</v>
      </c>
      <c r="B1369" s="138">
        <f>'Expenditures 15-22'!H183</f>
        <v>0</v>
      </c>
      <c r="D1369" s="2" t="str">
        <f t="shared" si="20"/>
        <v>Error?</v>
      </c>
    </row>
    <row r="1370" spans="1:4">
      <c r="A1370" s="5">
        <v>1309</v>
      </c>
      <c r="B1370" s="138">
        <f>'Expenditures 15-22'!H184</f>
        <v>130</v>
      </c>
      <c r="C1370" s="2" t="s">
        <v>572</v>
      </c>
      <c r="D1370" s="2" t="str">
        <f t="shared" si="20"/>
        <v>Error?</v>
      </c>
    </row>
    <row r="1371" spans="1:4">
      <c r="A1371" s="5">
        <v>1310</v>
      </c>
      <c r="B1371" s="138">
        <f>'Expenditures 15-22'!H199</f>
        <v>0</v>
      </c>
      <c r="D1371" s="2" t="str">
        <f t="shared" si="20"/>
        <v>Error?</v>
      </c>
    </row>
    <row r="1372" spans="1:4">
      <c r="A1372" s="5">
        <v>1311</v>
      </c>
      <c r="B1372" s="138">
        <f>'Expenditures 15-22'!H200</f>
        <v>0</v>
      </c>
      <c r="D1372" s="2" t="str">
        <f t="shared" si="20"/>
        <v>Error?</v>
      </c>
    </row>
    <row r="1373" spans="1:4">
      <c r="A1373" s="5">
        <v>1312</v>
      </c>
      <c r="B1373" s="138">
        <f>'Expenditures 15-22'!H203</f>
        <v>0</v>
      </c>
      <c r="D1373" s="2" t="str">
        <f t="shared" si="20"/>
        <v>Error?</v>
      </c>
    </row>
    <row r="1374" spans="1:4">
      <c r="A1374" s="10">
        <v>1313</v>
      </c>
      <c r="D1374" s="2" t="str">
        <f t="shared" si="20"/>
        <v>OK</v>
      </c>
    </row>
    <row r="1375" spans="1:4">
      <c r="A1375" s="5">
        <v>1314</v>
      </c>
      <c r="B1375" s="138">
        <f>'Expenditures 15-22'!H208</f>
        <v>0</v>
      </c>
      <c r="C1375" s="2" t="s">
        <v>572</v>
      </c>
      <c r="D1375" s="2" t="str">
        <f t="shared" si="20"/>
        <v>Error?</v>
      </c>
    </row>
    <row r="1376" spans="1:4">
      <c r="A1376" s="5">
        <v>1315</v>
      </c>
      <c r="B1376" s="138">
        <f>'Expenditures 15-22'!H210</f>
        <v>130</v>
      </c>
      <c r="C1376" s="2" t="s">
        <v>572</v>
      </c>
      <c r="D1376" s="2" t="str">
        <f t="shared" si="20"/>
        <v>Error?</v>
      </c>
    </row>
    <row r="1377" spans="1:4">
      <c r="A1377" s="5">
        <v>1316</v>
      </c>
      <c r="B1377" s="138">
        <f>'Expenditures 15-22'!K182</f>
        <v>19363391</v>
      </c>
      <c r="C1377" s="2" t="s">
        <v>572</v>
      </c>
      <c r="D1377" s="2" t="str">
        <f t="shared" si="20"/>
        <v>Error?</v>
      </c>
    </row>
    <row r="1378" spans="1:4">
      <c r="A1378" s="10">
        <v>1317</v>
      </c>
      <c r="D1378" s="2" t="str">
        <f t="shared" si="20"/>
        <v>OK</v>
      </c>
    </row>
    <row r="1379" spans="1:4">
      <c r="A1379" s="10">
        <v>1318</v>
      </c>
      <c r="D1379" s="2" t="str">
        <f t="shared" si="20"/>
        <v>OK</v>
      </c>
    </row>
    <row r="1380" spans="1:4">
      <c r="A1380" s="5">
        <v>1319</v>
      </c>
      <c r="B1380" s="138">
        <f>'Expenditures 15-22'!K183</f>
        <v>1334830</v>
      </c>
      <c r="C1380" s="2" t="s">
        <v>572</v>
      </c>
      <c r="D1380" s="2" t="str">
        <f t="shared" si="20"/>
        <v>Error?</v>
      </c>
    </row>
    <row r="1381" spans="1:4">
      <c r="A1381" s="5">
        <v>1320</v>
      </c>
      <c r="B1381" s="138">
        <f>'Expenditures 15-22'!K184</f>
        <v>20701413</v>
      </c>
      <c r="C1381" s="2" t="s">
        <v>572</v>
      </c>
      <c r="D1381" s="2" t="str">
        <f t="shared" si="20"/>
        <v>Error?</v>
      </c>
    </row>
    <row r="1382" spans="1:4">
      <c r="A1382" s="5">
        <v>1321</v>
      </c>
      <c r="B1382" s="138">
        <f>'Expenditures 15-22'!K196</f>
        <v>0</v>
      </c>
      <c r="C1382" s="2" t="s">
        <v>572</v>
      </c>
      <c r="D1382" s="2" t="str">
        <f t="shared" si="20"/>
        <v>Error?</v>
      </c>
    </row>
    <row r="1383" spans="1:4">
      <c r="A1383" s="5">
        <v>1322</v>
      </c>
      <c r="B1383" s="138">
        <f>'Expenditures 15-22'!K199</f>
        <v>0</v>
      </c>
      <c r="C1383" s="2" t="s">
        <v>572</v>
      </c>
      <c r="D1383" s="2" t="str">
        <f t="shared" si="20"/>
        <v>Error?</v>
      </c>
    </row>
    <row r="1384" spans="1:4">
      <c r="A1384" s="5">
        <v>1323</v>
      </c>
      <c r="B1384" s="138">
        <f>'Expenditures 15-22'!K200</f>
        <v>0</v>
      </c>
      <c r="C1384" s="2" t="s">
        <v>572</v>
      </c>
      <c r="D1384" s="2" t="str">
        <f t="shared" si="20"/>
        <v>Error?</v>
      </c>
    </row>
    <row r="1385" spans="1:4">
      <c r="A1385" s="5">
        <v>1324</v>
      </c>
      <c r="B1385" s="138">
        <f>'Expenditures 15-22'!K203</f>
        <v>0</v>
      </c>
      <c r="C1385" s="2" t="s">
        <v>572</v>
      </c>
      <c r="D1385" s="2" t="str">
        <f t="shared" si="20"/>
        <v>Error?</v>
      </c>
    </row>
    <row r="1386" spans="1:4">
      <c r="A1386" s="10">
        <v>1325</v>
      </c>
      <c r="D1386" s="2" t="str">
        <f t="shared" si="20"/>
        <v>OK</v>
      </c>
    </row>
    <row r="1387" spans="1:4">
      <c r="A1387" s="5">
        <v>1326</v>
      </c>
      <c r="B1387" s="138">
        <f>'Expenditures 15-22'!K208</f>
        <v>0</v>
      </c>
      <c r="C1387" s="2" t="s">
        <v>572</v>
      </c>
      <c r="D1387" s="2" t="str">
        <f t="shared" si="20"/>
        <v>Error?</v>
      </c>
    </row>
    <row r="1388" spans="1:4">
      <c r="A1388" s="5">
        <v>1327</v>
      </c>
      <c r="B1388" s="138">
        <f>'Expenditures 15-22'!K210</f>
        <v>20701413</v>
      </c>
      <c r="C1388" s="2" t="s">
        <v>572</v>
      </c>
      <c r="D1388" s="2" t="str">
        <f t="shared" si="20"/>
        <v>Error?</v>
      </c>
    </row>
    <row r="1389" spans="1:4">
      <c r="A1389" s="5">
        <v>1328</v>
      </c>
      <c r="B1389" s="138">
        <f>'Expenditures 15-22'!K211</f>
        <v>16626141</v>
      </c>
      <c r="C1389" s="2" t="s">
        <v>572</v>
      </c>
      <c r="D1389" s="2" t="str">
        <f t="shared" si="20"/>
        <v>Error?</v>
      </c>
    </row>
    <row r="1390" spans="1:4">
      <c r="A1390" s="10">
        <v>1329</v>
      </c>
      <c r="D1390" s="2" t="str">
        <f t="shared" si="20"/>
        <v>OK</v>
      </c>
    </row>
    <row r="1391" spans="1:4">
      <c r="A1391" s="10">
        <v>1330</v>
      </c>
      <c r="D1391" s="2" t="str">
        <f t="shared" si="20"/>
        <v>OK</v>
      </c>
    </row>
    <row r="1392" spans="1:4">
      <c r="A1392" s="10">
        <v>1331</v>
      </c>
      <c r="D1392" s="2" t="str">
        <f t="shared" si="20"/>
        <v>OK</v>
      </c>
    </row>
    <row r="1393" spans="1:4">
      <c r="A1393" s="10">
        <v>1332</v>
      </c>
      <c r="D1393" s="2" t="str">
        <f t="shared" si="20"/>
        <v>OK</v>
      </c>
    </row>
    <row r="1394" spans="1:4">
      <c r="A1394" s="10">
        <v>1333</v>
      </c>
      <c r="D1394" s="2" t="str">
        <f t="shared" si="20"/>
        <v>OK</v>
      </c>
    </row>
    <row r="1395" spans="1:4">
      <c r="A1395" s="10">
        <v>1334</v>
      </c>
      <c r="D1395" s="2" t="str">
        <f t="shared" si="20"/>
        <v>OK</v>
      </c>
    </row>
    <row r="1396" spans="1:4">
      <c r="A1396" s="5">
        <v>1335</v>
      </c>
      <c r="B1396" s="138">
        <f>'Expenditures 15-22'!D225</f>
        <v>59200</v>
      </c>
      <c r="D1396" s="2" t="str">
        <f t="shared" si="20"/>
        <v>Error?</v>
      </c>
    </row>
    <row r="1397" spans="1:4">
      <c r="A1397" s="10">
        <v>1336</v>
      </c>
      <c r="D1397" s="2" t="str">
        <f t="shared" si="20"/>
        <v>OK</v>
      </c>
    </row>
    <row r="1398" spans="1:4">
      <c r="A1398" s="10">
        <v>1337</v>
      </c>
      <c r="D1398" s="2" t="str">
        <f t="shared" si="20"/>
        <v>OK</v>
      </c>
    </row>
    <row r="1399" spans="1:4">
      <c r="A1399" s="10">
        <v>1338</v>
      </c>
      <c r="D1399" s="2" t="str">
        <f t="shared" si="20"/>
        <v>OK</v>
      </c>
    </row>
    <row r="1400" spans="1:4">
      <c r="A1400" s="10">
        <v>1339</v>
      </c>
      <c r="D1400" s="2" t="str">
        <f t="shared" si="20"/>
        <v>OK</v>
      </c>
    </row>
    <row r="1401" spans="1:4">
      <c r="A1401" s="10">
        <v>1340</v>
      </c>
      <c r="D1401" s="2" t="str">
        <f t="shared" si="20"/>
        <v>OK</v>
      </c>
    </row>
    <row r="1402" spans="1:4">
      <c r="A1402" s="5">
        <v>1341</v>
      </c>
      <c r="B1402" s="138">
        <f>'Expenditures 15-22'!D227</f>
        <v>141511</v>
      </c>
      <c r="D1402" s="2" t="str">
        <f t="shared" si="20"/>
        <v>Error?</v>
      </c>
    </row>
    <row r="1403" spans="1:4">
      <c r="A1403" s="10">
        <v>1342</v>
      </c>
      <c r="D1403" s="2" t="str">
        <f t="shared" si="20"/>
        <v>OK</v>
      </c>
    </row>
    <row r="1404" spans="1:4">
      <c r="A1404" s="10">
        <v>1343</v>
      </c>
      <c r="D1404" s="2" t="str">
        <f t="shared" si="20"/>
        <v>OK</v>
      </c>
    </row>
    <row r="1405" spans="1:4">
      <c r="A1405" s="10">
        <v>1344</v>
      </c>
      <c r="D1405" s="2" t="str">
        <f t="shared" si="20"/>
        <v>OK</v>
      </c>
    </row>
    <row r="1406" spans="1:4">
      <c r="A1406" s="5">
        <v>1345</v>
      </c>
      <c r="B1406" s="138">
        <f>'Expenditures 15-22'!D221</f>
        <v>2178</v>
      </c>
      <c r="D1406" s="2" t="str">
        <f t="shared" si="20"/>
        <v>Error?</v>
      </c>
    </row>
    <row r="1407" spans="1:4">
      <c r="A1407" s="5">
        <v>1346</v>
      </c>
      <c r="B1407" s="138">
        <f>'Expenditures 15-22'!D222</f>
        <v>81568</v>
      </c>
      <c r="D1407" s="2" t="str">
        <f t="shared" ref="D1407:D1470" si="21">IF(ISBLANK(B1407),"OK",IF(A1407-B1407=0,"OK","Error?"))</f>
        <v>Error?</v>
      </c>
    </row>
    <row r="1408" spans="1:4">
      <c r="A1408" s="5">
        <v>1347</v>
      </c>
      <c r="B1408" s="138">
        <f>'Expenditures 15-22'!D223</f>
        <v>147822</v>
      </c>
      <c r="D1408" s="2" t="str">
        <f t="shared" si="21"/>
        <v>Error?</v>
      </c>
    </row>
    <row r="1409" spans="1:4">
      <c r="A1409" s="5">
        <v>1348</v>
      </c>
      <c r="B1409" s="138">
        <f>'Expenditures 15-22'!D224</f>
        <v>16499</v>
      </c>
      <c r="D1409" s="2" t="str">
        <f t="shared" si="21"/>
        <v>Error?</v>
      </c>
    </row>
    <row r="1410" spans="1:4">
      <c r="A1410" s="5">
        <v>1349</v>
      </c>
      <c r="B1410" s="138">
        <f>'Expenditures 15-22'!D229</f>
        <v>2594299</v>
      </c>
      <c r="C1410" s="2" t="s">
        <v>572</v>
      </c>
      <c r="D1410" s="2" t="str">
        <f t="shared" si="21"/>
        <v>Error?</v>
      </c>
    </row>
    <row r="1411" spans="1:4">
      <c r="A1411" s="5">
        <v>1350</v>
      </c>
      <c r="B1411" s="138">
        <f>'Expenditures 15-22'!D232</f>
        <v>21094</v>
      </c>
      <c r="D1411" s="2" t="str">
        <f t="shared" si="21"/>
        <v>Error?</v>
      </c>
    </row>
    <row r="1412" spans="1:4">
      <c r="A1412" s="5">
        <v>1351</v>
      </c>
      <c r="B1412" s="138">
        <f>'Expenditures 15-22'!D233</f>
        <v>130970</v>
      </c>
      <c r="D1412" s="2" t="str">
        <f t="shared" si="21"/>
        <v>Error?</v>
      </c>
    </row>
    <row r="1413" spans="1:4">
      <c r="A1413" s="5">
        <v>1352</v>
      </c>
      <c r="B1413" s="138">
        <f>'Expenditures 15-22'!D234</f>
        <v>98395</v>
      </c>
      <c r="D1413" s="2" t="str">
        <f t="shared" si="21"/>
        <v>Error?</v>
      </c>
    </row>
    <row r="1414" spans="1:4">
      <c r="A1414" s="5">
        <v>1353</v>
      </c>
      <c r="B1414" s="138">
        <f>'Expenditures 15-22'!D235</f>
        <v>16745</v>
      </c>
      <c r="D1414" s="2" t="str">
        <f t="shared" si="21"/>
        <v>Error?</v>
      </c>
    </row>
    <row r="1415" spans="1:4">
      <c r="A1415" s="5">
        <v>1354</v>
      </c>
      <c r="B1415" s="138">
        <f>'Expenditures 15-22'!D236</f>
        <v>24429</v>
      </c>
      <c r="D1415" s="2" t="str">
        <f t="shared" si="21"/>
        <v>Error?</v>
      </c>
    </row>
    <row r="1416" spans="1:4">
      <c r="A1416" s="5">
        <v>1355</v>
      </c>
      <c r="B1416" s="138">
        <f>'Expenditures 15-22'!D237</f>
        <v>18459</v>
      </c>
      <c r="D1416" s="2" t="str">
        <f t="shared" si="21"/>
        <v>Error?</v>
      </c>
    </row>
    <row r="1417" spans="1:4">
      <c r="A1417" s="5">
        <v>1356</v>
      </c>
      <c r="B1417" s="138">
        <f>'Expenditures 15-22'!D238</f>
        <v>310092</v>
      </c>
      <c r="C1417" s="2" t="s">
        <v>572</v>
      </c>
      <c r="D1417" s="2" t="str">
        <f t="shared" si="21"/>
        <v>Error?</v>
      </c>
    </row>
    <row r="1418" spans="1:4">
      <c r="A1418" s="5">
        <v>1357</v>
      </c>
      <c r="B1418" s="138">
        <f>'Expenditures 15-22'!D240</f>
        <v>64533</v>
      </c>
      <c r="D1418" s="2" t="str">
        <f t="shared" si="21"/>
        <v>Error?</v>
      </c>
    </row>
    <row r="1419" spans="1:4">
      <c r="A1419" s="5">
        <v>1358</v>
      </c>
      <c r="B1419" s="138">
        <f>'Expenditures 15-22'!D241</f>
        <v>118694</v>
      </c>
      <c r="D1419" s="2" t="str">
        <f t="shared" si="21"/>
        <v>Error?</v>
      </c>
    </row>
    <row r="1420" spans="1:4">
      <c r="A1420" s="5">
        <v>1359</v>
      </c>
      <c r="B1420" s="138">
        <f>'Expenditures 15-22'!D242</f>
        <v>5944</v>
      </c>
      <c r="D1420" s="2" t="str">
        <f t="shared" si="21"/>
        <v>Error?</v>
      </c>
    </row>
    <row r="1421" spans="1:4">
      <c r="A1421" s="5">
        <v>1360</v>
      </c>
      <c r="B1421" s="138">
        <f>'Expenditures 15-22'!D243</f>
        <v>189171</v>
      </c>
      <c r="C1421" s="2" t="s">
        <v>572</v>
      </c>
      <c r="D1421" s="2" t="str">
        <f t="shared" si="21"/>
        <v>Error?</v>
      </c>
    </row>
    <row r="1422" spans="1:4">
      <c r="A1422" s="5">
        <v>1361</v>
      </c>
      <c r="B1422" s="138">
        <f>'Expenditures 15-22'!D245</f>
        <v>30823</v>
      </c>
      <c r="D1422" s="2" t="str">
        <f t="shared" si="21"/>
        <v>Error?</v>
      </c>
    </row>
    <row r="1423" spans="1:4">
      <c r="A1423" s="5">
        <v>1362</v>
      </c>
      <c r="B1423" s="138">
        <f>'Expenditures 15-22'!D246</f>
        <v>49175</v>
      </c>
      <c r="D1423" s="2" t="str">
        <f t="shared" si="21"/>
        <v>Error?</v>
      </c>
    </row>
    <row r="1424" spans="1:4">
      <c r="A1424" s="5">
        <v>1363</v>
      </c>
      <c r="B1424" s="138">
        <f>'Expenditures 15-22'!D257</f>
        <v>265158</v>
      </c>
      <c r="C1424" s="2" t="s">
        <v>572</v>
      </c>
      <c r="D1424" s="2" t="str">
        <f t="shared" si="21"/>
        <v>Error?</v>
      </c>
    </row>
    <row r="1425" spans="1:4">
      <c r="A1425" s="5">
        <v>1364</v>
      </c>
      <c r="B1425" s="138">
        <f>'Expenditures 15-22'!D259</f>
        <v>671693</v>
      </c>
      <c r="D1425" s="2" t="str">
        <f t="shared" si="21"/>
        <v>Error?</v>
      </c>
    </row>
    <row r="1426" spans="1:4">
      <c r="A1426" s="5">
        <v>1365</v>
      </c>
      <c r="B1426" s="138">
        <f>'Expenditures 15-22'!D260</f>
        <v>2608</v>
      </c>
      <c r="D1426" s="2" t="str">
        <f t="shared" si="21"/>
        <v>Error?</v>
      </c>
    </row>
    <row r="1427" spans="1:4">
      <c r="A1427" s="5">
        <v>1366</v>
      </c>
      <c r="B1427" s="138">
        <f>'Expenditures 15-22'!D261</f>
        <v>674301</v>
      </c>
      <c r="C1427" s="2" t="s">
        <v>572</v>
      </c>
      <c r="D1427" s="2" t="str">
        <f t="shared" si="21"/>
        <v>Error?</v>
      </c>
    </row>
    <row r="1428" spans="1:4">
      <c r="A1428" s="5">
        <v>1367</v>
      </c>
      <c r="B1428" s="138">
        <f>'Expenditures 15-22'!D263</f>
        <v>19855</v>
      </c>
      <c r="D1428" s="2" t="str">
        <f t="shared" si="21"/>
        <v>Error?</v>
      </c>
    </row>
    <row r="1429" spans="1:4">
      <c r="A1429" s="5">
        <v>1368</v>
      </c>
      <c r="B1429" s="138">
        <f>'Expenditures 15-22'!D264</f>
        <v>250557</v>
      </c>
      <c r="D1429" s="2" t="str">
        <f t="shared" si="21"/>
        <v>Error?</v>
      </c>
    </row>
    <row r="1430" spans="1:4">
      <c r="A1430" s="5">
        <v>1369</v>
      </c>
      <c r="B1430" s="138">
        <f>'Expenditures 15-22'!D265</f>
        <v>47230</v>
      </c>
      <c r="D1430" s="2" t="str">
        <f t="shared" si="21"/>
        <v>Error?</v>
      </c>
    </row>
    <row r="1431" spans="1:4">
      <c r="A1431" s="5">
        <v>1370</v>
      </c>
      <c r="B1431" s="138">
        <f>'Expenditures 15-22'!D266</f>
        <v>565357</v>
      </c>
      <c r="D1431" s="2" t="str">
        <f t="shared" si="21"/>
        <v>Error?</v>
      </c>
    </row>
    <row r="1432" spans="1:4">
      <c r="A1432" s="5">
        <v>1371</v>
      </c>
      <c r="B1432" s="138">
        <f>'Expenditures 15-22'!D267</f>
        <v>1313431</v>
      </c>
      <c r="D1432" s="2" t="str">
        <f t="shared" si="21"/>
        <v>Error?</v>
      </c>
    </row>
    <row r="1433" spans="1:4">
      <c r="A1433" s="5">
        <v>1372</v>
      </c>
      <c r="B1433" s="138">
        <f>'Expenditures 15-22'!D268</f>
        <v>506300</v>
      </c>
      <c r="D1433" s="2" t="str">
        <f t="shared" si="21"/>
        <v>Error?</v>
      </c>
    </row>
    <row r="1434" spans="1:4">
      <c r="A1434" s="5">
        <v>1373</v>
      </c>
      <c r="B1434" s="138">
        <f>'Expenditures 15-22'!D269</f>
        <v>89057</v>
      </c>
      <c r="D1434" s="2" t="str">
        <f t="shared" si="21"/>
        <v>Error?</v>
      </c>
    </row>
    <row r="1435" spans="1:4">
      <c r="A1435" s="10">
        <v>1374</v>
      </c>
      <c r="D1435" s="2" t="str">
        <f t="shared" si="21"/>
        <v>OK</v>
      </c>
    </row>
    <row r="1436" spans="1:4">
      <c r="A1436" s="5">
        <v>1375</v>
      </c>
      <c r="B1436" s="138">
        <f>'Expenditures 15-22'!D270</f>
        <v>2791787</v>
      </c>
      <c r="C1436" s="2" t="s">
        <v>572</v>
      </c>
      <c r="D1436" s="2" t="str">
        <f t="shared" si="21"/>
        <v>Error?</v>
      </c>
    </row>
    <row r="1437" spans="1:4">
      <c r="A1437" s="5">
        <v>1376</v>
      </c>
      <c r="B1437" s="138">
        <f>'Expenditures 15-22'!D272</f>
        <v>0</v>
      </c>
      <c r="D1437" s="2" t="str">
        <f t="shared" si="21"/>
        <v>Error?</v>
      </c>
    </row>
    <row r="1438" spans="1:4">
      <c r="A1438" s="5">
        <v>1377</v>
      </c>
      <c r="B1438" s="138">
        <f>'Expenditures 15-22'!D273</f>
        <v>77567</v>
      </c>
      <c r="D1438" s="2" t="str">
        <f t="shared" si="21"/>
        <v>Error?</v>
      </c>
    </row>
    <row r="1439" spans="1:4">
      <c r="A1439" s="5">
        <v>1378</v>
      </c>
      <c r="B1439" s="138">
        <f>'Expenditures 15-22'!D274</f>
        <v>67541</v>
      </c>
      <c r="D1439" s="2" t="str">
        <f t="shared" si="21"/>
        <v>Error?</v>
      </c>
    </row>
    <row r="1440" spans="1:4">
      <c r="A1440" s="5">
        <v>1379</v>
      </c>
      <c r="B1440" s="138">
        <f>'Expenditures 15-22'!D275</f>
        <v>222015</v>
      </c>
      <c r="D1440" s="2" t="str">
        <f t="shared" si="21"/>
        <v>Error?</v>
      </c>
    </row>
    <row r="1441" spans="1:4">
      <c r="A1441" s="10">
        <v>1380</v>
      </c>
      <c r="D1441" s="2" t="str">
        <f t="shared" si="21"/>
        <v>OK</v>
      </c>
    </row>
    <row r="1442" spans="1:4">
      <c r="A1442" s="5">
        <v>1381</v>
      </c>
      <c r="B1442" s="138">
        <f>'Expenditures 15-22'!D276</f>
        <v>252561</v>
      </c>
      <c r="D1442" s="2" t="str">
        <f t="shared" si="21"/>
        <v>Error?</v>
      </c>
    </row>
    <row r="1443" spans="1:4">
      <c r="A1443" s="10">
        <v>1382</v>
      </c>
      <c r="D1443" s="2" t="str">
        <f t="shared" si="21"/>
        <v>OK</v>
      </c>
    </row>
    <row r="1444" spans="1:4">
      <c r="A1444" s="5">
        <v>1383</v>
      </c>
      <c r="B1444" s="138">
        <f>'Expenditures 15-22'!D277</f>
        <v>619684</v>
      </c>
      <c r="C1444" s="2" t="s">
        <v>572</v>
      </c>
      <c r="D1444" s="2" t="str">
        <f t="shared" si="21"/>
        <v>Error?</v>
      </c>
    </row>
    <row r="1445" spans="1:4">
      <c r="A1445" s="5">
        <v>1384</v>
      </c>
      <c r="B1445" s="138">
        <f>'Expenditures 15-22'!D278</f>
        <v>79645</v>
      </c>
      <c r="D1445" s="2" t="str">
        <f t="shared" si="21"/>
        <v>Error?</v>
      </c>
    </row>
    <row r="1446" spans="1:4">
      <c r="A1446" s="5">
        <v>1385</v>
      </c>
      <c r="B1446" s="138">
        <f>'Expenditures 15-22'!D279</f>
        <v>4929838</v>
      </c>
      <c r="C1446" s="2" t="s">
        <v>572</v>
      </c>
      <c r="D1446" s="2" t="str">
        <f t="shared" si="21"/>
        <v>Error?</v>
      </c>
    </row>
    <row r="1447" spans="1:4">
      <c r="A1447" s="5">
        <v>1386</v>
      </c>
      <c r="B1447" s="138">
        <f>'Expenditures 15-22'!D280</f>
        <v>61405</v>
      </c>
      <c r="D1447" s="2" t="str">
        <f t="shared" si="21"/>
        <v>Error?</v>
      </c>
    </row>
    <row r="1448" spans="1:4">
      <c r="A1448" s="5">
        <v>1387</v>
      </c>
      <c r="B1448" s="138">
        <f>'Expenditures 15-22'!D295</f>
        <v>7585542</v>
      </c>
      <c r="C1448" s="2" t="s">
        <v>572</v>
      </c>
      <c r="D1448" s="2" t="str">
        <f t="shared" si="21"/>
        <v>Error?</v>
      </c>
    </row>
    <row r="1449" spans="1:4">
      <c r="A1449" s="5">
        <v>1388</v>
      </c>
      <c r="B1449" s="138">
        <f>'Expenditures 15-22'!H288</f>
        <v>0</v>
      </c>
      <c r="D1449" s="2" t="str">
        <f t="shared" si="21"/>
        <v>Error?</v>
      </c>
    </row>
    <row r="1450" spans="1:4">
      <c r="A1450" s="5">
        <v>1389</v>
      </c>
      <c r="B1450" s="138">
        <f>'Expenditures 15-22'!H289</f>
        <v>0</v>
      </c>
      <c r="D1450" s="2" t="str">
        <f t="shared" si="21"/>
        <v>Error?</v>
      </c>
    </row>
    <row r="1451" spans="1:4">
      <c r="A1451" s="5">
        <v>1390</v>
      </c>
      <c r="B1451" s="138">
        <f>'Expenditures 15-22'!H292</f>
        <v>0</v>
      </c>
      <c r="D1451" s="2" t="str">
        <f t="shared" si="21"/>
        <v>Error?</v>
      </c>
    </row>
    <row r="1452" spans="1:4">
      <c r="A1452" s="5">
        <v>1391</v>
      </c>
      <c r="B1452" s="138">
        <f>'Expenditures 15-22'!H293</f>
        <v>0</v>
      </c>
      <c r="C1452" s="2" t="s">
        <v>572</v>
      </c>
      <c r="D1452" s="2" t="str">
        <f t="shared" si="21"/>
        <v>Error?</v>
      </c>
    </row>
    <row r="1453" spans="1:4">
      <c r="A1453" s="10">
        <v>1392</v>
      </c>
      <c r="D1453" s="2" t="str">
        <f t="shared" si="21"/>
        <v>OK</v>
      </c>
    </row>
    <row r="1454" spans="1:4">
      <c r="A1454" s="5">
        <v>1393</v>
      </c>
      <c r="B1454" s="138">
        <f>'Expenditures 15-22'!H295</f>
        <v>0</v>
      </c>
      <c r="C1454" s="2" t="s">
        <v>572</v>
      </c>
      <c r="D1454" s="2" t="str">
        <f t="shared" si="21"/>
        <v>Error?</v>
      </c>
    </row>
    <row r="1455" spans="1:4">
      <c r="A1455" s="10">
        <v>1394</v>
      </c>
      <c r="D1455" s="2" t="str">
        <f t="shared" si="21"/>
        <v>OK</v>
      </c>
    </row>
    <row r="1456" spans="1:4">
      <c r="A1456" s="10">
        <v>1395</v>
      </c>
      <c r="D1456" s="2" t="str">
        <f t="shared" si="21"/>
        <v>OK</v>
      </c>
    </row>
    <row r="1457" spans="1:4">
      <c r="A1457" s="10">
        <v>1396</v>
      </c>
      <c r="D1457" s="2" t="str">
        <f t="shared" si="21"/>
        <v>OK</v>
      </c>
    </row>
    <row r="1458" spans="1:4">
      <c r="A1458" s="10">
        <v>1397</v>
      </c>
      <c r="D1458" s="2" t="str">
        <f t="shared" si="21"/>
        <v>OK</v>
      </c>
    </row>
    <row r="1459" spans="1:4">
      <c r="A1459" s="10">
        <v>1398</v>
      </c>
      <c r="D1459" s="2" t="str">
        <f t="shared" si="21"/>
        <v>OK</v>
      </c>
    </row>
    <row r="1460" spans="1:4">
      <c r="A1460" s="5">
        <v>1399</v>
      </c>
      <c r="B1460" s="138">
        <f>'Expenditures 15-22'!K225</f>
        <v>59200</v>
      </c>
      <c r="C1460" s="2" t="s">
        <v>572</v>
      </c>
      <c r="D1460" s="2" t="str">
        <f t="shared" si="21"/>
        <v>Error?</v>
      </c>
    </row>
    <row r="1461" spans="1:4">
      <c r="A1461" s="10">
        <v>1400</v>
      </c>
      <c r="D1461" s="2" t="str">
        <f t="shared" si="21"/>
        <v>OK</v>
      </c>
    </row>
    <row r="1462" spans="1:4">
      <c r="A1462" s="10">
        <v>1401</v>
      </c>
      <c r="D1462" s="2" t="str">
        <f t="shared" si="21"/>
        <v>OK</v>
      </c>
    </row>
    <row r="1463" spans="1:4">
      <c r="A1463" s="10">
        <v>1402</v>
      </c>
      <c r="D1463" s="2" t="str">
        <f t="shared" si="21"/>
        <v>OK</v>
      </c>
    </row>
    <row r="1464" spans="1:4">
      <c r="A1464" s="10">
        <v>1403</v>
      </c>
      <c r="D1464" s="2" t="str">
        <f t="shared" si="21"/>
        <v>OK</v>
      </c>
    </row>
    <row r="1465" spans="1:4">
      <c r="A1465" s="10">
        <v>1404</v>
      </c>
      <c r="D1465" s="2" t="str">
        <f t="shared" si="21"/>
        <v>OK</v>
      </c>
    </row>
    <row r="1466" spans="1:4">
      <c r="A1466" s="5">
        <v>1405</v>
      </c>
      <c r="B1466" s="138">
        <f>'Expenditures 15-22'!K227</f>
        <v>141511</v>
      </c>
      <c r="C1466" s="2" t="s">
        <v>572</v>
      </c>
      <c r="D1466" s="2" t="str">
        <f t="shared" si="21"/>
        <v>Error?</v>
      </c>
    </row>
    <row r="1467" spans="1:4">
      <c r="A1467" s="10">
        <v>1406</v>
      </c>
      <c r="D1467" s="2" t="str">
        <f t="shared" si="21"/>
        <v>OK</v>
      </c>
    </row>
    <row r="1468" spans="1:4">
      <c r="A1468" s="10">
        <v>1407</v>
      </c>
      <c r="D1468" s="2" t="str">
        <f t="shared" si="21"/>
        <v>OK</v>
      </c>
    </row>
    <row r="1469" spans="1:4">
      <c r="A1469" s="10">
        <v>1408</v>
      </c>
      <c r="D1469" s="2" t="str">
        <f t="shared" si="21"/>
        <v>OK</v>
      </c>
    </row>
    <row r="1470" spans="1:4">
      <c r="A1470" s="5">
        <v>1409</v>
      </c>
      <c r="B1470" s="138">
        <f>'Expenditures 15-22'!K221</f>
        <v>2178</v>
      </c>
      <c r="C1470" s="2" t="s">
        <v>572</v>
      </c>
      <c r="D1470" s="2" t="str">
        <f t="shared" si="21"/>
        <v>Error?</v>
      </c>
    </row>
    <row r="1471" spans="1:4">
      <c r="A1471" s="5">
        <v>1410</v>
      </c>
      <c r="B1471" s="138">
        <f>'Expenditures 15-22'!K222</f>
        <v>81568</v>
      </c>
      <c r="C1471" s="2" t="s">
        <v>572</v>
      </c>
      <c r="D1471" s="2" t="str">
        <f t="shared" ref="D1471:D1534" si="22">IF(ISBLANK(B1471),"OK",IF(A1471-B1471=0,"OK","Error?"))</f>
        <v>Error?</v>
      </c>
    </row>
    <row r="1472" spans="1:4">
      <c r="A1472" s="5">
        <v>1411</v>
      </c>
      <c r="B1472" s="138">
        <f>'Expenditures 15-22'!K223</f>
        <v>147822</v>
      </c>
      <c r="C1472" s="2" t="s">
        <v>572</v>
      </c>
      <c r="D1472" s="2" t="str">
        <f t="shared" si="22"/>
        <v>Error?</v>
      </c>
    </row>
    <row r="1473" spans="1:4">
      <c r="A1473" s="5">
        <v>1412</v>
      </c>
      <c r="B1473" s="138">
        <f>'Expenditures 15-22'!K224</f>
        <v>16499</v>
      </c>
      <c r="C1473" s="2" t="s">
        <v>572</v>
      </c>
      <c r="D1473" s="2" t="str">
        <f t="shared" si="22"/>
        <v>Error?</v>
      </c>
    </row>
    <row r="1474" spans="1:4">
      <c r="A1474" s="5">
        <v>1413</v>
      </c>
      <c r="B1474" s="138">
        <f>'Expenditures 15-22'!K229</f>
        <v>2594299</v>
      </c>
      <c r="C1474" s="2" t="s">
        <v>572</v>
      </c>
      <c r="D1474" s="2" t="str">
        <f t="shared" si="22"/>
        <v>Error?</v>
      </c>
    </row>
    <row r="1475" spans="1:4">
      <c r="A1475" s="5">
        <v>1414</v>
      </c>
      <c r="B1475" s="138">
        <f>'Expenditures 15-22'!K232</f>
        <v>21094</v>
      </c>
      <c r="C1475" s="2" t="s">
        <v>572</v>
      </c>
      <c r="D1475" s="2" t="str">
        <f t="shared" si="22"/>
        <v>Error?</v>
      </c>
    </row>
    <row r="1476" spans="1:4">
      <c r="A1476" s="5">
        <v>1415</v>
      </c>
      <c r="B1476" s="138">
        <f>'Expenditures 15-22'!K233</f>
        <v>130970</v>
      </c>
      <c r="C1476" s="2" t="s">
        <v>572</v>
      </c>
      <c r="D1476" s="2" t="str">
        <f t="shared" si="22"/>
        <v>Error?</v>
      </c>
    </row>
    <row r="1477" spans="1:4">
      <c r="A1477" s="5">
        <v>1416</v>
      </c>
      <c r="B1477" s="138">
        <f>'Expenditures 15-22'!K234</f>
        <v>98395</v>
      </c>
      <c r="C1477" s="2" t="s">
        <v>572</v>
      </c>
      <c r="D1477" s="2" t="str">
        <f t="shared" si="22"/>
        <v>Error?</v>
      </c>
    </row>
    <row r="1478" spans="1:4">
      <c r="A1478" s="5">
        <v>1417</v>
      </c>
      <c r="B1478" s="138">
        <f>'Expenditures 15-22'!K235</f>
        <v>16745</v>
      </c>
      <c r="C1478" s="2" t="s">
        <v>572</v>
      </c>
      <c r="D1478" s="2" t="str">
        <f t="shared" si="22"/>
        <v>Error?</v>
      </c>
    </row>
    <row r="1479" spans="1:4">
      <c r="A1479" s="5">
        <v>1418</v>
      </c>
      <c r="B1479" s="138">
        <f>'Expenditures 15-22'!K236</f>
        <v>24429</v>
      </c>
      <c r="C1479" s="2" t="s">
        <v>572</v>
      </c>
      <c r="D1479" s="2" t="str">
        <f t="shared" si="22"/>
        <v>Error?</v>
      </c>
    </row>
    <row r="1480" spans="1:4">
      <c r="A1480" s="5">
        <v>1419</v>
      </c>
      <c r="B1480" s="138">
        <f>'Expenditures 15-22'!K237</f>
        <v>18459</v>
      </c>
      <c r="C1480" s="2" t="s">
        <v>572</v>
      </c>
      <c r="D1480" s="2" t="str">
        <f t="shared" si="22"/>
        <v>Error?</v>
      </c>
    </row>
    <row r="1481" spans="1:4">
      <c r="A1481" s="5">
        <v>1420</v>
      </c>
      <c r="B1481" s="138">
        <f>'Expenditures 15-22'!K238</f>
        <v>310092</v>
      </c>
      <c r="C1481" s="2" t="s">
        <v>572</v>
      </c>
      <c r="D1481" s="2" t="str">
        <f t="shared" si="22"/>
        <v>Error?</v>
      </c>
    </row>
    <row r="1482" spans="1:4">
      <c r="A1482" s="5">
        <v>1421</v>
      </c>
      <c r="B1482" s="138">
        <f>'Expenditures 15-22'!K240</f>
        <v>64533</v>
      </c>
      <c r="C1482" s="2" t="s">
        <v>572</v>
      </c>
      <c r="D1482" s="2" t="str">
        <f t="shared" si="22"/>
        <v>Error?</v>
      </c>
    </row>
    <row r="1483" spans="1:4">
      <c r="A1483" s="5">
        <v>1422</v>
      </c>
      <c r="B1483" s="138">
        <f>'Expenditures 15-22'!K241</f>
        <v>118694</v>
      </c>
      <c r="C1483" s="2" t="s">
        <v>572</v>
      </c>
      <c r="D1483" s="2" t="str">
        <f t="shared" si="22"/>
        <v>Error?</v>
      </c>
    </row>
    <row r="1484" spans="1:4">
      <c r="A1484" s="5">
        <v>1423</v>
      </c>
      <c r="B1484" s="138">
        <f>'Expenditures 15-22'!K242</f>
        <v>5944</v>
      </c>
      <c r="C1484" s="2" t="s">
        <v>572</v>
      </c>
      <c r="D1484" s="2" t="str">
        <f t="shared" si="22"/>
        <v>Error?</v>
      </c>
    </row>
    <row r="1485" spans="1:4">
      <c r="A1485" s="5">
        <v>1424</v>
      </c>
      <c r="B1485" s="138">
        <f>'Expenditures 15-22'!K243</f>
        <v>189171</v>
      </c>
      <c r="C1485" s="2" t="s">
        <v>572</v>
      </c>
      <c r="D1485" s="2" t="str">
        <f t="shared" si="22"/>
        <v>Error?</v>
      </c>
    </row>
    <row r="1486" spans="1:4">
      <c r="A1486" s="5">
        <v>1425</v>
      </c>
      <c r="B1486" s="138">
        <f>'Expenditures 15-22'!K245</f>
        <v>30823</v>
      </c>
      <c r="C1486" s="2" t="s">
        <v>572</v>
      </c>
      <c r="D1486" s="2" t="str">
        <f t="shared" si="22"/>
        <v>Error?</v>
      </c>
    </row>
    <row r="1487" spans="1:4">
      <c r="A1487" s="5">
        <v>1426</v>
      </c>
      <c r="B1487" s="138">
        <f>'Expenditures 15-22'!K246</f>
        <v>49175</v>
      </c>
      <c r="C1487" s="2" t="s">
        <v>572</v>
      </c>
      <c r="D1487" s="2" t="str">
        <f t="shared" si="22"/>
        <v>Error?</v>
      </c>
    </row>
    <row r="1488" spans="1:4">
      <c r="A1488" s="5">
        <v>1427</v>
      </c>
      <c r="B1488" s="138">
        <f>'Expenditures 15-22'!K257</f>
        <v>265158</v>
      </c>
      <c r="C1488" s="2" t="s">
        <v>572</v>
      </c>
      <c r="D1488" s="2" t="str">
        <f t="shared" si="22"/>
        <v>Error?</v>
      </c>
    </row>
    <row r="1489" spans="1:4">
      <c r="A1489" s="5">
        <v>1428</v>
      </c>
      <c r="B1489" s="138">
        <f>'Expenditures 15-22'!K259</f>
        <v>671693</v>
      </c>
      <c r="C1489" s="2" t="s">
        <v>572</v>
      </c>
      <c r="D1489" s="2" t="str">
        <f t="shared" si="22"/>
        <v>Error?</v>
      </c>
    </row>
    <row r="1490" spans="1:4">
      <c r="A1490" s="5">
        <v>1429</v>
      </c>
      <c r="B1490" s="138">
        <f>'Expenditures 15-22'!K260</f>
        <v>2608</v>
      </c>
      <c r="C1490" s="2" t="s">
        <v>572</v>
      </c>
      <c r="D1490" s="2" t="str">
        <f t="shared" si="22"/>
        <v>Error?</v>
      </c>
    </row>
    <row r="1491" spans="1:4">
      <c r="A1491" s="5">
        <v>1430</v>
      </c>
      <c r="B1491" s="138">
        <f>'Expenditures 15-22'!K261</f>
        <v>674301</v>
      </c>
      <c r="C1491" s="2" t="s">
        <v>572</v>
      </c>
      <c r="D1491" s="2" t="str">
        <f t="shared" si="22"/>
        <v>Error?</v>
      </c>
    </row>
    <row r="1492" spans="1:4">
      <c r="A1492" s="5">
        <v>1431</v>
      </c>
      <c r="B1492" s="138">
        <f>'Expenditures 15-22'!K263</f>
        <v>19855</v>
      </c>
      <c r="C1492" s="2" t="s">
        <v>572</v>
      </c>
      <c r="D1492" s="2" t="str">
        <f t="shared" si="22"/>
        <v>Error?</v>
      </c>
    </row>
    <row r="1493" spans="1:4">
      <c r="A1493" s="5">
        <v>1432</v>
      </c>
      <c r="B1493" s="138">
        <f>'Expenditures 15-22'!K264</f>
        <v>250557</v>
      </c>
      <c r="C1493" s="2" t="s">
        <v>572</v>
      </c>
      <c r="D1493" s="2" t="str">
        <f t="shared" si="22"/>
        <v>Error?</v>
      </c>
    </row>
    <row r="1494" spans="1:4">
      <c r="A1494" s="5">
        <v>1433</v>
      </c>
      <c r="B1494" s="138">
        <f>'Expenditures 15-22'!K265</f>
        <v>47230</v>
      </c>
      <c r="C1494" s="2" t="s">
        <v>572</v>
      </c>
      <c r="D1494" s="2" t="str">
        <f t="shared" si="22"/>
        <v>Error?</v>
      </c>
    </row>
    <row r="1495" spans="1:4">
      <c r="A1495" s="5">
        <v>1434</v>
      </c>
      <c r="B1495" s="138">
        <f>'Expenditures 15-22'!K266</f>
        <v>565357</v>
      </c>
      <c r="C1495" s="2" t="s">
        <v>572</v>
      </c>
      <c r="D1495" s="2" t="str">
        <f t="shared" si="22"/>
        <v>Error?</v>
      </c>
    </row>
    <row r="1496" spans="1:4">
      <c r="A1496" s="5">
        <v>1435</v>
      </c>
      <c r="B1496" s="138">
        <f>'Expenditures 15-22'!K267</f>
        <v>1313431</v>
      </c>
      <c r="C1496" s="2" t="s">
        <v>572</v>
      </c>
      <c r="D1496" s="2" t="str">
        <f t="shared" si="22"/>
        <v>Error?</v>
      </c>
    </row>
    <row r="1497" spans="1:4">
      <c r="A1497" s="5">
        <v>1436</v>
      </c>
      <c r="B1497" s="138">
        <f>'Expenditures 15-22'!K268</f>
        <v>506300</v>
      </c>
      <c r="C1497" s="2" t="s">
        <v>572</v>
      </c>
      <c r="D1497" s="2" t="str">
        <f t="shared" si="22"/>
        <v>Error?</v>
      </c>
    </row>
    <row r="1498" spans="1:4">
      <c r="A1498" s="5">
        <v>1437</v>
      </c>
      <c r="B1498" s="138">
        <f>'Expenditures 15-22'!K269</f>
        <v>89057</v>
      </c>
      <c r="C1498" s="2" t="s">
        <v>572</v>
      </c>
      <c r="D1498" s="2" t="str">
        <f t="shared" si="22"/>
        <v>Error?</v>
      </c>
    </row>
    <row r="1499" spans="1:4">
      <c r="A1499" s="10">
        <v>1438</v>
      </c>
      <c r="D1499" s="2" t="str">
        <f t="shared" si="22"/>
        <v>OK</v>
      </c>
    </row>
    <row r="1500" spans="1:4">
      <c r="A1500" s="5">
        <v>1439</v>
      </c>
      <c r="B1500" s="138">
        <f>'Expenditures 15-22'!K270</f>
        <v>2791787</v>
      </c>
      <c r="C1500" s="2" t="s">
        <v>572</v>
      </c>
      <c r="D1500" s="2" t="str">
        <f t="shared" si="22"/>
        <v>Error?</v>
      </c>
    </row>
    <row r="1501" spans="1:4">
      <c r="A1501" s="5">
        <v>1440</v>
      </c>
      <c r="B1501" s="138">
        <f>'Expenditures 15-22'!K272</f>
        <v>0</v>
      </c>
      <c r="C1501" s="2" t="s">
        <v>572</v>
      </c>
      <c r="D1501" s="2" t="str">
        <f t="shared" si="22"/>
        <v>Error?</v>
      </c>
    </row>
    <row r="1502" spans="1:4">
      <c r="A1502" s="5">
        <v>1441</v>
      </c>
      <c r="B1502" s="138">
        <f>'Expenditures 15-22'!K273</f>
        <v>77567</v>
      </c>
      <c r="C1502" s="2" t="s">
        <v>572</v>
      </c>
      <c r="D1502" s="2" t="str">
        <f t="shared" si="22"/>
        <v>Error?</v>
      </c>
    </row>
    <row r="1503" spans="1:4">
      <c r="A1503" s="5">
        <v>1442</v>
      </c>
      <c r="B1503" s="138">
        <f>'Expenditures 15-22'!K274</f>
        <v>67541</v>
      </c>
      <c r="C1503" s="2" t="s">
        <v>572</v>
      </c>
      <c r="D1503" s="2" t="str">
        <f t="shared" si="22"/>
        <v>Error?</v>
      </c>
    </row>
    <row r="1504" spans="1:4">
      <c r="A1504" s="5">
        <v>1443</v>
      </c>
      <c r="B1504" s="138">
        <f>'Expenditures 15-22'!K275</f>
        <v>222015</v>
      </c>
      <c r="C1504" s="2" t="s">
        <v>572</v>
      </c>
      <c r="D1504" s="2" t="str">
        <f t="shared" si="22"/>
        <v>Error?</v>
      </c>
    </row>
    <row r="1505" spans="1:4">
      <c r="A1505" s="10">
        <v>1444</v>
      </c>
      <c r="D1505" s="2" t="str">
        <f t="shared" si="22"/>
        <v>OK</v>
      </c>
    </row>
    <row r="1506" spans="1:4">
      <c r="A1506" s="5">
        <v>1445</v>
      </c>
      <c r="B1506" s="138">
        <f>'Expenditures 15-22'!K276</f>
        <v>252561</v>
      </c>
      <c r="C1506" s="2" t="s">
        <v>572</v>
      </c>
      <c r="D1506" s="2" t="str">
        <f t="shared" si="22"/>
        <v>Error?</v>
      </c>
    </row>
    <row r="1507" spans="1:4">
      <c r="A1507" s="10">
        <v>1446</v>
      </c>
      <c r="D1507" s="2" t="str">
        <f t="shared" si="22"/>
        <v>OK</v>
      </c>
    </row>
    <row r="1508" spans="1:4">
      <c r="A1508" s="5">
        <v>1447</v>
      </c>
      <c r="B1508" s="138">
        <f>'Expenditures 15-22'!K277</f>
        <v>619684</v>
      </c>
      <c r="C1508" s="2" t="s">
        <v>572</v>
      </c>
      <c r="D1508" s="2" t="str">
        <f t="shared" si="22"/>
        <v>Error?</v>
      </c>
    </row>
    <row r="1509" spans="1:4">
      <c r="A1509" s="5">
        <v>1448</v>
      </c>
      <c r="B1509" s="138">
        <f>'Expenditures 15-22'!K278</f>
        <v>79645</v>
      </c>
      <c r="C1509" s="2" t="s">
        <v>572</v>
      </c>
      <c r="D1509" s="2" t="str">
        <f t="shared" si="22"/>
        <v>Error?</v>
      </c>
    </row>
    <row r="1510" spans="1:4">
      <c r="A1510" s="5">
        <v>1449</v>
      </c>
      <c r="B1510" s="138">
        <f>'Expenditures 15-22'!K279</f>
        <v>4929838</v>
      </c>
      <c r="C1510" s="2" t="s">
        <v>572</v>
      </c>
      <c r="D1510" s="2" t="str">
        <f t="shared" si="22"/>
        <v>Error?</v>
      </c>
    </row>
    <row r="1511" spans="1:4">
      <c r="A1511" s="5">
        <v>1450</v>
      </c>
      <c r="B1511" s="138">
        <f>'Expenditures 15-22'!K280</f>
        <v>61405</v>
      </c>
      <c r="C1511" s="2" t="s">
        <v>572</v>
      </c>
      <c r="D1511" s="2" t="str">
        <f t="shared" si="22"/>
        <v>Error?</v>
      </c>
    </row>
    <row r="1512" spans="1:4">
      <c r="A1512" s="5">
        <v>1451</v>
      </c>
      <c r="B1512" s="138">
        <f>'Expenditures 15-22'!K288</f>
        <v>0</v>
      </c>
      <c r="C1512" s="2" t="s">
        <v>572</v>
      </c>
      <c r="D1512" s="2" t="str">
        <f t="shared" si="22"/>
        <v>Error?</v>
      </c>
    </row>
    <row r="1513" spans="1:4">
      <c r="A1513" s="5">
        <v>1452</v>
      </c>
      <c r="B1513" s="138">
        <f>'Expenditures 15-22'!K289</f>
        <v>0</v>
      </c>
      <c r="C1513" s="2" t="s">
        <v>572</v>
      </c>
      <c r="D1513" s="2" t="str">
        <f t="shared" si="22"/>
        <v>Error?</v>
      </c>
    </row>
    <row r="1514" spans="1:4">
      <c r="A1514" s="5">
        <v>1453</v>
      </c>
      <c r="B1514" s="138">
        <f>'Expenditures 15-22'!K292</f>
        <v>0</v>
      </c>
      <c r="C1514" s="2" t="s">
        <v>572</v>
      </c>
      <c r="D1514" s="2" t="str">
        <f t="shared" si="22"/>
        <v>Error?</v>
      </c>
    </row>
    <row r="1515" spans="1:4">
      <c r="A1515" s="5">
        <v>1454</v>
      </c>
      <c r="B1515" s="138">
        <f>'Expenditures 15-22'!K293</f>
        <v>0</v>
      </c>
      <c r="C1515" s="2" t="s">
        <v>572</v>
      </c>
      <c r="D1515" s="2" t="str">
        <f t="shared" si="22"/>
        <v>Error?</v>
      </c>
    </row>
    <row r="1516" spans="1:4">
      <c r="A1516" s="10">
        <v>1455</v>
      </c>
      <c r="D1516" s="2" t="str">
        <f t="shared" si="22"/>
        <v>OK</v>
      </c>
    </row>
    <row r="1517" spans="1:4">
      <c r="A1517" s="5">
        <v>1456</v>
      </c>
      <c r="B1517" s="138">
        <f>'Expenditures 15-22'!K295</f>
        <v>7585542</v>
      </c>
      <c r="C1517" s="2" t="s">
        <v>572</v>
      </c>
      <c r="D1517" s="2" t="str">
        <f t="shared" si="22"/>
        <v>Error?</v>
      </c>
    </row>
    <row r="1518" spans="1:4">
      <c r="A1518" s="5">
        <v>1457</v>
      </c>
      <c r="B1518" s="138">
        <f>'Expenditures 15-22'!K296</f>
        <v>-253103</v>
      </c>
      <c r="C1518" s="2" t="s">
        <v>572</v>
      </c>
      <c r="D1518" s="2" t="str">
        <f t="shared" si="22"/>
        <v>Error?</v>
      </c>
    </row>
    <row r="1519" spans="1:4">
      <c r="A1519" s="5">
        <v>1458</v>
      </c>
      <c r="B1519" s="138">
        <f>'Expenditures 15-22'!C301</f>
        <v>304972</v>
      </c>
      <c r="D1519" s="2" t="str">
        <f t="shared" si="22"/>
        <v>Error?</v>
      </c>
    </row>
    <row r="1520" spans="1:4">
      <c r="A1520" s="10">
        <v>1459</v>
      </c>
      <c r="D1520" s="2" t="str">
        <f t="shared" si="22"/>
        <v>OK</v>
      </c>
    </row>
    <row r="1521" spans="1:4">
      <c r="A1521" s="10">
        <v>1460</v>
      </c>
      <c r="D1521" s="2" t="str">
        <f t="shared" si="22"/>
        <v>OK</v>
      </c>
    </row>
    <row r="1522" spans="1:4">
      <c r="A1522" s="5">
        <v>1461</v>
      </c>
      <c r="B1522" s="138">
        <f>'Expenditures 15-22'!C302</f>
        <v>0</v>
      </c>
      <c r="D1522" s="2" t="str">
        <f t="shared" si="22"/>
        <v>Error?</v>
      </c>
    </row>
    <row r="1523" spans="1:4">
      <c r="A1523" s="5">
        <v>1462</v>
      </c>
      <c r="B1523" s="138">
        <f>'Expenditures 15-22'!C303</f>
        <v>304972</v>
      </c>
      <c r="C1523" s="2" t="s">
        <v>572</v>
      </c>
      <c r="D1523" s="2" t="str">
        <f t="shared" si="22"/>
        <v>Error?</v>
      </c>
    </row>
    <row r="1524" spans="1:4">
      <c r="A1524" s="5">
        <v>1463</v>
      </c>
      <c r="B1524" s="138">
        <f>'Expenditures 15-22'!C312</f>
        <v>304972</v>
      </c>
      <c r="C1524" s="2" t="s">
        <v>572</v>
      </c>
      <c r="D1524" s="2" t="str">
        <f t="shared" si="22"/>
        <v>Error?</v>
      </c>
    </row>
    <row r="1525" spans="1:4">
      <c r="A1525" s="5">
        <v>1464</v>
      </c>
      <c r="B1525" s="138">
        <f>'Expenditures 15-22'!D301</f>
        <v>75472</v>
      </c>
      <c r="D1525" s="2" t="str">
        <f t="shared" si="22"/>
        <v>Error?</v>
      </c>
    </row>
    <row r="1526" spans="1:4">
      <c r="A1526" s="10">
        <v>1465</v>
      </c>
      <c r="D1526" s="2" t="str">
        <f t="shared" si="22"/>
        <v>OK</v>
      </c>
    </row>
    <row r="1527" spans="1:4">
      <c r="A1527" s="10">
        <v>1466</v>
      </c>
      <c r="D1527" s="2" t="str">
        <f t="shared" si="22"/>
        <v>OK</v>
      </c>
    </row>
    <row r="1528" spans="1:4">
      <c r="A1528" s="5">
        <v>1467</v>
      </c>
      <c r="B1528" s="138">
        <f>'Expenditures 15-22'!D302</f>
        <v>0</v>
      </c>
      <c r="D1528" s="2" t="str">
        <f t="shared" si="22"/>
        <v>Error?</v>
      </c>
    </row>
    <row r="1529" spans="1:4">
      <c r="A1529" s="5">
        <v>1468</v>
      </c>
      <c r="B1529" s="138">
        <f>'Expenditures 15-22'!D303</f>
        <v>75472</v>
      </c>
      <c r="C1529" s="2" t="s">
        <v>572</v>
      </c>
      <c r="D1529" s="2" t="str">
        <f t="shared" si="22"/>
        <v>Error?</v>
      </c>
    </row>
    <row r="1530" spans="1:4">
      <c r="A1530" s="5">
        <v>1469</v>
      </c>
      <c r="B1530" s="138">
        <f>'Expenditures 15-22'!D312</f>
        <v>75472</v>
      </c>
      <c r="C1530" s="2" t="s">
        <v>572</v>
      </c>
      <c r="D1530" s="2" t="str">
        <f t="shared" si="22"/>
        <v>Error?</v>
      </c>
    </row>
    <row r="1531" spans="1:4">
      <c r="A1531" s="5">
        <v>1470</v>
      </c>
      <c r="B1531" s="138">
        <f>'Expenditures 15-22'!E301</f>
        <v>2184378</v>
      </c>
      <c r="D1531" s="2" t="str">
        <f t="shared" si="22"/>
        <v>Error?</v>
      </c>
    </row>
    <row r="1532" spans="1:4">
      <c r="A1532" s="10">
        <v>1471</v>
      </c>
      <c r="D1532" s="2" t="str">
        <f t="shared" si="22"/>
        <v>OK</v>
      </c>
    </row>
    <row r="1533" spans="1:4">
      <c r="A1533" s="10">
        <v>1472</v>
      </c>
      <c r="D1533" s="2" t="str">
        <f t="shared" si="22"/>
        <v>OK</v>
      </c>
    </row>
    <row r="1534" spans="1:4">
      <c r="A1534" s="5">
        <v>1473</v>
      </c>
      <c r="B1534" s="138">
        <f>'Expenditures 15-22'!E302</f>
        <v>0</v>
      </c>
      <c r="D1534" s="2" t="str">
        <f t="shared" si="22"/>
        <v>Error?</v>
      </c>
    </row>
    <row r="1535" spans="1:4">
      <c r="A1535" s="5">
        <v>1474</v>
      </c>
      <c r="B1535" s="138">
        <f>'Expenditures 15-22'!E303</f>
        <v>2184378</v>
      </c>
      <c r="C1535" s="2" t="s">
        <v>572</v>
      </c>
      <c r="D1535" s="2" t="str">
        <f t="shared" ref="D1535:D1598" si="23">IF(ISBLANK(B1535),"OK",IF(A1535-B1535=0,"OK","Error?"))</f>
        <v>Error?</v>
      </c>
    </row>
    <row r="1536" spans="1:4">
      <c r="A1536" s="5">
        <v>1475</v>
      </c>
      <c r="B1536" s="138">
        <f>'Expenditures 15-22'!E312</f>
        <v>2184378</v>
      </c>
      <c r="C1536" s="2" t="s">
        <v>572</v>
      </c>
      <c r="D1536" s="2" t="str">
        <f t="shared" si="23"/>
        <v>Error?</v>
      </c>
    </row>
    <row r="1537" spans="1:4">
      <c r="A1537" s="5">
        <v>1476</v>
      </c>
      <c r="B1537" s="138">
        <f>'Expenditures 15-22'!F301</f>
        <v>417942</v>
      </c>
      <c r="D1537" s="2" t="str">
        <f t="shared" si="23"/>
        <v>Error?</v>
      </c>
    </row>
    <row r="1538" spans="1:4">
      <c r="A1538" s="10">
        <v>1477</v>
      </c>
      <c r="D1538" s="2" t="str">
        <f t="shared" si="23"/>
        <v>OK</v>
      </c>
    </row>
    <row r="1539" spans="1:4">
      <c r="A1539" s="10">
        <v>1478</v>
      </c>
      <c r="D1539" s="2" t="str">
        <f t="shared" si="23"/>
        <v>OK</v>
      </c>
    </row>
    <row r="1540" spans="1:4">
      <c r="A1540" s="5">
        <v>1479</v>
      </c>
      <c r="B1540" s="138">
        <f>'Expenditures 15-22'!F302</f>
        <v>0</v>
      </c>
      <c r="D1540" s="2" t="str">
        <f t="shared" si="23"/>
        <v>Error?</v>
      </c>
    </row>
    <row r="1541" spans="1:4">
      <c r="A1541" s="5">
        <v>1480</v>
      </c>
      <c r="B1541" s="138">
        <f>'Expenditures 15-22'!F303</f>
        <v>417942</v>
      </c>
      <c r="C1541" s="2" t="s">
        <v>572</v>
      </c>
      <c r="D1541" s="2" t="str">
        <f t="shared" si="23"/>
        <v>Error?</v>
      </c>
    </row>
    <row r="1542" spans="1:4">
      <c r="A1542" s="5">
        <v>1481</v>
      </c>
      <c r="B1542" s="138">
        <f>'Expenditures 15-22'!F312</f>
        <v>417942</v>
      </c>
      <c r="C1542" s="2" t="s">
        <v>572</v>
      </c>
      <c r="D1542" s="2" t="str">
        <f t="shared" si="23"/>
        <v>Error?</v>
      </c>
    </row>
    <row r="1543" spans="1:4">
      <c r="A1543" s="5">
        <v>1482</v>
      </c>
      <c r="B1543" s="138">
        <f>'Expenditures 15-22'!G301</f>
        <v>19341492</v>
      </c>
      <c r="D1543" s="2" t="str">
        <f t="shared" si="23"/>
        <v>Error?</v>
      </c>
    </row>
    <row r="1544" spans="1:4">
      <c r="A1544" s="10">
        <v>1483</v>
      </c>
      <c r="D1544" s="2" t="str">
        <f t="shared" si="23"/>
        <v>OK</v>
      </c>
    </row>
    <row r="1545" spans="1:4">
      <c r="A1545" s="10">
        <v>1484</v>
      </c>
      <c r="D1545" s="2" t="str">
        <f t="shared" si="23"/>
        <v>OK</v>
      </c>
    </row>
    <row r="1546" spans="1:4">
      <c r="A1546" s="5">
        <v>1485</v>
      </c>
      <c r="B1546" s="138">
        <f>'Expenditures 15-22'!G302</f>
        <v>0</v>
      </c>
      <c r="D1546" s="2" t="str">
        <f t="shared" si="23"/>
        <v>Error?</v>
      </c>
    </row>
    <row r="1547" spans="1:4">
      <c r="A1547" s="5">
        <v>1486</v>
      </c>
      <c r="B1547" s="138">
        <f>'Expenditures 15-22'!G303</f>
        <v>19341492</v>
      </c>
      <c r="C1547" s="2" t="s">
        <v>572</v>
      </c>
      <c r="D1547" s="2" t="str">
        <f t="shared" si="23"/>
        <v>Error?</v>
      </c>
    </row>
    <row r="1548" spans="1:4">
      <c r="A1548" s="5">
        <v>1487</v>
      </c>
      <c r="B1548" s="138">
        <f>'Expenditures 15-22'!G312</f>
        <v>19341492</v>
      </c>
      <c r="C1548" s="2" t="s">
        <v>572</v>
      </c>
      <c r="D1548" s="2" t="str">
        <f t="shared" si="23"/>
        <v>Error?</v>
      </c>
    </row>
    <row r="1549" spans="1:4">
      <c r="A1549" s="5">
        <v>1488</v>
      </c>
      <c r="B1549" s="138">
        <f>'Expenditures 15-22'!H301</f>
        <v>0</v>
      </c>
      <c r="D1549" s="2" t="str">
        <f t="shared" si="23"/>
        <v>Error?</v>
      </c>
    </row>
    <row r="1550" spans="1:4">
      <c r="A1550" s="10">
        <v>1489</v>
      </c>
      <c r="D1550" s="2" t="str">
        <f t="shared" si="23"/>
        <v>OK</v>
      </c>
    </row>
    <row r="1551" spans="1:4">
      <c r="A1551" s="10">
        <v>1490</v>
      </c>
      <c r="D1551" s="2" t="str">
        <f t="shared" si="23"/>
        <v>OK</v>
      </c>
    </row>
    <row r="1552" spans="1:4">
      <c r="A1552" s="5">
        <v>1491</v>
      </c>
      <c r="B1552" s="138">
        <f>'Expenditures 15-22'!H302</f>
        <v>0</v>
      </c>
      <c r="D1552" s="2" t="str">
        <f t="shared" si="23"/>
        <v>Error?</v>
      </c>
    </row>
    <row r="1553" spans="1:4">
      <c r="A1553" s="5">
        <v>1492</v>
      </c>
      <c r="B1553" s="138">
        <f>'Expenditures 15-22'!H303</f>
        <v>0</v>
      </c>
      <c r="C1553" s="2" t="s">
        <v>572</v>
      </c>
      <c r="D1553" s="2" t="str">
        <f t="shared" si="23"/>
        <v>Error?</v>
      </c>
    </row>
    <row r="1554" spans="1:4">
      <c r="A1554" s="5">
        <v>1493</v>
      </c>
      <c r="B1554" s="138">
        <f>'Expenditures 15-22'!H312</f>
        <v>0</v>
      </c>
      <c r="C1554" s="2" t="s">
        <v>572</v>
      </c>
      <c r="D1554" s="2" t="str">
        <f t="shared" si="23"/>
        <v>Error?</v>
      </c>
    </row>
    <row r="1555" spans="1:4">
      <c r="A1555" s="5">
        <v>1494</v>
      </c>
      <c r="B1555" s="138">
        <f>'Expenditures 15-22'!K301</f>
        <v>22573777</v>
      </c>
      <c r="C1555" s="2" t="s">
        <v>572</v>
      </c>
      <c r="D1555" s="2" t="str">
        <f t="shared" si="23"/>
        <v>Error?</v>
      </c>
    </row>
    <row r="1556" spans="1:4">
      <c r="A1556" s="10">
        <v>1495</v>
      </c>
      <c r="D1556" s="2" t="str">
        <f t="shared" si="23"/>
        <v>OK</v>
      </c>
    </row>
    <row r="1557" spans="1:4">
      <c r="A1557" s="10">
        <v>1496</v>
      </c>
      <c r="D1557" s="2" t="str">
        <f t="shared" si="23"/>
        <v>OK</v>
      </c>
    </row>
    <row r="1558" spans="1:4">
      <c r="A1558" s="5">
        <v>1497</v>
      </c>
      <c r="B1558" s="138">
        <f>'Expenditures 15-22'!K302</f>
        <v>0</v>
      </c>
      <c r="C1558" s="2" t="s">
        <v>572</v>
      </c>
      <c r="D1558" s="2" t="str">
        <f t="shared" si="23"/>
        <v>Error?</v>
      </c>
    </row>
    <row r="1559" spans="1:4">
      <c r="A1559" s="5">
        <v>1498</v>
      </c>
      <c r="B1559" s="138">
        <f>'Expenditures 15-22'!K303</f>
        <v>22573777</v>
      </c>
      <c r="C1559" s="2" t="s">
        <v>572</v>
      </c>
      <c r="D1559" s="2" t="str">
        <f t="shared" si="23"/>
        <v>Error?</v>
      </c>
    </row>
    <row r="1560" spans="1:4">
      <c r="A1560" s="5">
        <v>1499</v>
      </c>
      <c r="B1560" s="138">
        <f>'Expenditures 15-22'!K312</f>
        <v>22573777</v>
      </c>
      <c r="C1560" s="2" t="s">
        <v>572</v>
      </c>
      <c r="D1560" s="2" t="str">
        <f t="shared" si="23"/>
        <v>Error?</v>
      </c>
    </row>
    <row r="1561" spans="1:4">
      <c r="A1561" s="5">
        <v>1500</v>
      </c>
      <c r="B1561" s="138">
        <f>'Expenditures 15-22'!K313</f>
        <v>-19166210</v>
      </c>
      <c r="C1561" s="2" t="s">
        <v>572</v>
      </c>
      <c r="D1561" s="2" t="str">
        <f t="shared" si="23"/>
        <v>Error?</v>
      </c>
    </row>
    <row r="1562" spans="1:4">
      <c r="A1562" s="10">
        <v>1501</v>
      </c>
      <c r="D1562" s="2" t="str">
        <f t="shared" si="23"/>
        <v>OK</v>
      </c>
    </row>
    <row r="1563" spans="1:4">
      <c r="A1563" s="10">
        <v>1502</v>
      </c>
      <c r="D1563" s="2" t="str">
        <f t="shared" si="23"/>
        <v>OK</v>
      </c>
    </row>
    <row r="1564" spans="1:4">
      <c r="A1564" s="10">
        <v>1503</v>
      </c>
      <c r="D1564" s="2" t="str">
        <f t="shared" si="23"/>
        <v>OK</v>
      </c>
    </row>
    <row r="1565" spans="1:4">
      <c r="A1565" s="10">
        <v>1504</v>
      </c>
      <c r="D1565" s="2" t="str">
        <f t="shared" si="23"/>
        <v>OK</v>
      </c>
    </row>
    <row r="1566" spans="1:4">
      <c r="A1566" s="10">
        <v>1505</v>
      </c>
      <c r="D1566" s="2" t="str">
        <f t="shared" si="23"/>
        <v>OK</v>
      </c>
    </row>
    <row r="1567" spans="1:4">
      <c r="A1567" s="10">
        <v>1506</v>
      </c>
      <c r="D1567" s="2" t="str">
        <f t="shared" si="23"/>
        <v>OK</v>
      </c>
    </row>
    <row r="1568" spans="1:4">
      <c r="A1568" s="10">
        <v>1507</v>
      </c>
      <c r="D1568" s="2" t="str">
        <f t="shared" si="23"/>
        <v>OK</v>
      </c>
    </row>
    <row r="1569" spans="1:4">
      <c r="A1569" s="10">
        <v>1508</v>
      </c>
      <c r="C1569" s="2" t="s">
        <v>572</v>
      </c>
      <c r="D1569" s="2" t="str">
        <f t="shared" si="23"/>
        <v>OK</v>
      </c>
    </row>
    <row r="1570" spans="1:4">
      <c r="A1570" s="10">
        <v>1509</v>
      </c>
      <c r="C1570" s="2" t="s">
        <v>572</v>
      </c>
      <c r="D1570" s="2" t="str">
        <f t="shared" si="23"/>
        <v>OK</v>
      </c>
    </row>
    <row r="1571" spans="1:4">
      <c r="A1571" s="10">
        <v>1510</v>
      </c>
      <c r="D1571" s="2" t="str">
        <f t="shared" si="23"/>
        <v>OK</v>
      </c>
    </row>
    <row r="1572" spans="1:4">
      <c r="A1572" s="10">
        <v>1511</v>
      </c>
      <c r="C1572" s="2" t="s">
        <v>572</v>
      </c>
      <c r="D1572" s="2" t="str">
        <f t="shared" si="23"/>
        <v>OK</v>
      </c>
    </row>
    <row r="1573" spans="1:4">
      <c r="A1573" s="10">
        <v>1512</v>
      </c>
      <c r="C1573" s="2" t="s">
        <v>572</v>
      </c>
      <c r="D1573" s="2" t="str">
        <f t="shared" si="23"/>
        <v>OK</v>
      </c>
    </row>
    <row r="1574" spans="1:4">
      <c r="A1574" s="10">
        <v>1513</v>
      </c>
      <c r="C1574" s="2" t="s">
        <v>572</v>
      </c>
      <c r="D1574" s="2" t="str">
        <f t="shared" si="23"/>
        <v>OK</v>
      </c>
    </row>
    <row r="1575" spans="1:4">
      <c r="A1575" s="10">
        <v>1514</v>
      </c>
      <c r="C1575" s="2" t="s">
        <v>572</v>
      </c>
      <c r="D1575" s="2" t="str">
        <f t="shared" si="23"/>
        <v>OK</v>
      </c>
    </row>
    <row r="1576" spans="1:4">
      <c r="A1576" s="10">
        <v>1515</v>
      </c>
      <c r="C1576" s="2" t="s">
        <v>572</v>
      </c>
      <c r="D1576" s="2" t="str">
        <f t="shared" si="23"/>
        <v>OK</v>
      </c>
    </row>
    <row r="1577" spans="1:4">
      <c r="A1577" s="10">
        <v>1516</v>
      </c>
      <c r="C1577" s="2" t="s">
        <v>572</v>
      </c>
      <c r="D1577" s="2" t="str">
        <f t="shared" si="23"/>
        <v>OK</v>
      </c>
    </row>
    <row r="1578" spans="1:4">
      <c r="A1578" s="10">
        <v>1517</v>
      </c>
      <c r="D1578" s="2" t="str">
        <f t="shared" si="23"/>
        <v>OK</v>
      </c>
    </row>
    <row r="1579" spans="1:4">
      <c r="A1579" s="10">
        <v>1518</v>
      </c>
      <c r="D1579" s="2" t="str">
        <f t="shared" si="23"/>
        <v>OK</v>
      </c>
    </row>
    <row r="1580" spans="1:4">
      <c r="A1580" s="10">
        <v>1519</v>
      </c>
      <c r="D1580" s="2" t="str">
        <f t="shared" si="23"/>
        <v>OK</v>
      </c>
    </row>
    <row r="1581" spans="1:4">
      <c r="A1581" s="10">
        <v>1520</v>
      </c>
      <c r="D1581" s="2" t="str">
        <f t="shared" si="23"/>
        <v>OK</v>
      </c>
    </row>
    <row r="1582" spans="1:4">
      <c r="A1582" s="10">
        <v>1521</v>
      </c>
      <c r="D1582" s="2" t="str">
        <f t="shared" si="23"/>
        <v>OK</v>
      </c>
    </row>
    <row r="1583" spans="1:4">
      <c r="A1583" s="10">
        <v>1522</v>
      </c>
      <c r="D1583" s="2" t="str">
        <f t="shared" si="23"/>
        <v>OK</v>
      </c>
    </row>
    <row r="1584" spans="1:4">
      <c r="A1584" s="10">
        <v>1523</v>
      </c>
      <c r="D1584" s="2" t="str">
        <f t="shared" si="23"/>
        <v>OK</v>
      </c>
    </row>
    <row r="1585" spans="1:4">
      <c r="A1585" s="10">
        <v>1524</v>
      </c>
      <c r="D1585" s="2" t="str">
        <f t="shared" si="23"/>
        <v>OK</v>
      </c>
    </row>
    <row r="1586" spans="1:4">
      <c r="A1586" s="10">
        <v>1525</v>
      </c>
      <c r="D1586" s="2" t="str">
        <f t="shared" si="23"/>
        <v>OK</v>
      </c>
    </row>
    <row r="1587" spans="1:4">
      <c r="A1587" s="10">
        <v>1526</v>
      </c>
      <c r="D1587" s="2" t="str">
        <f t="shared" si="23"/>
        <v>OK</v>
      </c>
    </row>
    <row r="1588" spans="1:4">
      <c r="A1588" s="10">
        <v>1527</v>
      </c>
      <c r="D1588" s="2" t="str">
        <f t="shared" si="23"/>
        <v>OK</v>
      </c>
    </row>
    <row r="1589" spans="1:4">
      <c r="A1589" s="10">
        <v>1528</v>
      </c>
      <c r="D1589" s="2" t="str">
        <f t="shared" si="23"/>
        <v>OK</v>
      </c>
    </row>
    <row r="1590" spans="1:4">
      <c r="A1590" s="10">
        <v>1529</v>
      </c>
      <c r="D1590" s="2" t="str">
        <f t="shared" si="23"/>
        <v>OK</v>
      </c>
    </row>
    <row r="1591" spans="1:4">
      <c r="A1591" s="10">
        <v>1530</v>
      </c>
      <c r="D1591" s="2" t="str">
        <f t="shared" si="23"/>
        <v>OK</v>
      </c>
    </row>
    <row r="1592" spans="1:4">
      <c r="A1592" s="10">
        <v>1531</v>
      </c>
      <c r="D1592" s="2" t="str">
        <f t="shared" si="23"/>
        <v>OK</v>
      </c>
    </row>
    <row r="1593" spans="1:4">
      <c r="A1593" s="10">
        <v>1532</v>
      </c>
      <c r="D1593" s="2" t="str">
        <f t="shared" si="23"/>
        <v>OK</v>
      </c>
    </row>
    <row r="1594" spans="1:4">
      <c r="A1594" s="10">
        <v>1533</v>
      </c>
      <c r="D1594" s="2" t="str">
        <f t="shared" si="23"/>
        <v>OK</v>
      </c>
    </row>
    <row r="1595" spans="1:4">
      <c r="A1595" s="10">
        <v>1534</v>
      </c>
      <c r="D1595" s="2" t="str">
        <f t="shared" si="23"/>
        <v>OK</v>
      </c>
    </row>
    <row r="1596" spans="1:4">
      <c r="A1596" s="10">
        <v>1535</v>
      </c>
      <c r="D1596" s="2" t="str">
        <f t="shared" si="23"/>
        <v>OK</v>
      </c>
    </row>
    <row r="1597" spans="1:4">
      <c r="A1597" s="10">
        <v>1536</v>
      </c>
      <c r="D1597" s="2" t="str">
        <f t="shared" si="23"/>
        <v>OK</v>
      </c>
    </row>
    <row r="1598" spans="1:4">
      <c r="A1598" s="10">
        <v>1537</v>
      </c>
      <c r="D1598" s="2" t="str">
        <f t="shared" si="23"/>
        <v>OK</v>
      </c>
    </row>
    <row r="1599" spans="1:4">
      <c r="A1599" s="10">
        <v>1538</v>
      </c>
      <c r="D1599" s="2" t="str">
        <f t="shared" ref="D1599:D1662" si="24">IF(ISBLANK(B1599),"OK",IF(A1599-B1599=0,"OK","Error?"))</f>
        <v>OK</v>
      </c>
    </row>
    <row r="1600" spans="1:4">
      <c r="A1600" s="10">
        <v>1539</v>
      </c>
      <c r="D1600" s="2" t="str">
        <f t="shared" si="24"/>
        <v>OK</v>
      </c>
    </row>
    <row r="1601" spans="1:4">
      <c r="A1601" s="10">
        <v>1540</v>
      </c>
      <c r="D1601" s="2" t="str">
        <f t="shared" si="24"/>
        <v>OK</v>
      </c>
    </row>
    <row r="1602" spans="1:4">
      <c r="A1602" s="10">
        <v>1541</v>
      </c>
      <c r="D1602" s="2" t="str">
        <f t="shared" si="24"/>
        <v>OK</v>
      </c>
    </row>
    <row r="1603" spans="1:4">
      <c r="A1603" s="10">
        <v>1542</v>
      </c>
      <c r="D1603" s="2" t="str">
        <f t="shared" si="24"/>
        <v>OK</v>
      </c>
    </row>
    <row r="1604" spans="1:4">
      <c r="A1604" s="10">
        <v>1543</v>
      </c>
      <c r="D1604" s="2" t="str">
        <f t="shared" si="24"/>
        <v>OK</v>
      </c>
    </row>
    <row r="1605" spans="1:4">
      <c r="A1605" s="10">
        <v>1544</v>
      </c>
      <c r="D1605" s="2" t="str">
        <f t="shared" si="24"/>
        <v>OK</v>
      </c>
    </row>
    <row r="1606" spans="1:4">
      <c r="A1606" s="10">
        <v>1545</v>
      </c>
      <c r="D1606" s="2" t="str">
        <f t="shared" si="24"/>
        <v>OK</v>
      </c>
    </row>
    <row r="1607" spans="1:4">
      <c r="A1607" s="10">
        <v>1546</v>
      </c>
      <c r="D1607" s="2" t="str">
        <f t="shared" si="24"/>
        <v>OK</v>
      </c>
    </row>
    <row r="1608" spans="1:4">
      <c r="A1608" s="10">
        <v>1547</v>
      </c>
      <c r="D1608" s="2" t="str">
        <f t="shared" si="24"/>
        <v>OK</v>
      </c>
    </row>
    <row r="1609" spans="1:4">
      <c r="A1609" s="10">
        <v>1548</v>
      </c>
      <c r="D1609" s="2" t="str">
        <f t="shared" si="24"/>
        <v>OK</v>
      </c>
    </row>
    <row r="1610" spans="1:4">
      <c r="A1610" s="10">
        <v>1549</v>
      </c>
      <c r="D1610" s="2" t="str">
        <f t="shared" si="24"/>
        <v>OK</v>
      </c>
    </row>
    <row r="1611" spans="1:4">
      <c r="A1611" s="10">
        <v>1550</v>
      </c>
      <c r="D1611" s="2" t="str">
        <f t="shared" si="24"/>
        <v>OK</v>
      </c>
    </row>
    <row r="1612" spans="1:4">
      <c r="A1612" s="10">
        <v>1551</v>
      </c>
      <c r="D1612" s="2" t="str">
        <f t="shared" si="24"/>
        <v>OK</v>
      </c>
    </row>
    <row r="1613" spans="1:4">
      <c r="A1613" s="10">
        <v>1552</v>
      </c>
      <c r="D1613" s="2" t="str">
        <f t="shared" si="24"/>
        <v>OK</v>
      </c>
    </row>
    <row r="1614" spans="1:4">
      <c r="A1614" s="10">
        <v>1553</v>
      </c>
      <c r="D1614" s="2" t="str">
        <f t="shared" si="24"/>
        <v>OK</v>
      </c>
    </row>
    <row r="1615" spans="1:4">
      <c r="A1615" s="10">
        <v>1554</v>
      </c>
      <c r="D1615" s="2" t="str">
        <f t="shared" si="24"/>
        <v>OK</v>
      </c>
    </row>
    <row r="1616" spans="1:4">
      <c r="A1616" s="10">
        <v>1555</v>
      </c>
      <c r="D1616" s="2" t="str">
        <f t="shared" si="24"/>
        <v>OK</v>
      </c>
    </row>
    <row r="1617" spans="1:4">
      <c r="A1617" s="5">
        <v>1556</v>
      </c>
      <c r="B1617" s="138" t="e">
        <f>'Acct Summary 7-8'!#REF!</f>
        <v>#REF!</v>
      </c>
      <c r="D1617" s="2" t="e">
        <f t="shared" si="24"/>
        <v>#REF!</v>
      </c>
    </row>
    <row r="1618" spans="1:4">
      <c r="A1618" s="10">
        <v>1557</v>
      </c>
      <c r="D1618" s="2" t="str">
        <f t="shared" si="24"/>
        <v>OK</v>
      </c>
    </row>
    <row r="1619" spans="1:4">
      <c r="A1619" s="10">
        <v>1558</v>
      </c>
      <c r="D1619" s="2" t="str">
        <f t="shared" si="24"/>
        <v>OK</v>
      </c>
    </row>
    <row r="1620" spans="1:4">
      <c r="A1620" s="10">
        <v>1559</v>
      </c>
      <c r="D1620" s="2" t="str">
        <f t="shared" si="24"/>
        <v>OK</v>
      </c>
    </row>
    <row r="1621" spans="1:4">
      <c r="A1621" s="10">
        <v>1560</v>
      </c>
      <c r="D1621" s="2" t="str">
        <f t="shared" si="24"/>
        <v>OK</v>
      </c>
    </row>
    <row r="1622" spans="1:4">
      <c r="A1622" s="10">
        <v>1561</v>
      </c>
      <c r="D1622" s="2" t="str">
        <f t="shared" si="24"/>
        <v>OK</v>
      </c>
    </row>
    <row r="1623" spans="1:4">
      <c r="A1623" s="10">
        <v>1562</v>
      </c>
      <c r="D1623" s="2" t="str">
        <f t="shared" si="24"/>
        <v>OK</v>
      </c>
    </row>
    <row r="1624" spans="1:4">
      <c r="A1624" s="10">
        <v>1563</v>
      </c>
      <c r="D1624" s="2" t="str">
        <f t="shared" si="24"/>
        <v>OK</v>
      </c>
    </row>
    <row r="1625" spans="1:4">
      <c r="A1625" s="10">
        <v>1564</v>
      </c>
      <c r="D1625" s="2" t="str">
        <f t="shared" si="24"/>
        <v>OK</v>
      </c>
    </row>
    <row r="1626" spans="1:4">
      <c r="A1626" s="10">
        <v>1565</v>
      </c>
      <c r="D1626" s="2" t="str">
        <f t="shared" si="24"/>
        <v>OK</v>
      </c>
    </row>
    <row r="1627" spans="1:4">
      <c r="A1627" s="10">
        <v>1566</v>
      </c>
      <c r="D1627" s="2" t="str">
        <f t="shared" si="24"/>
        <v>OK</v>
      </c>
    </row>
    <row r="1628" spans="1:4">
      <c r="A1628" s="10">
        <v>1567</v>
      </c>
      <c r="D1628" s="2" t="str">
        <f t="shared" si="24"/>
        <v>OK</v>
      </c>
    </row>
    <row r="1629" spans="1:4">
      <c r="A1629" s="10">
        <v>1568</v>
      </c>
      <c r="D1629" s="2" t="str">
        <f t="shared" si="24"/>
        <v>OK</v>
      </c>
    </row>
    <row r="1630" spans="1:4">
      <c r="A1630" s="5">
        <v>1569</v>
      </c>
      <c r="B1630" s="138">
        <f>'Acct Summary 7-8'!C81</f>
        <v>89062632</v>
      </c>
      <c r="C1630" s="2" t="s">
        <v>572</v>
      </c>
      <c r="D1630" s="2" t="str">
        <f t="shared" si="24"/>
        <v>Error?</v>
      </c>
    </row>
    <row r="1631" spans="1:4">
      <c r="A1631" s="5">
        <v>1570</v>
      </c>
      <c r="B1631" s="138" t="e">
        <f>'Acct Summary 7-8'!#REF!</f>
        <v>#REF!</v>
      </c>
      <c r="D1631" s="2" t="e">
        <f t="shared" si="24"/>
        <v>#REF!</v>
      </c>
    </row>
    <row r="1632" spans="1:4">
      <c r="A1632" s="10">
        <v>1571</v>
      </c>
      <c r="D1632" s="2" t="str">
        <f t="shared" si="24"/>
        <v>OK</v>
      </c>
    </row>
    <row r="1633" spans="1:4">
      <c r="A1633" s="10">
        <v>1572</v>
      </c>
      <c r="D1633" s="2" t="str">
        <f t="shared" si="24"/>
        <v>OK</v>
      </c>
    </row>
    <row r="1634" spans="1:4">
      <c r="A1634" s="10">
        <v>1573</v>
      </c>
      <c r="D1634" s="2" t="str">
        <f t="shared" si="24"/>
        <v>OK</v>
      </c>
    </row>
    <row r="1635" spans="1:4">
      <c r="A1635" s="10">
        <v>1574</v>
      </c>
      <c r="D1635" s="2" t="str">
        <f t="shared" si="24"/>
        <v>OK</v>
      </c>
    </row>
    <row r="1636" spans="1:4">
      <c r="A1636" s="10">
        <v>1575</v>
      </c>
      <c r="D1636" s="2" t="str">
        <f t="shared" si="24"/>
        <v>OK</v>
      </c>
    </row>
    <row r="1637" spans="1:4">
      <c r="A1637" s="10">
        <v>1576</v>
      </c>
      <c r="D1637" s="2" t="str">
        <f t="shared" si="24"/>
        <v>OK</v>
      </c>
    </row>
    <row r="1638" spans="1:4">
      <c r="A1638" s="10">
        <v>1577</v>
      </c>
      <c r="D1638" s="2" t="str">
        <f t="shared" si="24"/>
        <v>OK</v>
      </c>
    </row>
    <row r="1639" spans="1:4">
      <c r="A1639" s="10">
        <v>1578</v>
      </c>
      <c r="D1639" s="2" t="str">
        <f t="shared" si="24"/>
        <v>OK</v>
      </c>
    </row>
    <row r="1640" spans="1:4">
      <c r="A1640" s="10">
        <v>1579</v>
      </c>
      <c r="D1640" s="2" t="str">
        <f t="shared" si="24"/>
        <v>OK</v>
      </c>
    </row>
    <row r="1641" spans="1:4">
      <c r="A1641" s="10">
        <v>1580</v>
      </c>
      <c r="D1641" s="2" t="str">
        <f t="shared" si="24"/>
        <v>OK</v>
      </c>
    </row>
    <row r="1642" spans="1:4">
      <c r="A1642" s="10">
        <v>1581</v>
      </c>
      <c r="D1642" s="2" t="str">
        <f t="shared" si="24"/>
        <v>OK</v>
      </c>
    </row>
    <row r="1643" spans="1:4">
      <c r="A1643" s="10">
        <v>1582</v>
      </c>
      <c r="D1643" s="2" t="str">
        <f t="shared" si="24"/>
        <v>OK</v>
      </c>
    </row>
    <row r="1644" spans="1:4">
      <c r="A1644" s="5">
        <v>1583</v>
      </c>
      <c r="B1644" s="138">
        <f>'Acct Summary 7-8'!D81</f>
        <v>5472510</v>
      </c>
      <c r="C1644" s="2" t="s">
        <v>572</v>
      </c>
      <c r="D1644" s="2" t="str">
        <f t="shared" si="24"/>
        <v>Error?</v>
      </c>
    </row>
    <row r="1645" spans="1:4">
      <c r="A1645" s="5">
        <v>1584</v>
      </c>
      <c r="B1645" s="138" t="e">
        <f>'Acct Summary 7-8'!#REF!</f>
        <v>#REF!</v>
      </c>
      <c r="D1645" s="2" t="e">
        <f t="shared" si="24"/>
        <v>#REF!</v>
      </c>
    </row>
    <row r="1646" spans="1:4">
      <c r="A1646" s="10">
        <v>1585</v>
      </c>
      <c r="D1646" s="2" t="str">
        <f t="shared" si="24"/>
        <v>OK</v>
      </c>
    </row>
    <row r="1647" spans="1:4">
      <c r="A1647" s="10">
        <v>1586</v>
      </c>
      <c r="D1647" s="2" t="str">
        <f t="shared" si="24"/>
        <v>OK</v>
      </c>
    </row>
    <row r="1648" spans="1:4">
      <c r="A1648" s="10">
        <v>1587</v>
      </c>
      <c r="D1648" s="2" t="str">
        <f t="shared" si="24"/>
        <v>OK</v>
      </c>
    </row>
    <row r="1649" spans="1:4">
      <c r="A1649" s="10">
        <v>1588</v>
      </c>
      <c r="D1649" s="2" t="str">
        <f t="shared" si="24"/>
        <v>OK</v>
      </c>
    </row>
    <row r="1650" spans="1:4">
      <c r="A1650" s="10">
        <v>1589</v>
      </c>
      <c r="D1650" s="2" t="str">
        <f t="shared" si="24"/>
        <v>OK</v>
      </c>
    </row>
    <row r="1651" spans="1:4">
      <c r="A1651" s="10">
        <v>1590</v>
      </c>
      <c r="D1651" s="2" t="str">
        <f t="shared" si="24"/>
        <v>OK</v>
      </c>
    </row>
    <row r="1652" spans="1:4">
      <c r="A1652" s="10">
        <v>1591</v>
      </c>
      <c r="D1652" s="2" t="str">
        <f t="shared" si="24"/>
        <v>OK</v>
      </c>
    </row>
    <row r="1653" spans="1:4">
      <c r="A1653" s="10">
        <v>1592</v>
      </c>
      <c r="D1653" s="2" t="str">
        <f t="shared" si="24"/>
        <v>OK</v>
      </c>
    </row>
    <row r="1654" spans="1:4">
      <c r="A1654" s="10">
        <v>1593</v>
      </c>
      <c r="D1654" s="2" t="str">
        <f t="shared" si="24"/>
        <v>OK</v>
      </c>
    </row>
    <row r="1655" spans="1:4">
      <c r="A1655" s="10">
        <v>1594</v>
      </c>
      <c r="D1655" s="2" t="str">
        <f t="shared" si="24"/>
        <v>OK</v>
      </c>
    </row>
    <row r="1656" spans="1:4">
      <c r="A1656" s="10">
        <v>1595</v>
      </c>
      <c r="D1656" s="2" t="str">
        <f t="shared" si="24"/>
        <v>OK</v>
      </c>
    </row>
    <row r="1657" spans="1:4">
      <c r="A1657" s="10">
        <v>1596</v>
      </c>
      <c r="D1657" s="2" t="str">
        <f t="shared" si="24"/>
        <v>OK</v>
      </c>
    </row>
    <row r="1658" spans="1:4">
      <c r="A1658" s="5">
        <v>1597</v>
      </c>
      <c r="B1658" s="138">
        <f>'Acct Summary 7-8'!E81</f>
        <v>6734908</v>
      </c>
      <c r="C1658" s="2" t="s">
        <v>572</v>
      </c>
      <c r="D1658" s="2" t="str">
        <f t="shared" si="24"/>
        <v>Error?</v>
      </c>
    </row>
    <row r="1659" spans="1:4">
      <c r="A1659" s="5">
        <v>1598</v>
      </c>
      <c r="B1659" s="138" t="e">
        <f>'Acct Summary 7-8'!#REF!</f>
        <v>#REF!</v>
      </c>
      <c r="D1659" s="2" t="e">
        <f t="shared" si="24"/>
        <v>#REF!</v>
      </c>
    </row>
    <row r="1660" spans="1:4">
      <c r="A1660" s="10">
        <v>1599</v>
      </c>
      <c r="D1660" s="2" t="str">
        <f t="shared" si="24"/>
        <v>OK</v>
      </c>
    </row>
    <row r="1661" spans="1:4">
      <c r="A1661" s="10">
        <v>1600</v>
      </c>
      <c r="D1661" s="2" t="str">
        <f t="shared" si="24"/>
        <v>OK</v>
      </c>
    </row>
    <row r="1662" spans="1:4">
      <c r="A1662" s="10">
        <v>1601</v>
      </c>
      <c r="D1662" s="2" t="str">
        <f t="shared" si="24"/>
        <v>OK</v>
      </c>
    </row>
    <row r="1663" spans="1:4">
      <c r="A1663" s="10">
        <v>1602</v>
      </c>
      <c r="D1663" s="2" t="str">
        <f t="shared" ref="D1663:D1726" si="25">IF(ISBLANK(B1663),"OK",IF(A1663-B1663=0,"OK","Error?"))</f>
        <v>OK</v>
      </c>
    </row>
    <row r="1664" spans="1:4">
      <c r="A1664" s="10">
        <v>1603</v>
      </c>
      <c r="D1664" s="2" t="str">
        <f t="shared" si="25"/>
        <v>OK</v>
      </c>
    </row>
    <row r="1665" spans="1:4">
      <c r="A1665" s="10">
        <v>1604</v>
      </c>
      <c r="D1665" s="2" t="str">
        <f t="shared" si="25"/>
        <v>OK</v>
      </c>
    </row>
    <row r="1666" spans="1:4">
      <c r="A1666" s="10">
        <v>1605</v>
      </c>
      <c r="D1666" s="2" t="str">
        <f t="shared" si="25"/>
        <v>OK</v>
      </c>
    </row>
    <row r="1667" spans="1:4">
      <c r="A1667" s="10">
        <v>1606</v>
      </c>
      <c r="D1667" s="2" t="str">
        <f t="shared" si="25"/>
        <v>OK</v>
      </c>
    </row>
    <row r="1668" spans="1:4">
      <c r="A1668" s="10">
        <v>1607</v>
      </c>
      <c r="D1668" s="2" t="str">
        <f t="shared" si="25"/>
        <v>OK</v>
      </c>
    </row>
    <row r="1669" spans="1:4">
      <c r="A1669" s="10">
        <v>1608</v>
      </c>
      <c r="D1669" s="2" t="str">
        <f t="shared" si="25"/>
        <v>OK</v>
      </c>
    </row>
    <row r="1670" spans="1:4">
      <c r="A1670" s="10">
        <v>1609</v>
      </c>
      <c r="D1670" s="2" t="str">
        <f t="shared" si="25"/>
        <v>OK</v>
      </c>
    </row>
    <row r="1671" spans="1:4">
      <c r="A1671" s="10">
        <v>1610</v>
      </c>
      <c r="D1671" s="2" t="str">
        <f t="shared" si="25"/>
        <v>OK</v>
      </c>
    </row>
    <row r="1672" spans="1:4">
      <c r="A1672" s="5">
        <v>1611</v>
      </c>
      <c r="B1672" s="138">
        <f>'Acct Summary 7-8'!F81</f>
        <v>26840549</v>
      </c>
      <c r="C1672" s="2" t="s">
        <v>572</v>
      </c>
      <c r="D1672" s="2" t="str">
        <f t="shared" si="25"/>
        <v>Error?</v>
      </c>
    </row>
    <row r="1673" spans="1:4">
      <c r="A1673" s="5">
        <v>1612</v>
      </c>
      <c r="B1673" s="138" t="e">
        <f>'Acct Summary 7-8'!#REF!</f>
        <v>#REF!</v>
      </c>
      <c r="D1673" s="2" t="e">
        <f t="shared" si="25"/>
        <v>#REF!</v>
      </c>
    </row>
    <row r="1674" spans="1:4">
      <c r="A1674" s="10">
        <v>1613</v>
      </c>
      <c r="D1674" s="2" t="str">
        <f t="shared" si="25"/>
        <v>OK</v>
      </c>
    </row>
    <row r="1675" spans="1:4">
      <c r="A1675" s="10">
        <v>1614</v>
      </c>
      <c r="D1675" s="2" t="str">
        <f t="shared" si="25"/>
        <v>OK</v>
      </c>
    </row>
    <row r="1676" spans="1:4">
      <c r="A1676" s="10">
        <v>1615</v>
      </c>
      <c r="D1676" s="2" t="str">
        <f t="shared" si="25"/>
        <v>OK</v>
      </c>
    </row>
    <row r="1677" spans="1:4">
      <c r="A1677" s="10">
        <v>1616</v>
      </c>
      <c r="D1677" s="2" t="str">
        <f t="shared" si="25"/>
        <v>OK</v>
      </c>
    </row>
    <row r="1678" spans="1:4">
      <c r="A1678" s="10">
        <v>1617</v>
      </c>
      <c r="D1678" s="2" t="str">
        <f t="shared" si="25"/>
        <v>OK</v>
      </c>
    </row>
    <row r="1679" spans="1:4">
      <c r="A1679" s="10">
        <v>1618</v>
      </c>
      <c r="D1679" s="2" t="str">
        <f t="shared" si="25"/>
        <v>OK</v>
      </c>
    </row>
    <row r="1680" spans="1:4">
      <c r="A1680" s="10">
        <v>1619</v>
      </c>
      <c r="D1680" s="2" t="str">
        <f t="shared" si="25"/>
        <v>OK</v>
      </c>
    </row>
    <row r="1681" spans="1:4">
      <c r="A1681" s="10">
        <v>1620</v>
      </c>
      <c r="D1681" s="2" t="str">
        <f t="shared" si="25"/>
        <v>OK</v>
      </c>
    </row>
    <row r="1682" spans="1:4">
      <c r="A1682" s="10">
        <v>1621</v>
      </c>
      <c r="D1682" s="2" t="str">
        <f t="shared" si="25"/>
        <v>OK</v>
      </c>
    </row>
    <row r="1683" spans="1:4">
      <c r="A1683" s="10">
        <v>1622</v>
      </c>
      <c r="D1683" s="2" t="str">
        <f t="shared" si="25"/>
        <v>OK</v>
      </c>
    </row>
    <row r="1684" spans="1:4">
      <c r="A1684" s="10">
        <v>1623</v>
      </c>
      <c r="D1684" s="2" t="str">
        <f t="shared" si="25"/>
        <v>OK</v>
      </c>
    </row>
    <row r="1685" spans="1:4">
      <c r="A1685" s="10">
        <v>1624</v>
      </c>
      <c r="D1685" s="2" t="str">
        <f t="shared" si="25"/>
        <v>OK</v>
      </c>
    </row>
    <row r="1686" spans="1:4">
      <c r="A1686" s="5">
        <v>1625</v>
      </c>
      <c r="B1686" s="138">
        <f>'Acct Summary 7-8'!G81</f>
        <v>1414167</v>
      </c>
      <c r="C1686" s="2" t="s">
        <v>572</v>
      </c>
      <c r="D1686" s="2" t="str">
        <f t="shared" si="25"/>
        <v>Error?</v>
      </c>
    </row>
    <row r="1687" spans="1:4">
      <c r="A1687" s="5">
        <v>1626</v>
      </c>
      <c r="B1687" s="138" t="e">
        <f>'Acct Summary 7-8'!#REF!</f>
        <v>#REF!</v>
      </c>
      <c r="D1687" s="2" t="e">
        <f t="shared" si="25"/>
        <v>#REF!</v>
      </c>
    </row>
    <row r="1688" spans="1:4">
      <c r="A1688" s="10">
        <v>1627</v>
      </c>
      <c r="D1688" s="2" t="str">
        <f t="shared" si="25"/>
        <v>OK</v>
      </c>
    </row>
    <row r="1689" spans="1:4">
      <c r="A1689" s="10">
        <v>1628</v>
      </c>
      <c r="D1689" s="2" t="str">
        <f t="shared" si="25"/>
        <v>OK</v>
      </c>
    </row>
    <row r="1690" spans="1:4">
      <c r="A1690" s="10">
        <v>1629</v>
      </c>
      <c r="D1690" s="2" t="str">
        <f t="shared" si="25"/>
        <v>OK</v>
      </c>
    </row>
    <row r="1691" spans="1:4">
      <c r="A1691" s="10">
        <v>1630</v>
      </c>
      <c r="D1691" s="2" t="str">
        <f t="shared" si="25"/>
        <v>OK</v>
      </c>
    </row>
    <row r="1692" spans="1:4">
      <c r="A1692" s="10">
        <v>1631</v>
      </c>
      <c r="D1692" s="2" t="str">
        <f t="shared" si="25"/>
        <v>OK</v>
      </c>
    </row>
    <row r="1693" spans="1:4">
      <c r="A1693" s="10">
        <v>1632</v>
      </c>
      <c r="D1693" s="2" t="str">
        <f t="shared" si="25"/>
        <v>OK</v>
      </c>
    </row>
    <row r="1694" spans="1:4">
      <c r="A1694" s="10">
        <v>1633</v>
      </c>
      <c r="D1694" s="2" t="str">
        <f t="shared" si="25"/>
        <v>OK</v>
      </c>
    </row>
    <row r="1695" spans="1:4">
      <c r="A1695" s="10">
        <v>1634</v>
      </c>
      <c r="D1695" s="2" t="str">
        <f t="shared" si="25"/>
        <v>OK</v>
      </c>
    </row>
    <row r="1696" spans="1:4">
      <c r="A1696" s="10">
        <v>1635</v>
      </c>
      <c r="D1696" s="2" t="str">
        <f t="shared" si="25"/>
        <v>OK</v>
      </c>
    </row>
    <row r="1697" spans="1:4">
      <c r="A1697" s="10">
        <v>1636</v>
      </c>
      <c r="D1697" s="2" t="str">
        <f t="shared" si="25"/>
        <v>OK</v>
      </c>
    </row>
    <row r="1698" spans="1:4">
      <c r="A1698" s="10">
        <v>1637</v>
      </c>
      <c r="D1698" s="2" t="str">
        <f t="shared" si="25"/>
        <v>OK</v>
      </c>
    </row>
    <row r="1699" spans="1:4">
      <c r="A1699" s="10">
        <v>1638</v>
      </c>
      <c r="D1699" s="2" t="str">
        <f t="shared" si="25"/>
        <v>OK</v>
      </c>
    </row>
    <row r="1700" spans="1:4">
      <c r="A1700" s="5">
        <v>1639</v>
      </c>
      <c r="B1700" s="138">
        <f>'Acct Summary 7-8'!H81</f>
        <v>11889629</v>
      </c>
      <c r="C1700" s="2" t="s">
        <v>572</v>
      </c>
      <c r="D1700" s="2" t="str">
        <f t="shared" si="25"/>
        <v>Error?</v>
      </c>
    </row>
    <row r="1701" spans="1:4">
      <c r="A1701" s="10">
        <v>1640</v>
      </c>
      <c r="D1701" s="2" t="str">
        <f t="shared" si="25"/>
        <v>OK</v>
      </c>
    </row>
    <row r="1702" spans="1:4">
      <c r="A1702" s="10">
        <v>1641</v>
      </c>
      <c r="D1702" s="2" t="str">
        <f t="shared" si="25"/>
        <v>OK</v>
      </c>
    </row>
    <row r="1703" spans="1:4">
      <c r="A1703" s="10">
        <v>1642</v>
      </c>
      <c r="D1703" s="2" t="str">
        <f t="shared" si="25"/>
        <v>OK</v>
      </c>
    </row>
    <row r="1704" spans="1:4">
      <c r="A1704" s="10">
        <v>1643</v>
      </c>
      <c r="D1704" s="2" t="str">
        <f t="shared" si="25"/>
        <v>OK</v>
      </c>
    </row>
    <row r="1705" spans="1:4">
      <c r="A1705" s="10">
        <v>1644</v>
      </c>
      <c r="D1705" s="2" t="str">
        <f t="shared" si="25"/>
        <v>OK</v>
      </c>
    </row>
    <row r="1706" spans="1:4">
      <c r="A1706" s="10">
        <v>1645</v>
      </c>
      <c r="D1706" s="2" t="str">
        <f t="shared" si="25"/>
        <v>OK</v>
      </c>
    </row>
    <row r="1707" spans="1:4">
      <c r="A1707" s="10">
        <v>1646</v>
      </c>
      <c r="D1707" s="2" t="str">
        <f t="shared" si="25"/>
        <v>OK</v>
      </c>
    </row>
    <row r="1708" spans="1:4">
      <c r="A1708" s="10">
        <v>1647</v>
      </c>
      <c r="D1708" s="2" t="str">
        <f t="shared" si="25"/>
        <v>OK</v>
      </c>
    </row>
    <row r="1709" spans="1:4">
      <c r="A1709" s="10">
        <v>1648</v>
      </c>
      <c r="D1709" s="2" t="str">
        <f t="shared" si="25"/>
        <v>OK</v>
      </c>
    </row>
    <row r="1710" spans="1:4">
      <c r="A1710" s="10">
        <v>1649</v>
      </c>
      <c r="D1710" s="2" t="str">
        <f t="shared" si="25"/>
        <v>OK</v>
      </c>
    </row>
    <row r="1711" spans="1:4">
      <c r="A1711" s="10">
        <v>1650</v>
      </c>
      <c r="D1711" s="2" t="str">
        <f t="shared" si="25"/>
        <v>OK</v>
      </c>
    </row>
    <row r="1712" spans="1:4">
      <c r="A1712" s="10">
        <v>1651</v>
      </c>
      <c r="D1712" s="2" t="str">
        <f t="shared" si="25"/>
        <v>OK</v>
      </c>
    </row>
    <row r="1713" spans="1:4">
      <c r="A1713" s="10">
        <v>1652</v>
      </c>
      <c r="D1713" s="2" t="str">
        <f t="shared" si="25"/>
        <v>OK</v>
      </c>
    </row>
    <row r="1714" spans="1:4">
      <c r="A1714" s="10">
        <v>1653</v>
      </c>
      <c r="D1714" s="2" t="str">
        <f t="shared" si="25"/>
        <v>OK</v>
      </c>
    </row>
    <row r="1715" spans="1:4">
      <c r="A1715" s="10">
        <v>1654</v>
      </c>
      <c r="D1715" s="2" t="str">
        <f t="shared" si="25"/>
        <v>OK</v>
      </c>
    </row>
    <row r="1716" spans="1:4">
      <c r="A1716" s="10">
        <v>1655</v>
      </c>
      <c r="D1716" s="2" t="str">
        <f t="shared" si="25"/>
        <v>OK</v>
      </c>
    </row>
    <row r="1717" spans="1:4">
      <c r="A1717" s="10">
        <v>1656</v>
      </c>
      <c r="D1717" s="2" t="str">
        <f t="shared" si="25"/>
        <v>OK</v>
      </c>
    </row>
    <row r="1718" spans="1:4">
      <c r="A1718" s="10">
        <v>1657</v>
      </c>
      <c r="D1718" s="2" t="str">
        <f t="shared" si="25"/>
        <v>OK</v>
      </c>
    </row>
    <row r="1719" spans="1:4">
      <c r="A1719" s="10">
        <v>1658</v>
      </c>
      <c r="D1719" s="2" t="str">
        <f t="shared" si="25"/>
        <v>OK</v>
      </c>
    </row>
    <row r="1720" spans="1:4">
      <c r="A1720" s="10">
        <v>1659</v>
      </c>
      <c r="D1720" s="2" t="str">
        <f t="shared" si="25"/>
        <v>OK</v>
      </c>
    </row>
    <row r="1721" spans="1:4">
      <c r="A1721" s="10">
        <v>1660</v>
      </c>
      <c r="D1721" s="2" t="str">
        <f t="shared" si="25"/>
        <v>OK</v>
      </c>
    </row>
    <row r="1722" spans="1:4">
      <c r="A1722" s="10">
        <v>1661</v>
      </c>
      <c r="D1722" s="2" t="str">
        <f t="shared" si="25"/>
        <v>OK</v>
      </c>
    </row>
    <row r="1723" spans="1:4">
      <c r="A1723" s="10">
        <v>1662</v>
      </c>
      <c r="D1723" s="2" t="str">
        <f t="shared" si="25"/>
        <v>OK</v>
      </c>
    </row>
    <row r="1724" spans="1:4">
      <c r="A1724" s="10">
        <v>1663</v>
      </c>
      <c r="D1724" s="2" t="str">
        <f t="shared" si="25"/>
        <v>OK</v>
      </c>
    </row>
    <row r="1725" spans="1:4">
      <c r="A1725" s="10">
        <v>1664</v>
      </c>
      <c r="D1725" s="2" t="str">
        <f t="shared" si="25"/>
        <v>OK</v>
      </c>
    </row>
    <row r="1726" spans="1:4">
      <c r="A1726" s="10">
        <v>1665</v>
      </c>
      <c r="D1726" s="2" t="str">
        <f t="shared" si="25"/>
        <v>OK</v>
      </c>
    </row>
    <row r="1727" spans="1:4">
      <c r="A1727" s="10">
        <v>1666</v>
      </c>
      <c r="D1727" s="2" t="str">
        <f t="shared" ref="D1727:D1790" si="26">IF(ISBLANK(B1727),"OK",IF(A1727-B1727=0,"OK","Error?"))</f>
        <v>OK</v>
      </c>
    </row>
    <row r="1728" spans="1:4">
      <c r="A1728" s="10">
        <v>1667</v>
      </c>
      <c r="C1728" s="2" t="s">
        <v>572</v>
      </c>
      <c r="D1728" s="2" t="str">
        <f t="shared" si="26"/>
        <v>OK</v>
      </c>
    </row>
    <row r="1729" spans="1:4">
      <c r="A1729" s="10">
        <v>1668</v>
      </c>
      <c r="D1729" s="2" t="str">
        <f t="shared" si="26"/>
        <v>OK</v>
      </c>
    </row>
    <row r="1730" spans="1:4">
      <c r="A1730" s="10">
        <v>1669</v>
      </c>
      <c r="D1730" s="2" t="str">
        <f t="shared" si="26"/>
        <v>OK</v>
      </c>
    </row>
    <row r="1731" spans="1:4">
      <c r="A1731" s="10">
        <v>1670</v>
      </c>
      <c r="D1731" s="2" t="str">
        <f t="shared" si="26"/>
        <v>OK</v>
      </c>
    </row>
    <row r="1732" spans="1:4">
      <c r="A1732" s="10">
        <v>1671</v>
      </c>
      <c r="D1732" s="2" t="str">
        <f t="shared" si="26"/>
        <v>OK</v>
      </c>
    </row>
    <row r="1733" spans="1:4">
      <c r="A1733" s="10">
        <v>1672</v>
      </c>
      <c r="D1733" s="2" t="str">
        <f t="shared" si="26"/>
        <v>OK</v>
      </c>
    </row>
    <row r="1734" spans="1:4">
      <c r="A1734" s="10">
        <v>1673</v>
      </c>
      <c r="D1734" s="2" t="str">
        <f t="shared" si="26"/>
        <v>OK</v>
      </c>
    </row>
    <row r="1735" spans="1:4">
      <c r="A1735" s="10">
        <v>1674</v>
      </c>
      <c r="D1735" s="2" t="str">
        <f t="shared" si="26"/>
        <v>OK</v>
      </c>
    </row>
    <row r="1736" spans="1:4">
      <c r="A1736" s="10">
        <v>1675</v>
      </c>
      <c r="D1736" s="2" t="str">
        <f t="shared" si="26"/>
        <v>OK</v>
      </c>
    </row>
    <row r="1737" spans="1:4">
      <c r="A1737" s="10">
        <v>1676</v>
      </c>
      <c r="D1737" s="2" t="str">
        <f t="shared" si="26"/>
        <v>OK</v>
      </c>
    </row>
    <row r="1738" spans="1:4">
      <c r="A1738" s="10">
        <v>1677</v>
      </c>
      <c r="D1738" s="2" t="str">
        <f t="shared" si="26"/>
        <v>OK</v>
      </c>
    </row>
    <row r="1739" spans="1:4">
      <c r="A1739" s="10">
        <v>1678</v>
      </c>
      <c r="D1739" s="2" t="str">
        <f t="shared" si="26"/>
        <v>OK</v>
      </c>
    </row>
    <row r="1740" spans="1:4">
      <c r="A1740" s="10">
        <v>1679</v>
      </c>
      <c r="D1740" s="2" t="str">
        <f t="shared" si="26"/>
        <v>OK</v>
      </c>
    </row>
    <row r="1741" spans="1:4">
      <c r="A1741" s="10">
        <v>1680</v>
      </c>
      <c r="D1741" s="2" t="str">
        <f t="shared" si="26"/>
        <v>OK</v>
      </c>
    </row>
    <row r="1742" spans="1:4">
      <c r="A1742" s="10">
        <v>1681</v>
      </c>
      <c r="D1742" s="2" t="str">
        <f t="shared" si="26"/>
        <v>OK</v>
      </c>
    </row>
    <row r="1743" spans="1:4">
      <c r="A1743" s="10">
        <v>1682</v>
      </c>
      <c r="D1743" s="2" t="str">
        <f t="shared" si="26"/>
        <v>OK</v>
      </c>
    </row>
    <row r="1744" spans="1:4">
      <c r="A1744" s="5">
        <v>1683</v>
      </c>
      <c r="B1744" s="138">
        <f>'Tax Sched 23'!B4</f>
        <v>79085808</v>
      </c>
      <c r="C1744" s="2" t="s">
        <v>572</v>
      </c>
      <c r="D1744" s="2" t="str">
        <f t="shared" si="26"/>
        <v>Error?</v>
      </c>
    </row>
    <row r="1745" spans="1:5">
      <c r="A1745" s="5">
        <v>1684</v>
      </c>
      <c r="B1745" s="138">
        <f>'Tax Sched 23'!B5</f>
        <v>14597072</v>
      </c>
      <c r="C1745" s="2" t="s">
        <v>572</v>
      </c>
      <c r="D1745" s="2" t="str">
        <f t="shared" si="26"/>
        <v>Error?</v>
      </c>
    </row>
    <row r="1746" spans="1:5">
      <c r="A1746" s="5">
        <v>1685</v>
      </c>
      <c r="B1746" s="138">
        <f>'Tax Sched 23'!B6</f>
        <v>13232818</v>
      </c>
      <c r="C1746" s="2" t="s">
        <v>572</v>
      </c>
      <c r="D1746" s="2" t="str">
        <f t="shared" si="26"/>
        <v>Error?</v>
      </c>
    </row>
    <row r="1747" spans="1:5">
      <c r="A1747" s="5">
        <v>1686</v>
      </c>
      <c r="B1747" s="138">
        <f>'Tax Sched 23'!B7</f>
        <v>16085909</v>
      </c>
      <c r="C1747" s="2" t="s">
        <v>572</v>
      </c>
      <c r="D1747" s="2" t="str">
        <f t="shared" si="26"/>
        <v>Error?</v>
      </c>
    </row>
    <row r="1748" spans="1:5">
      <c r="A1748" s="5">
        <v>1687</v>
      </c>
      <c r="B1748" s="138">
        <f>'Tax Sched 23'!B8</f>
        <v>2848083</v>
      </c>
      <c r="C1748" s="2" t="s">
        <v>572</v>
      </c>
      <c r="D1748" s="2" t="str">
        <f t="shared" si="26"/>
        <v>Error?</v>
      </c>
    </row>
    <row r="1749" spans="1:5">
      <c r="A1749" s="5">
        <v>1688</v>
      </c>
      <c r="B1749" s="138">
        <f>'Tax Sched 23'!B10</f>
        <v>974295</v>
      </c>
      <c r="C1749" s="2" t="s">
        <v>572</v>
      </c>
      <c r="D1749" s="2" t="str">
        <f t="shared" si="26"/>
        <v>Error?</v>
      </c>
    </row>
    <row r="1750" spans="1:5">
      <c r="A1750" s="10">
        <v>1689</v>
      </c>
      <c r="D1750" s="2" t="str">
        <f t="shared" si="26"/>
        <v>OK</v>
      </c>
      <c r="E1750" s="2" t="s">
        <v>187</v>
      </c>
    </row>
    <row r="1751" spans="1:5">
      <c r="A1751" s="5">
        <v>1690</v>
      </c>
      <c r="B1751" s="138">
        <f>'Tax Sched 23'!B9</f>
        <v>0</v>
      </c>
      <c r="C1751" s="2" t="s">
        <v>572</v>
      </c>
      <c r="D1751" s="2" t="str">
        <f t="shared" si="26"/>
        <v>Error?</v>
      </c>
    </row>
    <row r="1752" spans="1:5">
      <c r="A1752" s="5">
        <v>1691</v>
      </c>
      <c r="B1752" s="138">
        <f>'Tax Sched 23'!B11</f>
        <v>5926652</v>
      </c>
      <c r="C1752" s="2" t="s">
        <v>572</v>
      </c>
      <c r="D1752" s="2" t="str">
        <f t="shared" si="26"/>
        <v>Error?</v>
      </c>
    </row>
    <row r="1753" spans="1:5">
      <c r="A1753" s="5">
        <v>1692</v>
      </c>
      <c r="B1753" s="138">
        <f>'Tax Sched 23'!B12</f>
        <v>1938379</v>
      </c>
      <c r="C1753" s="2" t="s">
        <v>572</v>
      </c>
      <c r="D1753" s="2" t="str">
        <f t="shared" si="26"/>
        <v>Error?</v>
      </c>
    </row>
    <row r="1754" spans="1:5">
      <c r="A1754" s="5">
        <v>1693</v>
      </c>
      <c r="B1754" s="138">
        <f>'Tax Sched 23'!B14</f>
        <v>15490293</v>
      </c>
      <c r="C1754" s="2" t="s">
        <v>572</v>
      </c>
      <c r="D1754" s="2" t="str">
        <f t="shared" si="26"/>
        <v>Error?</v>
      </c>
    </row>
    <row r="1755" spans="1:5">
      <c r="A1755" s="10">
        <v>1694</v>
      </c>
      <c r="D1755" s="2" t="str">
        <f t="shared" si="26"/>
        <v>OK</v>
      </c>
    </row>
    <row r="1756" spans="1:5">
      <c r="A1756" s="5">
        <v>1695</v>
      </c>
      <c r="B1756" s="138">
        <f>'Tax Sched 23'!B15</f>
        <v>0</v>
      </c>
      <c r="C1756" s="2" t="s">
        <v>572</v>
      </c>
      <c r="D1756" s="2" t="str">
        <f t="shared" si="26"/>
        <v>Error?</v>
      </c>
    </row>
    <row r="1757" spans="1:5">
      <c r="A1757" s="10">
        <v>1696</v>
      </c>
      <c r="C1757" s="2" t="s">
        <v>572</v>
      </c>
      <c r="D1757" s="2" t="str">
        <f t="shared" si="26"/>
        <v>OK</v>
      </c>
    </row>
    <row r="1758" spans="1:5">
      <c r="A1758" s="10">
        <v>1697</v>
      </c>
      <c r="C1758" s="2" t="s">
        <v>572</v>
      </c>
      <c r="D1758" s="2" t="str">
        <f t="shared" si="26"/>
        <v>OK</v>
      </c>
    </row>
    <row r="1759" spans="1:5">
      <c r="A1759" s="5">
        <v>1698</v>
      </c>
      <c r="B1759" s="138">
        <f>'Tax Sched 23'!B19</f>
        <v>153615478</v>
      </c>
      <c r="C1759" s="2" t="s">
        <v>572</v>
      </c>
      <c r="D1759" s="2" t="str">
        <f t="shared" si="26"/>
        <v>Error?</v>
      </c>
    </row>
    <row r="1760" spans="1:5">
      <c r="A1760" s="5">
        <v>1699</v>
      </c>
      <c r="B1760" s="138">
        <f>'Tax Sched 23'!D4</f>
        <v>66618563</v>
      </c>
      <c r="C1760" s="2" t="s">
        <v>572</v>
      </c>
      <c r="D1760" s="2" t="str">
        <f t="shared" si="26"/>
        <v>Error?</v>
      </c>
    </row>
    <row r="1761" spans="1:5">
      <c r="A1761" s="5">
        <v>1700</v>
      </c>
      <c r="B1761" s="138">
        <f>'Tax Sched 23'!D5</f>
        <v>12295861</v>
      </c>
      <c r="C1761" s="2" t="s">
        <v>572</v>
      </c>
      <c r="D1761" s="2" t="str">
        <f t="shared" si="26"/>
        <v>Error?</v>
      </c>
    </row>
    <row r="1762" spans="1:5" s="8" customFormat="1">
      <c r="A1762" s="5">
        <v>1701</v>
      </c>
      <c r="B1762" s="138">
        <f>'Tax Sched 23'!D6</f>
        <v>11126064</v>
      </c>
      <c r="C1762" s="2" t="s">
        <v>572</v>
      </c>
      <c r="D1762" s="2" t="str">
        <f t="shared" si="26"/>
        <v>Error?</v>
      </c>
      <c r="E1762" s="9"/>
    </row>
    <row r="1763" spans="1:5">
      <c r="A1763" s="5">
        <v>1702</v>
      </c>
      <c r="B1763" s="138">
        <f>'Tax Sched 23'!D7</f>
        <v>13549588</v>
      </c>
      <c r="C1763" s="2" t="s">
        <v>572</v>
      </c>
      <c r="D1763" s="2" t="str">
        <f t="shared" si="26"/>
        <v>Error?</v>
      </c>
    </row>
    <row r="1764" spans="1:5">
      <c r="A1764" s="5">
        <v>1703</v>
      </c>
      <c r="B1764" s="138">
        <f>'Tax Sched 23'!D8</f>
        <v>2398977</v>
      </c>
      <c r="C1764" s="2" t="s">
        <v>572</v>
      </c>
      <c r="D1764" s="2" t="str">
        <f t="shared" si="26"/>
        <v>Error?</v>
      </c>
    </row>
    <row r="1765" spans="1:5">
      <c r="A1765" s="5">
        <v>1704</v>
      </c>
      <c r="B1765" s="138">
        <f>'Tax Sched 23'!D10</f>
        <v>820650</v>
      </c>
      <c r="C1765" s="2" t="s">
        <v>572</v>
      </c>
      <c r="D1765" s="2" t="str">
        <f t="shared" si="26"/>
        <v>Error?</v>
      </c>
    </row>
    <row r="1766" spans="1:5">
      <c r="A1766" s="10">
        <v>1705</v>
      </c>
      <c r="C1766" s="2" t="s">
        <v>572</v>
      </c>
      <c r="D1766" s="2" t="str">
        <f t="shared" si="26"/>
        <v>OK</v>
      </c>
    </row>
    <row r="1767" spans="1:5">
      <c r="A1767" s="5">
        <v>1706</v>
      </c>
      <c r="B1767" s="138">
        <f>'Tax Sched 23'!D9</f>
        <v>0</v>
      </c>
      <c r="C1767" s="2" t="s">
        <v>572</v>
      </c>
      <c r="D1767" s="2" t="str">
        <f t="shared" si="26"/>
        <v>Error?</v>
      </c>
    </row>
    <row r="1768" spans="1:5">
      <c r="A1768" s="5">
        <v>1707</v>
      </c>
      <c r="B1768" s="138">
        <f>'Tax Sched 23'!D11</f>
        <v>4990178</v>
      </c>
      <c r="C1768" s="2" t="s">
        <v>572</v>
      </c>
      <c r="D1768" s="2" t="str">
        <f t="shared" si="26"/>
        <v>Error?</v>
      </c>
    </row>
    <row r="1769" spans="1:5">
      <c r="A1769" s="5">
        <v>1708</v>
      </c>
      <c r="B1769" s="138">
        <f>'Tax Sched 23'!D12</f>
        <v>1632713</v>
      </c>
      <c r="C1769" s="2" t="s">
        <v>572</v>
      </c>
      <c r="D1769" s="2" t="str">
        <f t="shared" si="26"/>
        <v>Error?</v>
      </c>
    </row>
    <row r="1770" spans="1:5">
      <c r="A1770" s="5">
        <v>1709</v>
      </c>
      <c r="B1770" s="138">
        <f>'Tax Sched 23'!D14</f>
        <v>13048282</v>
      </c>
      <c r="C1770" s="2" t="s">
        <v>572</v>
      </c>
      <c r="D1770" s="2" t="str">
        <f t="shared" si="26"/>
        <v>Error?</v>
      </c>
    </row>
    <row r="1771" spans="1:5">
      <c r="A1771" s="10">
        <v>1710</v>
      </c>
      <c r="D1771" s="2" t="str">
        <f t="shared" si="26"/>
        <v>OK</v>
      </c>
    </row>
    <row r="1772" spans="1:5">
      <c r="A1772" s="5">
        <v>1711</v>
      </c>
      <c r="B1772" s="138">
        <f>'Tax Sched 23'!D15</f>
        <v>0</v>
      </c>
      <c r="C1772" s="2" t="s">
        <v>572</v>
      </c>
      <c r="D1772" s="2" t="str">
        <f t="shared" si="26"/>
        <v>Error?</v>
      </c>
    </row>
    <row r="1773" spans="1:5">
      <c r="A1773" s="10">
        <v>1712</v>
      </c>
      <c r="C1773" s="2" t="s">
        <v>572</v>
      </c>
      <c r="D1773" s="2" t="str">
        <f t="shared" si="26"/>
        <v>OK</v>
      </c>
    </row>
    <row r="1774" spans="1:5">
      <c r="A1774" s="10">
        <v>1713</v>
      </c>
      <c r="C1774" s="2" t="s">
        <v>572</v>
      </c>
      <c r="D1774" s="2" t="str">
        <f t="shared" si="26"/>
        <v>OK</v>
      </c>
    </row>
    <row r="1775" spans="1:5">
      <c r="A1775" s="5">
        <v>1714</v>
      </c>
      <c r="B1775" s="138">
        <f>'Tax Sched 23'!D19</f>
        <v>129375300</v>
      </c>
      <c r="C1775" s="2" t="s">
        <v>572</v>
      </c>
      <c r="D1775" s="2" t="str">
        <f t="shared" si="26"/>
        <v>Error?</v>
      </c>
    </row>
    <row r="1776" spans="1:5">
      <c r="A1776" s="5">
        <v>1715</v>
      </c>
      <c r="B1776" s="138">
        <f>'Tax Sched 23'!C4</f>
        <v>12467245</v>
      </c>
      <c r="D1776" s="2" t="str">
        <f t="shared" si="26"/>
        <v>Error?</v>
      </c>
    </row>
    <row r="1777" spans="1:4">
      <c r="A1777" s="5">
        <v>1716</v>
      </c>
      <c r="B1777" s="138">
        <f>'Tax Sched 23'!C5</f>
        <v>2301211</v>
      </c>
      <c r="D1777" s="2" t="str">
        <f t="shared" si="26"/>
        <v>Error?</v>
      </c>
    </row>
    <row r="1778" spans="1:4">
      <c r="A1778" s="5">
        <v>1717</v>
      </c>
      <c r="B1778" s="138">
        <f>'Tax Sched 23'!C6</f>
        <v>2106754</v>
      </c>
      <c r="D1778" s="2" t="str">
        <f t="shared" si="26"/>
        <v>Error?</v>
      </c>
    </row>
    <row r="1779" spans="1:4">
      <c r="A1779" s="5">
        <v>1718</v>
      </c>
      <c r="B1779" s="138">
        <f>'Tax Sched 23'!C7</f>
        <v>2536321</v>
      </c>
      <c r="D1779" s="2" t="str">
        <f t="shared" si="26"/>
        <v>Error?</v>
      </c>
    </row>
    <row r="1780" spans="1:4">
      <c r="A1780" s="5">
        <v>1719</v>
      </c>
      <c r="B1780" s="138">
        <f>'Tax Sched 23'!C8</f>
        <v>449106</v>
      </c>
      <c r="D1780" s="2" t="str">
        <f t="shared" si="26"/>
        <v>Error?</v>
      </c>
    </row>
    <row r="1781" spans="1:4">
      <c r="A1781" s="5">
        <v>1720</v>
      </c>
      <c r="B1781" s="138">
        <f>'Tax Sched 23'!C10</f>
        <v>153645</v>
      </c>
      <c r="D1781" s="2" t="str">
        <f t="shared" si="26"/>
        <v>Error?</v>
      </c>
    </row>
    <row r="1782" spans="1:4">
      <c r="A1782" s="10">
        <v>1721</v>
      </c>
      <c r="D1782" s="2" t="str">
        <f t="shared" si="26"/>
        <v>OK</v>
      </c>
    </row>
    <row r="1783" spans="1:4">
      <c r="A1783" s="5">
        <v>1722</v>
      </c>
      <c r="B1783" s="138">
        <f>'Tax Sched 23'!C9</f>
        <v>0</v>
      </c>
      <c r="D1783" s="2" t="str">
        <f t="shared" si="26"/>
        <v>Error?</v>
      </c>
    </row>
    <row r="1784" spans="1:4">
      <c r="A1784" s="5">
        <v>1723</v>
      </c>
      <c r="B1784" s="138">
        <f>'Tax Sched 23'!C11</f>
        <v>936474</v>
      </c>
      <c r="D1784" s="2" t="str">
        <f t="shared" si="26"/>
        <v>Error?</v>
      </c>
    </row>
    <row r="1785" spans="1:4">
      <c r="A1785" s="5">
        <v>1724</v>
      </c>
      <c r="B1785" s="138">
        <f>'Tax Sched 23'!C12</f>
        <v>305666</v>
      </c>
      <c r="D1785" s="2" t="str">
        <f t="shared" si="26"/>
        <v>Error?</v>
      </c>
    </row>
    <row r="1786" spans="1:4">
      <c r="A1786" s="5">
        <v>1725</v>
      </c>
      <c r="B1786" s="138">
        <f>'Tax Sched 23'!C14</f>
        <v>2442011</v>
      </c>
      <c r="D1786" s="2" t="str">
        <f t="shared" si="26"/>
        <v>Error?</v>
      </c>
    </row>
    <row r="1787" spans="1:4">
      <c r="A1787" s="10">
        <v>1726</v>
      </c>
      <c r="D1787" s="2" t="str">
        <f t="shared" si="26"/>
        <v>OK</v>
      </c>
    </row>
    <row r="1788" spans="1:4">
      <c r="A1788" s="5">
        <v>1727</v>
      </c>
      <c r="B1788" s="138">
        <f>'Tax Sched 23'!C15</f>
        <v>0</v>
      </c>
      <c r="D1788" s="2" t="str">
        <f t="shared" si="26"/>
        <v>Error?</v>
      </c>
    </row>
    <row r="1789" spans="1:4">
      <c r="A1789" s="10">
        <v>1728</v>
      </c>
      <c r="D1789" s="2" t="str">
        <f t="shared" si="26"/>
        <v>OK</v>
      </c>
    </row>
    <row r="1790" spans="1:4">
      <c r="A1790" s="10">
        <v>1729</v>
      </c>
      <c r="D1790" s="2" t="str">
        <f t="shared" si="26"/>
        <v>OK</v>
      </c>
    </row>
    <row r="1791" spans="1:4">
      <c r="A1791" s="5">
        <v>1730</v>
      </c>
      <c r="B1791" s="138">
        <f>'Tax Sched 23'!C19</f>
        <v>24240178</v>
      </c>
      <c r="C1791" s="2" t="s">
        <v>572</v>
      </c>
      <c r="D1791" s="2" t="str">
        <f t="shared" ref="D1791:D1854" si="27">IF(ISBLANK(B1791),"OK",IF(A1791-B1791=0,"OK","Error?"))</f>
        <v>Error?</v>
      </c>
    </row>
    <row r="1792" spans="1:4">
      <c r="A1792" s="5">
        <v>1731</v>
      </c>
      <c r="B1792" s="138">
        <f>'Tax Sched 23'!F4</f>
        <v>67197277</v>
      </c>
      <c r="C1792" s="2" t="s">
        <v>572</v>
      </c>
      <c r="D1792" s="2" t="str">
        <f t="shared" si="27"/>
        <v>Error?</v>
      </c>
    </row>
    <row r="1793" spans="1:4">
      <c r="A1793" s="5">
        <v>1732</v>
      </c>
      <c r="B1793" s="138">
        <f>'Tax Sched 23'!F5</f>
        <v>12399639</v>
      </c>
      <c r="C1793" s="2" t="s">
        <v>572</v>
      </c>
      <c r="D1793" s="2" t="str">
        <f t="shared" si="27"/>
        <v>Error?</v>
      </c>
    </row>
    <row r="1794" spans="1:4">
      <c r="A1794" s="5">
        <v>1733</v>
      </c>
      <c r="B1794" s="138">
        <f>'Tax Sched 23'!F6</f>
        <v>11351296</v>
      </c>
      <c r="C1794" s="2" t="s">
        <v>572</v>
      </c>
      <c r="D1794" s="2" t="str">
        <f t="shared" si="27"/>
        <v>Error?</v>
      </c>
    </row>
    <row r="1795" spans="1:4">
      <c r="A1795" s="5">
        <v>1734</v>
      </c>
      <c r="B1795" s="138">
        <f>'Tax Sched 23'!F7</f>
        <v>13666421</v>
      </c>
      <c r="C1795" s="2" t="s">
        <v>572</v>
      </c>
      <c r="D1795" s="2" t="str">
        <f t="shared" si="27"/>
        <v>Error?</v>
      </c>
    </row>
    <row r="1796" spans="1:4">
      <c r="A1796" s="5">
        <v>1735</v>
      </c>
      <c r="B1796" s="138">
        <f>'Tax Sched 23'!F8</f>
        <v>2419866</v>
      </c>
      <c r="C1796" s="2" t="s">
        <v>572</v>
      </c>
      <c r="D1796" s="2" t="str">
        <f t="shared" si="27"/>
        <v>Error?</v>
      </c>
    </row>
    <row r="1797" spans="1:4">
      <c r="A1797" s="5">
        <v>1736</v>
      </c>
      <c r="B1797" s="138">
        <f>'Tax Sched 23'!F10</f>
        <v>827956</v>
      </c>
      <c r="C1797" s="2" t="s">
        <v>572</v>
      </c>
      <c r="D1797" s="2" t="str">
        <f t="shared" si="27"/>
        <v>Error?</v>
      </c>
    </row>
    <row r="1798" spans="1:4">
      <c r="A1798" s="10">
        <v>1737</v>
      </c>
      <c r="C1798" s="2" t="s">
        <v>572</v>
      </c>
      <c r="D1798" s="2" t="str">
        <f t="shared" si="27"/>
        <v>OK</v>
      </c>
    </row>
    <row r="1799" spans="1:4">
      <c r="A1799" s="5">
        <v>1738</v>
      </c>
      <c r="B1799" s="138">
        <f>'Tax Sched 23'!F9</f>
        <v>0</v>
      </c>
      <c r="C1799" s="2" t="s">
        <v>572</v>
      </c>
      <c r="D1799" s="2" t="str">
        <f t="shared" si="27"/>
        <v>Error?</v>
      </c>
    </row>
    <row r="1800" spans="1:4">
      <c r="A1800" s="5">
        <v>1739</v>
      </c>
      <c r="B1800" s="138">
        <f>'Tax Sched 23'!F11</f>
        <v>5033179</v>
      </c>
      <c r="C1800" s="2" t="s">
        <v>572</v>
      </c>
      <c r="D1800" s="2" t="str">
        <f t="shared" si="27"/>
        <v>Error?</v>
      </c>
    </row>
    <row r="1801" spans="1:4">
      <c r="A1801" s="5">
        <v>1740</v>
      </c>
      <c r="B1801" s="138">
        <f>'Tax Sched 23'!F12</f>
        <v>1647005</v>
      </c>
      <c r="C1801" s="2" t="s">
        <v>572</v>
      </c>
      <c r="D1801" s="2" t="str">
        <f t="shared" si="27"/>
        <v>Error?</v>
      </c>
    </row>
    <row r="1802" spans="1:4">
      <c r="A1802" s="5">
        <v>1741</v>
      </c>
      <c r="B1802" s="138">
        <f>'Tax Sched 23'!F14</f>
        <v>13158289</v>
      </c>
      <c r="C1802" s="2" t="s">
        <v>572</v>
      </c>
      <c r="D1802" s="2" t="str">
        <f t="shared" si="27"/>
        <v>Error?</v>
      </c>
    </row>
    <row r="1803" spans="1:4">
      <c r="A1803" s="10">
        <v>1742</v>
      </c>
      <c r="D1803" s="2" t="str">
        <f t="shared" si="27"/>
        <v>OK</v>
      </c>
    </row>
    <row r="1804" spans="1:4">
      <c r="A1804" s="5">
        <v>1743</v>
      </c>
      <c r="B1804" s="138">
        <f>'Tax Sched 23'!F15</f>
        <v>0</v>
      </c>
      <c r="C1804" s="2" t="s">
        <v>572</v>
      </c>
      <c r="D1804" s="2" t="str">
        <f t="shared" si="27"/>
        <v>Error?</v>
      </c>
    </row>
    <row r="1805" spans="1:4">
      <c r="A1805" s="10">
        <v>1744</v>
      </c>
      <c r="C1805" s="2" t="s">
        <v>572</v>
      </c>
      <c r="D1805" s="2" t="str">
        <f t="shared" si="27"/>
        <v>OK</v>
      </c>
    </row>
    <row r="1806" spans="1:4">
      <c r="A1806" s="10">
        <v>1745</v>
      </c>
      <c r="C1806" s="2" t="s">
        <v>572</v>
      </c>
      <c r="D1806" s="2" t="str">
        <f t="shared" si="27"/>
        <v>OK</v>
      </c>
    </row>
    <row r="1807" spans="1:4">
      <c r="A1807" s="12">
        <v>1746</v>
      </c>
      <c r="B1807" s="138">
        <f>'Tax Sched 23'!F19</f>
        <v>130620065</v>
      </c>
      <c r="C1807" s="2" t="s">
        <v>572</v>
      </c>
      <c r="D1807" s="2" t="str">
        <f t="shared" si="27"/>
        <v>Error?</v>
      </c>
    </row>
    <row r="1808" spans="1:4">
      <c r="A1808" s="5">
        <v>1747</v>
      </c>
      <c r="B1808" s="138">
        <f>'Tax Sched 23'!E4</f>
        <v>79664522</v>
      </c>
      <c r="D1808" s="2" t="str">
        <f t="shared" si="27"/>
        <v>Error?</v>
      </c>
    </row>
    <row r="1809" spans="1:4">
      <c r="A1809" s="5">
        <v>1748</v>
      </c>
      <c r="B1809" s="138">
        <f>'Tax Sched 23'!E5</f>
        <v>14700850</v>
      </c>
      <c r="D1809" s="2" t="str">
        <f t="shared" si="27"/>
        <v>Error?</v>
      </c>
    </row>
    <row r="1810" spans="1:4">
      <c r="A1810" s="5">
        <v>1749</v>
      </c>
      <c r="B1810" s="138">
        <f>'Tax Sched 23'!E6</f>
        <v>13458050</v>
      </c>
      <c r="D1810" s="2" t="str">
        <f t="shared" si="27"/>
        <v>Error?</v>
      </c>
    </row>
    <row r="1811" spans="1:4">
      <c r="A1811" s="5">
        <v>1750</v>
      </c>
      <c r="B1811" s="138">
        <f>'Tax Sched 23'!E7</f>
        <v>16202742</v>
      </c>
      <c r="D1811" s="2" t="str">
        <f t="shared" si="27"/>
        <v>Error?</v>
      </c>
    </row>
    <row r="1812" spans="1:4">
      <c r="A1812" s="5">
        <v>1751</v>
      </c>
      <c r="B1812" s="138">
        <f>'Tax Sched 23'!E8</f>
        <v>2868972</v>
      </c>
      <c r="D1812" s="2" t="str">
        <f t="shared" si="27"/>
        <v>Error?</v>
      </c>
    </row>
    <row r="1813" spans="1:4">
      <c r="A1813" s="5">
        <v>1752</v>
      </c>
      <c r="B1813" s="138">
        <f>'Tax Sched 23'!E10</f>
        <v>981601</v>
      </c>
      <c r="D1813" s="2" t="str">
        <f t="shared" si="27"/>
        <v>Error?</v>
      </c>
    </row>
    <row r="1814" spans="1:4">
      <c r="A1814" s="10">
        <v>1753</v>
      </c>
      <c r="D1814" s="2" t="str">
        <f t="shared" si="27"/>
        <v>OK</v>
      </c>
    </row>
    <row r="1815" spans="1:4">
      <c r="A1815" s="5">
        <v>1754</v>
      </c>
      <c r="B1815" s="138">
        <f>'Tax Sched 23'!E9</f>
        <v>0</v>
      </c>
      <c r="D1815" s="2" t="str">
        <f t="shared" si="27"/>
        <v>Error?</v>
      </c>
    </row>
    <row r="1816" spans="1:4">
      <c r="A1816" s="5">
        <v>1755</v>
      </c>
      <c r="B1816" s="138">
        <f>'Tax Sched 23'!E11</f>
        <v>5969653</v>
      </c>
      <c r="D1816" s="2" t="str">
        <f t="shared" si="27"/>
        <v>Error?</v>
      </c>
    </row>
    <row r="1817" spans="1:4">
      <c r="A1817" s="5">
        <v>1756</v>
      </c>
      <c r="B1817" s="138">
        <f>'Tax Sched 23'!E12</f>
        <v>1952671</v>
      </c>
      <c r="D1817" s="2" t="str">
        <f t="shared" si="27"/>
        <v>Error?</v>
      </c>
    </row>
    <row r="1818" spans="1:4">
      <c r="A1818" s="5">
        <v>1757</v>
      </c>
      <c r="B1818" s="138">
        <f>'Tax Sched 23'!E14</f>
        <v>15600300</v>
      </c>
      <c r="D1818" s="2" t="str">
        <f t="shared" si="27"/>
        <v>Error?</v>
      </c>
    </row>
    <row r="1819" spans="1:4">
      <c r="A1819" s="10">
        <v>1758</v>
      </c>
      <c r="D1819" s="2" t="str">
        <f t="shared" si="27"/>
        <v>OK</v>
      </c>
    </row>
    <row r="1820" spans="1:4">
      <c r="A1820" s="5">
        <v>1759</v>
      </c>
      <c r="B1820" s="138">
        <f>'Tax Sched 23'!E15</f>
        <v>0</v>
      </c>
      <c r="D1820" s="2" t="str">
        <f t="shared" si="27"/>
        <v>Error?</v>
      </c>
    </row>
    <row r="1821" spans="1:4">
      <c r="A1821" s="10">
        <v>1760</v>
      </c>
      <c r="D1821" s="2" t="str">
        <f t="shared" si="27"/>
        <v>OK</v>
      </c>
    </row>
    <row r="1822" spans="1:4">
      <c r="A1822" s="10">
        <v>1761</v>
      </c>
      <c r="D1822" s="2" t="str">
        <f t="shared" si="27"/>
        <v>OK</v>
      </c>
    </row>
    <row r="1823" spans="1:4">
      <c r="A1823" s="12">
        <v>1762</v>
      </c>
      <c r="B1823" s="138">
        <f>'Tax Sched 23'!E19</f>
        <v>154860243</v>
      </c>
      <c r="C1823" s="2" t="s">
        <v>572</v>
      </c>
      <c r="D1823" s="2" t="str">
        <f t="shared" si="27"/>
        <v>Error?</v>
      </c>
    </row>
    <row r="1824" spans="1:4">
      <c r="A1824" s="10">
        <v>1763</v>
      </c>
      <c r="D1824" s="2" t="str">
        <f t="shared" si="27"/>
        <v>OK</v>
      </c>
    </row>
    <row r="1825" spans="1:4">
      <c r="A1825" s="5">
        <v>1764</v>
      </c>
      <c r="B1825" s="138">
        <f>'Short-Term Long-Term Debt 24'!C6</f>
        <v>0</v>
      </c>
      <c r="D1825" s="2" t="str">
        <f t="shared" si="27"/>
        <v>Error?</v>
      </c>
    </row>
    <row r="1826" spans="1:4">
      <c r="A1826" s="5">
        <v>1765</v>
      </c>
      <c r="B1826" s="138">
        <f>'Short-Term Long-Term Debt 24'!C7</f>
        <v>0</v>
      </c>
      <c r="D1826" s="2" t="str">
        <f t="shared" si="27"/>
        <v>Error?</v>
      </c>
    </row>
    <row r="1827" spans="1:4">
      <c r="A1827" s="5">
        <v>1766</v>
      </c>
      <c r="B1827" s="138">
        <f>'Short-Term Long-Term Debt 24'!C12</f>
        <v>0</v>
      </c>
      <c r="D1827" s="2" t="str">
        <f t="shared" si="27"/>
        <v>Error?</v>
      </c>
    </row>
    <row r="1828" spans="1:4">
      <c r="A1828" s="5">
        <v>1767</v>
      </c>
      <c r="B1828" s="138">
        <f>'Short-Term Long-Term Debt 24'!C11</f>
        <v>0</v>
      </c>
      <c r="D1828" s="2" t="str">
        <f t="shared" si="27"/>
        <v>Error?</v>
      </c>
    </row>
    <row r="1829" spans="1:4">
      <c r="A1829" s="5">
        <v>1768</v>
      </c>
      <c r="B1829" s="138">
        <f>'Short-Term Long-Term Debt 24'!C8</f>
        <v>0</v>
      </c>
      <c r="D1829" s="2" t="str">
        <f t="shared" si="27"/>
        <v>Error?</v>
      </c>
    </row>
    <row r="1830" spans="1:4">
      <c r="A1830" s="5">
        <v>1769</v>
      </c>
      <c r="B1830" s="138">
        <f>'Short-Term Long-Term Debt 24'!C9</f>
        <v>0</v>
      </c>
      <c r="D1830" s="2" t="str">
        <f t="shared" si="27"/>
        <v>Error?</v>
      </c>
    </row>
    <row r="1831" spans="1:4">
      <c r="A1831" s="5">
        <v>1770</v>
      </c>
      <c r="B1831" s="138">
        <f>'Short-Term Long-Term Debt 24'!C10</f>
        <v>0</v>
      </c>
      <c r="D1831" s="2" t="str">
        <f t="shared" si="27"/>
        <v>Error?</v>
      </c>
    </row>
    <row r="1832" spans="1:4">
      <c r="A1832" s="5">
        <v>1771</v>
      </c>
      <c r="B1832" s="138">
        <f>'Short-Term Long-Term Debt 24'!C14</f>
        <v>0</v>
      </c>
      <c r="D1832" s="2" t="str">
        <f t="shared" si="27"/>
        <v>Error?</v>
      </c>
    </row>
    <row r="1833" spans="1:4">
      <c r="A1833" s="5">
        <v>1772</v>
      </c>
      <c r="B1833" s="138">
        <f>'Short-Term Long-Term Debt 24'!C15</f>
        <v>0</v>
      </c>
      <c r="C1833" s="2" t="s">
        <v>572</v>
      </c>
      <c r="D1833" s="2" t="str">
        <f t="shared" si="27"/>
        <v>Error?</v>
      </c>
    </row>
    <row r="1834" spans="1:4">
      <c r="A1834" s="5">
        <v>1773</v>
      </c>
      <c r="B1834" s="138">
        <f>'Short-Term Long-Term Debt 24'!C17</f>
        <v>0</v>
      </c>
      <c r="D1834" s="2" t="str">
        <f t="shared" si="27"/>
        <v>Error?</v>
      </c>
    </row>
    <row r="1835" spans="1:4">
      <c r="A1835" s="5">
        <v>1774</v>
      </c>
      <c r="B1835" s="138">
        <f>'Short-Term Long-Term Debt 24'!C18</f>
        <v>0</v>
      </c>
      <c r="D1835" s="2" t="str">
        <f t="shared" si="27"/>
        <v>Error?</v>
      </c>
    </row>
    <row r="1836" spans="1:4">
      <c r="A1836" s="5">
        <v>1775</v>
      </c>
      <c r="B1836" s="138">
        <f>'Short-Term Long-Term Debt 24'!C20</f>
        <v>0</v>
      </c>
      <c r="D1836" s="2" t="str">
        <f t="shared" si="27"/>
        <v>Error?</v>
      </c>
    </row>
    <row r="1837" spans="1:4">
      <c r="A1837" s="5">
        <v>1776</v>
      </c>
      <c r="B1837" s="138">
        <f>'Short-Term Long-Term Debt 24'!C21</f>
        <v>0</v>
      </c>
      <c r="C1837" s="2" t="s">
        <v>572</v>
      </c>
      <c r="D1837" s="2" t="str">
        <f t="shared" si="27"/>
        <v>Error?</v>
      </c>
    </row>
    <row r="1838" spans="1:4">
      <c r="A1838" s="5">
        <v>1777</v>
      </c>
      <c r="B1838" s="138">
        <f>'Short-Term Long-Term Debt 24'!C23</f>
        <v>0</v>
      </c>
      <c r="D1838" s="2" t="str">
        <f t="shared" si="27"/>
        <v>Error?</v>
      </c>
    </row>
    <row r="1839" spans="1:4">
      <c r="A1839" s="5">
        <v>1778</v>
      </c>
      <c r="B1839" s="138">
        <f>'Short-Term Long-Term Debt 24'!D6</f>
        <v>0</v>
      </c>
      <c r="D1839" s="2" t="str">
        <f t="shared" si="27"/>
        <v>Error?</v>
      </c>
    </row>
    <row r="1840" spans="1:4">
      <c r="A1840" s="5">
        <v>1779</v>
      </c>
      <c r="B1840" s="138">
        <f>'Short-Term Long-Term Debt 24'!D7</f>
        <v>0</v>
      </c>
      <c r="D1840" s="2" t="str">
        <f t="shared" si="27"/>
        <v>Error?</v>
      </c>
    </row>
    <row r="1841" spans="1:4">
      <c r="A1841" s="5">
        <v>1780</v>
      </c>
      <c r="B1841" s="138">
        <f>'Short-Term Long-Term Debt 24'!D12</f>
        <v>0</v>
      </c>
      <c r="D1841" s="2" t="str">
        <f t="shared" si="27"/>
        <v>Error?</v>
      </c>
    </row>
    <row r="1842" spans="1:4">
      <c r="A1842" s="5">
        <v>1781</v>
      </c>
      <c r="B1842" s="138">
        <f>'Short-Term Long-Term Debt 24'!D11</f>
        <v>0</v>
      </c>
      <c r="D1842" s="2" t="str">
        <f t="shared" si="27"/>
        <v>Error?</v>
      </c>
    </row>
    <row r="1843" spans="1:4">
      <c r="A1843" s="5">
        <v>1782</v>
      </c>
      <c r="B1843" s="138">
        <f>'Short-Term Long-Term Debt 24'!D8</f>
        <v>0</v>
      </c>
      <c r="D1843" s="2" t="str">
        <f t="shared" si="27"/>
        <v>Error?</v>
      </c>
    </row>
    <row r="1844" spans="1:4">
      <c r="A1844" s="5">
        <v>1783</v>
      </c>
      <c r="B1844" s="138">
        <f>'Short-Term Long-Term Debt 24'!D9</f>
        <v>0</v>
      </c>
      <c r="D1844" s="2" t="str">
        <f t="shared" si="27"/>
        <v>Error?</v>
      </c>
    </row>
    <row r="1845" spans="1:4">
      <c r="A1845" s="5">
        <v>1784</v>
      </c>
      <c r="B1845" s="138">
        <f>'Short-Term Long-Term Debt 24'!D10</f>
        <v>0</v>
      </c>
      <c r="D1845" s="2" t="str">
        <f t="shared" si="27"/>
        <v>Error?</v>
      </c>
    </row>
    <row r="1846" spans="1:4">
      <c r="A1846" s="5">
        <v>1785</v>
      </c>
      <c r="B1846" s="138">
        <f>'Short-Term Long-Term Debt 24'!D14</f>
        <v>0</v>
      </c>
      <c r="D1846" s="2" t="str">
        <f t="shared" si="27"/>
        <v>Error?</v>
      </c>
    </row>
    <row r="1847" spans="1:4">
      <c r="A1847" s="5">
        <v>1786</v>
      </c>
      <c r="B1847" s="138">
        <f>'Short-Term Long-Term Debt 24'!D15</f>
        <v>0</v>
      </c>
      <c r="C1847" s="2" t="s">
        <v>572</v>
      </c>
      <c r="D1847" s="2" t="str">
        <f t="shared" si="27"/>
        <v>Error?</v>
      </c>
    </row>
    <row r="1848" spans="1:4">
      <c r="A1848" s="5">
        <v>1787</v>
      </c>
      <c r="B1848" s="138">
        <f>'Short-Term Long-Term Debt 24'!D17</f>
        <v>0</v>
      </c>
      <c r="D1848" s="2" t="str">
        <f t="shared" si="27"/>
        <v>Error?</v>
      </c>
    </row>
    <row r="1849" spans="1:4">
      <c r="A1849" s="5">
        <v>1788</v>
      </c>
      <c r="B1849" s="138">
        <f>'Short-Term Long-Term Debt 24'!D18</f>
        <v>0</v>
      </c>
      <c r="D1849" s="2" t="str">
        <f t="shared" si="27"/>
        <v>Error?</v>
      </c>
    </row>
    <row r="1850" spans="1:4">
      <c r="A1850" s="5">
        <v>1789</v>
      </c>
      <c r="B1850" s="138">
        <f>'Short-Term Long-Term Debt 24'!D20</f>
        <v>0</v>
      </c>
      <c r="D1850" s="2" t="str">
        <f t="shared" si="27"/>
        <v>Error?</v>
      </c>
    </row>
    <row r="1851" spans="1:4">
      <c r="A1851" s="5">
        <v>1790</v>
      </c>
      <c r="B1851" s="138">
        <f>'Short-Term Long-Term Debt 24'!D21</f>
        <v>0</v>
      </c>
      <c r="C1851" s="2" t="s">
        <v>572</v>
      </c>
      <c r="D1851" s="2" t="str">
        <f t="shared" si="27"/>
        <v>Error?</v>
      </c>
    </row>
    <row r="1852" spans="1:4">
      <c r="A1852" s="5">
        <v>1791</v>
      </c>
      <c r="B1852" s="138">
        <f>'Short-Term Long-Term Debt 24'!D23</f>
        <v>0</v>
      </c>
      <c r="D1852" s="2" t="str">
        <f t="shared" si="27"/>
        <v>Error?</v>
      </c>
    </row>
    <row r="1853" spans="1:4">
      <c r="A1853" s="5">
        <v>1792</v>
      </c>
      <c r="B1853" s="138">
        <f>'Short-Term Long-Term Debt 24'!E6</f>
        <v>0</v>
      </c>
      <c r="D1853" s="2" t="str">
        <f t="shared" si="27"/>
        <v>Error?</v>
      </c>
    </row>
    <row r="1854" spans="1:4">
      <c r="A1854" s="5">
        <v>1793</v>
      </c>
      <c r="B1854" s="138">
        <f>'Short-Term Long-Term Debt 24'!E7</f>
        <v>0</v>
      </c>
      <c r="D1854" s="2" t="str">
        <f t="shared" si="27"/>
        <v>Error?</v>
      </c>
    </row>
    <row r="1855" spans="1:4">
      <c r="A1855" s="5">
        <v>1794</v>
      </c>
      <c r="B1855" s="138">
        <f>'Short-Term Long-Term Debt 24'!E12</f>
        <v>0</v>
      </c>
      <c r="D1855" s="2" t="str">
        <f t="shared" ref="D1855:D1918" si="28">IF(ISBLANK(B1855),"OK",IF(A1855-B1855=0,"OK","Error?"))</f>
        <v>Error?</v>
      </c>
    </row>
    <row r="1856" spans="1:4">
      <c r="A1856" s="5">
        <v>1795</v>
      </c>
      <c r="B1856" s="138">
        <f>'Short-Term Long-Term Debt 24'!E11</f>
        <v>0</v>
      </c>
      <c r="D1856" s="2" t="str">
        <f t="shared" si="28"/>
        <v>Error?</v>
      </c>
    </row>
    <row r="1857" spans="1:4">
      <c r="A1857" s="5">
        <v>1796</v>
      </c>
      <c r="B1857" s="138">
        <f>'Short-Term Long-Term Debt 24'!E8</f>
        <v>0</v>
      </c>
      <c r="D1857" s="2" t="str">
        <f t="shared" si="28"/>
        <v>Error?</v>
      </c>
    </row>
    <row r="1858" spans="1:4">
      <c r="A1858" s="5">
        <v>1797</v>
      </c>
      <c r="B1858" s="138">
        <f>'Short-Term Long-Term Debt 24'!E9</f>
        <v>0</v>
      </c>
      <c r="D1858" s="2" t="str">
        <f t="shared" si="28"/>
        <v>Error?</v>
      </c>
    </row>
    <row r="1859" spans="1:4">
      <c r="A1859" s="5">
        <v>1798</v>
      </c>
      <c r="B1859" s="138">
        <f>'Short-Term Long-Term Debt 24'!E10</f>
        <v>0</v>
      </c>
      <c r="D1859" s="2" t="str">
        <f t="shared" si="28"/>
        <v>Error?</v>
      </c>
    </row>
    <row r="1860" spans="1:4">
      <c r="A1860" s="5">
        <v>1799</v>
      </c>
      <c r="B1860" s="138">
        <f>'Short-Term Long-Term Debt 24'!E14</f>
        <v>0</v>
      </c>
      <c r="D1860" s="2" t="str">
        <f t="shared" si="28"/>
        <v>Error?</v>
      </c>
    </row>
    <row r="1861" spans="1:4">
      <c r="A1861" s="5">
        <v>1800</v>
      </c>
      <c r="B1861" s="138">
        <f>'Short-Term Long-Term Debt 24'!E15</f>
        <v>0</v>
      </c>
      <c r="C1861" s="2" t="s">
        <v>572</v>
      </c>
      <c r="D1861" s="2" t="str">
        <f t="shared" si="28"/>
        <v>Error?</v>
      </c>
    </row>
    <row r="1862" spans="1:4">
      <c r="A1862" s="5">
        <v>1801</v>
      </c>
      <c r="B1862" s="138">
        <f>'Short-Term Long-Term Debt 24'!E17</f>
        <v>0</v>
      </c>
      <c r="D1862" s="2" t="str">
        <f t="shared" si="28"/>
        <v>Error?</v>
      </c>
    </row>
    <row r="1863" spans="1:4">
      <c r="A1863" s="5">
        <v>1802</v>
      </c>
      <c r="B1863" s="138">
        <f>'Short-Term Long-Term Debt 24'!E18</f>
        <v>0</v>
      </c>
      <c r="D1863" s="2" t="str">
        <f t="shared" si="28"/>
        <v>Error?</v>
      </c>
    </row>
    <row r="1864" spans="1:4">
      <c r="A1864" s="5">
        <v>1803</v>
      </c>
      <c r="B1864" s="138">
        <f>'Short-Term Long-Term Debt 24'!E20</f>
        <v>0</v>
      </c>
      <c r="D1864" s="2" t="str">
        <f t="shared" si="28"/>
        <v>Error?</v>
      </c>
    </row>
    <row r="1865" spans="1:4">
      <c r="A1865" s="5">
        <v>1804</v>
      </c>
      <c r="B1865" s="138">
        <f>'Short-Term Long-Term Debt 24'!E21</f>
        <v>0</v>
      </c>
      <c r="C1865" s="2" t="s">
        <v>572</v>
      </c>
      <c r="D1865" s="2" t="str">
        <f t="shared" si="28"/>
        <v>Error?</v>
      </c>
    </row>
    <row r="1866" spans="1:4">
      <c r="A1866" s="5">
        <v>1805</v>
      </c>
      <c r="B1866" s="138">
        <f>'Short-Term Long-Term Debt 24'!E23</f>
        <v>0</v>
      </c>
      <c r="D1866" s="2" t="str">
        <f t="shared" si="28"/>
        <v>Error?</v>
      </c>
    </row>
    <row r="1867" spans="1:4">
      <c r="A1867" s="5">
        <v>1806</v>
      </c>
      <c r="B1867" s="138">
        <f>'Short-Term Long-Term Debt 24'!F6</f>
        <v>0</v>
      </c>
      <c r="C1867" s="2" t="s">
        <v>572</v>
      </c>
      <c r="D1867" s="2" t="str">
        <f t="shared" si="28"/>
        <v>Error?</v>
      </c>
    </row>
    <row r="1868" spans="1:4">
      <c r="A1868" s="5">
        <v>1807</v>
      </c>
      <c r="B1868" s="138">
        <f>'Short-Term Long-Term Debt 24'!F7</f>
        <v>0</v>
      </c>
      <c r="C1868" s="2" t="s">
        <v>572</v>
      </c>
      <c r="D1868" s="2" t="str">
        <f t="shared" si="28"/>
        <v>Error?</v>
      </c>
    </row>
    <row r="1869" spans="1:4">
      <c r="A1869" s="5">
        <v>1808</v>
      </c>
      <c r="B1869" s="138">
        <f>'Short-Term Long-Term Debt 24'!F12</f>
        <v>0</v>
      </c>
      <c r="C1869" s="2" t="s">
        <v>572</v>
      </c>
      <c r="D1869" s="2" t="str">
        <f t="shared" si="28"/>
        <v>Error?</v>
      </c>
    </row>
    <row r="1870" spans="1:4">
      <c r="A1870" s="5">
        <v>1809</v>
      </c>
      <c r="B1870" s="138">
        <f>'Short-Term Long-Term Debt 24'!F11</f>
        <v>0</v>
      </c>
      <c r="C1870" s="2" t="s">
        <v>572</v>
      </c>
      <c r="D1870" s="2" t="str">
        <f t="shared" si="28"/>
        <v>Error?</v>
      </c>
    </row>
    <row r="1871" spans="1:4">
      <c r="A1871" s="5">
        <v>1810</v>
      </c>
      <c r="B1871" s="138">
        <f>'Short-Term Long-Term Debt 24'!F8</f>
        <v>0</v>
      </c>
      <c r="C1871" s="2" t="s">
        <v>572</v>
      </c>
      <c r="D1871" s="2" t="str">
        <f t="shared" si="28"/>
        <v>Error?</v>
      </c>
    </row>
    <row r="1872" spans="1:4">
      <c r="A1872" s="5">
        <v>1811</v>
      </c>
      <c r="B1872" s="138">
        <f>'Short-Term Long-Term Debt 24'!F9</f>
        <v>0</v>
      </c>
      <c r="C1872" s="2" t="s">
        <v>572</v>
      </c>
      <c r="D1872" s="2" t="str">
        <f t="shared" si="28"/>
        <v>Error?</v>
      </c>
    </row>
    <row r="1873" spans="1:4">
      <c r="A1873" s="5">
        <v>1812</v>
      </c>
      <c r="B1873" s="138">
        <f>'Short-Term Long-Term Debt 24'!F10</f>
        <v>0</v>
      </c>
      <c r="C1873" s="2" t="s">
        <v>572</v>
      </c>
      <c r="D1873" s="2" t="str">
        <f t="shared" si="28"/>
        <v>Error?</v>
      </c>
    </row>
    <row r="1874" spans="1:4">
      <c r="A1874" s="5">
        <v>1813</v>
      </c>
      <c r="B1874" s="138">
        <f>'Short-Term Long-Term Debt 24'!F14</f>
        <v>0</v>
      </c>
      <c r="C1874" s="2" t="s">
        <v>572</v>
      </c>
      <c r="D1874" s="2" t="str">
        <f t="shared" si="28"/>
        <v>Error?</v>
      </c>
    </row>
    <row r="1875" spans="1:4">
      <c r="A1875" s="5">
        <v>1814</v>
      </c>
      <c r="B1875" s="138">
        <f>'Short-Term Long-Term Debt 24'!F15</f>
        <v>0</v>
      </c>
      <c r="C1875" s="2" t="s">
        <v>572</v>
      </c>
      <c r="D1875" s="2" t="str">
        <f t="shared" si="28"/>
        <v>Error?</v>
      </c>
    </row>
    <row r="1876" spans="1:4">
      <c r="A1876" s="5">
        <v>1815</v>
      </c>
      <c r="B1876" s="138">
        <f>'Short-Term Long-Term Debt 24'!F17</f>
        <v>0</v>
      </c>
      <c r="C1876" s="2" t="s">
        <v>572</v>
      </c>
      <c r="D1876" s="2" t="str">
        <f t="shared" si="28"/>
        <v>Error?</v>
      </c>
    </row>
    <row r="1877" spans="1:4">
      <c r="A1877" s="5">
        <v>1816</v>
      </c>
      <c r="B1877" s="138">
        <f>'Short-Term Long-Term Debt 24'!F18</f>
        <v>0</v>
      </c>
      <c r="C1877" s="2" t="s">
        <v>572</v>
      </c>
      <c r="D1877" s="2" t="str">
        <f t="shared" si="28"/>
        <v>Error?</v>
      </c>
    </row>
    <row r="1878" spans="1:4">
      <c r="A1878" s="5">
        <v>1817</v>
      </c>
      <c r="B1878" s="138">
        <f>'Short-Term Long-Term Debt 24'!F20</f>
        <v>0</v>
      </c>
      <c r="C1878" s="2" t="s">
        <v>572</v>
      </c>
      <c r="D1878" s="2" t="str">
        <f t="shared" si="28"/>
        <v>Error?</v>
      </c>
    </row>
    <row r="1879" spans="1:4">
      <c r="A1879" s="5">
        <v>1818</v>
      </c>
      <c r="B1879" s="138">
        <f>'Short-Term Long-Term Debt 24'!F21</f>
        <v>0</v>
      </c>
      <c r="C1879" s="2" t="s">
        <v>572</v>
      </c>
      <c r="D1879" s="2" t="str">
        <f t="shared" si="28"/>
        <v>Error?</v>
      </c>
    </row>
    <row r="1880" spans="1:4">
      <c r="A1880" s="5">
        <v>1819</v>
      </c>
      <c r="B1880" s="138">
        <f>'Short-Term Long-Term Debt 24'!F23</f>
        <v>0</v>
      </c>
      <c r="C1880" s="2" t="s">
        <v>572</v>
      </c>
      <c r="D1880" s="2" t="str">
        <f t="shared" si="28"/>
        <v>Error?</v>
      </c>
    </row>
    <row r="1881" spans="1:4">
      <c r="A1881" s="10">
        <v>1820</v>
      </c>
      <c r="D1881" s="2" t="str">
        <f t="shared" si="28"/>
        <v>OK</v>
      </c>
    </row>
    <row r="1882" spans="1:4">
      <c r="A1882" s="10">
        <v>1821</v>
      </c>
      <c r="D1882" s="2" t="str">
        <f t="shared" si="28"/>
        <v>OK</v>
      </c>
    </row>
    <row r="1883" spans="1:4">
      <c r="A1883" s="10">
        <v>1822</v>
      </c>
      <c r="D1883" s="2" t="str">
        <f t="shared" si="28"/>
        <v>OK</v>
      </c>
    </row>
    <row r="1884" spans="1:4">
      <c r="A1884" s="10">
        <v>1823</v>
      </c>
      <c r="D1884" s="2" t="str">
        <f t="shared" si="28"/>
        <v>OK</v>
      </c>
    </row>
    <row r="1885" spans="1:4">
      <c r="A1885" s="10">
        <v>1824</v>
      </c>
      <c r="D1885" s="2" t="str">
        <f t="shared" si="28"/>
        <v>OK</v>
      </c>
    </row>
    <row r="1886" spans="1:4">
      <c r="A1886" s="10">
        <v>1825</v>
      </c>
      <c r="D1886" s="2" t="str">
        <f t="shared" si="28"/>
        <v>OK</v>
      </c>
    </row>
    <row r="1887" spans="1:4">
      <c r="A1887" s="10">
        <v>1826</v>
      </c>
      <c r="D1887" s="2" t="str">
        <f t="shared" si="28"/>
        <v>OK</v>
      </c>
    </row>
    <row r="1888" spans="1:4">
      <c r="A1888" s="10">
        <v>1827</v>
      </c>
      <c r="D1888" s="2" t="str">
        <f t="shared" si="28"/>
        <v>OK</v>
      </c>
    </row>
    <row r="1889" spans="1:4">
      <c r="A1889" s="10">
        <v>1828</v>
      </c>
      <c r="D1889" s="2" t="str">
        <f t="shared" si="28"/>
        <v>OK</v>
      </c>
    </row>
    <row r="1890" spans="1:4">
      <c r="A1890" s="10">
        <v>1829</v>
      </c>
      <c r="D1890" s="2" t="str">
        <f t="shared" si="28"/>
        <v>OK</v>
      </c>
    </row>
    <row r="1891" spans="1:4">
      <c r="A1891" s="10">
        <v>1830</v>
      </c>
      <c r="D1891" s="2" t="str">
        <f t="shared" si="28"/>
        <v>OK</v>
      </c>
    </row>
    <row r="1892" spans="1:4">
      <c r="A1892" s="10">
        <v>1831</v>
      </c>
      <c r="D1892" s="2" t="str">
        <f t="shared" si="28"/>
        <v>OK</v>
      </c>
    </row>
    <row r="1893" spans="1:4">
      <c r="A1893" s="10">
        <v>1832</v>
      </c>
      <c r="D1893" s="2" t="str">
        <f t="shared" si="28"/>
        <v>OK</v>
      </c>
    </row>
    <row r="1894" spans="1:4">
      <c r="A1894" s="10">
        <v>1833</v>
      </c>
      <c r="D1894" s="2" t="str">
        <f t="shared" si="28"/>
        <v>OK</v>
      </c>
    </row>
    <row r="1895" spans="1:4">
      <c r="A1895" s="10">
        <v>1834</v>
      </c>
      <c r="D1895" s="2" t="str">
        <f t="shared" si="28"/>
        <v>OK</v>
      </c>
    </row>
    <row r="1896" spans="1:4">
      <c r="A1896" s="10">
        <v>1835</v>
      </c>
      <c r="D1896" s="2" t="str">
        <f t="shared" si="28"/>
        <v>OK</v>
      </c>
    </row>
    <row r="1897" spans="1:4">
      <c r="A1897" s="10">
        <v>1836</v>
      </c>
      <c r="D1897" s="2" t="str">
        <f t="shared" si="28"/>
        <v>OK</v>
      </c>
    </row>
    <row r="1898" spans="1:4">
      <c r="A1898" s="10">
        <v>1837</v>
      </c>
      <c r="D1898" s="2" t="str">
        <f t="shared" si="28"/>
        <v>OK</v>
      </c>
    </row>
    <row r="1899" spans="1:4">
      <c r="A1899" s="10">
        <v>1838</v>
      </c>
      <c r="D1899" s="2" t="str">
        <f t="shared" si="28"/>
        <v>OK</v>
      </c>
    </row>
    <row r="1900" spans="1:4">
      <c r="A1900" s="10">
        <v>1839</v>
      </c>
      <c r="D1900" s="2" t="str">
        <f t="shared" si="28"/>
        <v>OK</v>
      </c>
    </row>
    <row r="1901" spans="1:4">
      <c r="A1901" s="10">
        <v>1840</v>
      </c>
      <c r="D1901" s="2" t="str">
        <f t="shared" si="28"/>
        <v>OK</v>
      </c>
    </row>
    <row r="1902" spans="1:4">
      <c r="A1902" s="10">
        <v>1841</v>
      </c>
      <c r="D1902" s="2" t="str">
        <f t="shared" si="28"/>
        <v>OK</v>
      </c>
    </row>
    <row r="1903" spans="1:4">
      <c r="A1903" s="10">
        <v>1842</v>
      </c>
      <c r="D1903" s="2" t="str">
        <f t="shared" si="28"/>
        <v>OK</v>
      </c>
    </row>
    <row r="1904" spans="1:4">
      <c r="A1904" s="10">
        <v>1843</v>
      </c>
      <c r="D1904" s="2" t="str">
        <f t="shared" si="28"/>
        <v>OK</v>
      </c>
    </row>
    <row r="1905" spans="1:4">
      <c r="A1905" s="10">
        <v>1844</v>
      </c>
      <c r="D1905" s="2" t="str">
        <f t="shared" si="28"/>
        <v>OK</v>
      </c>
    </row>
    <row r="1906" spans="1:4">
      <c r="A1906" s="10">
        <v>1845</v>
      </c>
      <c r="D1906" s="2" t="str">
        <f t="shared" si="28"/>
        <v>OK</v>
      </c>
    </row>
    <row r="1907" spans="1:4">
      <c r="A1907" s="10">
        <v>1846</v>
      </c>
      <c r="D1907" s="2" t="str">
        <f t="shared" si="28"/>
        <v>OK</v>
      </c>
    </row>
    <row r="1908" spans="1:4">
      <c r="A1908" s="10">
        <v>1847</v>
      </c>
      <c r="D1908" s="2" t="str">
        <f t="shared" si="28"/>
        <v>OK</v>
      </c>
    </row>
    <row r="1909" spans="1:4">
      <c r="A1909" s="10">
        <v>1848</v>
      </c>
      <c r="D1909" s="2" t="str">
        <f t="shared" si="28"/>
        <v>OK</v>
      </c>
    </row>
    <row r="1910" spans="1:4">
      <c r="A1910" s="10">
        <v>1849</v>
      </c>
      <c r="D1910" s="2" t="str">
        <f t="shared" si="28"/>
        <v>OK</v>
      </c>
    </row>
    <row r="1911" spans="1:4">
      <c r="A1911" s="10">
        <v>1850</v>
      </c>
      <c r="D1911" s="2" t="str">
        <f t="shared" si="28"/>
        <v>OK</v>
      </c>
    </row>
    <row r="1912" spans="1:4">
      <c r="A1912" s="10">
        <v>1851</v>
      </c>
      <c r="D1912" s="2" t="str">
        <f t="shared" si="28"/>
        <v>OK</v>
      </c>
    </row>
    <row r="1913" spans="1:4">
      <c r="A1913" s="10">
        <v>1852</v>
      </c>
      <c r="D1913" s="2" t="str">
        <f t="shared" si="28"/>
        <v>OK</v>
      </c>
    </row>
    <row r="1914" spans="1:4">
      <c r="A1914" s="10">
        <v>1853</v>
      </c>
      <c r="D1914" s="2" t="str">
        <f t="shared" si="28"/>
        <v>OK</v>
      </c>
    </row>
    <row r="1915" spans="1:4">
      <c r="A1915" s="10">
        <v>1854</v>
      </c>
      <c r="D1915" s="2" t="str">
        <f t="shared" si="28"/>
        <v>OK</v>
      </c>
    </row>
    <row r="1916" spans="1:4">
      <c r="A1916" s="10">
        <v>1855</v>
      </c>
      <c r="D1916" s="2" t="str">
        <f t="shared" si="28"/>
        <v>OK</v>
      </c>
    </row>
    <row r="1917" spans="1:4">
      <c r="A1917" s="10">
        <v>1856</v>
      </c>
      <c r="D1917" s="2" t="str">
        <f t="shared" si="28"/>
        <v>OK</v>
      </c>
    </row>
    <row r="1918" spans="1:4">
      <c r="A1918" s="10">
        <v>1857</v>
      </c>
      <c r="D1918" s="2" t="str">
        <f t="shared" si="28"/>
        <v>OK</v>
      </c>
    </row>
    <row r="1919" spans="1:4">
      <c r="A1919" s="10">
        <v>1858</v>
      </c>
      <c r="D1919" s="2" t="str">
        <f t="shared" ref="D1919:D1982" si="29">IF(ISBLANK(B1919),"OK",IF(A1919-B1919=0,"OK","Error?"))</f>
        <v>OK</v>
      </c>
    </row>
    <row r="1920" spans="1:4">
      <c r="A1920" s="10">
        <v>1859</v>
      </c>
      <c r="D1920" s="2" t="str">
        <f t="shared" si="29"/>
        <v>OK</v>
      </c>
    </row>
    <row r="1921" spans="1:4">
      <c r="A1921" s="10">
        <v>1860</v>
      </c>
      <c r="D1921" s="2" t="str">
        <f t="shared" si="29"/>
        <v>OK</v>
      </c>
    </row>
    <row r="1922" spans="1:4">
      <c r="A1922" s="10">
        <v>1861</v>
      </c>
      <c r="D1922" s="2" t="str">
        <f t="shared" si="29"/>
        <v>OK</v>
      </c>
    </row>
    <row r="1923" spans="1:4">
      <c r="A1923" s="10">
        <v>1862</v>
      </c>
      <c r="D1923" s="2" t="str">
        <f t="shared" si="29"/>
        <v>OK</v>
      </c>
    </row>
    <row r="1924" spans="1:4">
      <c r="A1924" s="10">
        <v>1863</v>
      </c>
      <c r="D1924" s="2" t="str">
        <f t="shared" si="29"/>
        <v>OK</v>
      </c>
    </row>
    <row r="1925" spans="1:4">
      <c r="A1925" s="10">
        <v>1864</v>
      </c>
      <c r="D1925" s="2" t="str">
        <f t="shared" si="29"/>
        <v>OK</v>
      </c>
    </row>
    <row r="1926" spans="1:4">
      <c r="A1926" s="10">
        <v>1865</v>
      </c>
      <c r="D1926" s="2" t="str">
        <f t="shared" si="29"/>
        <v>OK</v>
      </c>
    </row>
    <row r="1927" spans="1:4">
      <c r="A1927" s="10">
        <v>1866</v>
      </c>
      <c r="D1927" s="2" t="str">
        <f t="shared" si="29"/>
        <v>OK</v>
      </c>
    </row>
    <row r="1928" spans="1:4">
      <c r="A1928" s="10">
        <v>1867</v>
      </c>
      <c r="D1928" s="2" t="str">
        <f t="shared" si="29"/>
        <v>OK</v>
      </c>
    </row>
    <row r="1929" spans="1:4">
      <c r="A1929" s="10">
        <v>1868</v>
      </c>
      <c r="D1929" s="2" t="str">
        <f t="shared" si="29"/>
        <v>OK</v>
      </c>
    </row>
    <row r="1930" spans="1:4">
      <c r="A1930" s="10">
        <v>1869</v>
      </c>
      <c r="D1930" s="2" t="str">
        <f t="shared" si="29"/>
        <v>OK</v>
      </c>
    </row>
    <row r="1931" spans="1:4">
      <c r="A1931" s="10">
        <v>1870</v>
      </c>
      <c r="D1931" s="2" t="str">
        <f t="shared" si="29"/>
        <v>OK</v>
      </c>
    </row>
    <row r="1932" spans="1:4">
      <c r="A1932" s="10">
        <v>1871</v>
      </c>
      <c r="D1932" s="2" t="str">
        <f t="shared" si="29"/>
        <v>OK</v>
      </c>
    </row>
    <row r="1933" spans="1:4">
      <c r="A1933" s="10">
        <v>1872</v>
      </c>
      <c r="D1933" s="2" t="str">
        <f t="shared" si="29"/>
        <v>OK</v>
      </c>
    </row>
    <row r="1934" spans="1:4">
      <c r="A1934" s="10">
        <v>1873</v>
      </c>
      <c r="D1934" s="2" t="str">
        <f t="shared" si="29"/>
        <v>OK</v>
      </c>
    </row>
    <row r="1935" spans="1:4">
      <c r="A1935" s="10">
        <v>1874</v>
      </c>
      <c r="D1935" s="2" t="str">
        <f t="shared" si="29"/>
        <v>OK</v>
      </c>
    </row>
    <row r="1936" spans="1:4">
      <c r="A1936" s="10">
        <v>1875</v>
      </c>
      <c r="D1936" s="2" t="str">
        <f t="shared" si="29"/>
        <v>OK</v>
      </c>
    </row>
    <row r="1937" spans="1:5">
      <c r="A1937" s="10">
        <v>1876</v>
      </c>
      <c r="D1937" s="2" t="str">
        <f t="shared" si="29"/>
        <v>OK</v>
      </c>
    </row>
    <row r="1938" spans="1:5">
      <c r="A1938" s="10">
        <v>1877</v>
      </c>
      <c r="D1938" s="2" t="str">
        <f t="shared" si="29"/>
        <v>OK</v>
      </c>
    </row>
    <row r="1939" spans="1:5">
      <c r="A1939" s="5">
        <v>1878</v>
      </c>
      <c r="B1939" s="138">
        <f>'Short-Term Long-Term Debt 24'!E49</f>
        <v>207085480</v>
      </c>
      <c r="C1939" s="2" t="s">
        <v>572</v>
      </c>
      <c r="D1939" s="2" t="str">
        <f t="shared" si="29"/>
        <v>Error?</v>
      </c>
    </row>
    <row r="1940" spans="1:5">
      <c r="A1940" s="5">
        <v>1879</v>
      </c>
      <c r="B1940" s="138">
        <f>'Short-Term Long-Term Debt 24'!F49</f>
        <v>0</v>
      </c>
      <c r="C1940" s="2" t="s">
        <v>572</v>
      </c>
      <c r="D1940" s="2" t="str">
        <f t="shared" si="29"/>
        <v>Error?</v>
      </c>
    </row>
    <row r="1941" spans="1:5">
      <c r="A1941" s="10">
        <v>1880</v>
      </c>
      <c r="C1941" s="2" t="s">
        <v>572</v>
      </c>
      <c r="D1941" s="2" t="str">
        <f t="shared" si="29"/>
        <v>OK</v>
      </c>
    </row>
    <row r="1942" spans="1:5">
      <c r="A1942" s="10">
        <v>1881</v>
      </c>
      <c r="D1942" s="2" t="str">
        <f t="shared" si="29"/>
        <v>OK</v>
      </c>
    </row>
    <row r="1943" spans="1:5">
      <c r="A1943" s="10">
        <v>1882</v>
      </c>
      <c r="D1943" s="2" t="str">
        <f t="shared" si="29"/>
        <v>OK</v>
      </c>
    </row>
    <row r="1944" spans="1:5">
      <c r="A1944" s="10">
        <v>1883</v>
      </c>
      <c r="D1944" s="2" t="str">
        <f t="shared" si="29"/>
        <v>OK</v>
      </c>
    </row>
    <row r="1945" spans="1:5">
      <c r="A1945" s="10">
        <v>1884</v>
      </c>
      <c r="D1945" s="2" t="str">
        <f t="shared" si="29"/>
        <v>OK</v>
      </c>
    </row>
    <row r="1946" spans="1:5">
      <c r="A1946" s="10">
        <v>1885</v>
      </c>
      <c r="D1946" s="2" t="str">
        <f t="shared" si="29"/>
        <v>OK</v>
      </c>
    </row>
    <row r="1947" spans="1:5">
      <c r="A1947" s="10">
        <v>1886</v>
      </c>
      <c r="D1947" s="2" t="str">
        <f t="shared" si="29"/>
        <v>OK</v>
      </c>
    </row>
    <row r="1948" spans="1:5">
      <c r="A1948" s="5">
        <v>1887</v>
      </c>
      <c r="B1948" s="138">
        <f>'Rest Tax Levies-Tort Im 25'!G3</f>
        <v>0</v>
      </c>
      <c r="D1948" s="2" t="str">
        <f t="shared" si="29"/>
        <v>Error?</v>
      </c>
    </row>
    <row r="1949" spans="1:5">
      <c r="A1949" s="10">
        <v>1888</v>
      </c>
      <c r="D1949" s="2" t="str">
        <f t="shared" si="29"/>
        <v>OK</v>
      </c>
    </row>
    <row r="1950" spans="1:5">
      <c r="A1950" s="5">
        <v>1889</v>
      </c>
      <c r="B1950" s="138">
        <f>'Rest Tax Levies-Tort Im 25'!G6</f>
        <v>0</v>
      </c>
      <c r="D1950" s="2" t="str">
        <f t="shared" si="29"/>
        <v>Error?</v>
      </c>
    </row>
    <row r="1951" spans="1:5">
      <c r="A1951" s="5">
        <v>1890</v>
      </c>
      <c r="B1951" s="138">
        <f>'Rest Tax Levies-Tort Im 25'!G10</f>
        <v>0</v>
      </c>
      <c r="D1951" s="2" t="str">
        <f t="shared" si="29"/>
        <v>Error?</v>
      </c>
    </row>
    <row r="1952" spans="1:5">
      <c r="A1952" s="10">
        <v>1891</v>
      </c>
      <c r="D1952" s="2" t="str">
        <f t="shared" si="29"/>
        <v>OK</v>
      </c>
      <c r="E1952" s="2" t="s">
        <v>135</v>
      </c>
    </row>
    <row r="1953" spans="1:5">
      <c r="A1953" s="5">
        <v>1892</v>
      </c>
      <c r="B1953" s="138">
        <f>'Rest Tax Levies-Tort Im 25'!G12</f>
        <v>0</v>
      </c>
      <c r="C1953" s="2" t="s">
        <v>572</v>
      </c>
      <c r="D1953" s="2" t="str">
        <f t="shared" si="29"/>
        <v>Error?</v>
      </c>
    </row>
    <row r="1954" spans="1:5">
      <c r="A1954" s="10">
        <v>1893</v>
      </c>
      <c r="C1954" s="2" t="s">
        <v>572</v>
      </c>
      <c r="D1954" s="2" t="str">
        <f t="shared" si="29"/>
        <v>OK</v>
      </c>
      <c r="E1954" s="2" t="s">
        <v>135</v>
      </c>
    </row>
    <row r="1955" spans="1:5">
      <c r="A1955" s="5">
        <v>1894</v>
      </c>
      <c r="B1955" s="138">
        <f>'Rest Tax Levies-Tort Im 25'!G16</f>
        <v>0</v>
      </c>
      <c r="D1955" s="2" t="str">
        <f t="shared" si="29"/>
        <v>Error?</v>
      </c>
    </row>
    <row r="1956" spans="1:5">
      <c r="A1956" s="10">
        <v>1895</v>
      </c>
      <c r="D1956" s="2" t="str">
        <f t="shared" si="29"/>
        <v>OK</v>
      </c>
    </row>
    <row r="1957" spans="1:5">
      <c r="A1957" s="5">
        <v>1896</v>
      </c>
      <c r="B1957" s="138">
        <f>'Rest Tax Levies-Tort Im 25'!G23</f>
        <v>0</v>
      </c>
      <c r="C1957" s="2" t="s">
        <v>572</v>
      </c>
      <c r="D1957" s="2" t="str">
        <f t="shared" si="29"/>
        <v>Error?</v>
      </c>
    </row>
    <row r="1958" spans="1:5">
      <c r="A1958" s="5">
        <v>1897</v>
      </c>
      <c r="B1958" s="138">
        <f>'Rest Tax Levies-Tort Im 25'!G24</f>
        <v>0</v>
      </c>
      <c r="C1958" s="2" t="s">
        <v>572</v>
      </c>
      <c r="D1958" s="2" t="str">
        <f t="shared" si="29"/>
        <v>Error?</v>
      </c>
    </row>
    <row r="1959" spans="1:5">
      <c r="A1959" s="10">
        <v>1898</v>
      </c>
      <c r="D1959" s="2" t="str">
        <f t="shared" si="29"/>
        <v>OK</v>
      </c>
    </row>
    <row r="1960" spans="1:5">
      <c r="A1960" s="10">
        <v>1899</v>
      </c>
      <c r="D1960" s="2" t="str">
        <f t="shared" si="29"/>
        <v>OK</v>
      </c>
    </row>
    <row r="1961" spans="1:5">
      <c r="A1961" s="10">
        <v>1900</v>
      </c>
      <c r="D1961" s="2" t="str">
        <f t="shared" si="29"/>
        <v>OK</v>
      </c>
    </row>
    <row r="1962" spans="1:5">
      <c r="A1962" s="10">
        <v>1901</v>
      </c>
      <c r="D1962" s="2" t="str">
        <f t="shared" si="29"/>
        <v>OK</v>
      </c>
    </row>
    <row r="1963" spans="1:5">
      <c r="A1963" s="10">
        <v>1902</v>
      </c>
      <c r="D1963" s="2" t="str">
        <f t="shared" si="29"/>
        <v>OK</v>
      </c>
    </row>
    <row r="1964" spans="1:5">
      <c r="A1964" s="10">
        <v>1903</v>
      </c>
      <c r="D1964" s="2" t="str">
        <f t="shared" si="29"/>
        <v>OK</v>
      </c>
    </row>
    <row r="1965" spans="1:5">
      <c r="A1965" s="10">
        <v>1904</v>
      </c>
      <c r="D1965" s="2" t="str">
        <f t="shared" si="29"/>
        <v>OK</v>
      </c>
    </row>
    <row r="1966" spans="1:5">
      <c r="A1966" s="10">
        <v>1905</v>
      </c>
      <c r="D1966" s="2" t="str">
        <f t="shared" si="29"/>
        <v>OK</v>
      </c>
    </row>
    <row r="1967" spans="1:5">
      <c r="A1967" s="10">
        <v>1906</v>
      </c>
      <c r="D1967" s="2" t="str">
        <f t="shared" si="29"/>
        <v>OK</v>
      </c>
    </row>
    <row r="1968" spans="1:5">
      <c r="A1968" s="10">
        <v>1907</v>
      </c>
      <c r="D1968" s="2" t="str">
        <f t="shared" si="29"/>
        <v>OK</v>
      </c>
    </row>
    <row r="1969" spans="1:5">
      <c r="A1969" s="10">
        <v>1908</v>
      </c>
      <c r="D1969" s="2" t="str">
        <f t="shared" si="29"/>
        <v>OK</v>
      </c>
    </row>
    <row r="1970" spans="1:5">
      <c r="A1970" s="10">
        <v>1909</v>
      </c>
      <c r="D1970" s="2" t="str">
        <f t="shared" si="29"/>
        <v>OK</v>
      </c>
    </row>
    <row r="1971" spans="1:5">
      <c r="A1971" s="5">
        <v>1910</v>
      </c>
      <c r="B1971" s="138">
        <f>'Rest Tax Levies-Tort Im 25'!H3</f>
        <v>0</v>
      </c>
      <c r="D1971" s="2" t="str">
        <f t="shared" si="29"/>
        <v>Error?</v>
      </c>
    </row>
    <row r="1972" spans="1:5">
      <c r="A1972" s="5">
        <v>1911</v>
      </c>
      <c r="B1972" s="138">
        <f>'Rest Tax Levies-Tort Im 25'!H5</f>
        <v>15490293</v>
      </c>
      <c r="D1972" s="2" t="str">
        <f t="shared" si="29"/>
        <v>Error?</v>
      </c>
    </row>
    <row r="1973" spans="1:5">
      <c r="A1973" s="5">
        <v>1912</v>
      </c>
      <c r="B1973" s="138">
        <f>'Rest Tax Levies-Tort Im 25'!H6</f>
        <v>0</v>
      </c>
      <c r="D1973" s="2" t="str">
        <f t="shared" si="29"/>
        <v>Error?</v>
      </c>
    </row>
    <row r="1974" spans="1:5">
      <c r="A1974" s="5">
        <v>1913</v>
      </c>
      <c r="B1974" s="138">
        <f>'Rest Tax Levies-Tort Im 25'!H10</f>
        <v>0</v>
      </c>
      <c r="D1974" s="2" t="str">
        <f t="shared" si="29"/>
        <v>Error?</v>
      </c>
    </row>
    <row r="1975" spans="1:5">
      <c r="A1975" s="10">
        <v>1914</v>
      </c>
      <c r="D1975" s="2" t="str">
        <f t="shared" si="29"/>
        <v>OK</v>
      </c>
    </row>
    <row r="1976" spans="1:5">
      <c r="A1976" s="10">
        <v>1915</v>
      </c>
      <c r="D1976" s="2" t="str">
        <f t="shared" si="29"/>
        <v>OK</v>
      </c>
      <c r="E1976" s="2" t="s">
        <v>135</v>
      </c>
    </row>
    <row r="1977" spans="1:5">
      <c r="A1977" s="5">
        <v>1916</v>
      </c>
      <c r="B1977" s="138">
        <f>'Rest Tax Levies-Tort Im 25'!H12</f>
        <v>15490293</v>
      </c>
      <c r="C1977" s="2" t="s">
        <v>572</v>
      </c>
      <c r="D1977" s="2" t="str">
        <f t="shared" si="29"/>
        <v>Error?</v>
      </c>
    </row>
    <row r="1978" spans="1:5">
      <c r="A1978" s="10">
        <v>1917</v>
      </c>
      <c r="C1978" s="2" t="s">
        <v>572</v>
      </c>
      <c r="D1978" s="2" t="str">
        <f t="shared" si="29"/>
        <v>OK</v>
      </c>
      <c r="E1978" s="2" t="s">
        <v>135</v>
      </c>
    </row>
    <row r="1979" spans="1:5">
      <c r="A1979" s="5">
        <v>1918</v>
      </c>
      <c r="B1979" s="138">
        <f>'Rest Tax Levies-Tort Im 25'!H15</f>
        <v>0</v>
      </c>
      <c r="D1979" s="2" t="str">
        <f t="shared" si="29"/>
        <v>Error?</v>
      </c>
    </row>
    <row r="1980" spans="1:5">
      <c r="A1980" s="5">
        <v>1919</v>
      </c>
      <c r="B1980" s="138">
        <f>'Rest Tax Levies-Tort Im 25'!H22</f>
        <v>0</v>
      </c>
      <c r="D1980" s="2" t="str">
        <f t="shared" si="29"/>
        <v>Error?</v>
      </c>
    </row>
    <row r="1981" spans="1:5">
      <c r="A1981" s="10">
        <v>1920</v>
      </c>
      <c r="D1981" s="2" t="str">
        <f t="shared" si="29"/>
        <v>OK</v>
      </c>
      <c r="E1981" s="2" t="s">
        <v>135</v>
      </c>
    </row>
    <row r="1982" spans="1:5">
      <c r="A1982" s="5">
        <v>1921</v>
      </c>
      <c r="B1982" s="138">
        <f>'Rest Tax Levies-Tort Im 25'!H23</f>
        <v>15490293</v>
      </c>
      <c r="C1982" s="2" t="s">
        <v>572</v>
      </c>
      <c r="D1982" s="2" t="str">
        <f t="shared" si="29"/>
        <v>Error?</v>
      </c>
    </row>
    <row r="1983" spans="1:5">
      <c r="A1983" s="5">
        <v>1922</v>
      </c>
      <c r="B1983" s="138">
        <f>'Rest Tax Levies-Tort Im 25'!H24</f>
        <v>0</v>
      </c>
      <c r="C1983" s="2" t="s">
        <v>572</v>
      </c>
      <c r="D1983" s="2" t="str">
        <f t="shared" ref="D1983:D2046" si="30">IF(ISBLANK(B1983),"OK",IF(A1983-B1983=0,"OK","Error?"))</f>
        <v>Error?</v>
      </c>
    </row>
    <row r="1984" spans="1:5">
      <c r="A1984" s="5">
        <v>1923</v>
      </c>
      <c r="B1984" s="138">
        <f>'Rest Tax Levies-Tort Im 25'!I3</f>
        <v>0</v>
      </c>
      <c r="D1984" s="2" t="str">
        <f t="shared" si="30"/>
        <v>Error?</v>
      </c>
    </row>
    <row r="1985" spans="1:5">
      <c r="A1985" s="5">
        <v>1924</v>
      </c>
      <c r="B1985" s="138">
        <f>'Rest Tax Levies-Tort Im 25'!I5</f>
        <v>0</v>
      </c>
      <c r="D1985" s="2" t="str">
        <f t="shared" si="30"/>
        <v>Error?</v>
      </c>
    </row>
    <row r="1986" spans="1:5">
      <c r="A1986" s="5">
        <v>1925</v>
      </c>
      <c r="B1986" s="138">
        <f>'Rest Tax Levies-Tort Im 25'!I6</f>
        <v>0</v>
      </c>
      <c r="D1986" s="2" t="str">
        <f t="shared" si="30"/>
        <v>Error?</v>
      </c>
    </row>
    <row r="1987" spans="1:5">
      <c r="A1987" s="5">
        <v>1926</v>
      </c>
      <c r="B1987" s="138">
        <f>'Rest Tax Levies-Tort Im 25'!I11</f>
        <v>0</v>
      </c>
      <c r="D1987" s="2" t="str">
        <f t="shared" si="30"/>
        <v>Error?</v>
      </c>
    </row>
    <row r="1988" spans="1:5">
      <c r="A1988" s="5">
        <v>1927</v>
      </c>
      <c r="B1988" s="138">
        <f>'Rest Tax Levies-Tort Im 25'!I10</f>
        <v>0</v>
      </c>
      <c r="D1988" s="2" t="str">
        <f t="shared" si="30"/>
        <v>Error?</v>
      </c>
    </row>
    <row r="1989" spans="1:5">
      <c r="A1989" s="10">
        <v>1928</v>
      </c>
      <c r="D1989" s="2" t="str">
        <f t="shared" si="30"/>
        <v>OK</v>
      </c>
      <c r="E1989" s="2" t="s">
        <v>135</v>
      </c>
    </row>
    <row r="1990" spans="1:5">
      <c r="A1990" s="5">
        <v>1929</v>
      </c>
      <c r="B1990" s="138">
        <f>'Rest Tax Levies-Tort Im 25'!I12</f>
        <v>0</v>
      </c>
      <c r="C1990" s="2" t="s">
        <v>572</v>
      </c>
      <c r="D1990" s="2" t="str">
        <f t="shared" si="30"/>
        <v>Error?</v>
      </c>
    </row>
    <row r="1991" spans="1:5">
      <c r="A1991" s="10">
        <v>1930</v>
      </c>
      <c r="C1991" s="2" t="s">
        <v>572</v>
      </c>
      <c r="D1991" s="2" t="str">
        <f t="shared" si="30"/>
        <v>OK</v>
      </c>
      <c r="E1991" s="2" t="s">
        <v>135</v>
      </c>
    </row>
    <row r="1992" spans="1:5">
      <c r="A1992" s="5">
        <v>1931</v>
      </c>
      <c r="B1992" s="138">
        <f>'Rest Tax Levies-Tort Im 25'!I15</f>
        <v>0</v>
      </c>
      <c r="D1992" s="2" t="str">
        <f t="shared" si="30"/>
        <v>Error?</v>
      </c>
    </row>
    <row r="1993" spans="1:5">
      <c r="A1993" s="5">
        <v>1932</v>
      </c>
      <c r="B1993" s="138">
        <f>'Rest Tax Levies-Tort Im 25'!I22</f>
        <v>0</v>
      </c>
      <c r="D1993" s="2" t="str">
        <f t="shared" si="30"/>
        <v>Error?</v>
      </c>
    </row>
    <row r="1994" spans="1:5">
      <c r="A1994" s="10">
        <v>1933</v>
      </c>
      <c r="D1994" s="2" t="str">
        <f t="shared" si="30"/>
        <v>OK</v>
      </c>
      <c r="E1994" s="2" t="s">
        <v>135</v>
      </c>
    </row>
    <row r="1995" spans="1:5">
      <c r="A1995" s="5">
        <v>1934</v>
      </c>
      <c r="B1995" s="138">
        <f>'Rest Tax Levies-Tort Im 25'!I23</f>
        <v>0</v>
      </c>
      <c r="C1995" s="2" t="s">
        <v>572</v>
      </c>
      <c r="D1995" s="2" t="str">
        <f t="shared" si="30"/>
        <v>Error?</v>
      </c>
    </row>
    <row r="1996" spans="1:5">
      <c r="A1996" s="5">
        <v>1935</v>
      </c>
      <c r="B1996" s="138">
        <f>'Rest Tax Levies-Tort Im 25'!I24</f>
        <v>0</v>
      </c>
      <c r="C1996" s="2" t="s">
        <v>572</v>
      </c>
      <c r="D1996" s="2" t="str">
        <f t="shared" si="30"/>
        <v>Error?</v>
      </c>
    </row>
    <row r="1997" spans="1:5">
      <c r="A1997" s="10">
        <v>1936</v>
      </c>
      <c r="D1997" s="2" t="str">
        <f t="shared" si="30"/>
        <v>OK</v>
      </c>
    </row>
    <row r="1998" spans="1:5">
      <c r="A1998" s="10">
        <v>1937</v>
      </c>
      <c r="D1998" s="2" t="str">
        <f t="shared" si="30"/>
        <v>OK</v>
      </c>
    </row>
    <row r="1999" spans="1:5">
      <c r="A1999" s="10">
        <v>1938</v>
      </c>
      <c r="D1999" s="2" t="str">
        <f t="shared" si="30"/>
        <v>OK</v>
      </c>
    </row>
    <row r="2000" spans="1:5">
      <c r="A2000" s="10">
        <v>1939</v>
      </c>
      <c r="D2000" s="2" t="str">
        <f t="shared" si="30"/>
        <v>OK</v>
      </c>
    </row>
    <row r="2001" spans="1:4">
      <c r="A2001" s="10">
        <v>1940</v>
      </c>
      <c r="D2001" s="2" t="str">
        <f t="shared" si="30"/>
        <v>OK</v>
      </c>
    </row>
    <row r="2002" spans="1:4">
      <c r="A2002" s="10">
        <v>1941</v>
      </c>
      <c r="D2002" s="2" t="str">
        <f t="shared" si="30"/>
        <v>OK</v>
      </c>
    </row>
    <row r="2003" spans="1:4">
      <c r="A2003" s="10">
        <v>1942</v>
      </c>
      <c r="D2003" s="2" t="str">
        <f t="shared" si="30"/>
        <v>OK</v>
      </c>
    </row>
    <row r="2004" spans="1:4">
      <c r="A2004" s="10">
        <v>1943</v>
      </c>
      <c r="D2004" s="2" t="str">
        <f t="shared" si="30"/>
        <v>OK</v>
      </c>
    </row>
    <row r="2005" spans="1:4">
      <c r="A2005" s="10">
        <v>1944</v>
      </c>
      <c r="D2005" s="2" t="str">
        <f t="shared" si="30"/>
        <v>OK</v>
      </c>
    </row>
    <row r="2006" spans="1:4">
      <c r="A2006" s="10">
        <v>1945</v>
      </c>
      <c r="D2006" s="2" t="str">
        <f t="shared" si="30"/>
        <v>OK</v>
      </c>
    </row>
    <row r="2007" spans="1:4">
      <c r="A2007" s="10">
        <v>1946</v>
      </c>
      <c r="D2007" s="2" t="str">
        <f t="shared" si="30"/>
        <v>OK</v>
      </c>
    </row>
    <row r="2008" spans="1:4">
      <c r="A2008" s="5">
        <v>1947</v>
      </c>
      <c r="B2008" s="138">
        <f>'Cap Outlay Deprec 26'!C5</f>
        <v>10020669</v>
      </c>
      <c r="D2008" s="2" t="str">
        <f t="shared" si="30"/>
        <v>Error?</v>
      </c>
    </row>
    <row r="2009" spans="1:4">
      <c r="A2009" s="5">
        <v>1948</v>
      </c>
      <c r="B2009" s="138">
        <f>'Cap Outlay Deprec 26'!C8</f>
        <v>391677920</v>
      </c>
      <c r="D2009" s="2" t="str">
        <f t="shared" si="30"/>
        <v>Error?</v>
      </c>
    </row>
    <row r="2010" spans="1:4">
      <c r="A2010" s="5">
        <v>1949</v>
      </c>
      <c r="B2010" s="138">
        <f>'Cap Outlay Deprec 26'!C10</f>
        <v>13844665</v>
      </c>
      <c r="D2010" s="2" t="str">
        <f t="shared" si="30"/>
        <v>Error?</v>
      </c>
    </row>
    <row r="2011" spans="1:4">
      <c r="A2011" s="5">
        <v>1950</v>
      </c>
      <c r="B2011" s="138">
        <f>'Cap Outlay Deprec 26'!C12</f>
        <v>29205286</v>
      </c>
      <c r="D2011" s="2" t="str">
        <f t="shared" si="30"/>
        <v>Error?</v>
      </c>
    </row>
    <row r="2012" spans="1:4">
      <c r="A2012" s="5">
        <v>1951</v>
      </c>
      <c r="B2012" s="138">
        <f>'Cap Outlay Deprec 26'!C13</f>
        <v>7986247</v>
      </c>
      <c r="D2012" s="2" t="str">
        <f t="shared" si="30"/>
        <v>Error?</v>
      </c>
    </row>
    <row r="2013" spans="1:4">
      <c r="A2013" s="5">
        <v>1952</v>
      </c>
      <c r="B2013" s="138">
        <f>'Cap Outlay Deprec 26'!C16</f>
        <v>470954461</v>
      </c>
      <c r="C2013" s="2" t="s">
        <v>572</v>
      </c>
      <c r="D2013" s="2" t="str">
        <f t="shared" si="30"/>
        <v>Error?</v>
      </c>
    </row>
    <row r="2014" spans="1:4">
      <c r="A2014" s="5">
        <v>1953</v>
      </c>
      <c r="B2014" s="138">
        <f>'Cap Outlay Deprec 26'!D5</f>
        <v>0</v>
      </c>
      <c r="D2014" s="2" t="str">
        <f t="shared" si="30"/>
        <v>Error?</v>
      </c>
    </row>
    <row r="2015" spans="1:4">
      <c r="A2015" s="5">
        <v>1954</v>
      </c>
      <c r="B2015" s="138">
        <f>'Cap Outlay Deprec 26'!D8</f>
        <v>16058392</v>
      </c>
      <c r="D2015" s="2" t="str">
        <f t="shared" si="30"/>
        <v>Error?</v>
      </c>
    </row>
    <row r="2016" spans="1:4">
      <c r="A2016" s="5">
        <v>1955</v>
      </c>
      <c r="B2016" s="138">
        <f>'Cap Outlay Deprec 26'!D10</f>
        <v>1058704</v>
      </c>
      <c r="D2016" s="2" t="str">
        <f t="shared" si="30"/>
        <v>Error?</v>
      </c>
    </row>
    <row r="2017" spans="1:4">
      <c r="A2017" s="5">
        <v>1956</v>
      </c>
      <c r="B2017" s="138">
        <f>'Cap Outlay Deprec 26'!D12</f>
        <v>104858</v>
      </c>
      <c r="D2017" s="2" t="str">
        <f t="shared" si="30"/>
        <v>Error?</v>
      </c>
    </row>
    <row r="2018" spans="1:4">
      <c r="A2018" s="5">
        <v>1957</v>
      </c>
      <c r="B2018" s="138">
        <f>'Cap Outlay Deprec 26'!D13</f>
        <v>590009</v>
      </c>
      <c r="D2018" s="2" t="str">
        <f t="shared" si="30"/>
        <v>Error?</v>
      </c>
    </row>
    <row r="2019" spans="1:4">
      <c r="A2019" s="5">
        <v>1958</v>
      </c>
      <c r="B2019" s="138">
        <f>'Cap Outlay Deprec 26'!D16</f>
        <v>34215857</v>
      </c>
      <c r="C2019" s="2" t="s">
        <v>572</v>
      </c>
      <c r="D2019" s="2" t="str">
        <f t="shared" si="30"/>
        <v>Error?</v>
      </c>
    </row>
    <row r="2020" spans="1:4">
      <c r="A2020" s="5">
        <v>1959</v>
      </c>
      <c r="B2020" s="138">
        <f>'Cap Outlay Deprec 26'!E5</f>
        <v>0</v>
      </c>
      <c r="D2020" s="2" t="str">
        <f t="shared" si="30"/>
        <v>Error?</v>
      </c>
    </row>
    <row r="2021" spans="1:4">
      <c r="A2021" s="5">
        <v>1960</v>
      </c>
      <c r="B2021" s="138">
        <f>'Cap Outlay Deprec 26'!E8</f>
        <v>2388466</v>
      </c>
      <c r="D2021" s="2" t="str">
        <f t="shared" si="30"/>
        <v>Error?</v>
      </c>
    </row>
    <row r="2022" spans="1:4">
      <c r="A2022" s="5">
        <v>1961</v>
      </c>
      <c r="B2022" s="138">
        <f>'Cap Outlay Deprec 26'!E10</f>
        <v>75135</v>
      </c>
      <c r="D2022" s="2" t="str">
        <f t="shared" si="30"/>
        <v>Error?</v>
      </c>
    </row>
    <row r="2023" spans="1:4">
      <c r="A2023" s="5">
        <v>1962</v>
      </c>
      <c r="B2023" s="138">
        <f>'Cap Outlay Deprec 26'!E12</f>
        <v>2285212</v>
      </c>
      <c r="D2023" s="2" t="str">
        <f t="shared" si="30"/>
        <v>Error?</v>
      </c>
    </row>
    <row r="2024" spans="1:4">
      <c r="A2024" s="5">
        <v>1963</v>
      </c>
      <c r="B2024" s="138">
        <f>'Cap Outlay Deprec 26'!E13</f>
        <v>653906</v>
      </c>
      <c r="D2024" s="2" t="str">
        <f t="shared" si="30"/>
        <v>Error?</v>
      </c>
    </row>
    <row r="2025" spans="1:4">
      <c r="A2025" s="5">
        <v>1964</v>
      </c>
      <c r="B2025" s="138">
        <f>'Cap Outlay Deprec 26'!E16</f>
        <v>14631179</v>
      </c>
      <c r="C2025" s="2" t="s">
        <v>572</v>
      </c>
      <c r="D2025" s="2" t="str">
        <f t="shared" si="30"/>
        <v>Error?</v>
      </c>
    </row>
    <row r="2026" spans="1:4">
      <c r="A2026" s="5">
        <v>1965</v>
      </c>
      <c r="B2026" s="138">
        <f>'Cap Outlay Deprec 26'!F5</f>
        <v>10020669</v>
      </c>
      <c r="C2026" s="2" t="s">
        <v>572</v>
      </c>
      <c r="D2026" s="2" t="str">
        <f t="shared" si="30"/>
        <v>Error?</v>
      </c>
    </row>
    <row r="2027" spans="1:4">
      <c r="A2027" s="5">
        <v>1966</v>
      </c>
      <c r="B2027" s="138">
        <f>'Cap Outlay Deprec 26'!F8</f>
        <v>405347846</v>
      </c>
      <c r="C2027" s="2" t="s">
        <v>572</v>
      </c>
      <c r="D2027" s="2" t="str">
        <f t="shared" si="30"/>
        <v>Error?</v>
      </c>
    </row>
    <row r="2028" spans="1:4">
      <c r="A2028" s="5">
        <v>1967</v>
      </c>
      <c r="B2028" s="138">
        <f>'Cap Outlay Deprec 26'!F10</f>
        <v>14828234</v>
      </c>
      <c r="C2028" s="2" t="s">
        <v>572</v>
      </c>
      <c r="D2028" s="2" t="str">
        <f t="shared" si="30"/>
        <v>Error?</v>
      </c>
    </row>
    <row r="2029" spans="1:4">
      <c r="A2029" s="5">
        <v>1968</v>
      </c>
      <c r="B2029" s="138">
        <f>'Cap Outlay Deprec 26'!F12</f>
        <v>27024932</v>
      </c>
      <c r="C2029" s="2" t="s">
        <v>572</v>
      </c>
      <c r="D2029" s="2" t="str">
        <f t="shared" si="30"/>
        <v>Error?</v>
      </c>
    </row>
    <row r="2030" spans="1:4">
      <c r="A2030" s="5">
        <v>1969</v>
      </c>
      <c r="B2030" s="138">
        <f>'Cap Outlay Deprec 26'!F13</f>
        <v>7922350</v>
      </c>
      <c r="C2030" s="2" t="s">
        <v>572</v>
      </c>
      <c r="D2030" s="2" t="str">
        <f t="shared" si="30"/>
        <v>Error?</v>
      </c>
    </row>
    <row r="2031" spans="1:4">
      <c r="A2031" s="5">
        <v>1970</v>
      </c>
      <c r="B2031" s="138">
        <f>'Cap Outlay Deprec 26'!F16</f>
        <v>490539139</v>
      </c>
      <c r="C2031" s="2" t="s">
        <v>572</v>
      </c>
      <c r="D2031" s="2" t="str">
        <f t="shared" si="30"/>
        <v>Error?</v>
      </c>
    </row>
    <row r="2032" spans="1:4">
      <c r="A2032" s="10">
        <v>1971</v>
      </c>
      <c r="D2032" s="2" t="str">
        <f t="shared" si="30"/>
        <v>OK</v>
      </c>
    </row>
    <row r="2033" spans="1:4">
      <c r="A2033" s="5">
        <v>1972</v>
      </c>
      <c r="B2033" s="138">
        <f>'Cap Outlay Deprec 26'!H8</f>
        <v>165814917</v>
      </c>
      <c r="D2033" s="2" t="str">
        <f t="shared" si="30"/>
        <v>Error?</v>
      </c>
    </row>
    <row r="2034" spans="1:4">
      <c r="A2034" s="5">
        <v>1973</v>
      </c>
      <c r="B2034" s="138">
        <f>'Cap Outlay Deprec 26'!H10</f>
        <v>3919687</v>
      </c>
      <c r="D2034" s="2" t="str">
        <f t="shared" si="30"/>
        <v>Error?</v>
      </c>
    </row>
    <row r="2035" spans="1:4">
      <c r="A2035" s="5">
        <v>1974</v>
      </c>
      <c r="B2035" s="138">
        <f>'Cap Outlay Deprec 26'!H12</f>
        <v>17576298</v>
      </c>
      <c r="D2035" s="2" t="str">
        <f t="shared" si="30"/>
        <v>Error?</v>
      </c>
    </row>
    <row r="2036" spans="1:4">
      <c r="A2036" s="5">
        <v>1975</v>
      </c>
      <c r="B2036" s="138">
        <f>'Cap Outlay Deprec 26'!H13</f>
        <v>236545</v>
      </c>
      <c r="D2036" s="2" t="str">
        <f t="shared" si="30"/>
        <v>Error?</v>
      </c>
    </row>
    <row r="2037" spans="1:4">
      <c r="A2037" s="5">
        <v>1976</v>
      </c>
      <c r="B2037" s="138">
        <f>'Cap Outlay Deprec 26'!H16</f>
        <v>188005318</v>
      </c>
      <c r="C2037" s="2" t="s">
        <v>572</v>
      </c>
      <c r="D2037" s="2" t="str">
        <f t="shared" si="30"/>
        <v>Error?</v>
      </c>
    </row>
    <row r="2038" spans="1:4">
      <c r="A2038" s="10">
        <v>1977</v>
      </c>
      <c r="D2038" s="2" t="str">
        <f t="shared" si="30"/>
        <v>OK</v>
      </c>
    </row>
    <row r="2039" spans="1:4">
      <c r="A2039" s="5">
        <v>1978</v>
      </c>
      <c r="B2039" s="138">
        <f>'Cap Outlay Deprec 26'!I8</f>
        <v>8106957</v>
      </c>
      <c r="D2039" s="2" t="str">
        <f t="shared" si="30"/>
        <v>Error?</v>
      </c>
    </row>
    <row r="2040" spans="1:4">
      <c r="A2040" s="5">
        <v>1979</v>
      </c>
      <c r="B2040" s="138">
        <f>'Cap Outlay Deprec 26'!I10</f>
        <v>741412</v>
      </c>
      <c r="D2040" s="2" t="str">
        <f t="shared" si="30"/>
        <v>Error?</v>
      </c>
    </row>
    <row r="2041" spans="1:4">
      <c r="A2041" s="5">
        <v>1980</v>
      </c>
      <c r="B2041" s="138">
        <f>'Cap Outlay Deprec 26'!I12</f>
        <v>2702493</v>
      </c>
      <c r="D2041" s="2" t="str">
        <f t="shared" si="30"/>
        <v>Error?</v>
      </c>
    </row>
    <row r="2042" spans="1:4">
      <c r="A2042" s="5">
        <v>1981</v>
      </c>
      <c r="B2042" s="138">
        <f>'Cap Outlay Deprec 26'!I13</f>
        <v>1584470</v>
      </c>
      <c r="D2042" s="2" t="str">
        <f t="shared" si="30"/>
        <v>Error?</v>
      </c>
    </row>
    <row r="2043" spans="1:4">
      <c r="A2043" s="5">
        <v>1982</v>
      </c>
      <c r="B2043" s="138">
        <f>'Cap Outlay Deprec 26'!I16</f>
        <v>13337114</v>
      </c>
      <c r="C2043" s="2" t="s">
        <v>572</v>
      </c>
      <c r="D2043" s="2" t="str">
        <f t="shared" si="30"/>
        <v>Error?</v>
      </c>
    </row>
    <row r="2044" spans="1:4">
      <c r="A2044" s="10">
        <v>1983</v>
      </c>
      <c r="D2044" s="2" t="str">
        <f t="shared" si="30"/>
        <v>OK</v>
      </c>
    </row>
    <row r="2045" spans="1:4">
      <c r="A2045" s="5">
        <v>1984</v>
      </c>
      <c r="B2045" s="138">
        <f>'Cap Outlay Deprec 26'!J8</f>
        <v>2257483</v>
      </c>
      <c r="D2045" s="2" t="str">
        <f t="shared" si="30"/>
        <v>Error?</v>
      </c>
    </row>
    <row r="2046" spans="1:4">
      <c r="A2046" s="5">
        <v>1985</v>
      </c>
      <c r="B2046" s="138">
        <f>'Cap Outlay Deprec 26'!J10</f>
        <v>43086</v>
      </c>
      <c r="D2046" s="2" t="str">
        <f t="shared" si="30"/>
        <v>Error?</v>
      </c>
    </row>
    <row r="2047" spans="1:4">
      <c r="A2047" s="5">
        <v>1986</v>
      </c>
      <c r="B2047" s="138">
        <f>'Cap Outlay Deprec 26'!J12</f>
        <v>2234017</v>
      </c>
      <c r="D2047" s="2" t="str">
        <f t="shared" ref="D2047:D2110" si="31">IF(ISBLANK(B2047),"OK",IF(A2047-B2047=0,"OK","Error?"))</f>
        <v>Error?</v>
      </c>
    </row>
    <row r="2048" spans="1:4">
      <c r="A2048" s="5">
        <v>1987</v>
      </c>
      <c r="B2048" s="138">
        <f>'Cap Outlay Deprec 26'!J13</f>
        <v>417571</v>
      </c>
      <c r="D2048" s="2" t="str">
        <f t="shared" si="31"/>
        <v>Error?</v>
      </c>
    </row>
    <row r="2049" spans="1:4">
      <c r="A2049" s="5">
        <v>1988</v>
      </c>
      <c r="B2049" s="138">
        <f>'Cap Outlay Deprec 26'!J16</f>
        <v>4952157</v>
      </c>
      <c r="C2049" s="2" t="s">
        <v>572</v>
      </c>
      <c r="D2049" s="2" t="str">
        <f t="shared" si="31"/>
        <v>Error?</v>
      </c>
    </row>
    <row r="2050" spans="1:4">
      <c r="A2050" s="10">
        <v>1989</v>
      </c>
      <c r="D2050" s="2" t="str">
        <f t="shared" si="31"/>
        <v>OK</v>
      </c>
    </row>
    <row r="2051" spans="1:4">
      <c r="A2051" s="5">
        <v>1990</v>
      </c>
      <c r="B2051" s="138">
        <f>'Cap Outlay Deprec 26'!K8</f>
        <v>171664391</v>
      </c>
      <c r="C2051" s="2" t="s">
        <v>572</v>
      </c>
      <c r="D2051" s="2" t="str">
        <f t="shared" si="31"/>
        <v>Error?</v>
      </c>
    </row>
    <row r="2052" spans="1:4">
      <c r="A2052" s="5">
        <v>1991</v>
      </c>
      <c r="B2052" s="138">
        <f>'Cap Outlay Deprec 26'!K10</f>
        <v>4618013</v>
      </c>
      <c r="C2052" s="2" t="s">
        <v>572</v>
      </c>
      <c r="D2052" s="2" t="str">
        <f t="shared" si="31"/>
        <v>Error?</v>
      </c>
    </row>
    <row r="2053" spans="1:4">
      <c r="A2053" s="5">
        <v>1992</v>
      </c>
      <c r="B2053" s="138">
        <f>'Cap Outlay Deprec 26'!K12</f>
        <v>18044774</v>
      </c>
      <c r="C2053" s="2" t="s">
        <v>572</v>
      </c>
      <c r="D2053" s="2" t="str">
        <f t="shared" si="31"/>
        <v>Error?</v>
      </c>
    </row>
    <row r="2054" spans="1:4">
      <c r="A2054" s="5">
        <v>1993</v>
      </c>
      <c r="B2054" s="138">
        <f>'Cap Outlay Deprec 26'!K13</f>
        <v>1403444</v>
      </c>
      <c r="C2054" s="2" t="s">
        <v>572</v>
      </c>
      <c r="D2054" s="2" t="str">
        <f t="shared" si="31"/>
        <v>Error?</v>
      </c>
    </row>
    <row r="2055" spans="1:4">
      <c r="A2055" s="5">
        <v>1994</v>
      </c>
      <c r="B2055" s="138">
        <f>'Cap Outlay Deprec 26'!K16</f>
        <v>196390275</v>
      </c>
      <c r="C2055" s="2" t="s">
        <v>572</v>
      </c>
      <c r="D2055" s="2" t="str">
        <f t="shared" si="31"/>
        <v>Error?</v>
      </c>
    </row>
    <row r="2056" spans="1:4">
      <c r="A2056" s="5">
        <v>1995</v>
      </c>
      <c r="B2056" s="138">
        <f>'Cap Outlay Deprec 26'!L5</f>
        <v>10020669</v>
      </c>
      <c r="C2056" s="2" t="s">
        <v>572</v>
      </c>
      <c r="D2056" s="2" t="str">
        <f t="shared" si="31"/>
        <v>Error?</v>
      </c>
    </row>
    <row r="2057" spans="1:4">
      <c r="A2057" s="5">
        <v>1996</v>
      </c>
      <c r="B2057" s="138">
        <f>'Cap Outlay Deprec 26'!L8</f>
        <v>233683455</v>
      </c>
      <c r="C2057" s="2" t="s">
        <v>572</v>
      </c>
      <c r="D2057" s="2" t="str">
        <f t="shared" si="31"/>
        <v>Error?</v>
      </c>
    </row>
    <row r="2058" spans="1:4">
      <c r="A2058" s="5">
        <v>1997</v>
      </c>
      <c r="B2058" s="138">
        <f>'Cap Outlay Deprec 26'!L10</f>
        <v>10210221</v>
      </c>
      <c r="C2058" s="2" t="s">
        <v>572</v>
      </c>
      <c r="D2058" s="2" t="str">
        <f t="shared" si="31"/>
        <v>Error?</v>
      </c>
    </row>
    <row r="2059" spans="1:4">
      <c r="A2059" s="5">
        <v>1998</v>
      </c>
      <c r="B2059" s="138">
        <f>'Cap Outlay Deprec 26'!L12</f>
        <v>8980158</v>
      </c>
      <c r="C2059" s="2" t="s">
        <v>572</v>
      </c>
      <c r="D2059" s="2" t="str">
        <f t="shared" si="31"/>
        <v>Error?</v>
      </c>
    </row>
    <row r="2060" spans="1:4">
      <c r="A2060" s="5">
        <v>1999</v>
      </c>
      <c r="B2060" s="138">
        <f>'Cap Outlay Deprec 26'!L13</f>
        <v>6518906</v>
      </c>
      <c r="C2060" s="2" t="s">
        <v>572</v>
      </c>
      <c r="D2060" s="2" t="str">
        <f t="shared" si="31"/>
        <v>Error?</v>
      </c>
    </row>
    <row r="2061" spans="1:4">
      <c r="A2061" s="5">
        <v>2000</v>
      </c>
      <c r="B2061" s="138">
        <f>'Cap Outlay Deprec 26'!L16</f>
        <v>294148864</v>
      </c>
      <c r="C2061" s="2" t="s">
        <v>572</v>
      </c>
      <c r="D2061" s="2" t="str">
        <f t="shared" si="31"/>
        <v>Error?</v>
      </c>
    </row>
    <row r="2062" spans="1:4">
      <c r="A2062" s="10">
        <v>2001</v>
      </c>
      <c r="D2062" s="2" t="str">
        <f t="shared" si="31"/>
        <v>OK</v>
      </c>
    </row>
    <row r="2063" spans="1:4">
      <c r="A2063" s="10">
        <v>2002</v>
      </c>
      <c r="D2063" s="2" t="str">
        <f t="shared" si="31"/>
        <v>OK</v>
      </c>
    </row>
    <row r="2064" spans="1:4">
      <c r="A2064" s="10">
        <v>2003</v>
      </c>
      <c r="D2064" s="2" t="str">
        <f t="shared" si="31"/>
        <v>OK</v>
      </c>
    </row>
    <row r="2065" spans="1:4">
      <c r="A2065" s="10">
        <v>2004</v>
      </c>
      <c r="D2065" s="2" t="str">
        <f t="shared" si="31"/>
        <v>OK</v>
      </c>
    </row>
    <row r="2066" spans="1:4">
      <c r="A2066" s="10">
        <v>2005</v>
      </c>
      <c r="D2066" s="2" t="str">
        <f t="shared" si="31"/>
        <v>OK</v>
      </c>
    </row>
    <row r="2067" spans="1:4">
      <c r="A2067" s="10">
        <v>2006</v>
      </c>
      <c r="D2067" s="2" t="str">
        <f t="shared" si="31"/>
        <v>OK</v>
      </c>
    </row>
    <row r="2068" spans="1:4">
      <c r="A2068" s="10">
        <v>2007</v>
      </c>
      <c r="D2068" s="2" t="str">
        <f t="shared" si="31"/>
        <v>OK</v>
      </c>
    </row>
    <row r="2069" spans="1:4">
      <c r="A2069" s="10">
        <v>2008</v>
      </c>
      <c r="D2069" s="2" t="str">
        <f t="shared" si="31"/>
        <v>OK</v>
      </c>
    </row>
    <row r="2070" spans="1:4">
      <c r="A2070" s="10">
        <v>2009</v>
      </c>
      <c r="D2070" s="2" t="str">
        <f t="shared" si="31"/>
        <v>OK</v>
      </c>
    </row>
    <row r="2071" spans="1:4">
      <c r="A2071" s="10">
        <v>2010</v>
      </c>
      <c r="D2071" s="2" t="str">
        <f t="shared" si="31"/>
        <v>OK</v>
      </c>
    </row>
    <row r="2072" spans="1:4">
      <c r="A2072" s="10">
        <v>2011</v>
      </c>
      <c r="D2072" s="2" t="str">
        <f t="shared" si="31"/>
        <v>OK</v>
      </c>
    </row>
    <row r="2073" spans="1:4">
      <c r="A2073" s="10">
        <v>2012</v>
      </c>
      <c r="D2073" s="2" t="str">
        <f t="shared" si="31"/>
        <v>OK</v>
      </c>
    </row>
    <row r="2074" spans="1:4">
      <c r="A2074" s="10">
        <v>2013</v>
      </c>
      <c r="D2074" s="2" t="str">
        <f t="shared" si="31"/>
        <v>OK</v>
      </c>
    </row>
    <row r="2075" spans="1:4">
      <c r="A2075" s="10">
        <v>2014</v>
      </c>
      <c r="D2075" s="2" t="str">
        <f t="shared" si="31"/>
        <v>OK</v>
      </c>
    </row>
    <row r="2076" spans="1:4">
      <c r="A2076" s="10">
        <v>2015</v>
      </c>
      <c r="D2076" s="2" t="str">
        <f t="shared" si="31"/>
        <v>OK</v>
      </c>
    </row>
    <row r="2077" spans="1:4">
      <c r="A2077" s="10">
        <v>2016</v>
      </c>
      <c r="C2077" s="2" t="s">
        <v>572</v>
      </c>
      <c r="D2077" s="2" t="str">
        <f t="shared" si="31"/>
        <v>OK</v>
      </c>
    </row>
    <row r="2078" spans="1:4">
      <c r="A2078" s="10">
        <v>2017</v>
      </c>
      <c r="C2078" s="2" t="s">
        <v>572</v>
      </c>
      <c r="D2078" s="2" t="str">
        <f t="shared" si="31"/>
        <v>OK</v>
      </c>
    </row>
    <row r="2079" spans="1:4">
      <c r="A2079" s="10">
        <v>2018</v>
      </c>
      <c r="D2079" s="2" t="str">
        <f t="shared" si="31"/>
        <v>OK</v>
      </c>
    </row>
    <row r="2080" spans="1:4">
      <c r="A2080" s="10">
        <v>2019</v>
      </c>
      <c r="D2080" s="2" t="str">
        <f t="shared" si="31"/>
        <v>OK</v>
      </c>
    </row>
    <row r="2081" spans="1:4">
      <c r="A2081" s="5">
        <v>2020</v>
      </c>
      <c r="B2081" s="138">
        <f>'Expenditures 15-22'!H84</f>
        <v>0</v>
      </c>
      <c r="C2081" s="2" t="s">
        <v>572</v>
      </c>
      <c r="D2081" s="2" t="str">
        <f t="shared" si="31"/>
        <v>Error?</v>
      </c>
    </row>
    <row r="2082" spans="1:4">
      <c r="A2082" s="10">
        <v>2021</v>
      </c>
      <c r="C2082" s="2" t="s">
        <v>572</v>
      </c>
      <c r="D2082" s="2" t="str">
        <f t="shared" si="31"/>
        <v>OK</v>
      </c>
    </row>
    <row r="2083" spans="1:4">
      <c r="A2083" s="10">
        <v>2022</v>
      </c>
      <c r="D2083" s="2" t="str">
        <f t="shared" si="31"/>
        <v>OK</v>
      </c>
    </row>
    <row r="2084" spans="1:4">
      <c r="A2084" s="10">
        <v>2023</v>
      </c>
      <c r="D2084" s="2" t="str">
        <f t="shared" si="31"/>
        <v>OK</v>
      </c>
    </row>
    <row r="2085" spans="1:4">
      <c r="A2085" s="10">
        <v>2024</v>
      </c>
      <c r="C2085" s="2" t="s">
        <v>572</v>
      </c>
      <c r="D2085" s="2" t="str">
        <f t="shared" si="31"/>
        <v>OK</v>
      </c>
    </row>
    <row r="2086" spans="1:4">
      <c r="A2086" s="10">
        <v>2025</v>
      </c>
      <c r="D2086" s="2" t="str">
        <f t="shared" si="31"/>
        <v>OK</v>
      </c>
    </row>
    <row r="2087" spans="1:4">
      <c r="A2087" s="10">
        <v>2026</v>
      </c>
      <c r="D2087" s="2" t="str">
        <f t="shared" si="31"/>
        <v>OK</v>
      </c>
    </row>
    <row r="2088" spans="1:4">
      <c r="A2088" s="5">
        <v>2027</v>
      </c>
      <c r="B2088" s="138">
        <f>'Expenditures 15-22'!K84</f>
        <v>4797117</v>
      </c>
      <c r="C2088" s="2" t="s">
        <v>572</v>
      </c>
      <c r="D2088" s="2" t="str">
        <f t="shared" si="31"/>
        <v>Error?</v>
      </c>
    </row>
    <row r="2089" spans="1:4">
      <c r="A2089" s="5">
        <v>2028</v>
      </c>
      <c r="B2089" s="138">
        <f>'Expenditures 15-22'!K92</f>
        <v>0</v>
      </c>
      <c r="C2089" s="2" t="s">
        <v>572</v>
      </c>
      <c r="D2089" s="2" t="str">
        <f t="shared" si="31"/>
        <v>Error?</v>
      </c>
    </row>
    <row r="2090" spans="1:4">
      <c r="A2090" s="10">
        <v>2029</v>
      </c>
      <c r="D2090" s="2" t="str">
        <f t="shared" si="31"/>
        <v>OK</v>
      </c>
    </row>
    <row r="2091" spans="1:4">
      <c r="A2091" s="5">
        <v>2030</v>
      </c>
      <c r="B2091" s="138">
        <f>'Expenditures 15-22'!H137</f>
        <v>0</v>
      </c>
      <c r="C2091" s="2" t="s">
        <v>572</v>
      </c>
      <c r="D2091" s="2" t="str">
        <f t="shared" si="31"/>
        <v>Error?</v>
      </c>
    </row>
    <row r="2092" spans="1:4">
      <c r="A2092" s="5">
        <v>2031</v>
      </c>
      <c r="B2092" s="138">
        <f>'Expenditures 15-22'!H138</f>
        <v>0</v>
      </c>
      <c r="D2092" s="2" t="str">
        <f t="shared" si="31"/>
        <v>Error?</v>
      </c>
    </row>
    <row r="2093" spans="1:4">
      <c r="A2093" s="5">
        <v>2032</v>
      </c>
      <c r="B2093" s="138">
        <f>'Expenditures 15-22'!K137</f>
        <v>0</v>
      </c>
      <c r="C2093" s="2" t="s">
        <v>572</v>
      </c>
      <c r="D2093" s="2" t="str">
        <f t="shared" si="31"/>
        <v>Error?</v>
      </c>
    </row>
    <row r="2094" spans="1:4">
      <c r="A2094" s="5">
        <v>2033</v>
      </c>
      <c r="B2094" s="138">
        <f>'Expenditures 15-22'!K138</f>
        <v>0</v>
      </c>
      <c r="C2094" s="2" t="s">
        <v>572</v>
      </c>
      <c r="D2094" s="2" t="str">
        <f t="shared" si="31"/>
        <v>Error?</v>
      </c>
    </row>
    <row r="2095" spans="1:4">
      <c r="A2095" s="10">
        <v>2034</v>
      </c>
      <c r="D2095" s="2" t="str">
        <f t="shared" si="31"/>
        <v>OK</v>
      </c>
    </row>
    <row r="2096" spans="1:4">
      <c r="A2096" s="10">
        <v>2035</v>
      </c>
      <c r="D2096" s="2" t="str">
        <f t="shared" si="31"/>
        <v>OK</v>
      </c>
    </row>
    <row r="2097" spans="1:4">
      <c r="A2097" s="10">
        <v>2036</v>
      </c>
      <c r="D2097" s="2" t="str">
        <f t="shared" si="31"/>
        <v>OK</v>
      </c>
    </row>
    <row r="2098" spans="1:4">
      <c r="A2098" s="10">
        <v>2037</v>
      </c>
      <c r="D2098" s="2" t="str">
        <f t="shared" si="31"/>
        <v>OK</v>
      </c>
    </row>
    <row r="2099" spans="1:4">
      <c r="A2099" s="10">
        <v>2038</v>
      </c>
      <c r="C2099" s="2" t="s">
        <v>572</v>
      </c>
      <c r="D2099" s="2" t="str">
        <f t="shared" si="31"/>
        <v>OK</v>
      </c>
    </row>
    <row r="2100" spans="1:4">
      <c r="A2100" s="10">
        <v>2039</v>
      </c>
      <c r="D2100" s="2" t="str">
        <f t="shared" si="31"/>
        <v>OK</v>
      </c>
    </row>
    <row r="2101" spans="1:4">
      <c r="A2101" s="10">
        <v>2040</v>
      </c>
      <c r="C2101" s="2" t="s">
        <v>572</v>
      </c>
      <c r="D2101" s="2" t="str">
        <f t="shared" si="31"/>
        <v>OK</v>
      </c>
    </row>
    <row r="2102" spans="1:4">
      <c r="A2102" s="5">
        <v>2041</v>
      </c>
      <c r="B2102" s="138">
        <f>'Expenditures 15-22'!K310</f>
        <v>0</v>
      </c>
      <c r="C2102" s="2" t="s">
        <v>572</v>
      </c>
      <c r="D2102" s="2" t="str">
        <f t="shared" si="31"/>
        <v>Error?</v>
      </c>
    </row>
    <row r="2103" spans="1:4">
      <c r="A2103" s="10">
        <v>2042</v>
      </c>
      <c r="D2103" s="2" t="str">
        <f t="shared" si="31"/>
        <v>OK</v>
      </c>
    </row>
    <row r="2104" spans="1:4">
      <c r="A2104" s="10">
        <v>2043</v>
      </c>
      <c r="D2104" s="2" t="str">
        <f t="shared" si="31"/>
        <v>OK</v>
      </c>
    </row>
    <row r="2105" spans="1:4">
      <c r="A2105" s="5">
        <v>2044</v>
      </c>
      <c r="B2105" s="138">
        <f>'Acct Summary 7-8'!I47</f>
        <v>0</v>
      </c>
      <c r="C2105" s="2" t="s">
        <v>572</v>
      </c>
      <c r="D2105" s="2" t="str">
        <f t="shared" si="31"/>
        <v>Error?</v>
      </c>
    </row>
    <row r="2106" spans="1:4">
      <c r="A2106" s="5">
        <v>2045</v>
      </c>
      <c r="B2106" s="138">
        <f>'Acct Summary 7-8'!I48</f>
        <v>0</v>
      </c>
      <c r="D2106" s="2" t="str">
        <f t="shared" si="31"/>
        <v>Error?</v>
      </c>
    </row>
    <row r="2107" spans="1:4">
      <c r="A2107" s="5">
        <v>2046</v>
      </c>
      <c r="B2107" s="138">
        <f>'Rest Tax Levies-Tort Im 25'!H11</f>
        <v>0</v>
      </c>
      <c r="D2107" s="2" t="str">
        <f t="shared" si="31"/>
        <v>Error?</v>
      </c>
    </row>
    <row r="2108" spans="1:4">
      <c r="A2108" s="10">
        <v>2047</v>
      </c>
      <c r="D2108" s="2" t="str">
        <f t="shared" si="31"/>
        <v>OK</v>
      </c>
    </row>
    <row r="2109" spans="1:4">
      <c r="A2109" s="10">
        <v>2048</v>
      </c>
      <c r="D2109" s="2" t="str">
        <f t="shared" si="31"/>
        <v>OK</v>
      </c>
    </row>
    <row r="2110" spans="1:4">
      <c r="A2110" s="10">
        <v>2049</v>
      </c>
      <c r="D2110" s="2" t="str">
        <f t="shared" si="31"/>
        <v>OK</v>
      </c>
    </row>
    <row r="2111" spans="1:4">
      <c r="A2111" s="10">
        <v>2050</v>
      </c>
      <c r="D2111" s="2" t="str">
        <f t="shared" ref="D2111:D2174" si="32">IF(ISBLANK(B2111),"OK",IF(A2111-B2111=0,"OK","Error?"))</f>
        <v>OK</v>
      </c>
    </row>
    <row r="2112" spans="1:4">
      <c r="A2112" s="10">
        <v>2051</v>
      </c>
      <c r="D2112" s="2" t="str">
        <f t="shared" si="32"/>
        <v>OK</v>
      </c>
    </row>
    <row r="2113" spans="1:4">
      <c r="A2113" s="10">
        <v>2052</v>
      </c>
      <c r="D2113" s="2" t="str">
        <f t="shared" si="32"/>
        <v>OK</v>
      </c>
    </row>
    <row r="2114" spans="1:4">
      <c r="A2114" s="10">
        <v>2053</v>
      </c>
      <c r="D2114" s="2" t="str">
        <f t="shared" si="32"/>
        <v>OK</v>
      </c>
    </row>
    <row r="2115" spans="1:4">
      <c r="A2115" s="10">
        <v>2054</v>
      </c>
      <c r="D2115" s="2" t="str">
        <f t="shared" si="32"/>
        <v>OK</v>
      </c>
    </row>
    <row r="2116" spans="1:4">
      <c r="A2116" s="10">
        <v>2055</v>
      </c>
      <c r="D2116" s="2" t="str">
        <f t="shared" si="32"/>
        <v>OK</v>
      </c>
    </row>
    <row r="2117" spans="1:4">
      <c r="A2117" s="10">
        <v>2056</v>
      </c>
      <c r="D2117" s="2" t="str">
        <f t="shared" si="32"/>
        <v>OK</v>
      </c>
    </row>
    <row r="2118" spans="1:4">
      <c r="A2118" s="10">
        <v>2057</v>
      </c>
      <c r="D2118" s="2" t="str">
        <f t="shared" si="32"/>
        <v>OK</v>
      </c>
    </row>
    <row r="2119" spans="1:4">
      <c r="A2119" s="10">
        <v>2058</v>
      </c>
      <c r="D2119" s="2" t="str">
        <f t="shared" si="32"/>
        <v>OK</v>
      </c>
    </row>
    <row r="2120" spans="1:4">
      <c r="A2120" s="10">
        <v>2059</v>
      </c>
      <c r="D2120" s="2" t="str">
        <f t="shared" si="32"/>
        <v>OK</v>
      </c>
    </row>
    <row r="2121" spans="1:4">
      <c r="A2121" s="10">
        <v>2060</v>
      </c>
      <c r="D2121" s="2" t="str">
        <f t="shared" si="32"/>
        <v>OK</v>
      </c>
    </row>
    <row r="2122" spans="1:4">
      <c r="A2122" s="10">
        <v>2061</v>
      </c>
      <c r="D2122" s="2" t="str">
        <f t="shared" si="32"/>
        <v>OK</v>
      </c>
    </row>
    <row r="2123" spans="1:4">
      <c r="A2123" s="10">
        <v>2062</v>
      </c>
      <c r="D2123" s="2" t="str">
        <f t="shared" si="32"/>
        <v>OK</v>
      </c>
    </row>
    <row r="2124" spans="1:4">
      <c r="A2124" s="10">
        <v>2063</v>
      </c>
      <c r="D2124" s="2" t="str">
        <f t="shared" si="32"/>
        <v>OK</v>
      </c>
    </row>
    <row r="2125" spans="1:4">
      <c r="A2125" s="10">
        <v>2064</v>
      </c>
      <c r="D2125" s="2" t="str">
        <f t="shared" si="32"/>
        <v>OK</v>
      </c>
    </row>
    <row r="2126" spans="1:4">
      <c r="A2126" s="10">
        <v>2065</v>
      </c>
      <c r="D2126" s="2" t="str">
        <f t="shared" si="32"/>
        <v>OK</v>
      </c>
    </row>
    <row r="2127" spans="1:4">
      <c r="A2127" s="10">
        <v>2066</v>
      </c>
      <c r="D2127" s="2" t="str">
        <f t="shared" si="32"/>
        <v>OK</v>
      </c>
    </row>
    <row r="2128" spans="1:4">
      <c r="A2128" s="10">
        <v>2067</v>
      </c>
      <c r="D2128" s="2" t="str">
        <f t="shared" si="32"/>
        <v>OK</v>
      </c>
    </row>
    <row r="2129" spans="1:4">
      <c r="A2129" s="10">
        <v>2068</v>
      </c>
      <c r="D2129" s="2" t="str">
        <f t="shared" si="32"/>
        <v>OK</v>
      </c>
    </row>
    <row r="2130" spans="1:4">
      <c r="A2130" s="10">
        <v>2069</v>
      </c>
      <c r="D2130" s="2" t="str">
        <f t="shared" si="32"/>
        <v>OK</v>
      </c>
    </row>
    <row r="2131" spans="1:4">
      <c r="A2131" s="10">
        <v>2070</v>
      </c>
      <c r="C2131" s="2" t="s">
        <v>572</v>
      </c>
      <c r="D2131" s="2" t="str">
        <f t="shared" si="32"/>
        <v>OK</v>
      </c>
    </row>
    <row r="2132" spans="1:4">
      <c r="A2132" s="10">
        <v>2071</v>
      </c>
      <c r="D2132" s="2" t="str">
        <f t="shared" si="32"/>
        <v>OK</v>
      </c>
    </row>
    <row r="2133" spans="1:4">
      <c r="A2133" s="10">
        <v>2072</v>
      </c>
      <c r="D2133" s="2" t="str">
        <f t="shared" si="32"/>
        <v>OK</v>
      </c>
    </row>
    <row r="2134" spans="1:4">
      <c r="A2134" s="10">
        <v>2073</v>
      </c>
      <c r="D2134" s="2" t="str">
        <f t="shared" si="32"/>
        <v>OK</v>
      </c>
    </row>
    <row r="2135" spans="1:4">
      <c r="A2135" s="10">
        <v>2074</v>
      </c>
      <c r="D2135" s="2" t="str">
        <f t="shared" si="32"/>
        <v>OK</v>
      </c>
    </row>
    <row r="2136" spans="1:4">
      <c r="A2136" s="10">
        <v>2075</v>
      </c>
      <c r="D2136" s="2" t="str">
        <f t="shared" si="32"/>
        <v>OK</v>
      </c>
    </row>
    <row r="2137" spans="1:4">
      <c r="A2137" s="10">
        <v>2076</v>
      </c>
      <c r="D2137" s="2" t="str">
        <f t="shared" si="32"/>
        <v>OK</v>
      </c>
    </row>
    <row r="2138" spans="1:4">
      <c r="A2138" s="10">
        <v>2077</v>
      </c>
      <c r="D2138" s="2" t="str">
        <f t="shared" si="32"/>
        <v>OK</v>
      </c>
    </row>
    <row r="2139" spans="1:4">
      <c r="A2139" s="10">
        <v>2078</v>
      </c>
      <c r="D2139" s="2" t="str">
        <f t="shared" si="32"/>
        <v>OK</v>
      </c>
    </row>
    <row r="2140" spans="1:4">
      <c r="A2140" s="10">
        <v>2079</v>
      </c>
      <c r="D2140" s="2" t="str">
        <f t="shared" si="32"/>
        <v>OK</v>
      </c>
    </row>
    <row r="2141" spans="1:4">
      <c r="A2141" s="10">
        <v>2080</v>
      </c>
      <c r="D2141" s="2" t="str">
        <f t="shared" si="32"/>
        <v>OK</v>
      </c>
    </row>
    <row r="2142" spans="1:4">
      <c r="A2142" s="10">
        <v>2081</v>
      </c>
      <c r="D2142" s="2" t="str">
        <f t="shared" si="32"/>
        <v>OK</v>
      </c>
    </row>
    <row r="2143" spans="1:4">
      <c r="A2143" s="10">
        <v>2082</v>
      </c>
      <c r="D2143" s="2" t="str">
        <f t="shared" si="32"/>
        <v>OK</v>
      </c>
    </row>
    <row r="2144" spans="1:4">
      <c r="A2144" s="10">
        <v>2083</v>
      </c>
      <c r="D2144" s="2" t="str">
        <f t="shared" si="32"/>
        <v>OK</v>
      </c>
    </row>
    <row r="2145" spans="1:4">
      <c r="A2145" s="10">
        <v>2084</v>
      </c>
      <c r="D2145" s="2" t="str">
        <f t="shared" si="32"/>
        <v>OK</v>
      </c>
    </row>
    <row r="2146" spans="1:4">
      <c r="A2146" s="10">
        <v>2085</v>
      </c>
      <c r="D2146" s="2" t="str">
        <f t="shared" si="32"/>
        <v>OK</v>
      </c>
    </row>
    <row r="2147" spans="1:4">
      <c r="A2147" s="10">
        <v>2086</v>
      </c>
      <c r="D2147" s="2" t="str">
        <f t="shared" si="32"/>
        <v>OK</v>
      </c>
    </row>
    <row r="2148" spans="1:4">
      <c r="A2148" s="10">
        <v>2087</v>
      </c>
      <c r="D2148" s="2" t="str">
        <f t="shared" si="32"/>
        <v>OK</v>
      </c>
    </row>
    <row r="2149" spans="1:4">
      <c r="A2149" s="10">
        <v>2088</v>
      </c>
      <c r="D2149" s="2" t="str">
        <f t="shared" si="32"/>
        <v>OK</v>
      </c>
    </row>
    <row r="2150" spans="1:4">
      <c r="A2150" s="10">
        <v>2089</v>
      </c>
      <c r="D2150" s="2" t="str">
        <f t="shared" si="32"/>
        <v>OK</v>
      </c>
    </row>
    <row r="2151" spans="1:4">
      <c r="A2151" s="10">
        <v>2090</v>
      </c>
      <c r="D2151" s="2" t="str">
        <f t="shared" si="32"/>
        <v>OK</v>
      </c>
    </row>
    <row r="2152" spans="1:4">
      <c r="A2152" s="10">
        <v>2091</v>
      </c>
      <c r="D2152" s="2" t="str">
        <f t="shared" si="32"/>
        <v>OK</v>
      </c>
    </row>
    <row r="2153" spans="1:4">
      <c r="A2153" s="10">
        <v>2092</v>
      </c>
      <c r="D2153" s="2" t="str">
        <f t="shared" si="32"/>
        <v>OK</v>
      </c>
    </row>
    <row r="2154" spans="1:4">
      <c r="A2154" s="10">
        <v>2093</v>
      </c>
      <c r="D2154" s="2" t="str">
        <f t="shared" si="32"/>
        <v>OK</v>
      </c>
    </row>
    <row r="2155" spans="1:4">
      <c r="A2155" s="10">
        <v>2094</v>
      </c>
      <c r="D2155" s="2" t="str">
        <f t="shared" si="32"/>
        <v>OK</v>
      </c>
    </row>
    <row r="2156" spans="1:4">
      <c r="A2156" s="10">
        <v>2095</v>
      </c>
      <c r="D2156" s="2" t="str">
        <f t="shared" si="32"/>
        <v>OK</v>
      </c>
    </row>
    <row r="2157" spans="1:4">
      <c r="A2157" s="10">
        <v>2096</v>
      </c>
      <c r="D2157" s="2" t="str">
        <f t="shared" si="32"/>
        <v>OK</v>
      </c>
    </row>
    <row r="2158" spans="1:4">
      <c r="A2158" s="10">
        <v>2097</v>
      </c>
      <c r="D2158" s="2" t="str">
        <f t="shared" si="32"/>
        <v>OK</v>
      </c>
    </row>
    <row r="2159" spans="1:4">
      <c r="A2159" s="10">
        <v>2098</v>
      </c>
      <c r="D2159" s="2" t="str">
        <f t="shared" si="32"/>
        <v>OK</v>
      </c>
    </row>
    <row r="2160" spans="1:4">
      <c r="A2160" s="10">
        <v>2099</v>
      </c>
      <c r="D2160" s="2" t="str">
        <f t="shared" si="32"/>
        <v>OK</v>
      </c>
    </row>
    <row r="2161" spans="1:4">
      <c r="A2161" s="10">
        <v>2100</v>
      </c>
      <c r="D2161" s="2" t="str">
        <f t="shared" si="32"/>
        <v>OK</v>
      </c>
    </row>
    <row r="2162" spans="1:4">
      <c r="A2162" s="10">
        <v>2101</v>
      </c>
      <c r="D2162" s="2" t="str">
        <f t="shared" si="32"/>
        <v>OK</v>
      </c>
    </row>
    <row r="2163" spans="1:4">
      <c r="A2163" s="10">
        <v>2102</v>
      </c>
      <c r="D2163" s="2" t="str">
        <f t="shared" si="32"/>
        <v>OK</v>
      </c>
    </row>
    <row r="2164" spans="1:4">
      <c r="A2164" s="10">
        <v>2103</v>
      </c>
      <c r="D2164" s="2" t="str">
        <f t="shared" si="32"/>
        <v>OK</v>
      </c>
    </row>
    <row r="2165" spans="1:4">
      <c r="A2165" s="10">
        <v>2104</v>
      </c>
      <c r="D2165" s="2" t="str">
        <f t="shared" si="32"/>
        <v>OK</v>
      </c>
    </row>
    <row r="2166" spans="1:4">
      <c r="A2166" s="10">
        <v>2105</v>
      </c>
      <c r="D2166" s="2" t="str">
        <f t="shared" si="32"/>
        <v>OK</v>
      </c>
    </row>
    <row r="2167" spans="1:4">
      <c r="A2167" s="10">
        <v>2106</v>
      </c>
      <c r="D2167" s="2" t="str">
        <f t="shared" si="32"/>
        <v>OK</v>
      </c>
    </row>
    <row r="2168" spans="1:4">
      <c r="A2168" s="10">
        <v>2107</v>
      </c>
      <c r="D2168" s="2" t="str">
        <f t="shared" si="32"/>
        <v>OK</v>
      </c>
    </row>
    <row r="2169" spans="1:4">
      <c r="A2169" s="10">
        <v>2108</v>
      </c>
      <c r="D2169" s="2" t="str">
        <f t="shared" si="32"/>
        <v>OK</v>
      </c>
    </row>
    <row r="2170" spans="1:4">
      <c r="A2170" s="10">
        <v>2109</v>
      </c>
      <c r="D2170" s="2" t="str">
        <f t="shared" si="32"/>
        <v>OK</v>
      </c>
    </row>
    <row r="2171" spans="1:4">
      <c r="A2171" s="10">
        <v>2110</v>
      </c>
      <c r="D2171" s="2" t="str">
        <f t="shared" si="32"/>
        <v>OK</v>
      </c>
    </row>
    <row r="2172" spans="1:4">
      <c r="A2172" s="10">
        <v>2111</v>
      </c>
      <c r="D2172" s="2" t="str">
        <f t="shared" si="32"/>
        <v>OK</v>
      </c>
    </row>
    <row r="2173" spans="1:4">
      <c r="A2173" s="10">
        <v>2112</v>
      </c>
      <c r="D2173" s="2" t="str">
        <f t="shared" si="32"/>
        <v>OK</v>
      </c>
    </row>
    <row r="2174" spans="1:4">
      <c r="A2174" s="10">
        <v>2113</v>
      </c>
      <c r="D2174" s="2" t="str">
        <f t="shared" si="32"/>
        <v>OK</v>
      </c>
    </row>
    <row r="2175" spans="1:4">
      <c r="A2175" s="10">
        <v>2114</v>
      </c>
      <c r="D2175" s="2" t="str">
        <f t="shared" ref="D2175:D2238" si="33">IF(ISBLANK(B2175),"OK",IF(A2175-B2175=0,"OK","Error?"))</f>
        <v>OK</v>
      </c>
    </row>
    <row r="2176" spans="1:4">
      <c r="A2176" s="10">
        <v>2115</v>
      </c>
      <c r="D2176" s="2" t="str">
        <f t="shared" si="33"/>
        <v>OK</v>
      </c>
    </row>
    <row r="2177" spans="1:4">
      <c r="A2177" s="10">
        <v>2116</v>
      </c>
      <c r="D2177" s="2" t="str">
        <f t="shared" si="33"/>
        <v>OK</v>
      </c>
    </row>
    <row r="2178" spans="1:4">
      <c r="A2178" s="10">
        <v>2117</v>
      </c>
      <c r="D2178" s="2" t="str">
        <f t="shared" si="33"/>
        <v>OK</v>
      </c>
    </row>
    <row r="2179" spans="1:4">
      <c r="A2179" s="10">
        <v>2118</v>
      </c>
      <c r="D2179" s="2" t="str">
        <f t="shared" si="33"/>
        <v>OK</v>
      </c>
    </row>
    <row r="2180" spans="1:4">
      <c r="A2180" s="10">
        <v>2119</v>
      </c>
      <c r="D2180" s="2" t="str">
        <f t="shared" si="33"/>
        <v>OK</v>
      </c>
    </row>
    <row r="2181" spans="1:4">
      <c r="A2181" s="10">
        <v>2120</v>
      </c>
      <c r="D2181" s="2" t="str">
        <f t="shared" si="33"/>
        <v>OK</v>
      </c>
    </row>
    <row r="2182" spans="1:4">
      <c r="A2182" s="10">
        <v>2121</v>
      </c>
      <c r="D2182" s="2" t="str">
        <f t="shared" si="33"/>
        <v>OK</v>
      </c>
    </row>
    <row r="2183" spans="1:4">
      <c r="A2183" s="10">
        <v>2122</v>
      </c>
      <c r="D2183" s="2" t="str">
        <f t="shared" si="33"/>
        <v>OK</v>
      </c>
    </row>
    <row r="2184" spans="1:4">
      <c r="A2184" s="10">
        <v>2123</v>
      </c>
      <c r="D2184" s="2" t="str">
        <f t="shared" si="33"/>
        <v>OK</v>
      </c>
    </row>
    <row r="2185" spans="1:4">
      <c r="A2185" s="10">
        <v>2124</v>
      </c>
      <c r="D2185" s="2" t="str">
        <f t="shared" si="33"/>
        <v>OK</v>
      </c>
    </row>
    <row r="2186" spans="1:4">
      <c r="A2186" s="10">
        <v>2125</v>
      </c>
      <c r="D2186" s="2" t="str">
        <f t="shared" si="33"/>
        <v>OK</v>
      </c>
    </row>
    <row r="2187" spans="1:4">
      <c r="A2187" s="10">
        <v>2126</v>
      </c>
      <c r="D2187" s="2" t="str">
        <f t="shared" si="33"/>
        <v>OK</v>
      </c>
    </row>
    <row r="2188" spans="1:4">
      <c r="A2188" s="10">
        <v>2127</v>
      </c>
      <c r="D2188" s="2" t="str">
        <f t="shared" si="33"/>
        <v>OK</v>
      </c>
    </row>
    <row r="2189" spans="1:4">
      <c r="A2189" s="10">
        <v>2128</v>
      </c>
      <c r="D2189" s="2" t="str">
        <f t="shared" si="33"/>
        <v>OK</v>
      </c>
    </row>
    <row r="2190" spans="1:4">
      <c r="A2190" s="10">
        <v>2129</v>
      </c>
      <c r="D2190" s="2" t="str">
        <f t="shared" si="33"/>
        <v>OK</v>
      </c>
    </row>
    <row r="2191" spans="1:4">
      <c r="A2191" s="10">
        <v>2130</v>
      </c>
      <c r="D2191" s="2" t="str">
        <f t="shared" si="33"/>
        <v>OK</v>
      </c>
    </row>
    <row r="2192" spans="1:4">
      <c r="A2192" s="10">
        <v>2131</v>
      </c>
      <c r="D2192" s="2" t="str">
        <f t="shared" si="33"/>
        <v>OK</v>
      </c>
    </row>
    <row r="2193" spans="1:4">
      <c r="A2193" s="10">
        <v>2132</v>
      </c>
      <c r="D2193" s="2" t="str">
        <f t="shared" si="33"/>
        <v>OK</v>
      </c>
    </row>
    <row r="2194" spans="1:4">
      <c r="A2194" s="10">
        <v>2133</v>
      </c>
      <c r="D2194" s="2" t="str">
        <f t="shared" si="33"/>
        <v>OK</v>
      </c>
    </row>
    <row r="2195" spans="1:4">
      <c r="A2195" s="10">
        <v>2134</v>
      </c>
      <c r="D2195" s="2" t="str">
        <f t="shared" si="33"/>
        <v>OK</v>
      </c>
    </row>
    <row r="2196" spans="1:4">
      <c r="A2196" s="10">
        <v>2135</v>
      </c>
      <c r="D2196" s="2" t="str">
        <f t="shared" si="33"/>
        <v>OK</v>
      </c>
    </row>
    <row r="2197" spans="1:4">
      <c r="A2197" s="10">
        <v>2136</v>
      </c>
      <c r="D2197" s="2" t="str">
        <f t="shared" si="33"/>
        <v>OK</v>
      </c>
    </row>
    <row r="2198" spans="1:4">
      <c r="A2198" s="10">
        <v>2137</v>
      </c>
      <c r="D2198" s="2" t="str">
        <f t="shared" si="33"/>
        <v>OK</v>
      </c>
    </row>
    <row r="2199" spans="1:4">
      <c r="A2199" s="10">
        <v>2138</v>
      </c>
      <c r="D2199" s="2" t="str">
        <f t="shared" si="33"/>
        <v>OK</v>
      </c>
    </row>
    <row r="2200" spans="1:4">
      <c r="A2200" s="10">
        <v>2139</v>
      </c>
      <c r="D2200" s="2" t="str">
        <f t="shared" si="33"/>
        <v>OK</v>
      </c>
    </row>
    <row r="2201" spans="1:4">
      <c r="A2201" s="10">
        <v>2140</v>
      </c>
      <c r="D2201" s="2" t="str">
        <f t="shared" si="33"/>
        <v>OK</v>
      </c>
    </row>
    <row r="2202" spans="1:4">
      <c r="A2202" s="10">
        <v>2141</v>
      </c>
      <c r="D2202" s="2" t="str">
        <f t="shared" si="33"/>
        <v>OK</v>
      </c>
    </row>
    <row r="2203" spans="1:4">
      <c r="A2203" s="10">
        <v>2142</v>
      </c>
      <c r="D2203" s="2" t="str">
        <f t="shared" si="33"/>
        <v>OK</v>
      </c>
    </row>
    <row r="2204" spans="1:4">
      <c r="A2204" s="10">
        <v>2143</v>
      </c>
      <c r="D2204" s="2" t="str">
        <f t="shared" si="33"/>
        <v>OK</v>
      </c>
    </row>
    <row r="2205" spans="1:4">
      <c r="A2205" s="10">
        <v>2144</v>
      </c>
      <c r="D2205" s="2" t="str">
        <f t="shared" si="33"/>
        <v>OK</v>
      </c>
    </row>
    <row r="2206" spans="1:4">
      <c r="A2206" s="10">
        <v>2145</v>
      </c>
      <c r="D2206" s="2" t="str">
        <f t="shared" si="33"/>
        <v>OK</v>
      </c>
    </row>
    <row r="2207" spans="1:4">
      <c r="A2207" s="10">
        <v>2146</v>
      </c>
      <c r="D2207" s="2" t="str">
        <f t="shared" si="33"/>
        <v>OK</v>
      </c>
    </row>
    <row r="2208" spans="1:4">
      <c r="A2208" s="10">
        <v>2147</v>
      </c>
      <c r="D2208" s="2" t="str">
        <f t="shared" si="33"/>
        <v>OK</v>
      </c>
    </row>
    <row r="2209" spans="1:4">
      <c r="A2209" s="10">
        <v>2148</v>
      </c>
      <c r="D2209" s="2" t="str">
        <f t="shared" si="33"/>
        <v>OK</v>
      </c>
    </row>
    <row r="2210" spans="1:4">
      <c r="A2210" s="10">
        <v>2149</v>
      </c>
      <c r="D2210" s="2" t="str">
        <f t="shared" si="33"/>
        <v>OK</v>
      </c>
    </row>
    <row r="2211" spans="1:4">
      <c r="A2211" s="10">
        <v>2150</v>
      </c>
      <c r="D2211" s="2" t="str">
        <f t="shared" si="33"/>
        <v>OK</v>
      </c>
    </row>
    <row r="2212" spans="1:4">
      <c r="A2212" s="10">
        <v>2151</v>
      </c>
      <c r="D2212" s="2" t="str">
        <f t="shared" si="33"/>
        <v>OK</v>
      </c>
    </row>
    <row r="2213" spans="1:4">
      <c r="A2213" s="10">
        <v>2152</v>
      </c>
      <c r="D2213" s="2" t="str">
        <f t="shared" si="33"/>
        <v>OK</v>
      </c>
    </row>
    <row r="2214" spans="1:4">
      <c r="A2214" s="10">
        <v>2153</v>
      </c>
      <c r="D2214" s="2" t="str">
        <f t="shared" si="33"/>
        <v>OK</v>
      </c>
    </row>
    <row r="2215" spans="1:4">
      <c r="A2215" s="10">
        <v>2154</v>
      </c>
      <c r="D2215" s="2" t="str">
        <f t="shared" si="33"/>
        <v>OK</v>
      </c>
    </row>
    <row r="2216" spans="1:4">
      <c r="A2216" s="10">
        <v>2155</v>
      </c>
      <c r="D2216" s="2" t="str">
        <f t="shared" si="33"/>
        <v>OK</v>
      </c>
    </row>
    <row r="2217" spans="1:4">
      <c r="A2217" s="10">
        <v>2156</v>
      </c>
      <c r="D2217" s="2" t="str">
        <f t="shared" si="33"/>
        <v>OK</v>
      </c>
    </row>
    <row r="2218" spans="1:4">
      <c r="A2218" s="10">
        <v>2157</v>
      </c>
      <c r="D2218" s="2" t="str">
        <f t="shared" si="33"/>
        <v>OK</v>
      </c>
    </row>
    <row r="2219" spans="1:4">
      <c r="A2219" s="10">
        <v>2158</v>
      </c>
      <c r="D2219" s="2" t="str">
        <f t="shared" si="33"/>
        <v>OK</v>
      </c>
    </row>
    <row r="2220" spans="1:4">
      <c r="A2220" s="10">
        <v>2159</v>
      </c>
      <c r="D2220" s="2" t="str">
        <f t="shared" si="33"/>
        <v>OK</v>
      </c>
    </row>
    <row r="2221" spans="1:4">
      <c r="A2221" s="10">
        <v>2160</v>
      </c>
      <c r="D2221" s="2" t="str">
        <f t="shared" si="33"/>
        <v>OK</v>
      </c>
    </row>
    <row r="2222" spans="1:4">
      <c r="A2222" s="10">
        <v>2161</v>
      </c>
      <c r="D2222" s="2" t="str">
        <f t="shared" si="33"/>
        <v>OK</v>
      </c>
    </row>
    <row r="2223" spans="1:4">
      <c r="A2223" s="10">
        <v>2162</v>
      </c>
      <c r="D2223" s="2" t="str">
        <f t="shared" si="33"/>
        <v>OK</v>
      </c>
    </row>
    <row r="2224" spans="1:4">
      <c r="A2224" s="10">
        <v>2163</v>
      </c>
      <c r="D2224" s="2" t="str">
        <f t="shared" si="33"/>
        <v>OK</v>
      </c>
    </row>
    <row r="2225" spans="1:4">
      <c r="A2225" s="10">
        <v>2164</v>
      </c>
      <c r="D2225" s="2" t="str">
        <f t="shared" si="33"/>
        <v>OK</v>
      </c>
    </row>
    <row r="2226" spans="1:4">
      <c r="A2226" s="10">
        <v>2165</v>
      </c>
      <c r="D2226" s="2" t="str">
        <f t="shared" si="33"/>
        <v>OK</v>
      </c>
    </row>
    <row r="2227" spans="1:4">
      <c r="A2227" s="10">
        <v>2166</v>
      </c>
      <c r="D2227" s="2" t="str">
        <f t="shared" si="33"/>
        <v>OK</v>
      </c>
    </row>
    <row r="2228" spans="1:4">
      <c r="A2228" s="10">
        <v>2167</v>
      </c>
      <c r="D2228" s="2" t="str">
        <f t="shared" si="33"/>
        <v>OK</v>
      </c>
    </row>
    <row r="2229" spans="1:4">
      <c r="A2229" s="10">
        <v>2168</v>
      </c>
      <c r="D2229" s="2" t="str">
        <f t="shared" si="33"/>
        <v>OK</v>
      </c>
    </row>
    <row r="2230" spans="1:4">
      <c r="A2230" s="10">
        <v>2169</v>
      </c>
      <c r="D2230" s="2" t="str">
        <f t="shared" si="33"/>
        <v>OK</v>
      </c>
    </row>
    <row r="2231" spans="1:4">
      <c r="A2231" s="10">
        <v>2170</v>
      </c>
      <c r="D2231" s="2" t="str">
        <f t="shared" si="33"/>
        <v>OK</v>
      </c>
    </row>
    <row r="2232" spans="1:4">
      <c r="A2232" s="10">
        <v>2171</v>
      </c>
      <c r="D2232" s="2" t="str">
        <f t="shared" si="33"/>
        <v>OK</v>
      </c>
    </row>
    <row r="2233" spans="1:4">
      <c r="A2233" s="10">
        <v>2172</v>
      </c>
      <c r="D2233" s="2" t="str">
        <f t="shared" si="33"/>
        <v>OK</v>
      </c>
    </row>
    <row r="2234" spans="1:4">
      <c r="A2234" s="10">
        <v>2173</v>
      </c>
      <c r="D2234" s="2" t="str">
        <f t="shared" si="33"/>
        <v>OK</v>
      </c>
    </row>
    <row r="2235" spans="1:4">
      <c r="A2235" s="10">
        <v>2174</v>
      </c>
      <c r="D2235" s="2" t="str">
        <f t="shared" si="33"/>
        <v>OK</v>
      </c>
    </row>
    <row r="2236" spans="1:4">
      <c r="A2236" s="10">
        <v>2175</v>
      </c>
      <c r="D2236" s="2" t="str">
        <f t="shared" si="33"/>
        <v>OK</v>
      </c>
    </row>
    <row r="2237" spans="1:4">
      <c r="A2237" s="10">
        <v>2176</v>
      </c>
      <c r="D2237" s="2" t="str">
        <f t="shared" si="33"/>
        <v>OK</v>
      </c>
    </row>
    <row r="2238" spans="1:4">
      <c r="A2238" s="10">
        <v>2177</v>
      </c>
      <c r="D2238" s="2" t="str">
        <f t="shared" si="33"/>
        <v>OK</v>
      </c>
    </row>
    <row r="2239" spans="1:4">
      <c r="A2239" s="10">
        <v>2178</v>
      </c>
      <c r="D2239" s="2" t="str">
        <f t="shared" ref="D2239:D2302" si="34">IF(ISBLANK(B2239),"OK",IF(A2239-B2239=0,"OK","Error?"))</f>
        <v>OK</v>
      </c>
    </row>
    <row r="2240" spans="1:4">
      <c r="A2240" s="10">
        <v>2179</v>
      </c>
      <c r="D2240" s="2" t="str">
        <f t="shared" si="34"/>
        <v>OK</v>
      </c>
    </row>
    <row r="2241" spans="1:4">
      <c r="A2241" s="10">
        <v>2180</v>
      </c>
      <c r="D2241" s="2" t="str">
        <f t="shared" si="34"/>
        <v>OK</v>
      </c>
    </row>
    <row r="2242" spans="1:4">
      <c r="A2242" s="10">
        <v>2181</v>
      </c>
      <c r="D2242" s="2" t="str">
        <f t="shared" si="34"/>
        <v>OK</v>
      </c>
    </row>
    <row r="2243" spans="1:4">
      <c r="A2243" s="10">
        <v>2182</v>
      </c>
      <c r="D2243" s="2" t="str">
        <f t="shared" si="34"/>
        <v>OK</v>
      </c>
    </row>
    <row r="2244" spans="1:4">
      <c r="A2244" s="10">
        <v>2183</v>
      </c>
      <c r="D2244" s="2" t="str">
        <f t="shared" si="34"/>
        <v>OK</v>
      </c>
    </row>
    <row r="2245" spans="1:4">
      <c r="A2245" s="10">
        <v>2184</v>
      </c>
      <c r="D2245" s="2" t="str">
        <f t="shared" si="34"/>
        <v>OK</v>
      </c>
    </row>
    <row r="2246" spans="1:4">
      <c r="A2246" s="10">
        <v>2185</v>
      </c>
      <c r="D2246" s="2" t="str">
        <f t="shared" si="34"/>
        <v>OK</v>
      </c>
    </row>
    <row r="2247" spans="1:4">
      <c r="A2247" s="10">
        <v>2186</v>
      </c>
      <c r="D2247" s="2" t="str">
        <f t="shared" si="34"/>
        <v>OK</v>
      </c>
    </row>
    <row r="2248" spans="1:4">
      <c r="A2248" s="10">
        <v>2187</v>
      </c>
      <c r="D2248" s="2" t="str">
        <f t="shared" si="34"/>
        <v>OK</v>
      </c>
    </row>
    <row r="2249" spans="1:4">
      <c r="A2249" s="10">
        <v>2188</v>
      </c>
      <c r="D2249" s="2" t="str">
        <f t="shared" si="34"/>
        <v>OK</v>
      </c>
    </row>
    <row r="2250" spans="1:4">
      <c r="A2250" s="10">
        <v>2189</v>
      </c>
      <c r="D2250" s="2" t="str">
        <f t="shared" si="34"/>
        <v>OK</v>
      </c>
    </row>
    <row r="2251" spans="1:4">
      <c r="A2251" s="10">
        <v>2190</v>
      </c>
      <c r="D2251" s="2" t="str">
        <f t="shared" si="34"/>
        <v>OK</v>
      </c>
    </row>
    <row r="2252" spans="1:4">
      <c r="A2252" s="10">
        <v>2191</v>
      </c>
      <c r="D2252" s="2" t="str">
        <f t="shared" si="34"/>
        <v>OK</v>
      </c>
    </row>
    <row r="2253" spans="1:4">
      <c r="A2253" s="10">
        <v>2192</v>
      </c>
      <c r="D2253" s="2" t="str">
        <f t="shared" si="34"/>
        <v>OK</v>
      </c>
    </row>
    <row r="2254" spans="1:4">
      <c r="A2254" s="10">
        <v>2193</v>
      </c>
      <c r="D2254" s="2" t="str">
        <f t="shared" si="34"/>
        <v>OK</v>
      </c>
    </row>
    <row r="2255" spans="1:4">
      <c r="A2255" s="10">
        <v>2194</v>
      </c>
      <c r="D2255" s="2" t="str">
        <f t="shared" si="34"/>
        <v>OK</v>
      </c>
    </row>
    <row r="2256" spans="1:4">
      <c r="A2256" s="10">
        <v>2195</v>
      </c>
      <c r="D2256" s="2" t="str">
        <f t="shared" si="34"/>
        <v>OK</v>
      </c>
    </row>
    <row r="2257" spans="1:4">
      <c r="A2257" s="10">
        <v>2196</v>
      </c>
      <c r="D2257" s="2" t="str">
        <f t="shared" si="34"/>
        <v>OK</v>
      </c>
    </row>
    <row r="2258" spans="1:4">
      <c r="A2258" s="10">
        <v>2197</v>
      </c>
      <c r="D2258" s="2" t="str">
        <f t="shared" si="34"/>
        <v>OK</v>
      </c>
    </row>
    <row r="2259" spans="1:4">
      <c r="A2259" s="10">
        <v>2198</v>
      </c>
      <c r="D2259" s="2" t="str">
        <f t="shared" si="34"/>
        <v>OK</v>
      </c>
    </row>
    <row r="2260" spans="1:4">
      <c r="A2260" s="10">
        <v>2199</v>
      </c>
      <c r="D2260" s="2" t="str">
        <f t="shared" si="34"/>
        <v>OK</v>
      </c>
    </row>
    <row r="2261" spans="1:4">
      <c r="A2261" s="10">
        <v>2200</v>
      </c>
      <c r="D2261" s="2" t="str">
        <f t="shared" si="34"/>
        <v>OK</v>
      </c>
    </row>
    <row r="2262" spans="1:4">
      <c r="A2262" s="10">
        <v>2201</v>
      </c>
      <c r="D2262" s="2" t="str">
        <f t="shared" si="34"/>
        <v>OK</v>
      </c>
    </row>
    <row r="2263" spans="1:4">
      <c r="A2263" s="10">
        <v>2202</v>
      </c>
      <c r="D2263" s="2" t="str">
        <f t="shared" si="34"/>
        <v>OK</v>
      </c>
    </row>
    <row r="2264" spans="1:4">
      <c r="A2264" s="10">
        <v>2203</v>
      </c>
      <c r="D2264" s="2" t="str">
        <f t="shared" si="34"/>
        <v>OK</v>
      </c>
    </row>
    <row r="2265" spans="1:4">
      <c r="A2265" s="10">
        <v>2204</v>
      </c>
      <c r="D2265" s="2" t="str">
        <f t="shared" si="34"/>
        <v>OK</v>
      </c>
    </row>
    <row r="2266" spans="1:4">
      <c r="A2266" s="10">
        <v>2205</v>
      </c>
      <c r="D2266" s="2" t="str">
        <f t="shared" si="34"/>
        <v>OK</v>
      </c>
    </row>
    <row r="2267" spans="1:4">
      <c r="A2267" s="10">
        <v>2206</v>
      </c>
      <c r="D2267" s="2" t="str">
        <f t="shared" si="34"/>
        <v>OK</v>
      </c>
    </row>
    <row r="2268" spans="1:4">
      <c r="A2268" s="10">
        <v>2207</v>
      </c>
      <c r="D2268" s="2" t="str">
        <f t="shared" si="34"/>
        <v>OK</v>
      </c>
    </row>
    <row r="2269" spans="1:4">
      <c r="A2269" s="10">
        <v>2208</v>
      </c>
      <c r="D2269" s="2" t="str">
        <f t="shared" si="34"/>
        <v>OK</v>
      </c>
    </row>
    <row r="2270" spans="1:4">
      <c r="A2270" s="10">
        <v>2209</v>
      </c>
      <c r="D2270" s="2" t="str">
        <f t="shared" si="34"/>
        <v>OK</v>
      </c>
    </row>
    <row r="2271" spans="1:4">
      <c r="A2271" s="10">
        <v>2210</v>
      </c>
      <c r="D2271" s="2" t="str">
        <f t="shared" si="34"/>
        <v>OK</v>
      </c>
    </row>
    <row r="2272" spans="1:4">
      <c r="A2272" s="10">
        <v>2211</v>
      </c>
      <c r="D2272" s="2" t="str">
        <f t="shared" si="34"/>
        <v>OK</v>
      </c>
    </row>
    <row r="2273" spans="1:4">
      <c r="A2273" s="10">
        <v>2212</v>
      </c>
      <c r="D2273" s="2" t="str">
        <f t="shared" si="34"/>
        <v>OK</v>
      </c>
    </row>
    <row r="2274" spans="1:4">
      <c r="A2274" s="10">
        <v>2213</v>
      </c>
      <c r="D2274" s="2" t="str">
        <f t="shared" si="34"/>
        <v>OK</v>
      </c>
    </row>
    <row r="2275" spans="1:4">
      <c r="A2275" s="10">
        <v>2214</v>
      </c>
      <c r="D2275" s="2" t="str">
        <f t="shared" si="34"/>
        <v>OK</v>
      </c>
    </row>
    <row r="2276" spans="1:4">
      <c r="A2276" s="10">
        <v>2215</v>
      </c>
      <c r="D2276" s="2" t="str">
        <f t="shared" si="34"/>
        <v>OK</v>
      </c>
    </row>
    <row r="2277" spans="1:4">
      <c r="A2277" s="10">
        <v>2216</v>
      </c>
      <c r="D2277" s="2" t="str">
        <f t="shared" si="34"/>
        <v>OK</v>
      </c>
    </row>
    <row r="2278" spans="1:4">
      <c r="A2278" s="10">
        <v>2217</v>
      </c>
      <c r="D2278" s="2" t="str">
        <f t="shared" si="34"/>
        <v>OK</v>
      </c>
    </row>
    <row r="2279" spans="1:4">
      <c r="A2279" s="10">
        <v>2218</v>
      </c>
      <c r="D2279" s="2" t="str">
        <f t="shared" si="34"/>
        <v>OK</v>
      </c>
    </row>
    <row r="2280" spans="1:4">
      <c r="A2280" s="10">
        <v>2219</v>
      </c>
      <c r="D2280" s="2" t="str">
        <f t="shared" si="34"/>
        <v>OK</v>
      </c>
    </row>
    <row r="2281" spans="1:4">
      <c r="A2281" s="10">
        <v>2220</v>
      </c>
      <c r="D2281" s="2" t="str">
        <f t="shared" si="34"/>
        <v>OK</v>
      </c>
    </row>
    <row r="2282" spans="1:4">
      <c r="A2282" s="10">
        <v>2221</v>
      </c>
      <c r="D2282" s="2" t="str">
        <f t="shared" si="34"/>
        <v>OK</v>
      </c>
    </row>
    <row r="2283" spans="1:4">
      <c r="A2283" s="10">
        <v>2222</v>
      </c>
      <c r="D2283" s="2" t="str">
        <f t="shared" si="34"/>
        <v>OK</v>
      </c>
    </row>
    <row r="2284" spans="1:4">
      <c r="A2284" s="10">
        <v>2223</v>
      </c>
      <c r="D2284" s="2" t="str">
        <f t="shared" si="34"/>
        <v>OK</v>
      </c>
    </row>
    <row r="2285" spans="1:4">
      <c r="A2285" s="10">
        <v>2224</v>
      </c>
      <c r="D2285" s="2" t="str">
        <f t="shared" si="34"/>
        <v>OK</v>
      </c>
    </row>
    <row r="2286" spans="1:4">
      <c r="A2286" s="10">
        <v>2225</v>
      </c>
      <c r="D2286" s="2" t="str">
        <f t="shared" si="34"/>
        <v>OK</v>
      </c>
    </row>
    <row r="2287" spans="1:4">
      <c r="A2287" s="10">
        <v>2226</v>
      </c>
      <c r="D2287" s="2" t="str">
        <f t="shared" si="34"/>
        <v>OK</v>
      </c>
    </row>
    <row r="2288" spans="1:4">
      <c r="A2288" s="10">
        <v>2227</v>
      </c>
      <c r="D2288" s="2" t="str">
        <f t="shared" si="34"/>
        <v>OK</v>
      </c>
    </row>
    <row r="2289" spans="1:4">
      <c r="A2289" s="10">
        <v>2228</v>
      </c>
      <c r="D2289" s="2" t="str">
        <f t="shared" si="34"/>
        <v>OK</v>
      </c>
    </row>
    <row r="2290" spans="1:4">
      <c r="A2290" s="10">
        <v>2229</v>
      </c>
      <c r="D2290" s="2" t="str">
        <f t="shared" si="34"/>
        <v>OK</v>
      </c>
    </row>
    <row r="2291" spans="1:4">
      <c r="A2291" s="10">
        <v>2230</v>
      </c>
      <c r="D2291" s="2" t="str">
        <f t="shared" si="34"/>
        <v>OK</v>
      </c>
    </row>
    <row r="2292" spans="1:4">
      <c r="A2292" s="10">
        <v>2231</v>
      </c>
      <c r="D2292" s="2" t="str">
        <f t="shared" si="34"/>
        <v>OK</v>
      </c>
    </row>
    <row r="2293" spans="1:4">
      <c r="A2293" s="10">
        <v>2232</v>
      </c>
      <c r="D2293" s="2" t="str">
        <f t="shared" si="34"/>
        <v>OK</v>
      </c>
    </row>
    <row r="2294" spans="1:4">
      <c r="A2294" s="10">
        <v>2233</v>
      </c>
      <c r="D2294" s="2" t="str">
        <f t="shared" si="34"/>
        <v>OK</v>
      </c>
    </row>
    <row r="2295" spans="1:4">
      <c r="A2295" s="10">
        <v>2234</v>
      </c>
      <c r="D2295" s="2" t="str">
        <f t="shared" si="34"/>
        <v>OK</v>
      </c>
    </row>
    <row r="2296" spans="1:4">
      <c r="A2296" s="10">
        <v>2235</v>
      </c>
      <c r="D2296" s="2" t="str">
        <f t="shared" si="34"/>
        <v>OK</v>
      </c>
    </row>
    <row r="2297" spans="1:4">
      <c r="A2297" s="10">
        <v>2236</v>
      </c>
      <c r="D2297" s="2" t="str">
        <f t="shared" si="34"/>
        <v>OK</v>
      </c>
    </row>
    <row r="2298" spans="1:4">
      <c r="A2298" s="10">
        <v>2237</v>
      </c>
      <c r="D2298" s="2" t="str">
        <f t="shared" si="34"/>
        <v>OK</v>
      </c>
    </row>
    <row r="2299" spans="1:4">
      <c r="A2299" s="10">
        <v>2238</v>
      </c>
      <c r="D2299" s="2" t="str">
        <f t="shared" si="34"/>
        <v>OK</v>
      </c>
    </row>
    <row r="2300" spans="1:4">
      <c r="A2300" s="10">
        <v>2239</v>
      </c>
      <c r="D2300" s="2" t="str">
        <f t="shared" si="34"/>
        <v>OK</v>
      </c>
    </row>
    <row r="2301" spans="1:4">
      <c r="A2301" s="10">
        <v>2240</v>
      </c>
      <c r="D2301" s="2" t="str">
        <f t="shared" si="34"/>
        <v>OK</v>
      </c>
    </row>
    <row r="2302" spans="1:4">
      <c r="A2302" s="10">
        <v>2241</v>
      </c>
      <c r="D2302" s="2" t="str">
        <f t="shared" si="34"/>
        <v>OK</v>
      </c>
    </row>
    <row r="2303" spans="1:4">
      <c r="A2303" s="10">
        <v>2242</v>
      </c>
      <c r="D2303" s="2" t="str">
        <f t="shared" ref="D2303:D2366" si="35">IF(ISBLANK(B2303),"OK",IF(A2303-B2303=0,"OK","Error?"))</f>
        <v>OK</v>
      </c>
    </row>
    <row r="2304" spans="1:4">
      <c r="A2304" s="10">
        <v>2243</v>
      </c>
      <c r="D2304" s="2" t="str">
        <f t="shared" si="35"/>
        <v>OK</v>
      </c>
    </row>
    <row r="2305" spans="1:4">
      <c r="A2305" s="10">
        <v>2244</v>
      </c>
      <c r="D2305" s="2" t="str">
        <f t="shared" si="35"/>
        <v>OK</v>
      </c>
    </row>
    <row r="2306" spans="1:4">
      <c r="A2306" s="10">
        <v>2245</v>
      </c>
      <c r="D2306" s="2" t="str">
        <f t="shared" si="35"/>
        <v>OK</v>
      </c>
    </row>
    <row r="2307" spans="1:4">
      <c r="A2307" s="10">
        <v>2246</v>
      </c>
      <c r="D2307" s="2" t="str">
        <f t="shared" si="35"/>
        <v>OK</v>
      </c>
    </row>
    <row r="2308" spans="1:4">
      <c r="A2308" s="10">
        <v>2247</v>
      </c>
      <c r="D2308" s="2" t="str">
        <f t="shared" si="35"/>
        <v>OK</v>
      </c>
    </row>
    <row r="2309" spans="1:4">
      <c r="A2309" s="10">
        <v>2248</v>
      </c>
      <c r="D2309" s="2" t="str">
        <f t="shared" si="35"/>
        <v>OK</v>
      </c>
    </row>
    <row r="2310" spans="1:4">
      <c r="A2310" s="10">
        <v>2249</v>
      </c>
      <c r="D2310" s="2" t="str">
        <f t="shared" si="35"/>
        <v>OK</v>
      </c>
    </row>
    <row r="2311" spans="1:4">
      <c r="A2311" s="10">
        <v>2250</v>
      </c>
      <c r="D2311" s="2" t="str">
        <f t="shared" si="35"/>
        <v>OK</v>
      </c>
    </row>
    <row r="2312" spans="1:4">
      <c r="A2312" s="10">
        <v>2251</v>
      </c>
      <c r="D2312" s="2" t="str">
        <f t="shared" si="35"/>
        <v>OK</v>
      </c>
    </row>
    <row r="2313" spans="1:4">
      <c r="A2313" s="10">
        <v>2252</v>
      </c>
      <c r="D2313" s="2" t="str">
        <f t="shared" si="35"/>
        <v>OK</v>
      </c>
    </row>
    <row r="2314" spans="1:4">
      <c r="A2314" s="10">
        <v>2253</v>
      </c>
      <c r="D2314" s="2" t="str">
        <f t="shared" si="35"/>
        <v>OK</v>
      </c>
    </row>
    <row r="2315" spans="1:4">
      <c r="A2315" s="10">
        <v>2254</v>
      </c>
      <c r="D2315" s="2" t="str">
        <f t="shared" si="35"/>
        <v>OK</v>
      </c>
    </row>
    <row r="2316" spans="1:4">
      <c r="A2316" s="10">
        <v>2255</v>
      </c>
      <c r="D2316" s="2" t="str">
        <f t="shared" si="35"/>
        <v>OK</v>
      </c>
    </row>
    <row r="2317" spans="1:4">
      <c r="A2317" s="10">
        <v>2256</v>
      </c>
      <c r="D2317" s="2" t="str">
        <f t="shared" si="35"/>
        <v>OK</v>
      </c>
    </row>
    <row r="2318" spans="1:4">
      <c r="A2318" s="10">
        <v>2257</v>
      </c>
      <c r="D2318" s="2" t="str">
        <f t="shared" si="35"/>
        <v>OK</v>
      </c>
    </row>
    <row r="2319" spans="1:4">
      <c r="A2319" s="10">
        <v>2258</v>
      </c>
      <c r="D2319" s="2" t="str">
        <f t="shared" si="35"/>
        <v>OK</v>
      </c>
    </row>
    <row r="2320" spans="1:4">
      <c r="A2320" s="10">
        <v>2259</v>
      </c>
      <c r="D2320" s="2" t="str">
        <f t="shared" si="35"/>
        <v>OK</v>
      </c>
    </row>
    <row r="2321" spans="1:4">
      <c r="A2321" s="10">
        <v>2260</v>
      </c>
      <c r="D2321" s="2" t="str">
        <f t="shared" si="35"/>
        <v>OK</v>
      </c>
    </row>
    <row r="2322" spans="1:4">
      <c r="A2322" s="10">
        <v>2261</v>
      </c>
      <c r="D2322" s="2" t="str">
        <f t="shared" si="35"/>
        <v>OK</v>
      </c>
    </row>
    <row r="2323" spans="1:4">
      <c r="A2323" s="10">
        <v>2262</v>
      </c>
      <c r="D2323" s="2" t="str">
        <f t="shared" si="35"/>
        <v>OK</v>
      </c>
    </row>
    <row r="2324" spans="1:4">
      <c r="A2324" s="10">
        <v>2263</v>
      </c>
      <c r="D2324" s="2" t="str">
        <f t="shared" si="35"/>
        <v>OK</v>
      </c>
    </row>
    <row r="2325" spans="1:4">
      <c r="A2325" s="10">
        <v>2264</v>
      </c>
      <c r="D2325" s="2" t="str">
        <f t="shared" si="35"/>
        <v>OK</v>
      </c>
    </row>
    <row r="2326" spans="1:4">
      <c r="A2326" s="10">
        <v>2265</v>
      </c>
      <c r="D2326" s="2" t="str">
        <f t="shared" si="35"/>
        <v>OK</v>
      </c>
    </row>
    <row r="2327" spans="1:4">
      <c r="A2327" s="10">
        <v>2266</v>
      </c>
      <c r="D2327" s="2" t="str">
        <f t="shared" si="35"/>
        <v>OK</v>
      </c>
    </row>
    <row r="2328" spans="1:4">
      <c r="A2328" s="10">
        <v>2267</v>
      </c>
      <c r="D2328" s="2" t="str">
        <f t="shared" si="35"/>
        <v>OK</v>
      </c>
    </row>
    <row r="2329" spans="1:4">
      <c r="A2329" s="10">
        <v>2268</v>
      </c>
      <c r="D2329" s="2" t="str">
        <f t="shared" si="35"/>
        <v>OK</v>
      </c>
    </row>
    <row r="2330" spans="1:4">
      <c r="A2330" s="10">
        <v>2269</v>
      </c>
      <c r="D2330" s="2" t="str">
        <f t="shared" si="35"/>
        <v>OK</v>
      </c>
    </row>
    <row r="2331" spans="1:4">
      <c r="A2331" s="10">
        <v>2270</v>
      </c>
      <c r="D2331" s="2" t="str">
        <f t="shared" si="35"/>
        <v>OK</v>
      </c>
    </row>
    <row r="2332" spans="1:4">
      <c r="A2332" s="10">
        <v>2271</v>
      </c>
      <c r="D2332" s="2" t="str">
        <f t="shared" si="35"/>
        <v>OK</v>
      </c>
    </row>
    <row r="2333" spans="1:4">
      <c r="A2333" s="10">
        <v>2272</v>
      </c>
      <c r="D2333" s="2" t="str">
        <f t="shared" si="35"/>
        <v>OK</v>
      </c>
    </row>
    <row r="2334" spans="1:4">
      <c r="A2334" s="10">
        <v>2273</v>
      </c>
      <c r="D2334" s="2" t="str">
        <f t="shared" si="35"/>
        <v>OK</v>
      </c>
    </row>
    <row r="2335" spans="1:4">
      <c r="A2335" s="10">
        <v>2274</v>
      </c>
      <c r="D2335" s="2" t="str">
        <f t="shared" si="35"/>
        <v>OK</v>
      </c>
    </row>
    <row r="2336" spans="1:4">
      <c r="A2336" s="10">
        <v>2275</v>
      </c>
      <c r="D2336" s="2" t="str">
        <f t="shared" si="35"/>
        <v>OK</v>
      </c>
    </row>
    <row r="2337" spans="1:4">
      <c r="A2337" s="10">
        <v>2276</v>
      </c>
      <c r="D2337" s="2" t="str">
        <f t="shared" si="35"/>
        <v>OK</v>
      </c>
    </row>
    <row r="2338" spans="1:4">
      <c r="A2338" s="10">
        <v>2277</v>
      </c>
      <c r="D2338" s="2" t="str">
        <f t="shared" si="35"/>
        <v>OK</v>
      </c>
    </row>
    <row r="2339" spans="1:4">
      <c r="A2339" s="10">
        <v>2278</v>
      </c>
      <c r="D2339" s="2" t="str">
        <f t="shared" si="35"/>
        <v>OK</v>
      </c>
    </row>
    <row r="2340" spans="1:4">
      <c r="A2340" s="10">
        <v>2279</v>
      </c>
      <c r="D2340" s="2" t="str">
        <f t="shared" si="35"/>
        <v>OK</v>
      </c>
    </row>
    <row r="2341" spans="1:4">
      <c r="A2341" s="10">
        <v>2280</v>
      </c>
      <c r="D2341" s="2" t="str">
        <f t="shared" si="35"/>
        <v>OK</v>
      </c>
    </row>
    <row r="2342" spans="1:4">
      <c r="A2342" s="10">
        <v>2281</v>
      </c>
      <c r="D2342" s="2" t="str">
        <f t="shared" si="35"/>
        <v>OK</v>
      </c>
    </row>
    <row r="2343" spans="1:4">
      <c r="A2343" s="10">
        <v>2282</v>
      </c>
      <c r="D2343" s="2" t="str">
        <f t="shared" si="35"/>
        <v>OK</v>
      </c>
    </row>
    <row r="2344" spans="1:4">
      <c r="A2344" s="10">
        <v>2283</v>
      </c>
      <c r="D2344" s="2" t="str">
        <f t="shared" si="35"/>
        <v>OK</v>
      </c>
    </row>
    <row r="2345" spans="1:4">
      <c r="A2345" s="10">
        <v>2284</v>
      </c>
      <c r="D2345" s="2" t="str">
        <f t="shared" si="35"/>
        <v>OK</v>
      </c>
    </row>
    <row r="2346" spans="1:4">
      <c r="A2346" s="10">
        <v>2285</v>
      </c>
      <c r="D2346" s="2" t="str">
        <f t="shared" si="35"/>
        <v>OK</v>
      </c>
    </row>
    <row r="2347" spans="1:4">
      <c r="A2347" s="10">
        <v>2286</v>
      </c>
      <c r="D2347" s="2" t="str">
        <f t="shared" si="35"/>
        <v>OK</v>
      </c>
    </row>
    <row r="2348" spans="1:4">
      <c r="A2348" s="10">
        <v>2287</v>
      </c>
      <c r="D2348" s="2" t="str">
        <f t="shared" si="35"/>
        <v>OK</v>
      </c>
    </row>
    <row r="2349" spans="1:4">
      <c r="A2349" s="10">
        <v>2288</v>
      </c>
      <c r="D2349" s="2" t="str">
        <f t="shared" si="35"/>
        <v>OK</v>
      </c>
    </row>
    <row r="2350" spans="1:4">
      <c r="A2350" s="10">
        <v>2289</v>
      </c>
      <c r="D2350" s="2" t="str">
        <f t="shared" si="35"/>
        <v>OK</v>
      </c>
    </row>
    <row r="2351" spans="1:4">
      <c r="A2351" s="10">
        <v>2290</v>
      </c>
      <c r="D2351" s="2" t="str">
        <f t="shared" si="35"/>
        <v>OK</v>
      </c>
    </row>
    <row r="2352" spans="1:4">
      <c r="A2352" s="10">
        <v>2291</v>
      </c>
      <c r="D2352" s="2" t="str">
        <f t="shared" si="35"/>
        <v>OK</v>
      </c>
    </row>
    <row r="2353" spans="1:4">
      <c r="A2353" s="10">
        <v>2292</v>
      </c>
      <c r="D2353" s="2" t="str">
        <f t="shared" si="35"/>
        <v>OK</v>
      </c>
    </row>
    <row r="2354" spans="1:4">
      <c r="A2354" s="10">
        <v>2293</v>
      </c>
      <c r="D2354" s="2" t="str">
        <f t="shared" si="35"/>
        <v>OK</v>
      </c>
    </row>
    <row r="2355" spans="1:4">
      <c r="A2355" s="10">
        <v>2294</v>
      </c>
      <c r="D2355" s="2" t="str">
        <f t="shared" si="35"/>
        <v>OK</v>
      </c>
    </row>
    <row r="2356" spans="1:4">
      <c r="A2356" s="10">
        <v>2295</v>
      </c>
      <c r="D2356" s="2" t="str">
        <f t="shared" si="35"/>
        <v>OK</v>
      </c>
    </row>
    <row r="2357" spans="1:4">
      <c r="A2357" s="10">
        <v>2296</v>
      </c>
      <c r="D2357" s="2" t="str">
        <f t="shared" si="35"/>
        <v>OK</v>
      </c>
    </row>
    <row r="2358" spans="1:4">
      <c r="A2358" s="10">
        <v>2297</v>
      </c>
      <c r="D2358" s="2" t="str">
        <f t="shared" si="35"/>
        <v>OK</v>
      </c>
    </row>
    <row r="2359" spans="1:4">
      <c r="A2359" s="10">
        <v>2298</v>
      </c>
      <c r="D2359" s="2" t="str">
        <f t="shared" si="35"/>
        <v>OK</v>
      </c>
    </row>
    <row r="2360" spans="1:4">
      <c r="A2360" s="10">
        <v>2299</v>
      </c>
      <c r="D2360" s="2" t="str">
        <f t="shared" si="35"/>
        <v>OK</v>
      </c>
    </row>
    <row r="2361" spans="1:4">
      <c r="A2361" s="10">
        <v>2300</v>
      </c>
      <c r="D2361" s="2" t="str">
        <f t="shared" si="35"/>
        <v>OK</v>
      </c>
    </row>
    <row r="2362" spans="1:4">
      <c r="A2362" s="10">
        <v>2301</v>
      </c>
      <c r="D2362" s="2" t="str">
        <f t="shared" si="35"/>
        <v>OK</v>
      </c>
    </row>
    <row r="2363" spans="1:4">
      <c r="A2363" s="10">
        <v>2302</v>
      </c>
      <c r="D2363" s="2" t="str">
        <f t="shared" si="35"/>
        <v>OK</v>
      </c>
    </row>
    <row r="2364" spans="1:4">
      <c r="A2364" s="10">
        <v>2303</v>
      </c>
      <c r="D2364" s="2" t="str">
        <f t="shared" si="35"/>
        <v>OK</v>
      </c>
    </row>
    <row r="2365" spans="1:4">
      <c r="A2365" s="10">
        <v>2304</v>
      </c>
      <c r="D2365" s="2" t="str">
        <f t="shared" si="35"/>
        <v>OK</v>
      </c>
    </row>
    <row r="2366" spans="1:4">
      <c r="A2366" s="10">
        <v>2305</v>
      </c>
      <c r="D2366" s="2" t="str">
        <f t="shared" si="35"/>
        <v>OK</v>
      </c>
    </row>
    <row r="2367" spans="1:4">
      <c r="A2367" s="10">
        <v>2306</v>
      </c>
      <c r="D2367" s="2" t="str">
        <f t="shared" ref="D2367:D2430" si="36">IF(ISBLANK(B2367),"OK",IF(A2367-B2367=0,"OK","Error?"))</f>
        <v>OK</v>
      </c>
    </row>
    <row r="2368" spans="1:4">
      <c r="A2368" s="10">
        <v>2307</v>
      </c>
      <c r="D2368" s="2" t="str">
        <f t="shared" si="36"/>
        <v>OK</v>
      </c>
    </row>
    <row r="2369" spans="1:4">
      <c r="A2369" s="10">
        <v>2308</v>
      </c>
      <c r="D2369" s="2" t="str">
        <f t="shared" si="36"/>
        <v>OK</v>
      </c>
    </row>
    <row r="2370" spans="1:4">
      <c r="A2370" s="10">
        <v>2309</v>
      </c>
      <c r="D2370" s="2" t="str">
        <f t="shared" si="36"/>
        <v>OK</v>
      </c>
    </row>
    <row r="2371" spans="1:4">
      <c r="A2371" s="10">
        <v>2310</v>
      </c>
      <c r="D2371" s="2" t="str">
        <f t="shared" si="36"/>
        <v>OK</v>
      </c>
    </row>
    <row r="2372" spans="1:4">
      <c r="A2372" s="10">
        <v>2311</v>
      </c>
      <c r="D2372" s="2" t="str">
        <f t="shared" si="36"/>
        <v>OK</v>
      </c>
    </row>
    <row r="2373" spans="1:4">
      <c r="A2373" s="10">
        <v>2312</v>
      </c>
      <c r="D2373" s="2" t="str">
        <f t="shared" si="36"/>
        <v>OK</v>
      </c>
    </row>
    <row r="2374" spans="1:4">
      <c r="A2374" s="10">
        <v>2313</v>
      </c>
      <c r="D2374" s="2" t="str">
        <f t="shared" si="36"/>
        <v>OK</v>
      </c>
    </row>
    <row r="2375" spans="1:4">
      <c r="A2375" s="10">
        <v>2314</v>
      </c>
      <c r="D2375" s="2" t="str">
        <f t="shared" si="36"/>
        <v>OK</v>
      </c>
    </row>
    <row r="2376" spans="1:4">
      <c r="A2376" s="10">
        <v>2315</v>
      </c>
      <c r="D2376" s="2" t="str">
        <f t="shared" si="36"/>
        <v>OK</v>
      </c>
    </row>
    <row r="2377" spans="1:4">
      <c r="A2377" s="10">
        <v>2316</v>
      </c>
      <c r="D2377" s="2" t="str">
        <f t="shared" si="36"/>
        <v>OK</v>
      </c>
    </row>
    <row r="2378" spans="1:4">
      <c r="A2378" s="10">
        <v>2317</v>
      </c>
      <c r="D2378" s="2" t="str">
        <f t="shared" si="36"/>
        <v>OK</v>
      </c>
    </row>
    <row r="2379" spans="1:4">
      <c r="A2379" s="10">
        <v>2318</v>
      </c>
      <c r="D2379" s="2" t="str">
        <f t="shared" si="36"/>
        <v>OK</v>
      </c>
    </row>
    <row r="2380" spans="1:4">
      <c r="A2380" s="10">
        <v>2319</v>
      </c>
      <c r="D2380" s="2" t="str">
        <f t="shared" si="36"/>
        <v>OK</v>
      </c>
    </row>
    <row r="2381" spans="1:4">
      <c r="A2381" s="10">
        <v>2320</v>
      </c>
      <c r="D2381" s="2" t="str">
        <f t="shared" si="36"/>
        <v>OK</v>
      </c>
    </row>
    <row r="2382" spans="1:4">
      <c r="A2382" s="10">
        <v>2321</v>
      </c>
      <c r="D2382" s="2" t="str">
        <f t="shared" si="36"/>
        <v>OK</v>
      </c>
    </row>
    <row r="2383" spans="1:4">
      <c r="A2383" s="10">
        <v>2322</v>
      </c>
      <c r="D2383" s="2" t="str">
        <f t="shared" si="36"/>
        <v>OK</v>
      </c>
    </row>
    <row r="2384" spans="1:4">
      <c r="A2384" s="10">
        <v>2323</v>
      </c>
      <c r="D2384" s="2" t="str">
        <f t="shared" si="36"/>
        <v>OK</v>
      </c>
    </row>
    <row r="2385" spans="1:4">
      <c r="A2385" s="10">
        <v>2324</v>
      </c>
      <c r="D2385" s="2" t="str">
        <f t="shared" si="36"/>
        <v>OK</v>
      </c>
    </row>
    <row r="2386" spans="1:4">
      <c r="A2386" s="10">
        <v>2325</v>
      </c>
      <c r="D2386" s="2" t="str">
        <f t="shared" si="36"/>
        <v>OK</v>
      </c>
    </row>
    <row r="2387" spans="1:4">
      <c r="A2387" s="10">
        <v>2326</v>
      </c>
      <c r="D2387" s="2" t="str">
        <f t="shared" si="36"/>
        <v>OK</v>
      </c>
    </row>
    <row r="2388" spans="1:4">
      <c r="A2388" s="10">
        <v>2327</v>
      </c>
      <c r="D2388" s="2" t="str">
        <f t="shared" si="36"/>
        <v>OK</v>
      </c>
    </row>
    <row r="2389" spans="1:4">
      <c r="A2389" s="10">
        <v>2328</v>
      </c>
      <c r="D2389" s="2" t="str">
        <f t="shared" si="36"/>
        <v>OK</v>
      </c>
    </row>
    <row r="2390" spans="1:4">
      <c r="A2390" s="10">
        <v>2329</v>
      </c>
      <c r="D2390" s="2" t="str">
        <f t="shared" si="36"/>
        <v>OK</v>
      </c>
    </row>
    <row r="2391" spans="1:4">
      <c r="A2391" s="10">
        <v>2330</v>
      </c>
      <c r="D2391" s="2" t="str">
        <f t="shared" si="36"/>
        <v>OK</v>
      </c>
    </row>
    <row r="2392" spans="1:4">
      <c r="A2392" s="10">
        <v>2331</v>
      </c>
      <c r="D2392" s="2" t="str">
        <f t="shared" si="36"/>
        <v>OK</v>
      </c>
    </row>
    <row r="2393" spans="1:4">
      <c r="A2393" s="10">
        <v>2332</v>
      </c>
      <c r="D2393" s="2" t="str">
        <f t="shared" si="36"/>
        <v>OK</v>
      </c>
    </row>
    <row r="2394" spans="1:4">
      <c r="A2394" s="10">
        <v>2333</v>
      </c>
      <c r="D2394" s="2" t="str">
        <f t="shared" si="36"/>
        <v>OK</v>
      </c>
    </row>
    <row r="2395" spans="1:4">
      <c r="A2395" s="10">
        <v>2334</v>
      </c>
      <c r="D2395" s="2" t="str">
        <f t="shared" si="36"/>
        <v>OK</v>
      </c>
    </row>
    <row r="2396" spans="1:4">
      <c r="A2396" s="10">
        <v>2335</v>
      </c>
      <c r="D2396" s="2" t="str">
        <f t="shared" si="36"/>
        <v>OK</v>
      </c>
    </row>
    <row r="2397" spans="1:4">
      <c r="A2397" s="10">
        <v>2336</v>
      </c>
      <c r="D2397" s="2" t="str">
        <f t="shared" si="36"/>
        <v>OK</v>
      </c>
    </row>
    <row r="2398" spans="1:4">
      <c r="A2398" s="10">
        <v>2337</v>
      </c>
      <c r="D2398" s="2" t="str">
        <f t="shared" si="36"/>
        <v>OK</v>
      </c>
    </row>
    <row r="2399" spans="1:4">
      <c r="A2399" s="10">
        <v>2338</v>
      </c>
      <c r="D2399" s="2" t="str">
        <f t="shared" si="36"/>
        <v>OK</v>
      </c>
    </row>
    <row r="2400" spans="1:4">
      <c r="A2400" s="10">
        <v>2339</v>
      </c>
      <c r="D2400" s="2" t="str">
        <f t="shared" si="36"/>
        <v>OK</v>
      </c>
    </row>
    <row r="2401" spans="1:4">
      <c r="A2401" s="10">
        <v>2340</v>
      </c>
      <c r="D2401" s="2" t="str">
        <f t="shared" si="36"/>
        <v>OK</v>
      </c>
    </row>
    <row r="2402" spans="1:4">
      <c r="A2402" s="10">
        <v>2341</v>
      </c>
      <c r="D2402" s="2" t="str">
        <f t="shared" si="36"/>
        <v>OK</v>
      </c>
    </row>
    <row r="2403" spans="1:4">
      <c r="A2403" s="10">
        <v>2342</v>
      </c>
      <c r="D2403" s="2" t="str">
        <f t="shared" si="36"/>
        <v>OK</v>
      </c>
    </row>
    <row r="2404" spans="1:4">
      <c r="A2404" s="10">
        <v>2343</v>
      </c>
      <c r="D2404" s="2" t="str">
        <f t="shared" si="36"/>
        <v>OK</v>
      </c>
    </row>
    <row r="2405" spans="1:4">
      <c r="A2405" s="10">
        <v>2344</v>
      </c>
      <c r="D2405" s="2" t="str">
        <f t="shared" si="36"/>
        <v>OK</v>
      </c>
    </row>
    <row r="2406" spans="1:4">
      <c r="A2406" s="10">
        <v>2345</v>
      </c>
      <c r="D2406" s="2" t="str">
        <f t="shared" si="36"/>
        <v>OK</v>
      </c>
    </row>
    <row r="2407" spans="1:4">
      <c r="A2407" s="10">
        <v>2346</v>
      </c>
      <c r="D2407" s="2" t="str">
        <f t="shared" si="36"/>
        <v>OK</v>
      </c>
    </row>
    <row r="2408" spans="1:4">
      <c r="A2408" s="10">
        <v>2347</v>
      </c>
      <c r="D2408" s="2" t="str">
        <f t="shared" si="36"/>
        <v>OK</v>
      </c>
    </row>
    <row r="2409" spans="1:4">
      <c r="A2409" s="10">
        <v>2348</v>
      </c>
      <c r="D2409" s="2" t="str">
        <f t="shared" si="36"/>
        <v>OK</v>
      </c>
    </row>
    <row r="2410" spans="1:4">
      <c r="A2410" s="10">
        <v>2349</v>
      </c>
      <c r="D2410" s="2" t="str">
        <f t="shared" si="36"/>
        <v>OK</v>
      </c>
    </row>
    <row r="2411" spans="1:4">
      <c r="A2411" s="10">
        <v>2350</v>
      </c>
      <c r="D2411" s="2" t="str">
        <f t="shared" si="36"/>
        <v>OK</v>
      </c>
    </row>
    <row r="2412" spans="1:4">
      <c r="A2412" s="10">
        <v>2351</v>
      </c>
      <c r="D2412" s="2" t="str">
        <f t="shared" si="36"/>
        <v>OK</v>
      </c>
    </row>
    <row r="2413" spans="1:4">
      <c r="A2413" s="10">
        <v>2352</v>
      </c>
      <c r="D2413" s="2" t="str">
        <f t="shared" si="36"/>
        <v>OK</v>
      </c>
    </row>
    <row r="2414" spans="1:4">
      <c r="A2414" s="10">
        <v>2353</v>
      </c>
      <c r="D2414" s="2" t="str">
        <f t="shared" si="36"/>
        <v>OK</v>
      </c>
    </row>
    <row r="2415" spans="1:4">
      <c r="A2415" s="10">
        <v>2354</v>
      </c>
      <c r="D2415" s="2" t="str">
        <f t="shared" si="36"/>
        <v>OK</v>
      </c>
    </row>
    <row r="2416" spans="1:4">
      <c r="A2416" s="10">
        <v>2355</v>
      </c>
      <c r="D2416" s="2" t="str">
        <f t="shared" si="36"/>
        <v>OK</v>
      </c>
    </row>
    <row r="2417" spans="1:4">
      <c r="A2417" s="10">
        <v>2356</v>
      </c>
      <c r="D2417" s="2" t="str">
        <f t="shared" si="36"/>
        <v>OK</v>
      </c>
    </row>
    <row r="2418" spans="1:4">
      <c r="A2418" s="10">
        <v>2357</v>
      </c>
      <c r="D2418" s="2" t="str">
        <f t="shared" si="36"/>
        <v>OK</v>
      </c>
    </row>
    <row r="2419" spans="1:4">
      <c r="A2419" s="10">
        <v>2358</v>
      </c>
      <c r="D2419" s="2" t="str">
        <f t="shared" si="36"/>
        <v>OK</v>
      </c>
    </row>
    <row r="2420" spans="1:4">
      <c r="A2420" s="10">
        <v>2359</v>
      </c>
      <c r="D2420" s="2" t="str">
        <f t="shared" si="36"/>
        <v>OK</v>
      </c>
    </row>
    <row r="2421" spans="1:4">
      <c r="A2421" s="10">
        <v>2360</v>
      </c>
      <c r="D2421" s="2" t="str">
        <f t="shared" si="36"/>
        <v>OK</v>
      </c>
    </row>
    <row r="2422" spans="1:4">
      <c r="A2422" s="10">
        <v>2361</v>
      </c>
      <c r="D2422" s="2" t="str">
        <f t="shared" si="36"/>
        <v>OK</v>
      </c>
    </row>
    <row r="2423" spans="1:4">
      <c r="A2423" s="10">
        <v>2362</v>
      </c>
      <c r="D2423" s="2" t="str">
        <f t="shared" si="36"/>
        <v>OK</v>
      </c>
    </row>
    <row r="2424" spans="1:4">
      <c r="A2424" s="10">
        <v>2363</v>
      </c>
      <c r="D2424" s="2" t="str">
        <f t="shared" si="36"/>
        <v>OK</v>
      </c>
    </row>
    <row r="2425" spans="1:4">
      <c r="A2425" s="10">
        <v>2364</v>
      </c>
      <c r="D2425" s="2" t="str">
        <f t="shared" si="36"/>
        <v>OK</v>
      </c>
    </row>
    <row r="2426" spans="1:4">
      <c r="A2426" s="10">
        <v>2365</v>
      </c>
      <c r="D2426" s="2" t="str">
        <f t="shared" si="36"/>
        <v>OK</v>
      </c>
    </row>
    <row r="2427" spans="1:4">
      <c r="A2427" s="10">
        <v>2366</v>
      </c>
      <c r="D2427" s="2" t="str">
        <f t="shared" si="36"/>
        <v>OK</v>
      </c>
    </row>
    <row r="2428" spans="1:4">
      <c r="A2428" s="10">
        <v>2367</v>
      </c>
      <c r="D2428" s="2" t="str">
        <f t="shared" si="36"/>
        <v>OK</v>
      </c>
    </row>
    <row r="2429" spans="1:4">
      <c r="A2429" s="10">
        <v>2368</v>
      </c>
      <c r="D2429" s="2" t="str">
        <f t="shared" si="36"/>
        <v>OK</v>
      </c>
    </row>
    <row r="2430" spans="1:4">
      <c r="A2430" s="10">
        <v>2369</v>
      </c>
      <c r="D2430" s="2" t="str">
        <f t="shared" si="36"/>
        <v>OK</v>
      </c>
    </row>
    <row r="2431" spans="1:4">
      <c r="A2431" s="10">
        <v>2370</v>
      </c>
      <c r="D2431" s="2" t="str">
        <f t="shared" ref="D2431:D2494" si="37">IF(ISBLANK(B2431),"OK",IF(A2431-B2431=0,"OK","Error?"))</f>
        <v>OK</v>
      </c>
    </row>
    <row r="2432" spans="1:4">
      <c r="A2432" s="10">
        <v>2371</v>
      </c>
      <c r="D2432" s="2" t="str">
        <f t="shared" si="37"/>
        <v>OK</v>
      </c>
    </row>
    <row r="2433" spans="1:4">
      <c r="A2433" s="10">
        <v>2372</v>
      </c>
      <c r="D2433" s="2" t="str">
        <f t="shared" si="37"/>
        <v>OK</v>
      </c>
    </row>
    <row r="2434" spans="1:4">
      <c r="A2434" s="10">
        <v>2373</v>
      </c>
      <c r="D2434" s="2" t="str">
        <f t="shared" si="37"/>
        <v>OK</v>
      </c>
    </row>
    <row r="2435" spans="1:4">
      <c r="A2435" s="5">
        <v>2374</v>
      </c>
      <c r="B2435" s="138">
        <f>'Assets-Liab 5-6'!C38</f>
        <v>14129054</v>
      </c>
      <c r="D2435" s="2" t="str">
        <f t="shared" si="37"/>
        <v>Error?</v>
      </c>
    </row>
    <row r="2436" spans="1:4">
      <c r="A2436" s="10">
        <v>2375</v>
      </c>
      <c r="D2436" s="2" t="str">
        <f t="shared" si="37"/>
        <v>OK</v>
      </c>
    </row>
    <row r="2437" spans="1:4">
      <c r="A2437" s="5">
        <v>2376</v>
      </c>
      <c r="B2437" s="138">
        <f>'Assets-Liab 5-6'!D38</f>
        <v>5472510</v>
      </c>
      <c r="D2437" s="2" t="str">
        <f t="shared" si="37"/>
        <v>Error?</v>
      </c>
    </row>
    <row r="2438" spans="1:4">
      <c r="A2438" s="10">
        <v>2377</v>
      </c>
      <c r="D2438" s="2" t="str">
        <f t="shared" si="37"/>
        <v>OK</v>
      </c>
    </row>
    <row r="2439" spans="1:4">
      <c r="A2439" s="10">
        <v>2378</v>
      </c>
      <c r="D2439" s="2" t="str">
        <f t="shared" si="37"/>
        <v>OK</v>
      </c>
    </row>
    <row r="2440" spans="1:4">
      <c r="A2440" s="10">
        <v>2379</v>
      </c>
      <c r="D2440" s="2" t="str">
        <f t="shared" si="37"/>
        <v>OK</v>
      </c>
    </row>
    <row r="2441" spans="1:4">
      <c r="A2441" s="10">
        <v>2380</v>
      </c>
      <c r="D2441" s="2" t="str">
        <f t="shared" si="37"/>
        <v>OK</v>
      </c>
    </row>
    <row r="2442" spans="1:4">
      <c r="A2442" s="10">
        <v>2381</v>
      </c>
      <c r="D2442" s="2" t="str">
        <f t="shared" si="37"/>
        <v>OK</v>
      </c>
    </row>
    <row r="2443" spans="1:4">
      <c r="A2443" s="10">
        <v>2382</v>
      </c>
      <c r="D2443" s="2" t="str">
        <f t="shared" si="37"/>
        <v>OK</v>
      </c>
    </row>
    <row r="2444" spans="1:4">
      <c r="A2444" s="10">
        <v>2383</v>
      </c>
      <c r="D2444" s="2" t="str">
        <f t="shared" si="37"/>
        <v>OK</v>
      </c>
    </row>
    <row r="2445" spans="1:4">
      <c r="A2445" s="10">
        <v>2384</v>
      </c>
      <c r="D2445" s="2" t="str">
        <f t="shared" si="37"/>
        <v>OK</v>
      </c>
    </row>
    <row r="2446" spans="1:4">
      <c r="A2446" s="10">
        <v>2385</v>
      </c>
      <c r="D2446" s="2" t="str">
        <f t="shared" si="37"/>
        <v>OK</v>
      </c>
    </row>
    <row r="2447" spans="1:4">
      <c r="A2447" s="10">
        <v>2386</v>
      </c>
      <c r="D2447" s="2" t="str">
        <f t="shared" si="37"/>
        <v>OK</v>
      </c>
    </row>
    <row r="2448" spans="1:4">
      <c r="A2448" s="10">
        <v>2387</v>
      </c>
      <c r="D2448" s="2" t="str">
        <f t="shared" si="37"/>
        <v>OK</v>
      </c>
    </row>
    <row r="2449" spans="1:4">
      <c r="A2449" s="10">
        <v>2388</v>
      </c>
      <c r="D2449" s="2" t="str">
        <f t="shared" si="37"/>
        <v>OK</v>
      </c>
    </row>
    <row r="2450" spans="1:4">
      <c r="A2450" s="10">
        <v>2389</v>
      </c>
      <c r="D2450" s="2" t="str">
        <f t="shared" si="37"/>
        <v>OK</v>
      </c>
    </row>
    <row r="2451" spans="1:4">
      <c r="A2451" s="10">
        <v>2390</v>
      </c>
      <c r="D2451" s="2" t="str">
        <f t="shared" si="37"/>
        <v>OK</v>
      </c>
    </row>
    <row r="2452" spans="1:4">
      <c r="A2452" s="10">
        <v>2391</v>
      </c>
      <c r="D2452" s="2" t="str">
        <f t="shared" si="37"/>
        <v>OK</v>
      </c>
    </row>
    <row r="2453" spans="1:4">
      <c r="A2453" s="10">
        <v>2392</v>
      </c>
      <c r="D2453" s="2" t="str">
        <f t="shared" si="37"/>
        <v>OK</v>
      </c>
    </row>
    <row r="2454" spans="1:4">
      <c r="A2454" s="10">
        <v>2393</v>
      </c>
      <c r="D2454" s="2" t="str">
        <f t="shared" si="37"/>
        <v>OK</v>
      </c>
    </row>
    <row r="2455" spans="1:4">
      <c r="A2455" s="10">
        <v>2394</v>
      </c>
      <c r="D2455" s="2" t="str">
        <f t="shared" si="37"/>
        <v>OK</v>
      </c>
    </row>
    <row r="2456" spans="1:4">
      <c r="A2456" s="10">
        <v>2395</v>
      </c>
      <c r="D2456" s="2" t="str">
        <f t="shared" si="37"/>
        <v>OK</v>
      </c>
    </row>
    <row r="2457" spans="1:4">
      <c r="A2457" s="10">
        <v>2396</v>
      </c>
      <c r="D2457" s="2" t="str">
        <f t="shared" si="37"/>
        <v>OK</v>
      </c>
    </row>
    <row r="2458" spans="1:4">
      <c r="A2458" s="10">
        <v>2397</v>
      </c>
      <c r="D2458" s="2" t="str">
        <f t="shared" si="37"/>
        <v>OK</v>
      </c>
    </row>
    <row r="2459" spans="1:4">
      <c r="A2459" s="10">
        <v>2398</v>
      </c>
      <c r="D2459" s="2" t="str">
        <f t="shared" si="37"/>
        <v>OK</v>
      </c>
    </row>
    <row r="2460" spans="1:4">
      <c r="A2460" s="10">
        <v>2399</v>
      </c>
      <c r="D2460" s="2" t="str">
        <f t="shared" si="37"/>
        <v>OK</v>
      </c>
    </row>
    <row r="2461" spans="1:4">
      <c r="A2461" s="10">
        <v>2400</v>
      </c>
      <c r="D2461" s="2" t="str">
        <f t="shared" si="37"/>
        <v>OK</v>
      </c>
    </row>
    <row r="2462" spans="1:4">
      <c r="A2462" s="10">
        <v>2401</v>
      </c>
      <c r="D2462" s="2" t="str">
        <f t="shared" si="37"/>
        <v>OK</v>
      </c>
    </row>
    <row r="2463" spans="1:4">
      <c r="A2463" s="10">
        <v>2402</v>
      </c>
      <c r="D2463" s="2" t="str">
        <f t="shared" si="37"/>
        <v>OK</v>
      </c>
    </row>
    <row r="2464" spans="1:4">
      <c r="A2464" s="10">
        <v>2403</v>
      </c>
      <c r="D2464" s="2" t="str">
        <f t="shared" si="37"/>
        <v>OK</v>
      </c>
    </row>
    <row r="2465" spans="1:4">
      <c r="A2465" s="10">
        <v>2404</v>
      </c>
      <c r="D2465" s="2" t="str">
        <f t="shared" si="37"/>
        <v>OK</v>
      </c>
    </row>
    <row r="2466" spans="1:4">
      <c r="A2466" s="10">
        <v>2405</v>
      </c>
      <c r="D2466" s="2" t="str">
        <f t="shared" si="37"/>
        <v>OK</v>
      </c>
    </row>
    <row r="2467" spans="1:4">
      <c r="A2467" s="10">
        <v>2406</v>
      </c>
      <c r="D2467" s="2" t="str">
        <f t="shared" si="37"/>
        <v>OK</v>
      </c>
    </row>
    <row r="2468" spans="1:4">
      <c r="A2468" s="10">
        <v>2407</v>
      </c>
      <c r="D2468" s="2" t="str">
        <f t="shared" si="37"/>
        <v>OK</v>
      </c>
    </row>
    <row r="2469" spans="1:4">
      <c r="A2469" s="10">
        <v>2408</v>
      </c>
      <c r="D2469" s="2" t="str">
        <f t="shared" si="37"/>
        <v>OK</v>
      </c>
    </row>
    <row r="2470" spans="1:4">
      <c r="A2470" s="10">
        <v>2409</v>
      </c>
      <c r="D2470" s="2" t="str">
        <f t="shared" si="37"/>
        <v>OK</v>
      </c>
    </row>
    <row r="2471" spans="1:4">
      <c r="A2471" s="10">
        <v>2410</v>
      </c>
      <c r="D2471" s="2" t="str">
        <f t="shared" si="37"/>
        <v>OK</v>
      </c>
    </row>
    <row r="2472" spans="1:4">
      <c r="A2472" s="10">
        <v>2411</v>
      </c>
      <c r="D2472" s="2" t="str">
        <f t="shared" si="37"/>
        <v>OK</v>
      </c>
    </row>
    <row r="2473" spans="1:4">
      <c r="A2473" s="10">
        <v>2412</v>
      </c>
      <c r="D2473" s="2" t="str">
        <f t="shared" si="37"/>
        <v>OK</v>
      </c>
    </row>
    <row r="2474" spans="1:4">
      <c r="A2474" s="10">
        <v>2413</v>
      </c>
      <c r="D2474" s="2" t="str">
        <f t="shared" si="37"/>
        <v>OK</v>
      </c>
    </row>
    <row r="2475" spans="1:4">
      <c r="A2475" s="5">
        <v>2414</v>
      </c>
      <c r="B2475" s="138">
        <f>'Assets-Liab 5-6'!F38</f>
        <v>26840549</v>
      </c>
      <c r="D2475" s="2" t="str">
        <f t="shared" si="37"/>
        <v>Error?</v>
      </c>
    </row>
    <row r="2476" spans="1:4">
      <c r="A2476" s="10">
        <v>2415</v>
      </c>
      <c r="D2476" s="2" t="str">
        <f t="shared" si="37"/>
        <v>OK</v>
      </c>
    </row>
    <row r="2477" spans="1:4">
      <c r="A2477" s="5">
        <v>2416</v>
      </c>
      <c r="B2477" s="138">
        <f>'Assets-Liab 5-6'!G38</f>
        <v>0</v>
      </c>
      <c r="D2477" s="2" t="str">
        <f t="shared" si="37"/>
        <v>Error?</v>
      </c>
    </row>
    <row r="2478" spans="1:4">
      <c r="A2478" s="10">
        <v>2417</v>
      </c>
      <c r="D2478" s="2" t="str">
        <f t="shared" si="37"/>
        <v>OK</v>
      </c>
    </row>
    <row r="2479" spans="1:4">
      <c r="A2479" s="10">
        <v>2418</v>
      </c>
      <c r="D2479" s="2" t="str">
        <f t="shared" si="37"/>
        <v>OK</v>
      </c>
    </row>
    <row r="2480" spans="1:4">
      <c r="A2480" s="10">
        <v>2419</v>
      </c>
      <c r="D2480" s="2" t="str">
        <f t="shared" si="37"/>
        <v>OK</v>
      </c>
    </row>
    <row r="2481" spans="1:4">
      <c r="A2481" s="10">
        <v>2420</v>
      </c>
      <c r="D2481" s="2" t="str">
        <f t="shared" si="37"/>
        <v>OK</v>
      </c>
    </row>
    <row r="2482" spans="1:4">
      <c r="A2482" s="10">
        <v>2421</v>
      </c>
      <c r="D2482" s="2" t="str">
        <f t="shared" si="37"/>
        <v>OK</v>
      </c>
    </row>
    <row r="2483" spans="1:4">
      <c r="A2483" s="10">
        <v>2422</v>
      </c>
      <c r="D2483" s="2" t="str">
        <f t="shared" si="37"/>
        <v>OK</v>
      </c>
    </row>
    <row r="2484" spans="1:4">
      <c r="A2484" s="10">
        <v>2423</v>
      </c>
      <c r="D2484" s="2" t="str">
        <f t="shared" si="37"/>
        <v>OK</v>
      </c>
    </row>
    <row r="2485" spans="1:4">
      <c r="A2485" s="10">
        <v>2424</v>
      </c>
      <c r="D2485" s="2" t="str">
        <f t="shared" si="37"/>
        <v>OK</v>
      </c>
    </row>
    <row r="2486" spans="1:4">
      <c r="A2486" s="10">
        <v>2425</v>
      </c>
      <c r="D2486" s="2" t="str">
        <f t="shared" si="37"/>
        <v>OK</v>
      </c>
    </row>
    <row r="2487" spans="1:4">
      <c r="A2487" s="10">
        <v>2426</v>
      </c>
      <c r="D2487" s="2" t="str">
        <f t="shared" si="37"/>
        <v>OK</v>
      </c>
    </row>
    <row r="2488" spans="1:4">
      <c r="A2488" s="10">
        <v>2427</v>
      </c>
      <c r="D2488" s="2" t="str">
        <f t="shared" si="37"/>
        <v>OK</v>
      </c>
    </row>
    <row r="2489" spans="1:4">
      <c r="A2489" s="10">
        <v>2428</v>
      </c>
      <c r="D2489" s="2" t="str">
        <f t="shared" si="37"/>
        <v>OK</v>
      </c>
    </row>
    <row r="2490" spans="1:4">
      <c r="A2490" s="10">
        <v>2429</v>
      </c>
      <c r="D2490" s="2" t="str">
        <f t="shared" si="37"/>
        <v>OK</v>
      </c>
    </row>
    <row r="2491" spans="1:4">
      <c r="A2491" s="10">
        <v>2430</v>
      </c>
      <c r="D2491" s="2" t="str">
        <f t="shared" si="37"/>
        <v>OK</v>
      </c>
    </row>
    <row r="2492" spans="1:4">
      <c r="A2492" s="10">
        <v>2431</v>
      </c>
      <c r="D2492" s="2" t="str">
        <f t="shared" si="37"/>
        <v>OK</v>
      </c>
    </row>
    <row r="2493" spans="1:4">
      <c r="A2493" s="10">
        <v>2432</v>
      </c>
      <c r="D2493" s="2" t="str">
        <f t="shared" si="37"/>
        <v>OK</v>
      </c>
    </row>
    <row r="2494" spans="1:4">
      <c r="A2494" s="10">
        <v>2433</v>
      </c>
      <c r="D2494" s="2" t="str">
        <f t="shared" si="37"/>
        <v>OK</v>
      </c>
    </row>
    <row r="2495" spans="1:4">
      <c r="A2495" s="10">
        <v>2434</v>
      </c>
      <c r="D2495" s="2" t="str">
        <f t="shared" ref="D2495:D2558" si="38">IF(ISBLANK(B2495),"OK",IF(A2495-B2495=0,"OK","Error?"))</f>
        <v>OK</v>
      </c>
    </row>
    <row r="2496" spans="1:4">
      <c r="A2496" s="10">
        <v>2435</v>
      </c>
      <c r="D2496" s="2" t="str">
        <f t="shared" si="38"/>
        <v>OK</v>
      </c>
    </row>
    <row r="2497" spans="1:4">
      <c r="A2497" s="10">
        <v>2436</v>
      </c>
      <c r="D2497" s="2" t="str">
        <f t="shared" si="38"/>
        <v>OK</v>
      </c>
    </row>
    <row r="2498" spans="1:4">
      <c r="A2498" s="10">
        <v>2437</v>
      </c>
      <c r="D2498" s="2" t="str">
        <f t="shared" si="38"/>
        <v>OK</v>
      </c>
    </row>
    <row r="2499" spans="1:4">
      <c r="A2499" s="10">
        <v>2438</v>
      </c>
      <c r="D2499" s="2" t="str">
        <f t="shared" si="38"/>
        <v>OK</v>
      </c>
    </row>
    <row r="2500" spans="1:4">
      <c r="A2500" s="10">
        <v>2439</v>
      </c>
      <c r="D2500" s="2" t="str">
        <f t="shared" si="38"/>
        <v>OK</v>
      </c>
    </row>
    <row r="2501" spans="1:4">
      <c r="A2501" s="10">
        <v>2440</v>
      </c>
      <c r="D2501" s="2" t="str">
        <f t="shared" si="38"/>
        <v>OK</v>
      </c>
    </row>
    <row r="2502" spans="1:4">
      <c r="A2502" s="10">
        <v>2441</v>
      </c>
      <c r="D2502" s="2" t="str">
        <f t="shared" si="38"/>
        <v>OK</v>
      </c>
    </row>
    <row r="2503" spans="1:4">
      <c r="A2503" s="10">
        <v>2442</v>
      </c>
      <c r="D2503" s="2" t="str">
        <f t="shared" si="38"/>
        <v>OK</v>
      </c>
    </row>
    <row r="2504" spans="1:4">
      <c r="A2504" s="5">
        <v>2443</v>
      </c>
      <c r="B2504" s="138">
        <f>'Assets-Liab 5-6'!E38</f>
        <v>6734908</v>
      </c>
      <c r="D2504" s="2" t="str">
        <f t="shared" si="38"/>
        <v>Error?</v>
      </c>
    </row>
    <row r="2505" spans="1:4">
      <c r="A2505" s="10">
        <v>2444</v>
      </c>
      <c r="D2505" s="2" t="str">
        <f t="shared" si="38"/>
        <v>OK</v>
      </c>
    </row>
    <row r="2506" spans="1:4">
      <c r="A2506" s="10">
        <v>2445</v>
      </c>
      <c r="D2506" s="2" t="str">
        <f t="shared" si="38"/>
        <v>OK</v>
      </c>
    </row>
    <row r="2507" spans="1:4">
      <c r="A2507" s="10">
        <v>2446</v>
      </c>
      <c r="D2507" s="2" t="str">
        <f t="shared" si="38"/>
        <v>OK</v>
      </c>
    </row>
    <row r="2508" spans="1:4">
      <c r="A2508" s="10">
        <v>2447</v>
      </c>
      <c r="D2508" s="2" t="str">
        <f t="shared" si="38"/>
        <v>OK</v>
      </c>
    </row>
    <row r="2509" spans="1:4">
      <c r="A2509" s="10">
        <v>2448</v>
      </c>
      <c r="D2509" s="2" t="str">
        <f t="shared" si="38"/>
        <v>OK</v>
      </c>
    </row>
    <row r="2510" spans="1:4">
      <c r="A2510" s="10">
        <v>2449</v>
      </c>
      <c r="D2510" s="2" t="str">
        <f t="shared" si="38"/>
        <v>OK</v>
      </c>
    </row>
    <row r="2511" spans="1:4">
      <c r="A2511" s="10">
        <v>2450</v>
      </c>
      <c r="D2511" s="2" t="str">
        <f t="shared" si="38"/>
        <v>OK</v>
      </c>
    </row>
    <row r="2512" spans="1:4">
      <c r="A2512" s="10">
        <v>2451</v>
      </c>
      <c r="D2512" s="2" t="str">
        <f t="shared" si="38"/>
        <v>OK</v>
      </c>
    </row>
    <row r="2513" spans="1:4">
      <c r="A2513" s="10">
        <v>2452</v>
      </c>
      <c r="D2513" s="2" t="str">
        <f t="shared" si="38"/>
        <v>OK</v>
      </c>
    </row>
    <row r="2514" spans="1:4">
      <c r="A2514" s="10">
        <v>2453</v>
      </c>
      <c r="D2514" s="2" t="str">
        <f t="shared" si="38"/>
        <v>OK</v>
      </c>
    </row>
    <row r="2515" spans="1:4">
      <c r="A2515" s="10">
        <v>2454</v>
      </c>
      <c r="D2515" s="2" t="str">
        <f t="shared" si="38"/>
        <v>OK</v>
      </c>
    </row>
    <row r="2516" spans="1:4">
      <c r="A2516" s="10">
        <v>2455</v>
      </c>
      <c r="D2516" s="2" t="str">
        <f t="shared" si="38"/>
        <v>OK</v>
      </c>
    </row>
    <row r="2517" spans="1:4">
      <c r="A2517" s="10">
        <v>2456</v>
      </c>
      <c r="D2517" s="2" t="str">
        <f t="shared" si="38"/>
        <v>OK</v>
      </c>
    </row>
    <row r="2518" spans="1:4">
      <c r="A2518" s="10">
        <v>2457</v>
      </c>
      <c r="D2518" s="2" t="str">
        <f t="shared" si="38"/>
        <v>OK</v>
      </c>
    </row>
    <row r="2519" spans="1:4">
      <c r="A2519" s="10">
        <v>2458</v>
      </c>
      <c r="D2519" s="2" t="str">
        <f t="shared" si="38"/>
        <v>OK</v>
      </c>
    </row>
    <row r="2520" spans="1:4">
      <c r="A2520" s="10">
        <v>2459</v>
      </c>
      <c r="D2520" s="2" t="str">
        <f t="shared" si="38"/>
        <v>OK</v>
      </c>
    </row>
    <row r="2521" spans="1:4">
      <c r="A2521" s="10">
        <v>2460</v>
      </c>
      <c r="D2521" s="2" t="str">
        <f t="shared" si="38"/>
        <v>OK</v>
      </c>
    </row>
    <row r="2522" spans="1:4">
      <c r="A2522" s="10">
        <v>2461</v>
      </c>
      <c r="D2522" s="2" t="str">
        <f t="shared" si="38"/>
        <v>OK</v>
      </c>
    </row>
    <row r="2523" spans="1:4">
      <c r="A2523" s="10">
        <v>2462</v>
      </c>
      <c r="D2523" s="2" t="str">
        <f t="shared" si="38"/>
        <v>OK</v>
      </c>
    </row>
    <row r="2524" spans="1:4">
      <c r="A2524" s="10">
        <v>2463</v>
      </c>
      <c r="D2524" s="2" t="str">
        <f t="shared" si="38"/>
        <v>OK</v>
      </c>
    </row>
    <row r="2525" spans="1:4">
      <c r="A2525" s="10">
        <v>2464</v>
      </c>
      <c r="D2525" s="2" t="str">
        <f t="shared" si="38"/>
        <v>OK</v>
      </c>
    </row>
    <row r="2526" spans="1:4">
      <c r="A2526" s="10">
        <v>2465</v>
      </c>
      <c r="D2526" s="2" t="str">
        <f t="shared" si="38"/>
        <v>OK</v>
      </c>
    </row>
    <row r="2527" spans="1:4">
      <c r="A2527" s="10">
        <v>2466</v>
      </c>
      <c r="D2527" s="2" t="str">
        <f t="shared" si="38"/>
        <v>OK</v>
      </c>
    </row>
    <row r="2528" spans="1:4">
      <c r="A2528" s="10">
        <v>2467</v>
      </c>
      <c r="D2528" s="2" t="str">
        <f t="shared" si="38"/>
        <v>OK</v>
      </c>
    </row>
    <row r="2529" spans="1:4">
      <c r="A2529" s="10">
        <v>2468</v>
      </c>
      <c r="D2529" s="2" t="str">
        <f t="shared" si="38"/>
        <v>OK</v>
      </c>
    </row>
    <row r="2530" spans="1:4">
      <c r="A2530" s="10">
        <v>2469</v>
      </c>
      <c r="D2530" s="2" t="str">
        <f t="shared" si="38"/>
        <v>OK</v>
      </c>
    </row>
    <row r="2531" spans="1:4">
      <c r="A2531" s="10">
        <v>2470</v>
      </c>
      <c r="D2531" s="2" t="str">
        <f t="shared" si="38"/>
        <v>OK</v>
      </c>
    </row>
    <row r="2532" spans="1:4">
      <c r="A2532" s="10">
        <v>2471</v>
      </c>
      <c r="D2532" s="2" t="str">
        <f t="shared" si="38"/>
        <v>OK</v>
      </c>
    </row>
    <row r="2533" spans="1:4">
      <c r="A2533" s="10">
        <v>2472</v>
      </c>
      <c r="D2533" s="2" t="str">
        <f t="shared" si="38"/>
        <v>OK</v>
      </c>
    </row>
    <row r="2534" spans="1:4">
      <c r="A2534" s="10">
        <v>2473</v>
      </c>
      <c r="D2534" s="2" t="str">
        <f t="shared" si="38"/>
        <v>OK</v>
      </c>
    </row>
    <row r="2535" spans="1:4">
      <c r="A2535" s="5">
        <v>2474</v>
      </c>
      <c r="B2535" s="138">
        <f>'Assets-Liab 5-6'!H38</f>
        <v>11889629</v>
      </c>
      <c r="D2535" s="2" t="str">
        <f t="shared" si="38"/>
        <v>Error?</v>
      </c>
    </row>
    <row r="2536" spans="1:4">
      <c r="A2536" s="10">
        <v>2475</v>
      </c>
      <c r="D2536" s="2" t="str">
        <f t="shared" si="38"/>
        <v>OK</v>
      </c>
    </row>
    <row r="2537" spans="1:4">
      <c r="A2537" s="10">
        <v>2476</v>
      </c>
      <c r="D2537" s="2" t="str">
        <f t="shared" si="38"/>
        <v>OK</v>
      </c>
    </row>
    <row r="2538" spans="1:4">
      <c r="A2538" s="10">
        <v>2477</v>
      </c>
      <c r="D2538" s="2" t="str">
        <f t="shared" si="38"/>
        <v>OK</v>
      </c>
    </row>
    <row r="2539" spans="1:4">
      <c r="A2539" s="10">
        <v>2478</v>
      </c>
      <c r="D2539" s="2" t="str">
        <f t="shared" si="38"/>
        <v>OK</v>
      </c>
    </row>
    <row r="2540" spans="1:4">
      <c r="A2540" s="10">
        <v>2479</v>
      </c>
      <c r="D2540" s="2" t="str">
        <f t="shared" si="38"/>
        <v>OK</v>
      </c>
    </row>
    <row r="2541" spans="1:4">
      <c r="A2541" s="10">
        <v>2480</v>
      </c>
      <c r="D2541" s="2" t="str">
        <f t="shared" si="38"/>
        <v>OK</v>
      </c>
    </row>
    <row r="2542" spans="1:4">
      <c r="A2542" s="10">
        <v>2481</v>
      </c>
      <c r="D2542" s="2" t="str">
        <f t="shared" si="38"/>
        <v>OK</v>
      </c>
    </row>
    <row r="2543" spans="1:4">
      <c r="A2543" s="10">
        <v>2482</v>
      </c>
      <c r="D2543" s="2" t="str">
        <f t="shared" si="38"/>
        <v>OK</v>
      </c>
    </row>
    <row r="2544" spans="1:4">
      <c r="A2544" s="10">
        <v>2483</v>
      </c>
      <c r="D2544" s="2" t="str">
        <f t="shared" si="38"/>
        <v>OK</v>
      </c>
    </row>
    <row r="2545" spans="1:4">
      <c r="A2545" s="10">
        <v>2484</v>
      </c>
      <c r="D2545" s="2" t="str">
        <f t="shared" si="38"/>
        <v>OK</v>
      </c>
    </row>
    <row r="2546" spans="1:4">
      <c r="A2546" s="10">
        <v>2485</v>
      </c>
      <c r="D2546" s="2" t="str">
        <f t="shared" si="38"/>
        <v>OK</v>
      </c>
    </row>
    <row r="2547" spans="1:4">
      <c r="A2547" s="10">
        <v>2486</v>
      </c>
      <c r="D2547" s="2" t="str">
        <f t="shared" si="38"/>
        <v>OK</v>
      </c>
    </row>
    <row r="2548" spans="1:4">
      <c r="A2548" s="10">
        <v>2487</v>
      </c>
      <c r="D2548" s="2" t="str">
        <f t="shared" si="38"/>
        <v>OK</v>
      </c>
    </row>
    <row r="2549" spans="1:4">
      <c r="A2549" s="10">
        <v>2488</v>
      </c>
      <c r="D2549" s="2" t="str">
        <f t="shared" si="38"/>
        <v>OK</v>
      </c>
    </row>
    <row r="2550" spans="1:4">
      <c r="A2550" s="10">
        <v>2489</v>
      </c>
      <c r="D2550" s="2" t="str">
        <f t="shared" si="38"/>
        <v>OK</v>
      </c>
    </row>
    <row r="2551" spans="1:4">
      <c r="A2551" s="5">
        <v>2490</v>
      </c>
      <c r="B2551" s="138">
        <f>'Acct Summary 7-8'!C4</f>
        <v>111864865</v>
      </c>
      <c r="C2551" s="2" t="s">
        <v>572</v>
      </c>
      <c r="D2551" s="2" t="str">
        <f t="shared" si="38"/>
        <v>Error?</v>
      </c>
    </row>
    <row r="2552" spans="1:4">
      <c r="A2552" s="10">
        <v>2491</v>
      </c>
      <c r="D2552" s="2" t="str">
        <f t="shared" si="38"/>
        <v>OK</v>
      </c>
    </row>
    <row r="2553" spans="1:4">
      <c r="A2553" s="5">
        <v>2492</v>
      </c>
      <c r="B2553" s="138">
        <f>'Acct Summary 7-8'!C6</f>
        <v>160129629</v>
      </c>
      <c r="C2553" s="2" t="s">
        <v>572</v>
      </c>
      <c r="D2553" s="2" t="str">
        <f t="shared" si="38"/>
        <v>Error?</v>
      </c>
    </row>
    <row r="2554" spans="1:4">
      <c r="A2554" s="5">
        <v>2493</v>
      </c>
      <c r="B2554" s="138">
        <f>'Acct Summary 7-8'!C7</f>
        <v>50318389</v>
      </c>
      <c r="C2554" s="2" t="s">
        <v>572</v>
      </c>
      <c r="D2554" s="2" t="str">
        <f t="shared" si="38"/>
        <v>Error?</v>
      </c>
    </row>
    <row r="2555" spans="1:4">
      <c r="A2555" s="5">
        <v>2494</v>
      </c>
      <c r="B2555" s="138">
        <f>'Acct Summary 7-8'!C8</f>
        <v>322331660</v>
      </c>
      <c r="C2555" s="2" t="s">
        <v>572</v>
      </c>
      <c r="D2555" s="2" t="str">
        <f t="shared" si="38"/>
        <v>Error?</v>
      </c>
    </row>
    <row r="2556" spans="1:4">
      <c r="A2556" s="5">
        <v>2495</v>
      </c>
      <c r="B2556" s="138">
        <f>'Acct Summary 7-8'!C12</f>
        <v>203887676</v>
      </c>
      <c r="C2556" s="2" t="s">
        <v>572</v>
      </c>
      <c r="D2556" s="2" t="str">
        <f t="shared" si="38"/>
        <v>Error?</v>
      </c>
    </row>
    <row r="2557" spans="1:4">
      <c r="A2557" s="5">
        <v>2496</v>
      </c>
      <c r="B2557" s="138">
        <f>'Acct Summary 7-8'!C13</f>
        <v>94640084</v>
      </c>
      <c r="C2557" s="2" t="s">
        <v>572</v>
      </c>
      <c r="D2557" s="2" t="str">
        <f t="shared" si="38"/>
        <v>Error?</v>
      </c>
    </row>
    <row r="2558" spans="1:4">
      <c r="A2558" s="5">
        <v>2497</v>
      </c>
      <c r="B2558" s="138">
        <f>'Acct Summary 7-8'!C14</f>
        <v>4706823</v>
      </c>
      <c r="C2558" s="2" t="s">
        <v>572</v>
      </c>
      <c r="D2558" s="2" t="str">
        <f t="shared" si="38"/>
        <v>Error?</v>
      </c>
    </row>
    <row r="2559" spans="1:4">
      <c r="A2559" s="5">
        <v>2498</v>
      </c>
      <c r="B2559" s="138">
        <f>'Acct Summary 7-8'!C15</f>
        <v>4797117</v>
      </c>
      <c r="C2559" s="2" t="s">
        <v>572</v>
      </c>
      <c r="D2559" s="2" t="str">
        <f t="shared" ref="D2559:D2622" si="39">IF(ISBLANK(B2559),"OK",IF(A2559-B2559=0,"OK","Error?"))</f>
        <v>Error?</v>
      </c>
    </row>
    <row r="2560" spans="1:4">
      <c r="A2560" s="5">
        <v>2499</v>
      </c>
      <c r="B2560" s="138">
        <f>'Acct Summary 7-8'!C16</f>
        <v>0</v>
      </c>
      <c r="C2560" s="2" t="s">
        <v>572</v>
      </c>
      <c r="D2560" s="2" t="str">
        <f t="shared" si="39"/>
        <v>Error?</v>
      </c>
    </row>
    <row r="2561" spans="1:4">
      <c r="A2561" s="5">
        <v>2500</v>
      </c>
      <c r="B2561" s="138">
        <f>'Acct Summary 7-8'!C17</f>
        <v>308031700</v>
      </c>
      <c r="C2561" s="2" t="s">
        <v>572</v>
      </c>
      <c r="D2561" s="2" t="str">
        <f t="shared" si="39"/>
        <v>Error?</v>
      </c>
    </row>
    <row r="2562" spans="1:4">
      <c r="A2562" s="5">
        <v>2501</v>
      </c>
      <c r="B2562" s="138">
        <f>'Acct Summary 7-8'!C20</f>
        <v>14299960</v>
      </c>
      <c r="C2562" s="2" t="s">
        <v>572</v>
      </c>
      <c r="D2562" s="2" t="str">
        <f t="shared" si="39"/>
        <v>Error?</v>
      </c>
    </row>
    <row r="2563" spans="1:4">
      <c r="A2563" s="5">
        <v>2502</v>
      </c>
      <c r="B2563" s="138">
        <f>'Acct Summary 7-8'!C79</f>
        <v>71887429</v>
      </c>
      <c r="D2563" s="2" t="str">
        <f t="shared" si="39"/>
        <v>Error?</v>
      </c>
    </row>
    <row r="2564" spans="1:4">
      <c r="A2564" s="5">
        <v>2503</v>
      </c>
      <c r="B2564" s="138">
        <f>'Acct Summary 7-8'!D4</f>
        <v>23214005</v>
      </c>
      <c r="C2564" s="2" t="s">
        <v>572</v>
      </c>
      <c r="D2564" s="2" t="str">
        <f t="shared" si="39"/>
        <v>Error?</v>
      </c>
    </row>
    <row r="2565" spans="1:4">
      <c r="A2565" s="10">
        <v>2504</v>
      </c>
      <c r="D2565" s="2" t="str">
        <f t="shared" si="39"/>
        <v>OK</v>
      </c>
    </row>
    <row r="2566" spans="1:4">
      <c r="A2566" s="5">
        <v>2505</v>
      </c>
      <c r="B2566" s="138">
        <f>'Acct Summary 7-8'!D6</f>
        <v>0</v>
      </c>
      <c r="C2566" s="2" t="s">
        <v>572</v>
      </c>
      <c r="D2566" s="2" t="str">
        <f t="shared" si="39"/>
        <v>Error?</v>
      </c>
    </row>
    <row r="2567" spans="1:4">
      <c r="A2567" s="5">
        <v>2506</v>
      </c>
      <c r="B2567" s="138">
        <f>'Acct Summary 7-8'!D7</f>
        <v>0</v>
      </c>
      <c r="C2567" s="2" t="s">
        <v>572</v>
      </c>
      <c r="D2567" s="2" t="str">
        <f t="shared" si="39"/>
        <v>Error?</v>
      </c>
    </row>
    <row r="2568" spans="1:4">
      <c r="A2568" s="5">
        <v>2507</v>
      </c>
      <c r="B2568" s="138">
        <f>'Acct Summary 7-8'!D8</f>
        <v>23214005</v>
      </c>
      <c r="C2568" s="2" t="s">
        <v>572</v>
      </c>
      <c r="D2568" s="2" t="str">
        <f t="shared" si="39"/>
        <v>Error?</v>
      </c>
    </row>
    <row r="2569" spans="1:4">
      <c r="A2569" s="5">
        <v>2508</v>
      </c>
      <c r="B2569" s="138">
        <f>'Acct Summary 7-8'!D13</f>
        <v>26545592</v>
      </c>
      <c r="C2569" s="2" t="s">
        <v>572</v>
      </c>
      <c r="D2569" s="2" t="str">
        <f t="shared" si="39"/>
        <v>Error?</v>
      </c>
    </row>
    <row r="2570" spans="1:4">
      <c r="A2570" s="5">
        <v>2509</v>
      </c>
      <c r="B2570" s="138">
        <f>'Acct Summary 7-8'!D14</f>
        <v>0</v>
      </c>
      <c r="C2570" s="2" t="s">
        <v>572</v>
      </c>
      <c r="D2570" s="2" t="str">
        <f t="shared" si="39"/>
        <v>Error?</v>
      </c>
    </row>
    <row r="2571" spans="1:4">
      <c r="A2571" s="5">
        <v>2510</v>
      </c>
      <c r="B2571" s="138">
        <f>'Acct Summary 7-8'!D15</f>
        <v>0</v>
      </c>
      <c r="C2571" s="2" t="s">
        <v>572</v>
      </c>
      <c r="D2571" s="2" t="str">
        <f t="shared" si="39"/>
        <v>Error?</v>
      </c>
    </row>
    <row r="2572" spans="1:4">
      <c r="A2572" s="5">
        <v>2511</v>
      </c>
      <c r="B2572" s="138">
        <f>'Acct Summary 7-8'!D16</f>
        <v>0</v>
      </c>
      <c r="C2572" s="2" t="s">
        <v>572</v>
      </c>
      <c r="D2572" s="2" t="str">
        <f t="shared" si="39"/>
        <v>Error?</v>
      </c>
    </row>
    <row r="2573" spans="1:4">
      <c r="A2573" s="5">
        <v>2512</v>
      </c>
      <c r="B2573" s="138">
        <f>'Acct Summary 7-8'!D17</f>
        <v>26545592</v>
      </c>
      <c r="C2573" s="2" t="s">
        <v>572</v>
      </c>
      <c r="D2573" s="2" t="str">
        <f t="shared" si="39"/>
        <v>Error?</v>
      </c>
    </row>
    <row r="2574" spans="1:4">
      <c r="A2574" s="5">
        <v>2513</v>
      </c>
      <c r="B2574" s="138">
        <f>'Acct Summary 7-8'!D20</f>
        <v>-3331587</v>
      </c>
      <c r="C2574" s="2" t="s">
        <v>572</v>
      </c>
      <c r="D2574" s="2" t="str">
        <f t="shared" si="39"/>
        <v>Error?</v>
      </c>
    </row>
    <row r="2575" spans="1:4">
      <c r="A2575" s="5">
        <v>2514</v>
      </c>
      <c r="B2575" s="138">
        <f>'Acct Summary 7-8'!D79</f>
        <v>3733002</v>
      </c>
      <c r="D2575" s="2" t="str">
        <f t="shared" si="39"/>
        <v>Error?</v>
      </c>
    </row>
    <row r="2576" spans="1:4">
      <c r="A2576" s="10">
        <v>2515</v>
      </c>
      <c r="D2576" s="2" t="str">
        <f t="shared" si="39"/>
        <v>OK</v>
      </c>
    </row>
    <row r="2577" spans="1:4">
      <c r="A2577" s="10">
        <v>2516</v>
      </c>
      <c r="D2577" s="2" t="str">
        <f t="shared" si="39"/>
        <v>OK</v>
      </c>
    </row>
    <row r="2578" spans="1:4">
      <c r="A2578" s="10">
        <v>2517</v>
      </c>
      <c r="D2578" s="2" t="str">
        <f t="shared" si="39"/>
        <v>OK</v>
      </c>
    </row>
    <row r="2579" spans="1:4">
      <c r="A2579" s="10">
        <v>2518</v>
      </c>
      <c r="D2579" s="2" t="str">
        <f t="shared" si="39"/>
        <v>OK</v>
      </c>
    </row>
    <row r="2580" spans="1:4">
      <c r="A2580" s="10">
        <v>2519</v>
      </c>
      <c r="D2580" s="2" t="str">
        <f t="shared" si="39"/>
        <v>OK</v>
      </c>
    </row>
    <row r="2581" spans="1:4">
      <c r="A2581" s="10">
        <v>2520</v>
      </c>
      <c r="D2581" s="2" t="str">
        <f t="shared" si="39"/>
        <v>OK</v>
      </c>
    </row>
    <row r="2582" spans="1:4">
      <c r="A2582" s="10">
        <v>2521</v>
      </c>
      <c r="D2582" s="2" t="str">
        <f t="shared" si="39"/>
        <v>OK</v>
      </c>
    </row>
    <row r="2583" spans="1:4">
      <c r="A2583" s="10">
        <v>2522</v>
      </c>
      <c r="D2583" s="2" t="str">
        <f t="shared" si="39"/>
        <v>OK</v>
      </c>
    </row>
    <row r="2584" spans="1:4">
      <c r="A2584" s="10">
        <v>2523</v>
      </c>
      <c r="D2584" s="2" t="str">
        <f t="shared" si="39"/>
        <v>OK</v>
      </c>
    </row>
    <row r="2585" spans="1:4">
      <c r="A2585" s="10">
        <v>2524</v>
      </c>
      <c r="D2585" s="2" t="str">
        <f t="shared" si="39"/>
        <v>OK</v>
      </c>
    </row>
    <row r="2586" spans="1:4">
      <c r="A2586" s="10">
        <v>2525</v>
      </c>
      <c r="D2586" s="2" t="str">
        <f t="shared" si="39"/>
        <v>OK</v>
      </c>
    </row>
    <row r="2587" spans="1:4">
      <c r="A2587" s="10">
        <v>2526</v>
      </c>
      <c r="D2587" s="2" t="str">
        <f t="shared" si="39"/>
        <v>OK</v>
      </c>
    </row>
    <row r="2588" spans="1:4">
      <c r="A2588" s="10">
        <v>2527</v>
      </c>
      <c r="D2588" s="2" t="str">
        <f t="shared" si="39"/>
        <v>OK</v>
      </c>
    </row>
    <row r="2589" spans="1:4">
      <c r="A2589" s="10">
        <v>2528</v>
      </c>
      <c r="D2589" s="2" t="str">
        <f t="shared" si="39"/>
        <v>OK</v>
      </c>
    </row>
    <row r="2590" spans="1:4">
      <c r="A2590" s="10">
        <v>2529</v>
      </c>
      <c r="D2590" s="2" t="str">
        <f t="shared" si="39"/>
        <v>OK</v>
      </c>
    </row>
    <row r="2591" spans="1:4">
      <c r="A2591" s="5">
        <v>2530</v>
      </c>
      <c r="B2591" s="138">
        <f>'Acct Summary 7-8'!F4</f>
        <v>17758944</v>
      </c>
      <c r="C2591" s="2" t="s">
        <v>572</v>
      </c>
      <c r="D2591" s="2" t="str">
        <f t="shared" si="39"/>
        <v>Error?</v>
      </c>
    </row>
    <row r="2592" spans="1:4">
      <c r="A2592" s="10">
        <v>2531</v>
      </c>
      <c r="D2592" s="2" t="str">
        <f t="shared" si="39"/>
        <v>OK</v>
      </c>
    </row>
    <row r="2593" spans="1:4">
      <c r="A2593" s="5">
        <v>2532</v>
      </c>
      <c r="B2593" s="138">
        <f>'Acct Summary 7-8'!F6</f>
        <v>19568610</v>
      </c>
      <c r="C2593" s="2" t="s">
        <v>572</v>
      </c>
      <c r="D2593" s="2" t="str">
        <f t="shared" si="39"/>
        <v>Error?</v>
      </c>
    </row>
    <row r="2594" spans="1:4">
      <c r="A2594" s="5">
        <v>2533</v>
      </c>
      <c r="B2594" s="138">
        <f>'Acct Summary 7-8'!F7</f>
        <v>0</v>
      </c>
      <c r="C2594" s="2" t="s">
        <v>572</v>
      </c>
      <c r="D2594" s="2" t="str">
        <f t="shared" si="39"/>
        <v>Error?</v>
      </c>
    </row>
    <row r="2595" spans="1:4">
      <c r="A2595" s="5">
        <v>2534</v>
      </c>
      <c r="B2595" s="138">
        <f>'Acct Summary 7-8'!F8</f>
        <v>37327554</v>
      </c>
      <c r="C2595" s="2" t="s">
        <v>572</v>
      </c>
      <c r="D2595" s="2" t="str">
        <f t="shared" si="39"/>
        <v>Error?</v>
      </c>
    </row>
    <row r="2596" spans="1:4">
      <c r="A2596" s="5">
        <v>2535</v>
      </c>
      <c r="B2596" s="138">
        <f>'Acct Summary 7-8'!F13</f>
        <v>20701413</v>
      </c>
      <c r="C2596" s="2" t="s">
        <v>572</v>
      </c>
      <c r="D2596" s="2" t="str">
        <f t="shared" si="39"/>
        <v>Error?</v>
      </c>
    </row>
    <row r="2597" spans="1:4">
      <c r="A2597" s="5">
        <v>2536</v>
      </c>
      <c r="B2597" s="138">
        <f>'Acct Summary 7-8'!F14</f>
        <v>0</v>
      </c>
      <c r="C2597" s="2" t="s">
        <v>572</v>
      </c>
      <c r="D2597" s="2" t="str">
        <f t="shared" si="39"/>
        <v>Error?</v>
      </c>
    </row>
    <row r="2598" spans="1:4">
      <c r="A2598" s="5">
        <v>2537</v>
      </c>
      <c r="B2598" s="138">
        <f>'Acct Summary 7-8'!F15</f>
        <v>0</v>
      </c>
      <c r="C2598" s="2" t="s">
        <v>572</v>
      </c>
      <c r="D2598" s="2" t="str">
        <f t="shared" si="39"/>
        <v>Error?</v>
      </c>
    </row>
    <row r="2599" spans="1:4">
      <c r="A2599" s="5">
        <v>2538</v>
      </c>
      <c r="B2599" s="138">
        <f>'Acct Summary 7-8'!F16</f>
        <v>0</v>
      </c>
      <c r="C2599" s="2" t="s">
        <v>572</v>
      </c>
      <c r="D2599" s="2" t="str">
        <f t="shared" si="39"/>
        <v>Error?</v>
      </c>
    </row>
    <row r="2600" spans="1:4">
      <c r="A2600" s="5">
        <v>2539</v>
      </c>
      <c r="B2600" s="138">
        <f>'Acct Summary 7-8'!F17</f>
        <v>20701413</v>
      </c>
      <c r="C2600" s="2" t="s">
        <v>572</v>
      </c>
      <c r="D2600" s="2" t="str">
        <f t="shared" si="39"/>
        <v>Error?</v>
      </c>
    </row>
    <row r="2601" spans="1:4">
      <c r="A2601" s="5">
        <v>2540</v>
      </c>
      <c r="B2601" s="138">
        <f>'Acct Summary 7-8'!F20</f>
        <v>16626141</v>
      </c>
      <c r="C2601" s="2" t="s">
        <v>572</v>
      </c>
      <c r="D2601" s="2" t="str">
        <f t="shared" si="39"/>
        <v>Error?</v>
      </c>
    </row>
    <row r="2602" spans="1:4">
      <c r="A2602" s="5">
        <v>2541</v>
      </c>
      <c r="B2602" s="138">
        <f>'Acct Summary 7-8'!F79</f>
        <v>14871965</v>
      </c>
      <c r="D2602" s="2" t="str">
        <f t="shared" si="39"/>
        <v>Error?</v>
      </c>
    </row>
    <row r="2603" spans="1:4">
      <c r="A2603" s="5">
        <v>2542</v>
      </c>
      <c r="B2603" s="138">
        <f>'Acct Summary 7-8'!G4</f>
        <v>7332439</v>
      </c>
      <c r="C2603" s="2" t="s">
        <v>572</v>
      </c>
      <c r="D2603" s="2" t="str">
        <f t="shared" si="39"/>
        <v>Error?</v>
      </c>
    </row>
    <row r="2604" spans="1:4">
      <c r="A2604" s="5">
        <v>2543</v>
      </c>
      <c r="B2604" s="138">
        <f>'Acct Summary 7-8'!G6</f>
        <v>0</v>
      </c>
      <c r="C2604" s="2" t="s">
        <v>572</v>
      </c>
      <c r="D2604" s="2" t="str">
        <f t="shared" si="39"/>
        <v>Error?</v>
      </c>
    </row>
    <row r="2605" spans="1:4">
      <c r="A2605" s="5">
        <v>2544</v>
      </c>
      <c r="B2605" s="138">
        <f>'Acct Summary 7-8'!G7</f>
        <v>0</v>
      </c>
      <c r="C2605" s="2" t="s">
        <v>572</v>
      </c>
      <c r="D2605" s="2" t="str">
        <f t="shared" si="39"/>
        <v>Error?</v>
      </c>
    </row>
    <row r="2606" spans="1:4">
      <c r="A2606" s="5">
        <v>2545</v>
      </c>
      <c r="B2606" s="138">
        <f>'Acct Summary 7-8'!G8</f>
        <v>7332439</v>
      </c>
      <c r="C2606" s="2" t="s">
        <v>572</v>
      </c>
      <c r="D2606" s="2" t="str">
        <f t="shared" si="39"/>
        <v>Error?</v>
      </c>
    </row>
    <row r="2607" spans="1:4">
      <c r="A2607" s="5">
        <v>2546</v>
      </c>
      <c r="B2607" s="138">
        <f>'Acct Summary 7-8'!G12</f>
        <v>2594299</v>
      </c>
      <c r="C2607" s="2" t="s">
        <v>572</v>
      </c>
      <c r="D2607" s="2" t="str">
        <f t="shared" si="39"/>
        <v>Error?</v>
      </c>
    </row>
    <row r="2608" spans="1:4">
      <c r="A2608" s="5">
        <v>2547</v>
      </c>
      <c r="B2608" s="138">
        <f>'Acct Summary 7-8'!G13</f>
        <v>4929838</v>
      </c>
      <c r="C2608" s="2" t="s">
        <v>572</v>
      </c>
      <c r="D2608" s="2" t="str">
        <f t="shared" si="39"/>
        <v>Error?</v>
      </c>
    </row>
    <row r="2609" spans="1:4">
      <c r="A2609" s="5">
        <v>2548</v>
      </c>
      <c r="B2609" s="138">
        <f>'Acct Summary 7-8'!G14</f>
        <v>61405</v>
      </c>
      <c r="C2609" s="2" t="s">
        <v>572</v>
      </c>
      <c r="D2609" s="2" t="str">
        <f t="shared" si="39"/>
        <v>Error?</v>
      </c>
    </row>
    <row r="2610" spans="1:4">
      <c r="A2610" s="10">
        <v>2549</v>
      </c>
      <c r="D2610" s="2" t="str">
        <f t="shared" si="39"/>
        <v>OK</v>
      </c>
    </row>
    <row r="2611" spans="1:4">
      <c r="A2611" s="5">
        <v>2550</v>
      </c>
      <c r="B2611" s="138">
        <f>'Acct Summary 7-8'!G16</f>
        <v>0</v>
      </c>
      <c r="C2611" s="2" t="s">
        <v>572</v>
      </c>
      <c r="D2611" s="2" t="str">
        <f t="shared" si="39"/>
        <v>Error?</v>
      </c>
    </row>
    <row r="2612" spans="1:4">
      <c r="A2612" s="5">
        <v>2551</v>
      </c>
      <c r="B2612" s="138">
        <f>'Acct Summary 7-8'!G17</f>
        <v>7585542</v>
      </c>
      <c r="C2612" s="2" t="s">
        <v>572</v>
      </c>
      <c r="D2612" s="2" t="str">
        <f t="shared" si="39"/>
        <v>Error?</v>
      </c>
    </row>
    <row r="2613" spans="1:4">
      <c r="A2613" s="5">
        <v>2552</v>
      </c>
      <c r="B2613" s="138">
        <f>'Acct Summary 7-8'!G20</f>
        <v>-253103</v>
      </c>
      <c r="C2613" s="2" t="s">
        <v>572</v>
      </c>
      <c r="D2613" s="2" t="str">
        <f t="shared" si="39"/>
        <v>Error?</v>
      </c>
    </row>
    <row r="2614" spans="1:4">
      <c r="A2614" s="5">
        <v>2553</v>
      </c>
      <c r="B2614" s="138">
        <f>'Acct Summary 7-8'!G79</f>
        <v>1667270</v>
      </c>
      <c r="D2614" s="2" t="str">
        <f t="shared" si="39"/>
        <v>Error?</v>
      </c>
    </row>
    <row r="2615" spans="1:4">
      <c r="A2615" s="10">
        <v>2554</v>
      </c>
      <c r="D2615" s="2" t="str">
        <f t="shared" si="39"/>
        <v>OK</v>
      </c>
    </row>
    <row r="2616" spans="1:4">
      <c r="A2616" s="10">
        <v>2555</v>
      </c>
      <c r="D2616" s="2" t="str">
        <f t="shared" si="39"/>
        <v>OK</v>
      </c>
    </row>
    <row r="2617" spans="1:4">
      <c r="A2617" s="10">
        <v>2556</v>
      </c>
      <c r="D2617" s="2" t="str">
        <f t="shared" si="39"/>
        <v>OK</v>
      </c>
    </row>
    <row r="2618" spans="1:4">
      <c r="A2618" s="10">
        <v>2557</v>
      </c>
      <c r="D2618" s="2" t="str">
        <f t="shared" si="39"/>
        <v>OK</v>
      </c>
    </row>
    <row r="2619" spans="1:4">
      <c r="A2619" s="10">
        <v>2558</v>
      </c>
      <c r="D2619" s="2" t="str">
        <f t="shared" si="39"/>
        <v>OK</v>
      </c>
    </row>
    <row r="2620" spans="1:4">
      <c r="A2620" s="10">
        <v>2559</v>
      </c>
      <c r="D2620" s="2" t="str">
        <f t="shared" si="39"/>
        <v>OK</v>
      </c>
    </row>
    <row r="2621" spans="1:4">
      <c r="A2621" s="10">
        <v>2560</v>
      </c>
      <c r="D2621" s="2" t="str">
        <f t="shared" si="39"/>
        <v>OK</v>
      </c>
    </row>
    <row r="2622" spans="1:4">
      <c r="A2622" s="10">
        <v>2561</v>
      </c>
      <c r="D2622" s="2" t="str">
        <f t="shared" si="39"/>
        <v>OK</v>
      </c>
    </row>
    <row r="2623" spans="1:4">
      <c r="A2623" s="10">
        <v>2562</v>
      </c>
      <c r="D2623" s="2" t="str">
        <f t="shared" ref="D2623:D2686" si="40">IF(ISBLANK(B2623),"OK",IF(A2623-B2623=0,"OK","Error?"))</f>
        <v>OK</v>
      </c>
    </row>
    <row r="2624" spans="1:4">
      <c r="A2624" s="10">
        <v>2563</v>
      </c>
      <c r="D2624" s="2" t="str">
        <f t="shared" si="40"/>
        <v>OK</v>
      </c>
    </row>
    <row r="2625" spans="1:4">
      <c r="A2625" s="10">
        <v>2564</v>
      </c>
      <c r="D2625" s="2" t="str">
        <f t="shared" si="40"/>
        <v>OK</v>
      </c>
    </row>
    <row r="2626" spans="1:4">
      <c r="A2626" s="10">
        <v>2565</v>
      </c>
      <c r="D2626" s="2" t="str">
        <f t="shared" si="40"/>
        <v>OK</v>
      </c>
    </row>
    <row r="2627" spans="1:4">
      <c r="A2627" s="10">
        <v>2566</v>
      </c>
      <c r="D2627" s="2" t="str">
        <f t="shared" si="40"/>
        <v>OK</v>
      </c>
    </row>
    <row r="2628" spans="1:4">
      <c r="A2628" s="10">
        <v>2567</v>
      </c>
      <c r="D2628" s="2" t="str">
        <f t="shared" si="40"/>
        <v>OK</v>
      </c>
    </row>
    <row r="2629" spans="1:4">
      <c r="A2629" s="10">
        <v>2568</v>
      </c>
      <c r="D2629" s="2" t="str">
        <f t="shared" si="40"/>
        <v>OK</v>
      </c>
    </row>
    <row r="2630" spans="1:4">
      <c r="A2630" s="5">
        <v>2569</v>
      </c>
      <c r="B2630" s="138">
        <f>'Acct Summary 7-8'!E4</f>
        <v>13635359</v>
      </c>
      <c r="C2630" s="2" t="s">
        <v>572</v>
      </c>
      <c r="D2630" s="2" t="str">
        <f t="shared" si="40"/>
        <v>Error?</v>
      </c>
    </row>
    <row r="2631" spans="1:4">
      <c r="A2631" s="5">
        <v>2570</v>
      </c>
      <c r="B2631" s="138">
        <f>'Acct Summary 7-8'!E6</f>
        <v>0</v>
      </c>
      <c r="C2631" s="2" t="s">
        <v>572</v>
      </c>
      <c r="D2631" s="2" t="str">
        <f t="shared" si="40"/>
        <v>Error?</v>
      </c>
    </row>
    <row r="2632" spans="1:4">
      <c r="A2632" s="5">
        <v>2571</v>
      </c>
      <c r="B2632" s="138">
        <f>'Acct Summary 7-8'!E8</f>
        <v>14693275</v>
      </c>
      <c r="C2632" s="2" t="s">
        <v>572</v>
      </c>
      <c r="D2632" s="2" t="str">
        <f t="shared" si="40"/>
        <v>Error?</v>
      </c>
    </row>
    <row r="2633" spans="1:4">
      <c r="A2633" s="5">
        <v>2572</v>
      </c>
      <c r="B2633" s="138">
        <f>'Acct Summary 7-8'!E15</f>
        <v>2550</v>
      </c>
      <c r="C2633" s="2" t="s">
        <v>572</v>
      </c>
      <c r="D2633" s="2" t="str">
        <f t="shared" si="40"/>
        <v>Error?</v>
      </c>
    </row>
    <row r="2634" spans="1:4">
      <c r="A2634" s="5">
        <v>2573</v>
      </c>
      <c r="B2634" s="138">
        <f>'Acct Summary 7-8'!E16</f>
        <v>14445483</v>
      </c>
      <c r="C2634" s="2" t="s">
        <v>572</v>
      </c>
      <c r="D2634" s="2" t="str">
        <f t="shared" si="40"/>
        <v>Error?</v>
      </c>
    </row>
    <row r="2635" spans="1:4">
      <c r="A2635" s="5">
        <v>2574</v>
      </c>
      <c r="B2635" s="138">
        <f>'Acct Summary 7-8'!E17</f>
        <v>14448033</v>
      </c>
      <c r="C2635" s="2" t="s">
        <v>572</v>
      </c>
      <c r="D2635" s="2" t="str">
        <f t="shared" si="40"/>
        <v>Error?</v>
      </c>
    </row>
    <row r="2636" spans="1:4">
      <c r="A2636" s="5">
        <v>2575</v>
      </c>
      <c r="B2636" s="138">
        <f>'Acct Summary 7-8'!E20</f>
        <v>245242</v>
      </c>
      <c r="C2636" s="2" t="s">
        <v>572</v>
      </c>
      <c r="D2636" s="2" t="str">
        <f t="shared" si="40"/>
        <v>Error?</v>
      </c>
    </row>
    <row r="2637" spans="1:4">
      <c r="A2637" s="5">
        <v>2576</v>
      </c>
      <c r="B2637" s="138">
        <f>'Acct Summary 7-8'!E79</f>
        <v>6489666</v>
      </c>
      <c r="D2637" s="2" t="str">
        <f t="shared" si="40"/>
        <v>Error?</v>
      </c>
    </row>
    <row r="2638" spans="1:4">
      <c r="A2638" s="10">
        <v>2577</v>
      </c>
      <c r="C2638" s="2" t="s">
        <v>572</v>
      </c>
      <c r="D2638" s="2" t="str">
        <f t="shared" si="40"/>
        <v>OK</v>
      </c>
    </row>
    <row r="2639" spans="1:4">
      <c r="A2639" s="10">
        <v>2578</v>
      </c>
      <c r="C2639" s="2" t="s">
        <v>572</v>
      </c>
      <c r="D2639" s="2" t="str">
        <f t="shared" si="40"/>
        <v>OK</v>
      </c>
    </row>
    <row r="2640" spans="1:4">
      <c r="A2640" s="10">
        <v>2579</v>
      </c>
      <c r="C2640" s="2" t="s">
        <v>572</v>
      </c>
      <c r="D2640" s="2" t="str">
        <f t="shared" si="40"/>
        <v>OK</v>
      </c>
    </row>
    <row r="2641" spans="1:4">
      <c r="A2641" s="10">
        <v>2580</v>
      </c>
      <c r="C2641" s="2" t="s">
        <v>572</v>
      </c>
      <c r="D2641" s="2" t="str">
        <f t="shared" si="40"/>
        <v>OK</v>
      </c>
    </row>
    <row r="2642" spans="1:4">
      <c r="A2642" s="10">
        <v>2581</v>
      </c>
      <c r="C2642" s="2" t="s">
        <v>572</v>
      </c>
      <c r="D2642" s="2" t="str">
        <f t="shared" si="40"/>
        <v>OK</v>
      </c>
    </row>
    <row r="2643" spans="1:4">
      <c r="A2643" s="10">
        <v>2582</v>
      </c>
      <c r="C2643" s="2" t="s">
        <v>572</v>
      </c>
      <c r="D2643" s="2" t="str">
        <f t="shared" si="40"/>
        <v>OK</v>
      </c>
    </row>
    <row r="2644" spans="1:4">
      <c r="A2644" s="10">
        <v>2583</v>
      </c>
      <c r="D2644" s="2" t="str">
        <f t="shared" si="40"/>
        <v>OK</v>
      </c>
    </row>
    <row r="2645" spans="1:4">
      <c r="A2645" s="10">
        <v>2584</v>
      </c>
      <c r="D2645" s="2" t="str">
        <f t="shared" si="40"/>
        <v>OK</v>
      </c>
    </row>
    <row r="2646" spans="1:4">
      <c r="A2646" s="10">
        <v>2585</v>
      </c>
      <c r="D2646" s="2" t="str">
        <f t="shared" si="40"/>
        <v>OK</v>
      </c>
    </row>
    <row r="2647" spans="1:4">
      <c r="A2647" s="10">
        <v>2586</v>
      </c>
      <c r="D2647" s="2" t="str">
        <f t="shared" si="40"/>
        <v>OK</v>
      </c>
    </row>
    <row r="2648" spans="1:4">
      <c r="A2648" s="10">
        <v>2587</v>
      </c>
      <c r="D2648" s="2" t="str">
        <f t="shared" si="40"/>
        <v>OK</v>
      </c>
    </row>
    <row r="2649" spans="1:4">
      <c r="A2649" s="10">
        <v>2588</v>
      </c>
      <c r="D2649" s="2" t="str">
        <f t="shared" si="40"/>
        <v>OK</v>
      </c>
    </row>
    <row r="2650" spans="1:4">
      <c r="A2650" s="10">
        <v>2589</v>
      </c>
      <c r="D2650" s="2" t="str">
        <f t="shared" si="40"/>
        <v>OK</v>
      </c>
    </row>
    <row r="2651" spans="1:4">
      <c r="A2651" s="10">
        <v>2590</v>
      </c>
      <c r="D2651" s="2" t="str">
        <f t="shared" si="40"/>
        <v>OK</v>
      </c>
    </row>
    <row r="2652" spans="1:4">
      <c r="A2652" s="10">
        <v>2591</v>
      </c>
      <c r="D2652" s="2" t="str">
        <f t="shared" si="40"/>
        <v>OK</v>
      </c>
    </row>
    <row r="2653" spans="1:4">
      <c r="A2653" s="10">
        <v>2592</v>
      </c>
      <c r="D2653" s="2" t="str">
        <f t="shared" si="40"/>
        <v>OK</v>
      </c>
    </row>
    <row r="2654" spans="1:4">
      <c r="A2654" s="10">
        <v>2593</v>
      </c>
      <c r="D2654" s="2" t="str">
        <f t="shared" si="40"/>
        <v>OK</v>
      </c>
    </row>
    <row r="2655" spans="1:4">
      <c r="A2655" s="5">
        <v>2594</v>
      </c>
      <c r="B2655" s="138">
        <f>'Acct Summary 7-8'!H4</f>
        <v>3407567</v>
      </c>
      <c r="C2655" s="2" t="s">
        <v>572</v>
      </c>
      <c r="D2655" s="2" t="str">
        <f t="shared" si="40"/>
        <v>Error?</v>
      </c>
    </row>
    <row r="2656" spans="1:4">
      <c r="A2656" s="5">
        <v>2595</v>
      </c>
      <c r="B2656" s="138">
        <f>'Acct Summary 7-8'!H6</f>
        <v>0</v>
      </c>
      <c r="C2656" s="2" t="s">
        <v>572</v>
      </c>
      <c r="D2656" s="2" t="str">
        <f t="shared" si="40"/>
        <v>Error?</v>
      </c>
    </row>
    <row r="2657" spans="1:4">
      <c r="A2657" s="5">
        <v>2596</v>
      </c>
      <c r="B2657" s="138">
        <f>'Acct Summary 7-8'!H7</f>
        <v>0</v>
      </c>
      <c r="C2657" s="2" t="s">
        <v>572</v>
      </c>
      <c r="D2657" s="2" t="str">
        <f t="shared" si="40"/>
        <v>Error?</v>
      </c>
    </row>
    <row r="2658" spans="1:4">
      <c r="A2658" s="5">
        <v>2597</v>
      </c>
      <c r="B2658" s="138">
        <f>'Acct Summary 7-8'!H8</f>
        <v>3407567</v>
      </c>
      <c r="C2658" s="2" t="s">
        <v>572</v>
      </c>
      <c r="D2658" s="2" t="str">
        <f t="shared" si="40"/>
        <v>Error?</v>
      </c>
    </row>
    <row r="2659" spans="1:4">
      <c r="A2659" s="5">
        <v>2598</v>
      </c>
      <c r="B2659" s="138">
        <f>'Acct Summary 7-8'!H13</f>
        <v>22573777</v>
      </c>
      <c r="C2659" s="2" t="s">
        <v>572</v>
      </c>
      <c r="D2659" s="2" t="str">
        <f t="shared" si="40"/>
        <v>Error?</v>
      </c>
    </row>
    <row r="2660" spans="1:4">
      <c r="A2660" s="5">
        <v>2599</v>
      </c>
      <c r="B2660" s="138">
        <f>'Acct Summary 7-8'!H15</f>
        <v>0</v>
      </c>
      <c r="C2660" s="2" t="s">
        <v>572</v>
      </c>
      <c r="D2660" s="2" t="str">
        <f t="shared" si="40"/>
        <v>Error?</v>
      </c>
    </row>
    <row r="2661" spans="1:4">
      <c r="A2661" s="5">
        <v>2600</v>
      </c>
      <c r="B2661" s="138">
        <f>'Acct Summary 7-8'!H17</f>
        <v>22573777</v>
      </c>
      <c r="C2661" s="2" t="s">
        <v>572</v>
      </c>
      <c r="D2661" s="2" t="str">
        <f t="shared" si="40"/>
        <v>Error?</v>
      </c>
    </row>
    <row r="2662" spans="1:4">
      <c r="A2662" s="5">
        <v>2601</v>
      </c>
      <c r="B2662" s="138">
        <f>'Acct Summary 7-8'!H20</f>
        <v>-19166210</v>
      </c>
      <c r="C2662" s="2" t="s">
        <v>572</v>
      </c>
      <c r="D2662" s="2" t="str">
        <f t="shared" si="40"/>
        <v>Error?</v>
      </c>
    </row>
    <row r="2663" spans="1:4">
      <c r="A2663" s="5">
        <v>2602</v>
      </c>
      <c r="B2663" s="138">
        <f>'Acct Summary 7-8'!H79</f>
        <v>31009872</v>
      </c>
      <c r="D2663" s="2" t="str">
        <f t="shared" si="40"/>
        <v>Error?</v>
      </c>
    </row>
    <row r="2664" spans="1:4">
      <c r="A2664" s="10">
        <v>2603</v>
      </c>
      <c r="D2664" s="2" t="str">
        <f t="shared" si="40"/>
        <v>OK</v>
      </c>
    </row>
    <row r="2665" spans="1:4">
      <c r="A2665" s="10">
        <v>2604</v>
      </c>
      <c r="D2665" s="2" t="str">
        <f t="shared" si="40"/>
        <v>OK</v>
      </c>
    </row>
    <row r="2666" spans="1:4">
      <c r="A2666" s="10">
        <v>2605</v>
      </c>
      <c r="D2666" s="2" t="str">
        <f t="shared" si="40"/>
        <v>OK</v>
      </c>
    </row>
    <row r="2667" spans="1:4">
      <c r="A2667" s="10">
        <v>2606</v>
      </c>
      <c r="D2667" s="2" t="str">
        <f t="shared" si="40"/>
        <v>OK</v>
      </c>
    </row>
    <row r="2668" spans="1:4">
      <c r="A2668" s="10">
        <v>2607</v>
      </c>
      <c r="D2668" s="2" t="str">
        <f t="shared" si="40"/>
        <v>OK</v>
      </c>
    </row>
    <row r="2669" spans="1:4">
      <c r="A2669" s="10">
        <v>2608</v>
      </c>
      <c r="D2669" s="2" t="str">
        <f t="shared" si="40"/>
        <v>OK</v>
      </c>
    </row>
    <row r="2670" spans="1:4">
      <c r="A2670" s="10">
        <v>2609</v>
      </c>
      <c r="D2670" s="2" t="str">
        <f t="shared" si="40"/>
        <v>OK</v>
      </c>
    </row>
    <row r="2671" spans="1:4">
      <c r="A2671" s="10">
        <v>2610</v>
      </c>
      <c r="D2671" s="2" t="str">
        <f t="shared" si="40"/>
        <v>OK</v>
      </c>
    </row>
    <row r="2672" spans="1:4">
      <c r="A2672" s="10">
        <v>2611</v>
      </c>
      <c r="D2672" s="2" t="str">
        <f t="shared" si="40"/>
        <v>OK</v>
      </c>
    </row>
    <row r="2673" spans="1:4">
      <c r="A2673" s="10">
        <v>2612</v>
      </c>
      <c r="D2673" s="2" t="str">
        <f t="shared" si="40"/>
        <v>OK</v>
      </c>
    </row>
    <row r="2674" spans="1:4">
      <c r="A2674" s="10">
        <v>2613</v>
      </c>
      <c r="D2674" s="2" t="str">
        <f t="shared" si="40"/>
        <v>OK</v>
      </c>
    </row>
    <row r="2675" spans="1:4">
      <c r="A2675" s="10">
        <v>2614</v>
      </c>
      <c r="D2675" s="2" t="str">
        <f t="shared" si="40"/>
        <v>OK</v>
      </c>
    </row>
    <row r="2676" spans="1:4">
      <c r="A2676" s="10">
        <v>2615</v>
      </c>
      <c r="D2676" s="2" t="str">
        <f t="shared" si="40"/>
        <v>OK</v>
      </c>
    </row>
    <row r="2677" spans="1:4">
      <c r="A2677" s="10">
        <v>2616</v>
      </c>
      <c r="D2677" s="2" t="str">
        <f t="shared" si="40"/>
        <v>OK</v>
      </c>
    </row>
    <row r="2678" spans="1:4">
      <c r="A2678" s="10">
        <v>2617</v>
      </c>
      <c r="D2678" s="2" t="str">
        <f t="shared" si="40"/>
        <v>OK</v>
      </c>
    </row>
    <row r="2679" spans="1:4">
      <c r="A2679" s="10">
        <v>2618</v>
      </c>
      <c r="D2679" s="2" t="str">
        <f t="shared" si="40"/>
        <v>OK</v>
      </c>
    </row>
    <row r="2680" spans="1:4">
      <c r="A2680" s="10">
        <v>2619</v>
      </c>
      <c r="D2680" s="2" t="str">
        <f t="shared" si="40"/>
        <v>OK</v>
      </c>
    </row>
    <row r="2681" spans="1:4">
      <c r="A2681" s="10">
        <v>2620</v>
      </c>
      <c r="D2681" s="2" t="str">
        <f t="shared" si="40"/>
        <v>OK</v>
      </c>
    </row>
    <row r="2682" spans="1:4">
      <c r="A2682" s="10">
        <v>2621</v>
      </c>
      <c r="D2682" s="2" t="str">
        <f t="shared" si="40"/>
        <v>OK</v>
      </c>
    </row>
    <row r="2683" spans="1:4">
      <c r="A2683" s="10">
        <v>2622</v>
      </c>
      <c r="D2683" s="2" t="str">
        <f t="shared" si="40"/>
        <v>OK</v>
      </c>
    </row>
    <row r="2684" spans="1:4">
      <c r="A2684" s="10">
        <v>2623</v>
      </c>
      <c r="D2684" s="2" t="str">
        <f t="shared" si="40"/>
        <v>OK</v>
      </c>
    </row>
    <row r="2685" spans="1:4">
      <c r="A2685" s="10">
        <v>2624</v>
      </c>
      <c r="D2685" s="2" t="str">
        <f t="shared" si="40"/>
        <v>OK</v>
      </c>
    </row>
    <row r="2686" spans="1:4">
      <c r="A2686" s="10">
        <v>2625</v>
      </c>
      <c r="D2686" s="2" t="str">
        <f t="shared" si="40"/>
        <v>OK</v>
      </c>
    </row>
    <row r="2687" spans="1:4">
      <c r="A2687" s="10">
        <v>2626</v>
      </c>
      <c r="D2687" s="2" t="str">
        <f t="shared" ref="D2687:D2750" si="41">IF(ISBLANK(B2687),"OK",IF(A2687-B2687=0,"OK","Error?"))</f>
        <v>OK</v>
      </c>
    </row>
    <row r="2688" spans="1:4">
      <c r="A2688" s="10">
        <v>2627</v>
      </c>
      <c r="D2688" s="2" t="str">
        <f t="shared" si="41"/>
        <v>OK</v>
      </c>
    </row>
    <row r="2689" spans="1:4">
      <c r="A2689" s="10">
        <v>2628</v>
      </c>
      <c r="D2689" s="2" t="str">
        <f t="shared" si="41"/>
        <v>OK</v>
      </c>
    </row>
    <row r="2690" spans="1:4">
      <c r="A2690" s="10">
        <v>2629</v>
      </c>
      <c r="D2690" s="2" t="str">
        <f t="shared" si="41"/>
        <v>OK</v>
      </c>
    </row>
    <row r="2691" spans="1:4">
      <c r="A2691" s="10">
        <v>2630</v>
      </c>
      <c r="D2691" s="2" t="str">
        <f t="shared" si="41"/>
        <v>OK</v>
      </c>
    </row>
    <row r="2692" spans="1:4">
      <c r="A2692" s="10">
        <v>2631</v>
      </c>
      <c r="D2692" s="2" t="str">
        <f t="shared" si="41"/>
        <v>OK</v>
      </c>
    </row>
    <row r="2693" spans="1:4">
      <c r="A2693" s="10">
        <v>2632</v>
      </c>
      <c r="D2693" s="2" t="str">
        <f t="shared" si="41"/>
        <v>OK</v>
      </c>
    </row>
    <row r="2694" spans="1:4">
      <c r="A2694" s="10">
        <v>2633</v>
      </c>
      <c r="D2694" s="2" t="str">
        <f t="shared" si="41"/>
        <v>OK</v>
      </c>
    </row>
    <row r="2695" spans="1:4">
      <c r="A2695" s="10">
        <v>2634</v>
      </c>
      <c r="D2695" s="2" t="str">
        <f t="shared" si="41"/>
        <v>OK</v>
      </c>
    </row>
    <row r="2696" spans="1:4">
      <c r="A2696" s="10">
        <v>2635</v>
      </c>
      <c r="D2696" s="2" t="str">
        <f t="shared" si="41"/>
        <v>OK</v>
      </c>
    </row>
    <row r="2697" spans="1:4">
      <c r="A2697" s="10">
        <v>2636</v>
      </c>
      <c r="D2697" s="2" t="str">
        <f t="shared" si="41"/>
        <v>OK</v>
      </c>
    </row>
    <row r="2698" spans="1:4">
      <c r="A2698" s="10">
        <v>2637</v>
      </c>
      <c r="D2698" s="2" t="str">
        <f t="shared" si="41"/>
        <v>OK</v>
      </c>
    </row>
    <row r="2699" spans="1:4">
      <c r="A2699" s="10">
        <v>2638</v>
      </c>
      <c r="D2699" s="2" t="str">
        <f t="shared" si="41"/>
        <v>OK</v>
      </c>
    </row>
    <row r="2700" spans="1:4">
      <c r="A2700" s="10">
        <v>2639</v>
      </c>
      <c r="D2700" s="2" t="str">
        <f t="shared" si="41"/>
        <v>OK</v>
      </c>
    </row>
    <row r="2701" spans="1:4">
      <c r="A2701" s="10">
        <v>2640</v>
      </c>
      <c r="D2701" s="2" t="str">
        <f t="shared" si="41"/>
        <v>OK</v>
      </c>
    </row>
    <row r="2702" spans="1:4">
      <c r="A2702" s="10">
        <v>2641</v>
      </c>
      <c r="D2702" s="2" t="str">
        <f t="shared" si="41"/>
        <v>OK</v>
      </c>
    </row>
    <row r="2703" spans="1:4">
      <c r="A2703" s="10">
        <v>2642</v>
      </c>
      <c r="D2703" s="2" t="str">
        <f t="shared" si="41"/>
        <v>OK</v>
      </c>
    </row>
    <row r="2704" spans="1:4">
      <c r="A2704" s="10">
        <v>2643</v>
      </c>
      <c r="D2704" s="2" t="str">
        <f t="shared" si="41"/>
        <v>OK</v>
      </c>
    </row>
    <row r="2705" spans="1:4">
      <c r="A2705" s="10">
        <v>2644</v>
      </c>
      <c r="D2705" s="2" t="str">
        <f t="shared" si="41"/>
        <v>OK</v>
      </c>
    </row>
    <row r="2706" spans="1:4">
      <c r="A2706" s="10">
        <v>2645</v>
      </c>
      <c r="D2706" s="2" t="str">
        <f t="shared" si="41"/>
        <v>OK</v>
      </c>
    </row>
    <row r="2707" spans="1:4">
      <c r="A2707" s="10">
        <v>2646</v>
      </c>
      <c r="D2707" s="2" t="str">
        <f t="shared" si="41"/>
        <v>OK</v>
      </c>
    </row>
    <row r="2708" spans="1:4">
      <c r="A2708" s="10">
        <v>2647</v>
      </c>
      <c r="D2708" s="2" t="str">
        <f t="shared" si="41"/>
        <v>OK</v>
      </c>
    </row>
    <row r="2709" spans="1:4">
      <c r="A2709" s="10">
        <v>2648</v>
      </c>
      <c r="D2709" s="2" t="str">
        <f t="shared" si="41"/>
        <v>OK</v>
      </c>
    </row>
    <row r="2710" spans="1:4">
      <c r="A2710" s="10">
        <v>2649</v>
      </c>
      <c r="D2710" s="2" t="str">
        <f t="shared" si="41"/>
        <v>OK</v>
      </c>
    </row>
    <row r="2711" spans="1:4">
      <c r="A2711" s="10">
        <v>2650</v>
      </c>
      <c r="D2711" s="2" t="str">
        <f t="shared" si="41"/>
        <v>OK</v>
      </c>
    </row>
    <row r="2712" spans="1:4">
      <c r="A2712" s="10">
        <v>2651</v>
      </c>
      <c r="D2712" s="2" t="str">
        <f t="shared" si="41"/>
        <v>OK</v>
      </c>
    </row>
    <row r="2713" spans="1:4">
      <c r="A2713" s="10">
        <v>2652</v>
      </c>
      <c r="D2713" s="2" t="str">
        <f t="shared" si="41"/>
        <v>OK</v>
      </c>
    </row>
    <row r="2714" spans="1:4">
      <c r="A2714" s="10">
        <v>2653</v>
      </c>
      <c r="D2714" s="2" t="str">
        <f t="shared" si="41"/>
        <v>OK</v>
      </c>
    </row>
    <row r="2715" spans="1:4">
      <c r="A2715" s="10">
        <v>2654</v>
      </c>
      <c r="D2715" s="2" t="str">
        <f t="shared" si="41"/>
        <v>OK</v>
      </c>
    </row>
    <row r="2716" spans="1:4">
      <c r="A2716" s="10">
        <v>2655</v>
      </c>
      <c r="D2716" s="2" t="str">
        <f t="shared" si="41"/>
        <v>OK</v>
      </c>
    </row>
    <row r="2717" spans="1:4">
      <c r="A2717" s="10">
        <v>2656</v>
      </c>
      <c r="D2717" s="2" t="str">
        <f t="shared" si="41"/>
        <v>OK</v>
      </c>
    </row>
    <row r="2718" spans="1:4">
      <c r="A2718" s="5">
        <v>2657</v>
      </c>
      <c r="B2718" s="138">
        <f>'Expenditures 15-22'!C51</f>
        <v>3182208</v>
      </c>
      <c r="D2718" s="2" t="str">
        <f t="shared" si="41"/>
        <v>Error?</v>
      </c>
    </row>
    <row r="2719" spans="1:4">
      <c r="A2719" s="5">
        <v>2658</v>
      </c>
      <c r="B2719" s="138">
        <f>'Expenditures 15-22'!D51</f>
        <v>969934</v>
      </c>
      <c r="D2719" s="2" t="str">
        <f t="shared" si="41"/>
        <v>Error?</v>
      </c>
    </row>
    <row r="2720" spans="1:4">
      <c r="A2720" s="5">
        <v>2659</v>
      </c>
      <c r="B2720" s="138">
        <f>'Expenditures 15-22'!E51</f>
        <v>117676</v>
      </c>
      <c r="D2720" s="2" t="str">
        <f t="shared" si="41"/>
        <v>Error?</v>
      </c>
    </row>
    <row r="2721" spans="1:4">
      <c r="A2721" s="5">
        <v>2660</v>
      </c>
      <c r="B2721" s="138">
        <f>'Expenditures 15-22'!F51</f>
        <v>58999</v>
      </c>
      <c r="D2721" s="2" t="str">
        <f t="shared" si="41"/>
        <v>Error?</v>
      </c>
    </row>
    <row r="2722" spans="1:4">
      <c r="A2722" s="5">
        <v>2661</v>
      </c>
      <c r="B2722" s="138">
        <f>'Expenditures 15-22'!G51</f>
        <v>0</v>
      </c>
      <c r="D2722" s="2" t="str">
        <f t="shared" si="41"/>
        <v>Error?</v>
      </c>
    </row>
    <row r="2723" spans="1:4">
      <c r="A2723" s="5">
        <v>2662</v>
      </c>
      <c r="B2723" s="138">
        <f>'Expenditures 15-22'!H51</f>
        <v>2160</v>
      </c>
      <c r="D2723" s="2" t="str">
        <f t="shared" si="41"/>
        <v>Error?</v>
      </c>
    </row>
    <row r="2724" spans="1:4">
      <c r="A2724" s="5">
        <v>2663</v>
      </c>
      <c r="B2724" s="138">
        <f>'Expenditures 15-22'!K51</f>
        <v>4360351</v>
      </c>
      <c r="C2724" s="2" t="s">
        <v>572</v>
      </c>
      <c r="D2724" s="2" t="str">
        <f t="shared" si="41"/>
        <v>Error?</v>
      </c>
    </row>
    <row r="2725" spans="1:4">
      <c r="A2725" s="5">
        <v>2664</v>
      </c>
      <c r="B2725" s="138">
        <f>'Expenditures 15-22'!D247</f>
        <v>74813</v>
      </c>
      <c r="D2725" s="2" t="str">
        <f t="shared" si="41"/>
        <v>Error?</v>
      </c>
    </row>
    <row r="2726" spans="1:4">
      <c r="A2726" s="5">
        <v>2665</v>
      </c>
      <c r="B2726" s="138">
        <f>'Expenditures 15-22'!K247</f>
        <v>74813</v>
      </c>
      <c r="C2726" s="2" t="s">
        <v>572</v>
      </c>
      <c r="D2726" s="2" t="str">
        <f t="shared" si="41"/>
        <v>Error?</v>
      </c>
    </row>
    <row r="2727" spans="1:4">
      <c r="A2727" s="5">
        <v>2666</v>
      </c>
      <c r="B2727" s="138">
        <f>'Short-Term Long-Term Debt 24'!C4</f>
        <v>0</v>
      </c>
      <c r="D2727" s="2" t="str">
        <f t="shared" si="41"/>
        <v>Error?</v>
      </c>
    </row>
    <row r="2728" spans="1:4">
      <c r="A2728" s="5">
        <v>2667</v>
      </c>
      <c r="B2728" s="138">
        <f>'Short-Term Long-Term Debt 24'!C25</f>
        <v>0</v>
      </c>
      <c r="D2728" s="2" t="str">
        <f t="shared" si="41"/>
        <v>Error?</v>
      </c>
    </row>
    <row r="2729" spans="1:4">
      <c r="A2729" s="5">
        <v>2668</v>
      </c>
      <c r="B2729" s="138">
        <f>'Short-Term Long-Term Debt 24'!D4</f>
        <v>0</v>
      </c>
      <c r="D2729" s="2" t="str">
        <f t="shared" si="41"/>
        <v>Error?</v>
      </c>
    </row>
    <row r="2730" spans="1:4">
      <c r="A2730" s="5">
        <v>2669</v>
      </c>
      <c r="B2730" s="138">
        <f>'Short-Term Long-Term Debt 24'!D25</f>
        <v>0</v>
      </c>
      <c r="D2730" s="2" t="str">
        <f t="shared" si="41"/>
        <v>Error?</v>
      </c>
    </row>
    <row r="2731" spans="1:4">
      <c r="A2731" s="5">
        <v>2670</v>
      </c>
      <c r="B2731" s="138">
        <f>'Short-Term Long-Term Debt 24'!E4</f>
        <v>0</v>
      </c>
      <c r="D2731" s="2" t="str">
        <f t="shared" si="41"/>
        <v>Error?</v>
      </c>
    </row>
    <row r="2732" spans="1:4">
      <c r="A2732" s="5">
        <v>2671</v>
      </c>
      <c r="B2732" s="138">
        <f>'Short-Term Long-Term Debt 24'!E25</f>
        <v>0</v>
      </c>
      <c r="D2732" s="2" t="str">
        <f t="shared" si="41"/>
        <v>Error?</v>
      </c>
    </row>
    <row r="2733" spans="1:4">
      <c r="A2733" s="5">
        <v>2672</v>
      </c>
      <c r="B2733" s="138">
        <f>'Short-Term Long-Term Debt 24'!F4</f>
        <v>0</v>
      </c>
      <c r="C2733" s="2" t="s">
        <v>572</v>
      </c>
      <c r="D2733" s="2" t="str">
        <f t="shared" si="41"/>
        <v>Error?</v>
      </c>
    </row>
    <row r="2734" spans="1:4">
      <c r="A2734" s="5">
        <v>2673</v>
      </c>
      <c r="B2734" s="138">
        <f>'Short-Term Long-Term Debt 24'!F25</f>
        <v>0</v>
      </c>
      <c r="C2734" s="2" t="s">
        <v>572</v>
      </c>
      <c r="D2734" s="2" t="str">
        <f t="shared" si="41"/>
        <v>Error?</v>
      </c>
    </row>
    <row r="2735" spans="1:4">
      <c r="A2735" s="10">
        <v>2674</v>
      </c>
      <c r="D2735" s="2" t="str">
        <f t="shared" si="41"/>
        <v>OK</v>
      </c>
    </row>
    <row r="2736" spans="1:4">
      <c r="A2736" s="10">
        <v>2675</v>
      </c>
      <c r="D2736" s="2" t="str">
        <f t="shared" si="41"/>
        <v>OK</v>
      </c>
    </row>
    <row r="2737" spans="1:4">
      <c r="A2737" s="10">
        <v>2676</v>
      </c>
      <c r="D2737" s="2" t="str">
        <f t="shared" si="41"/>
        <v>OK</v>
      </c>
    </row>
    <row r="2738" spans="1:4">
      <c r="A2738" s="10">
        <v>2677</v>
      </c>
      <c r="D2738" s="2" t="str">
        <f t="shared" si="41"/>
        <v>OK</v>
      </c>
    </row>
    <row r="2739" spans="1:4">
      <c r="A2739" s="10">
        <v>2678</v>
      </c>
      <c r="D2739" s="2" t="str">
        <f t="shared" si="41"/>
        <v>OK</v>
      </c>
    </row>
    <row r="2740" spans="1:4">
      <c r="A2740" s="10">
        <v>2679</v>
      </c>
      <c r="D2740" s="2" t="str">
        <f t="shared" si="41"/>
        <v>OK</v>
      </c>
    </row>
    <row r="2741" spans="1:4">
      <c r="A2741" s="10">
        <v>2680</v>
      </c>
      <c r="D2741" s="2" t="str">
        <f t="shared" si="41"/>
        <v>OK</v>
      </c>
    </row>
    <row r="2742" spans="1:4">
      <c r="A2742" s="10">
        <v>2681</v>
      </c>
      <c r="D2742" s="2" t="str">
        <f t="shared" si="41"/>
        <v>OK</v>
      </c>
    </row>
    <row r="2743" spans="1:4">
      <c r="A2743" s="10">
        <v>2682</v>
      </c>
      <c r="D2743" s="2" t="str">
        <f t="shared" si="41"/>
        <v>OK</v>
      </c>
    </row>
    <row r="2744" spans="1:4">
      <c r="A2744" s="10">
        <v>2683</v>
      </c>
      <c r="D2744" s="2" t="s">
        <v>135</v>
      </c>
    </row>
    <row r="2745" spans="1:4">
      <c r="A2745" s="10">
        <v>2684</v>
      </c>
      <c r="D2745" s="2" t="str">
        <f t="shared" si="41"/>
        <v>OK</v>
      </c>
    </row>
    <row r="2746" spans="1:4">
      <c r="A2746" s="10">
        <v>2685</v>
      </c>
      <c r="D2746" s="2" t="str">
        <f t="shared" si="41"/>
        <v>OK</v>
      </c>
    </row>
    <row r="2747" spans="1:4">
      <c r="A2747" s="10">
        <v>2686</v>
      </c>
      <c r="D2747" s="2" t="str">
        <f t="shared" si="41"/>
        <v>OK</v>
      </c>
    </row>
    <row r="2748" spans="1:4">
      <c r="A2748" s="10">
        <v>2687</v>
      </c>
      <c r="D2748" s="2" t="str">
        <f t="shared" si="41"/>
        <v>OK</v>
      </c>
    </row>
    <row r="2749" spans="1:4">
      <c r="A2749" s="10">
        <v>2688</v>
      </c>
      <c r="D2749" s="2" t="str">
        <f t="shared" si="41"/>
        <v>OK</v>
      </c>
    </row>
    <row r="2750" spans="1:4">
      <c r="A2750" s="10">
        <v>2689</v>
      </c>
      <c r="D2750" s="2" t="str">
        <f t="shared" si="41"/>
        <v>OK</v>
      </c>
    </row>
    <row r="2751" spans="1:4">
      <c r="A2751" s="10">
        <v>2690</v>
      </c>
      <c r="D2751" s="2" t="str">
        <f t="shared" ref="D2751:D2814" si="42">IF(ISBLANK(B2751),"OK",IF(A2751-B2751=0,"OK","Error?"))</f>
        <v>OK</v>
      </c>
    </row>
    <row r="2752" spans="1:4">
      <c r="A2752" s="10">
        <v>2691</v>
      </c>
      <c r="D2752" s="2" t="str">
        <f t="shared" si="42"/>
        <v>OK</v>
      </c>
    </row>
    <row r="2753" spans="1:4">
      <c r="A2753" s="10">
        <v>2692</v>
      </c>
      <c r="D2753" s="2" t="str">
        <f t="shared" si="42"/>
        <v>OK</v>
      </c>
    </row>
    <row r="2754" spans="1:4">
      <c r="A2754" s="10">
        <v>2693</v>
      </c>
      <c r="D2754" s="2" t="str">
        <f t="shared" si="42"/>
        <v>OK</v>
      </c>
    </row>
    <row r="2755" spans="1:4">
      <c r="A2755" s="10">
        <v>2694</v>
      </c>
      <c r="D2755" s="2" t="str">
        <f t="shared" si="42"/>
        <v>OK</v>
      </c>
    </row>
    <row r="2756" spans="1:4">
      <c r="A2756" s="10">
        <v>2695</v>
      </c>
      <c r="D2756" s="2" t="str">
        <f t="shared" si="42"/>
        <v>OK</v>
      </c>
    </row>
    <row r="2757" spans="1:4">
      <c r="A2757" s="5">
        <v>2696</v>
      </c>
      <c r="B2757" s="138">
        <f>'Acct Summary 7-8'!C28</f>
        <v>0</v>
      </c>
      <c r="D2757" s="2" t="str">
        <f t="shared" si="42"/>
        <v>Error?</v>
      </c>
    </row>
    <row r="2758" spans="1:4">
      <c r="A2758" s="5">
        <v>2697</v>
      </c>
      <c r="B2758" s="138">
        <f>'Acct Summary 7-8'!D28</f>
        <v>0</v>
      </c>
      <c r="D2758" s="2" t="str">
        <f t="shared" si="42"/>
        <v>Error?</v>
      </c>
    </row>
    <row r="2759" spans="1:4">
      <c r="A2759" s="10">
        <v>2698</v>
      </c>
      <c r="D2759" s="2" t="str">
        <f t="shared" si="42"/>
        <v>OK</v>
      </c>
    </row>
    <row r="2760" spans="1:4">
      <c r="A2760" s="5">
        <v>2699</v>
      </c>
      <c r="B2760" s="138">
        <f>'Acct Summary 7-8'!E28</f>
        <v>0</v>
      </c>
      <c r="D2760" s="2" t="str">
        <f t="shared" si="42"/>
        <v>Error?</v>
      </c>
    </row>
    <row r="2761" spans="1:4">
      <c r="A2761" s="10">
        <v>2700</v>
      </c>
      <c r="D2761" s="2" t="str">
        <f t="shared" si="42"/>
        <v>OK</v>
      </c>
    </row>
    <row r="2762" spans="1:4">
      <c r="A2762" s="5">
        <v>2701</v>
      </c>
      <c r="B2762" s="138">
        <f>'Acct Summary 7-8'!F26</f>
        <v>0</v>
      </c>
      <c r="D2762" s="2" t="str">
        <f t="shared" si="42"/>
        <v>Error?</v>
      </c>
    </row>
    <row r="2763" spans="1:4">
      <c r="A2763" s="5">
        <v>2702</v>
      </c>
      <c r="B2763" s="138">
        <f>'Acct Summary 7-8'!F28</f>
        <v>0</v>
      </c>
      <c r="D2763" s="2" t="str">
        <f t="shared" si="42"/>
        <v>Error?</v>
      </c>
    </row>
    <row r="2764" spans="1:4">
      <c r="A2764" s="10">
        <v>2703</v>
      </c>
      <c r="D2764" s="2" t="str">
        <f t="shared" si="42"/>
        <v>OK</v>
      </c>
    </row>
    <row r="2765" spans="1:4">
      <c r="A2765" s="10">
        <v>2704</v>
      </c>
      <c r="D2765" s="2" t="str">
        <f t="shared" si="42"/>
        <v>OK</v>
      </c>
    </row>
    <row r="2766" spans="1:4">
      <c r="A2766" s="5">
        <v>2705</v>
      </c>
      <c r="B2766" s="138">
        <f>'Acct Summary 7-8'!G28</f>
        <v>0</v>
      </c>
      <c r="D2766" s="2" t="str">
        <f t="shared" si="42"/>
        <v>Error?</v>
      </c>
    </row>
    <row r="2767" spans="1:4">
      <c r="A2767" s="10">
        <v>2706</v>
      </c>
      <c r="D2767" s="2" t="str">
        <f t="shared" si="42"/>
        <v>OK</v>
      </c>
    </row>
    <row r="2768" spans="1:4">
      <c r="A2768" s="10">
        <v>2707</v>
      </c>
      <c r="D2768" s="2" t="str">
        <f t="shared" si="42"/>
        <v>OK</v>
      </c>
    </row>
    <row r="2769" spans="1:4">
      <c r="A2769" s="5">
        <v>2708</v>
      </c>
      <c r="B2769" s="138">
        <f>'Acct Summary 7-8'!H28</f>
        <v>0</v>
      </c>
      <c r="D2769" s="2" t="str">
        <f t="shared" si="42"/>
        <v>Error?</v>
      </c>
    </row>
    <row r="2770" spans="1:4">
      <c r="A2770" s="10">
        <v>2709</v>
      </c>
      <c r="D2770" s="2" t="str">
        <f t="shared" si="42"/>
        <v>OK</v>
      </c>
    </row>
    <row r="2771" spans="1:4">
      <c r="A2771" s="10">
        <v>2710</v>
      </c>
      <c r="D2771" s="2" t="str">
        <f t="shared" si="42"/>
        <v>OK</v>
      </c>
    </row>
    <row r="2772" spans="1:4">
      <c r="A2772" s="5">
        <v>2711</v>
      </c>
      <c r="B2772" s="138">
        <f>'Acct Summary 7-8'!I28</f>
        <v>0</v>
      </c>
      <c r="D2772" s="2" t="str">
        <f t="shared" si="42"/>
        <v>Error?</v>
      </c>
    </row>
    <row r="2773" spans="1:4">
      <c r="A2773" s="10">
        <v>2712</v>
      </c>
      <c r="D2773" s="2" t="str">
        <f t="shared" si="42"/>
        <v>OK</v>
      </c>
    </row>
    <row r="2774" spans="1:4">
      <c r="A2774" s="10">
        <v>2713</v>
      </c>
      <c r="D2774" s="2" t="str">
        <f t="shared" si="42"/>
        <v>OK</v>
      </c>
    </row>
    <row r="2775" spans="1:4">
      <c r="A2775" s="10">
        <v>2714</v>
      </c>
      <c r="D2775" s="2" t="str">
        <f t="shared" si="42"/>
        <v>OK</v>
      </c>
    </row>
    <row r="2776" spans="1:4">
      <c r="A2776" s="10">
        <v>2715</v>
      </c>
      <c r="D2776" s="2" t="str">
        <f t="shared" si="42"/>
        <v>OK</v>
      </c>
    </row>
    <row r="2777" spans="1:4">
      <c r="A2777" s="10">
        <v>2716</v>
      </c>
      <c r="D2777" s="2" t="str">
        <f t="shared" si="42"/>
        <v>OK</v>
      </c>
    </row>
    <row r="2778" spans="1:4">
      <c r="A2778" s="10">
        <v>2717</v>
      </c>
      <c r="D2778" s="2" t="str">
        <f t="shared" si="42"/>
        <v>OK</v>
      </c>
    </row>
    <row r="2779" spans="1:4">
      <c r="A2779" s="10">
        <v>2718</v>
      </c>
      <c r="D2779" s="2" t="str">
        <f t="shared" si="42"/>
        <v>OK</v>
      </c>
    </row>
    <row r="2780" spans="1:4">
      <c r="A2780" s="10">
        <v>2719</v>
      </c>
      <c r="D2780" s="2" t="str">
        <f t="shared" si="42"/>
        <v>OK</v>
      </c>
    </row>
    <row r="2781" spans="1:4">
      <c r="A2781" s="10">
        <v>2720</v>
      </c>
      <c r="D2781" s="2" t="str">
        <f t="shared" si="42"/>
        <v>OK</v>
      </c>
    </row>
    <row r="2782" spans="1:4">
      <c r="A2782" s="10">
        <v>2721</v>
      </c>
      <c r="D2782" s="2" t="str">
        <f t="shared" si="42"/>
        <v>OK</v>
      </c>
    </row>
    <row r="2783" spans="1:4">
      <c r="A2783" s="10">
        <v>2722</v>
      </c>
      <c r="D2783" s="2" t="str">
        <f t="shared" si="42"/>
        <v>OK</v>
      </c>
    </row>
    <row r="2784" spans="1:4">
      <c r="A2784" s="10">
        <v>2723</v>
      </c>
      <c r="D2784" s="2" t="str">
        <f t="shared" si="42"/>
        <v>OK</v>
      </c>
    </row>
    <row r="2785" spans="1:4">
      <c r="A2785" s="10">
        <v>2724</v>
      </c>
      <c r="D2785" s="2" t="str">
        <f t="shared" si="42"/>
        <v>OK</v>
      </c>
    </row>
    <row r="2786" spans="1:4">
      <c r="A2786" s="10">
        <v>2725</v>
      </c>
      <c r="D2786" s="2" t="str">
        <f t="shared" si="42"/>
        <v>OK</v>
      </c>
    </row>
    <row r="2787" spans="1:4">
      <c r="A2787" s="10">
        <v>2726</v>
      </c>
      <c r="D2787" s="2" t="str">
        <f t="shared" si="42"/>
        <v>OK</v>
      </c>
    </row>
    <row r="2788" spans="1:4">
      <c r="A2788" s="10">
        <v>2727</v>
      </c>
      <c r="D2788" s="2" t="str">
        <f t="shared" si="42"/>
        <v>OK</v>
      </c>
    </row>
    <row r="2789" spans="1:4">
      <c r="A2789" s="5">
        <v>2728</v>
      </c>
      <c r="B2789" s="138">
        <f>'Expenditures 15-22'!E84</f>
        <v>4797117</v>
      </c>
      <c r="C2789" s="2" t="s">
        <v>572</v>
      </c>
      <c r="D2789" s="2" t="str">
        <f t="shared" si="42"/>
        <v>Error?</v>
      </c>
    </row>
    <row r="2790" spans="1:4">
      <c r="A2790" s="5">
        <v>2729</v>
      </c>
      <c r="B2790" s="138">
        <f>'Expenditures 15-22'!E102</f>
        <v>4797117</v>
      </c>
      <c r="C2790" s="2" t="s">
        <v>572</v>
      </c>
      <c r="D2790" s="2" t="str">
        <f t="shared" si="42"/>
        <v>Error?</v>
      </c>
    </row>
    <row r="2791" spans="1:4">
      <c r="A2791" s="5">
        <v>2730</v>
      </c>
      <c r="B2791" s="138">
        <f>'Expenditures 15-22'!H107</f>
        <v>0</v>
      </c>
      <c r="D2791" s="2" t="str">
        <f t="shared" si="42"/>
        <v>Error?</v>
      </c>
    </row>
    <row r="2792" spans="1:4">
      <c r="A2792" s="5">
        <v>2731</v>
      </c>
      <c r="B2792" s="138">
        <f>'Expenditures 15-22'!H108</f>
        <v>0</v>
      </c>
      <c r="D2792" s="2" t="str">
        <f t="shared" si="42"/>
        <v>Error?</v>
      </c>
    </row>
    <row r="2793" spans="1:4">
      <c r="A2793" s="10">
        <v>2732</v>
      </c>
      <c r="D2793" s="2" t="str">
        <f t="shared" si="42"/>
        <v>OK</v>
      </c>
    </row>
    <row r="2794" spans="1:4">
      <c r="A2794" s="5">
        <v>2733</v>
      </c>
      <c r="B2794" s="138">
        <f>'Acct Summary 7-8'!C50</f>
        <v>0</v>
      </c>
      <c r="D2794" s="2" t="str">
        <f t="shared" si="42"/>
        <v>Error?</v>
      </c>
    </row>
    <row r="2795" spans="1:4">
      <c r="A2795" s="5">
        <v>2734</v>
      </c>
      <c r="B2795" s="138">
        <f>'Expenditures 15-22'!K107</f>
        <v>0</v>
      </c>
      <c r="C2795" s="2" t="s">
        <v>572</v>
      </c>
      <c r="D2795" s="2" t="str">
        <f t="shared" si="42"/>
        <v>Error?</v>
      </c>
    </row>
    <row r="2796" spans="1:4">
      <c r="A2796" s="5">
        <v>2735</v>
      </c>
      <c r="B2796" s="138">
        <f>'Expenditures 15-22'!K108</f>
        <v>0</v>
      </c>
      <c r="C2796" s="2" t="s">
        <v>572</v>
      </c>
      <c r="D2796" s="2" t="str">
        <f t="shared" si="42"/>
        <v>Error?</v>
      </c>
    </row>
    <row r="2797" spans="1:4">
      <c r="A2797" s="5">
        <v>2736</v>
      </c>
      <c r="B2797" s="138">
        <f>'Expenditures 15-22'!C130</f>
        <v>0</v>
      </c>
      <c r="D2797" s="2" t="str">
        <f t="shared" si="42"/>
        <v>Error?</v>
      </c>
    </row>
    <row r="2798" spans="1:4">
      <c r="A2798" s="5">
        <v>2737</v>
      </c>
      <c r="B2798" s="138">
        <f>'Expenditures 15-22'!D130</f>
        <v>0</v>
      </c>
      <c r="D2798" s="2" t="str">
        <f t="shared" si="42"/>
        <v>Error?</v>
      </c>
    </row>
    <row r="2799" spans="1:4">
      <c r="A2799" s="5">
        <v>2738</v>
      </c>
      <c r="B2799" s="138">
        <f>'Expenditures 15-22'!E130</f>
        <v>0</v>
      </c>
      <c r="D2799" s="2" t="str">
        <f t="shared" si="42"/>
        <v>Error?</v>
      </c>
    </row>
    <row r="2800" spans="1:4">
      <c r="A2800" s="5">
        <v>2739</v>
      </c>
      <c r="B2800" s="138">
        <f>'Expenditures 15-22'!F130</f>
        <v>0</v>
      </c>
      <c r="D2800" s="2" t="str">
        <f t="shared" si="42"/>
        <v>Error?</v>
      </c>
    </row>
    <row r="2801" spans="1:4">
      <c r="A2801" s="5">
        <v>2740</v>
      </c>
      <c r="B2801" s="138">
        <f>'Expenditures 15-22'!G130</f>
        <v>0</v>
      </c>
      <c r="D2801" s="2" t="str">
        <f t="shared" si="42"/>
        <v>Error?</v>
      </c>
    </row>
    <row r="2802" spans="1:4">
      <c r="A2802" s="5">
        <v>2741</v>
      </c>
      <c r="B2802" s="138">
        <f>'Expenditures 15-22'!H130</f>
        <v>0</v>
      </c>
      <c r="D2802" s="2" t="str">
        <f t="shared" si="42"/>
        <v>Error?</v>
      </c>
    </row>
    <row r="2803" spans="1:4">
      <c r="A2803" s="10">
        <v>2742</v>
      </c>
      <c r="D2803" s="2" t="str">
        <f t="shared" si="42"/>
        <v>OK</v>
      </c>
    </row>
    <row r="2804" spans="1:4">
      <c r="A2804" s="5">
        <v>2743</v>
      </c>
      <c r="C2804" s="2" t="s">
        <v>572</v>
      </c>
      <c r="D2804" s="2" t="str">
        <f t="shared" si="42"/>
        <v>OK</v>
      </c>
    </row>
    <row r="2805" spans="1:4">
      <c r="A2805" s="5">
        <v>2744</v>
      </c>
      <c r="B2805" s="138">
        <f>'Expenditures 15-22'!K130</f>
        <v>0</v>
      </c>
      <c r="C2805" s="2" t="s">
        <v>572</v>
      </c>
      <c r="D2805" s="2" t="str">
        <f t="shared" si="42"/>
        <v>Error?</v>
      </c>
    </row>
    <row r="2806" spans="1:4">
      <c r="A2806" s="5">
        <v>2745</v>
      </c>
      <c r="B2806" s="138">
        <f>'Acct Summary 7-8'!D50</f>
        <v>0</v>
      </c>
      <c r="D2806" s="2" t="str">
        <f t="shared" si="42"/>
        <v>Error?</v>
      </c>
    </row>
    <row r="2807" spans="1:4">
      <c r="A2807" s="5">
        <v>2746</v>
      </c>
      <c r="B2807" s="138">
        <f>'Expenditures 15-22'!H144</f>
        <v>0</v>
      </c>
      <c r="D2807" s="2" t="str">
        <f t="shared" si="42"/>
        <v>Error?</v>
      </c>
    </row>
    <row r="2808" spans="1:4">
      <c r="A2808" s="5">
        <v>2747</v>
      </c>
      <c r="B2808" s="138">
        <f>'Expenditures 15-22'!H145</f>
        <v>0</v>
      </c>
      <c r="D2808" s="2" t="str">
        <f t="shared" si="42"/>
        <v>Error?</v>
      </c>
    </row>
    <row r="2809" spans="1:4">
      <c r="A2809" s="10">
        <v>2748</v>
      </c>
      <c r="C2809" s="2" t="s">
        <v>572</v>
      </c>
      <c r="D2809" s="2" t="str">
        <f t="shared" si="42"/>
        <v>OK</v>
      </c>
    </row>
    <row r="2810" spans="1:4">
      <c r="A2810" s="5">
        <v>2749</v>
      </c>
      <c r="B2810" s="138">
        <f>'Expenditures 15-22'!K144</f>
        <v>0</v>
      </c>
      <c r="C2810" s="2" t="s">
        <v>572</v>
      </c>
      <c r="D2810" s="2" t="str">
        <f t="shared" si="42"/>
        <v>Error?</v>
      </c>
    </row>
    <row r="2811" spans="1:4">
      <c r="A2811" s="5">
        <v>2750</v>
      </c>
      <c r="B2811" s="138">
        <f>'Expenditures 15-22'!K145</f>
        <v>0</v>
      </c>
      <c r="C2811" s="2" t="s">
        <v>572</v>
      </c>
      <c r="D2811" s="2" t="str">
        <f t="shared" si="42"/>
        <v>Error?</v>
      </c>
    </row>
    <row r="2812" spans="1:4">
      <c r="A2812" s="5">
        <v>2751</v>
      </c>
      <c r="B2812" s="138">
        <f>'Expenditures 15-22'!H165</f>
        <v>0</v>
      </c>
      <c r="D2812" s="2" t="str">
        <f t="shared" si="42"/>
        <v>Error?</v>
      </c>
    </row>
    <row r="2813" spans="1:4">
      <c r="A2813" s="5">
        <v>2752</v>
      </c>
      <c r="B2813" s="138">
        <f>'Expenditures 15-22'!H166</f>
        <v>0</v>
      </c>
      <c r="D2813" s="2" t="str">
        <f t="shared" si="42"/>
        <v>Error?</v>
      </c>
    </row>
    <row r="2814" spans="1:4">
      <c r="A2814" s="10">
        <v>2753</v>
      </c>
      <c r="D2814" s="2" t="str">
        <f t="shared" si="42"/>
        <v>OK</v>
      </c>
    </row>
    <row r="2815" spans="1:4">
      <c r="A2815" s="10">
        <v>2754</v>
      </c>
      <c r="D2815" s="2" t="str">
        <f t="shared" ref="D2815:D2878" si="43">IF(ISBLANK(B2815),"OK",IF(A2815-B2815=0,"OK","Error?"))</f>
        <v>OK</v>
      </c>
    </row>
    <row r="2816" spans="1:4">
      <c r="A2816" s="10">
        <v>2755</v>
      </c>
      <c r="C2816" s="2" t="s">
        <v>572</v>
      </c>
      <c r="D2816" s="2" t="str">
        <f t="shared" si="43"/>
        <v>OK</v>
      </c>
    </row>
    <row r="2817" spans="1:4">
      <c r="A2817" s="5">
        <v>2756</v>
      </c>
      <c r="B2817" s="138">
        <f>'Acct Summary 7-8'!E50</f>
        <v>0</v>
      </c>
      <c r="D2817" s="2" t="str">
        <f t="shared" si="43"/>
        <v>Error?</v>
      </c>
    </row>
    <row r="2818" spans="1:4">
      <c r="A2818" s="5">
        <v>2757</v>
      </c>
      <c r="B2818" s="138">
        <f>'Expenditures 15-22'!K165</f>
        <v>0</v>
      </c>
      <c r="C2818" s="2" t="s">
        <v>572</v>
      </c>
      <c r="D2818" s="2" t="str">
        <f t="shared" si="43"/>
        <v>Error?</v>
      </c>
    </row>
    <row r="2819" spans="1:4">
      <c r="A2819" s="5">
        <v>2758</v>
      </c>
      <c r="B2819" s="138">
        <f>'Expenditures 15-22'!K166</f>
        <v>0</v>
      </c>
      <c r="C2819" s="2" t="s">
        <v>572</v>
      </c>
      <c r="D2819" s="2" t="str">
        <f t="shared" si="43"/>
        <v>Error?</v>
      </c>
    </row>
    <row r="2820" spans="1:4">
      <c r="A2820" s="5">
        <v>2759</v>
      </c>
      <c r="B2820" s="138">
        <f>'Expenditures 15-22'!C185</f>
        <v>0</v>
      </c>
      <c r="D2820" s="2" t="str">
        <f t="shared" si="43"/>
        <v>Error?</v>
      </c>
    </row>
    <row r="2821" spans="1:4">
      <c r="A2821" s="5">
        <v>2760</v>
      </c>
      <c r="B2821" s="138">
        <f>'Expenditures 15-22'!D185</f>
        <v>0</v>
      </c>
      <c r="D2821" s="2" t="str">
        <f t="shared" si="43"/>
        <v>Error?</v>
      </c>
    </row>
    <row r="2822" spans="1:4">
      <c r="A2822" s="5">
        <v>2761</v>
      </c>
      <c r="B2822" s="138">
        <f>'Expenditures 15-22'!E185</f>
        <v>0</v>
      </c>
      <c r="D2822" s="2" t="str">
        <f t="shared" si="43"/>
        <v>Error?</v>
      </c>
    </row>
    <row r="2823" spans="1:4">
      <c r="A2823" s="5">
        <v>2762</v>
      </c>
      <c r="B2823" s="138">
        <f>'Expenditures 15-22'!E194</f>
        <v>0</v>
      </c>
      <c r="C2823" s="2" t="s">
        <v>572</v>
      </c>
      <c r="D2823" s="2" t="str">
        <f t="shared" si="43"/>
        <v>Error?</v>
      </c>
    </row>
    <row r="2824" spans="1:4">
      <c r="A2824" s="5">
        <v>2763</v>
      </c>
      <c r="B2824" s="138">
        <f>'Expenditures 15-22'!E195</f>
        <v>0</v>
      </c>
      <c r="D2824" s="2" t="str">
        <f t="shared" si="43"/>
        <v>Error?</v>
      </c>
    </row>
    <row r="2825" spans="1:4">
      <c r="A2825" s="5">
        <v>2764</v>
      </c>
      <c r="B2825" s="138">
        <f>'Expenditures 15-22'!F185</f>
        <v>0</v>
      </c>
      <c r="D2825" s="2" t="str">
        <f t="shared" si="43"/>
        <v>Error?</v>
      </c>
    </row>
    <row r="2826" spans="1:4">
      <c r="A2826" s="5">
        <v>2765</v>
      </c>
      <c r="B2826" s="138">
        <f>'Expenditures 15-22'!G185</f>
        <v>0</v>
      </c>
      <c r="D2826" s="2" t="str">
        <f t="shared" si="43"/>
        <v>Error?</v>
      </c>
    </row>
    <row r="2827" spans="1:4">
      <c r="A2827" s="5">
        <v>2766</v>
      </c>
      <c r="B2827" s="138">
        <f>'Expenditures 15-22'!H185</f>
        <v>0</v>
      </c>
      <c r="D2827" s="2" t="str">
        <f t="shared" si="43"/>
        <v>Error?</v>
      </c>
    </row>
    <row r="2828" spans="1:4">
      <c r="A2828" s="5">
        <v>2767</v>
      </c>
      <c r="B2828" s="138">
        <f>'Expenditures 15-22'!H194</f>
        <v>0</v>
      </c>
      <c r="C2828" s="2" t="s">
        <v>572</v>
      </c>
      <c r="D2828" s="2" t="str">
        <f t="shared" si="43"/>
        <v>Error?</v>
      </c>
    </row>
    <row r="2829" spans="1:4">
      <c r="A2829" s="5">
        <v>2768</v>
      </c>
      <c r="B2829" s="138">
        <f>'Expenditures 15-22'!H195</f>
        <v>0</v>
      </c>
      <c r="D2829" s="2" t="str">
        <f t="shared" si="43"/>
        <v>Error?</v>
      </c>
    </row>
    <row r="2830" spans="1:4">
      <c r="A2830" s="5">
        <v>2769</v>
      </c>
      <c r="B2830" s="138">
        <f>'Expenditures 15-22'!H196</f>
        <v>0</v>
      </c>
      <c r="C2830" s="2" t="s">
        <v>572</v>
      </c>
      <c r="D2830" s="2" t="str">
        <f t="shared" si="43"/>
        <v>Error?</v>
      </c>
    </row>
    <row r="2831" spans="1:4">
      <c r="A2831" s="5">
        <v>2770</v>
      </c>
      <c r="B2831" s="138">
        <f>'Expenditures 15-22'!H201</f>
        <v>0</v>
      </c>
      <c r="D2831" s="2" t="str">
        <f t="shared" si="43"/>
        <v>Error?</v>
      </c>
    </row>
    <row r="2832" spans="1:4">
      <c r="A2832" s="5">
        <v>2771</v>
      </c>
      <c r="B2832" s="138">
        <f>'Expenditures 15-22'!H202</f>
        <v>0</v>
      </c>
      <c r="D2832" s="2" t="str">
        <f t="shared" si="43"/>
        <v>Error?</v>
      </c>
    </row>
    <row r="2833" spans="1:5">
      <c r="A2833" s="10">
        <v>2772</v>
      </c>
      <c r="D2833" s="2" t="str">
        <f t="shared" si="43"/>
        <v>OK</v>
      </c>
    </row>
    <row r="2834" spans="1:5">
      <c r="A2834" s="10">
        <v>2773</v>
      </c>
      <c r="D2834" s="2" t="str">
        <f t="shared" si="43"/>
        <v>OK</v>
      </c>
    </row>
    <row r="2835" spans="1:5">
      <c r="A2835" s="10">
        <v>2774</v>
      </c>
      <c r="D2835" s="2" t="str">
        <f t="shared" si="43"/>
        <v>OK</v>
      </c>
      <c r="E2835" s="2" t="s">
        <v>103</v>
      </c>
    </row>
    <row r="2836" spans="1:5">
      <c r="A2836" s="5">
        <v>2775</v>
      </c>
      <c r="B2836" s="138">
        <f>'Expenditures 15-22'!K185</f>
        <v>0</v>
      </c>
      <c r="C2836" s="2" t="s">
        <v>572</v>
      </c>
      <c r="D2836" s="2" t="str">
        <f t="shared" si="43"/>
        <v>Error?</v>
      </c>
    </row>
    <row r="2837" spans="1:5">
      <c r="A2837" s="12">
        <v>2776</v>
      </c>
      <c r="B2837" s="138">
        <f>'Expenditures 15-22'!K194</f>
        <v>0</v>
      </c>
      <c r="D2837" s="2" t="str">
        <f t="shared" si="43"/>
        <v>Error?</v>
      </c>
    </row>
    <row r="2838" spans="1:5">
      <c r="A2838" s="10">
        <v>2777</v>
      </c>
      <c r="D2838" s="2" t="str">
        <f t="shared" si="43"/>
        <v>OK</v>
      </c>
    </row>
    <row r="2839" spans="1:5">
      <c r="A2839" s="5">
        <v>2778</v>
      </c>
      <c r="B2839" s="138">
        <f>'Expenditures 15-22'!K195</f>
        <v>0</v>
      </c>
      <c r="C2839" s="2" t="s">
        <v>572</v>
      </c>
      <c r="D2839" s="2" t="str">
        <f t="shared" si="43"/>
        <v>Error?</v>
      </c>
    </row>
    <row r="2840" spans="1:5">
      <c r="A2840" s="5">
        <v>2779</v>
      </c>
      <c r="B2840" s="138">
        <f>'Acct Summary 7-8'!F50</f>
        <v>0</v>
      </c>
      <c r="D2840" s="2" t="str">
        <f t="shared" si="43"/>
        <v>Error?</v>
      </c>
    </row>
    <row r="2841" spans="1:5">
      <c r="A2841" s="5">
        <v>2780</v>
      </c>
      <c r="B2841" s="138">
        <f>'Expenditures 15-22'!K201</f>
        <v>0</v>
      </c>
      <c r="C2841" s="2" t="s">
        <v>572</v>
      </c>
      <c r="D2841" s="2" t="str">
        <f t="shared" si="43"/>
        <v>Error?</v>
      </c>
    </row>
    <row r="2842" spans="1:5">
      <c r="A2842" s="5">
        <v>2781</v>
      </c>
      <c r="B2842" s="138">
        <f>'Expenditures 15-22'!K202</f>
        <v>0</v>
      </c>
      <c r="C2842" s="2" t="s">
        <v>572</v>
      </c>
      <c r="D2842" s="2" t="str">
        <f t="shared" si="43"/>
        <v>Error?</v>
      </c>
    </row>
    <row r="2843" spans="1:5">
      <c r="A2843" s="5">
        <v>2782</v>
      </c>
      <c r="B2843" s="138">
        <f>'Expenditures 15-22'!H290</f>
        <v>0</v>
      </c>
      <c r="D2843" s="2" t="str">
        <f t="shared" si="43"/>
        <v>Error?</v>
      </c>
    </row>
    <row r="2844" spans="1:5">
      <c r="A2844" s="5">
        <v>2783</v>
      </c>
      <c r="B2844" s="138">
        <f>'Expenditures 15-22'!H291</f>
        <v>0</v>
      </c>
      <c r="D2844" s="2" t="str">
        <f t="shared" si="43"/>
        <v>Error?</v>
      </c>
    </row>
    <row r="2845" spans="1:5">
      <c r="A2845" s="5">
        <v>2784</v>
      </c>
      <c r="B2845" s="138">
        <f>'Expenditures 15-22'!K290</f>
        <v>0</v>
      </c>
      <c r="C2845" s="2" t="s">
        <v>572</v>
      </c>
      <c r="D2845" s="2" t="str">
        <f t="shared" si="43"/>
        <v>Error?</v>
      </c>
    </row>
    <row r="2846" spans="1:5">
      <c r="A2846" s="5">
        <v>2785</v>
      </c>
      <c r="B2846" s="138">
        <f>'Expenditures 15-22'!K291</f>
        <v>0</v>
      </c>
      <c r="C2846" s="2" t="s">
        <v>572</v>
      </c>
      <c r="D2846" s="2" t="str">
        <f t="shared" si="43"/>
        <v>Error?</v>
      </c>
    </row>
    <row r="2847" spans="1:5">
      <c r="A2847" s="10">
        <v>2786</v>
      </c>
      <c r="D2847" s="2" t="str">
        <f t="shared" si="43"/>
        <v>OK</v>
      </c>
    </row>
    <row r="2848" spans="1:5">
      <c r="A2848" s="5">
        <v>2787</v>
      </c>
      <c r="B2848" s="138">
        <f>'Acct Summary 7-8'!H50</f>
        <v>0</v>
      </c>
      <c r="D2848" s="2" t="str">
        <f t="shared" si="43"/>
        <v>Error?</v>
      </c>
    </row>
    <row r="2849" spans="1:4">
      <c r="A2849" s="10">
        <v>2788</v>
      </c>
      <c r="D2849" s="2" t="str">
        <f t="shared" si="43"/>
        <v>OK</v>
      </c>
    </row>
    <row r="2850" spans="1:4">
      <c r="A2850" s="10">
        <v>2789</v>
      </c>
      <c r="D2850" s="2" t="str">
        <f t="shared" si="43"/>
        <v>OK</v>
      </c>
    </row>
    <row r="2851" spans="1:4">
      <c r="A2851" s="10">
        <v>2790</v>
      </c>
      <c r="D2851" s="2" t="str">
        <f t="shared" si="43"/>
        <v>OK</v>
      </c>
    </row>
    <row r="2852" spans="1:4">
      <c r="A2852" s="10">
        <v>2791</v>
      </c>
      <c r="D2852" s="2" t="str">
        <f t="shared" si="43"/>
        <v>OK</v>
      </c>
    </row>
    <row r="2853" spans="1:4">
      <c r="A2853" s="10">
        <v>2792</v>
      </c>
      <c r="D2853" s="2" t="str">
        <f t="shared" si="43"/>
        <v>OK</v>
      </c>
    </row>
    <row r="2854" spans="1:4">
      <c r="A2854" s="5">
        <v>2793</v>
      </c>
      <c r="B2854" s="138">
        <f>'ICR Computation 30'!E7</f>
        <v>0</v>
      </c>
      <c r="D2854" s="2" t="str">
        <f t="shared" si="43"/>
        <v>Error?</v>
      </c>
    </row>
    <row r="2855" spans="1:4">
      <c r="A2855" s="5">
        <v>2794</v>
      </c>
      <c r="B2855" s="138">
        <f>'ICR Computation 30'!E8</f>
        <v>0</v>
      </c>
      <c r="D2855" s="2" t="str">
        <f t="shared" si="43"/>
        <v>Error?</v>
      </c>
    </row>
    <row r="2856" spans="1:4">
      <c r="A2856" s="5">
        <v>2795</v>
      </c>
      <c r="B2856" s="138">
        <f>'ICR Computation 30'!E12</f>
        <v>0</v>
      </c>
      <c r="D2856" s="2" t="str">
        <f t="shared" si="43"/>
        <v>Error?</v>
      </c>
    </row>
    <row r="2857" spans="1:4">
      <c r="A2857" s="10">
        <v>2796</v>
      </c>
      <c r="D2857" s="2" t="str">
        <f t="shared" si="43"/>
        <v>OK</v>
      </c>
    </row>
    <row r="2858" spans="1:4">
      <c r="A2858" s="5">
        <v>2797</v>
      </c>
      <c r="B2858" s="138">
        <f>'ICR Computation 30'!E13</f>
        <v>0</v>
      </c>
      <c r="D2858" s="2" t="str">
        <f t="shared" si="43"/>
        <v>Error?</v>
      </c>
    </row>
    <row r="2859" spans="1:4">
      <c r="A2859" s="10">
        <v>2798</v>
      </c>
      <c r="D2859" s="2" t="str">
        <f t="shared" si="43"/>
        <v>OK</v>
      </c>
    </row>
    <row r="2860" spans="1:4">
      <c r="A2860" s="5">
        <v>2799</v>
      </c>
      <c r="B2860" s="138">
        <f>'ICR Computation 30'!E14</f>
        <v>0</v>
      </c>
      <c r="D2860" s="2" t="str">
        <f t="shared" si="43"/>
        <v>Error?</v>
      </c>
    </row>
    <row r="2861" spans="1:4">
      <c r="A2861" s="10">
        <v>2800</v>
      </c>
      <c r="D2861" s="2" t="str">
        <f t="shared" si="43"/>
        <v>OK</v>
      </c>
    </row>
    <row r="2862" spans="1:4">
      <c r="A2862" s="5">
        <v>2801</v>
      </c>
      <c r="B2862" s="138">
        <f>'ICR Computation 30'!E9</f>
        <v>0</v>
      </c>
      <c r="D2862" s="2" t="str">
        <f t="shared" si="43"/>
        <v>Error?</v>
      </c>
    </row>
    <row r="2863" spans="1:4">
      <c r="A2863" s="10">
        <v>2802</v>
      </c>
      <c r="D2863" s="2" t="str">
        <f t="shared" si="43"/>
        <v>OK</v>
      </c>
    </row>
    <row r="2864" spans="1:4">
      <c r="A2864" s="5">
        <v>2803</v>
      </c>
      <c r="B2864" s="138">
        <f>'Assets-Liab 5-6'!M20</f>
        <v>24735455</v>
      </c>
      <c r="D2864" s="2" t="str">
        <f t="shared" si="43"/>
        <v>Error?</v>
      </c>
    </row>
    <row r="2865" spans="1:4">
      <c r="A2865" s="10">
        <v>2804</v>
      </c>
      <c r="D2865" s="2" t="str">
        <f t="shared" si="43"/>
        <v>OK</v>
      </c>
    </row>
    <row r="2866" spans="1:4">
      <c r="A2866" s="10">
        <v>2805</v>
      </c>
      <c r="D2866" s="2" t="str">
        <f t="shared" si="43"/>
        <v>OK</v>
      </c>
    </row>
    <row r="2867" spans="1:4">
      <c r="A2867" s="10">
        <v>2806</v>
      </c>
      <c r="D2867" s="2" t="str">
        <f t="shared" si="43"/>
        <v>OK</v>
      </c>
    </row>
    <row r="2868" spans="1:4">
      <c r="A2868" s="10">
        <v>2807</v>
      </c>
      <c r="D2868" s="2" t="str">
        <f t="shared" si="43"/>
        <v>OK</v>
      </c>
    </row>
    <row r="2869" spans="1:4">
      <c r="A2869" s="10">
        <v>2808</v>
      </c>
      <c r="D2869" s="2" t="str">
        <f t="shared" si="43"/>
        <v>OK</v>
      </c>
    </row>
    <row r="2870" spans="1:4">
      <c r="A2870" s="10">
        <v>2809</v>
      </c>
      <c r="D2870" s="2" t="str">
        <f t="shared" si="43"/>
        <v>OK</v>
      </c>
    </row>
    <row r="2871" spans="1:4">
      <c r="A2871" s="10">
        <v>2810</v>
      </c>
      <c r="D2871" s="2" t="str">
        <f t="shared" si="43"/>
        <v>OK</v>
      </c>
    </row>
    <row r="2872" spans="1:4">
      <c r="A2872" s="10">
        <v>2811</v>
      </c>
      <c r="D2872" s="2" t="str">
        <f t="shared" si="43"/>
        <v>OK</v>
      </c>
    </row>
    <row r="2873" spans="1:4">
      <c r="A2873" s="10">
        <v>2812</v>
      </c>
      <c r="D2873" s="2" t="str">
        <f t="shared" si="43"/>
        <v>OK</v>
      </c>
    </row>
    <row r="2874" spans="1:4">
      <c r="A2874" s="10">
        <v>2813</v>
      </c>
      <c r="D2874" s="2" t="str">
        <f t="shared" si="43"/>
        <v>OK</v>
      </c>
    </row>
    <row r="2875" spans="1:4">
      <c r="A2875" s="10">
        <v>2814</v>
      </c>
      <c r="D2875" s="2" t="str">
        <f t="shared" si="43"/>
        <v>OK</v>
      </c>
    </row>
    <row r="2876" spans="1:4">
      <c r="A2876" s="10">
        <v>2815</v>
      </c>
      <c r="D2876" s="2" t="str">
        <f t="shared" si="43"/>
        <v>OK</v>
      </c>
    </row>
    <row r="2877" spans="1:4">
      <c r="A2877" s="10">
        <v>2816</v>
      </c>
      <c r="D2877" s="2" t="str">
        <f t="shared" si="43"/>
        <v>OK</v>
      </c>
    </row>
    <row r="2878" spans="1:4">
      <c r="A2878" s="10">
        <v>2817</v>
      </c>
      <c r="D2878" s="2" t="str">
        <f t="shared" si="43"/>
        <v>OK</v>
      </c>
    </row>
    <row r="2879" spans="1:4">
      <c r="A2879" s="10">
        <v>2818</v>
      </c>
      <c r="D2879" s="2" t="str">
        <f t="shared" ref="D2879:D2942" si="44">IF(ISBLANK(B2879),"OK",IF(A2879-B2879=0,"OK","Error?"))</f>
        <v>OK</v>
      </c>
    </row>
    <row r="2880" spans="1:4">
      <c r="A2880" s="5">
        <v>2819</v>
      </c>
      <c r="B2880" s="138">
        <f>'Assets-Liab 5-6'!I6</f>
        <v>818140</v>
      </c>
      <c r="D2880" s="2" t="str">
        <f t="shared" si="44"/>
        <v>Error?</v>
      </c>
    </row>
    <row r="2881" spans="1:4">
      <c r="A2881" s="10">
        <v>2820</v>
      </c>
      <c r="D2881" s="2" t="str">
        <f t="shared" si="44"/>
        <v>OK</v>
      </c>
    </row>
    <row r="2882" spans="1:4">
      <c r="A2882" s="10">
        <v>2821</v>
      </c>
      <c r="D2882" s="2" t="str">
        <f t="shared" si="44"/>
        <v>OK</v>
      </c>
    </row>
    <row r="2883" spans="1:4">
      <c r="A2883" s="10">
        <v>2822</v>
      </c>
      <c r="D2883" s="2" t="str">
        <f t="shared" si="44"/>
        <v>OK</v>
      </c>
    </row>
    <row r="2884" spans="1:4">
      <c r="A2884" s="10">
        <v>2823</v>
      </c>
      <c r="D2884" s="2" t="str">
        <f t="shared" si="44"/>
        <v>OK</v>
      </c>
    </row>
    <row r="2885" spans="1:4">
      <c r="A2885" s="5">
        <v>2824</v>
      </c>
      <c r="B2885" s="138">
        <f>'Assets-Liab 5-6'!I5</f>
        <v>0</v>
      </c>
      <c r="D2885" s="2" t="str">
        <f t="shared" si="44"/>
        <v>Error?</v>
      </c>
    </row>
    <row r="2886" spans="1:4">
      <c r="A2886" s="10">
        <v>2825</v>
      </c>
      <c r="D2886" s="2" t="str">
        <f t="shared" si="44"/>
        <v>OK</v>
      </c>
    </row>
    <row r="2887" spans="1:4">
      <c r="A2887" s="5">
        <v>2826</v>
      </c>
      <c r="B2887" s="138">
        <f>'Assets-Liab 5-6'!I12</f>
        <v>0</v>
      </c>
      <c r="D2887" s="2" t="str">
        <f t="shared" si="44"/>
        <v>Error?</v>
      </c>
    </row>
    <row r="2888" spans="1:4">
      <c r="A2888" s="5">
        <v>2827</v>
      </c>
      <c r="B2888" s="138">
        <f>'Assets-Liab 5-6'!I13</f>
        <v>36341919</v>
      </c>
      <c r="C2888" s="2" t="s">
        <v>572</v>
      </c>
      <c r="D2888" s="2" t="str">
        <f t="shared" si="44"/>
        <v>Error?</v>
      </c>
    </row>
    <row r="2889" spans="1:4">
      <c r="A2889" s="10">
        <v>2828</v>
      </c>
      <c r="D2889" s="2" t="str">
        <f t="shared" si="44"/>
        <v>OK</v>
      </c>
    </row>
    <row r="2890" spans="1:4">
      <c r="A2890" s="10">
        <v>2829</v>
      </c>
      <c r="D2890" s="2" t="str">
        <f t="shared" si="44"/>
        <v>OK</v>
      </c>
    </row>
    <row r="2891" spans="1:4">
      <c r="A2891" s="5">
        <v>2830</v>
      </c>
      <c r="B2891" s="138">
        <f>'Assets-Liab 5-6'!L10</f>
        <v>0</v>
      </c>
      <c r="D2891" s="2" t="str">
        <f t="shared" si="44"/>
        <v>Error?</v>
      </c>
    </row>
    <row r="2892" spans="1:4">
      <c r="A2892" s="5">
        <v>2831</v>
      </c>
      <c r="B2892" s="138">
        <f>'Assets-Liab 5-6'!L5</f>
        <v>0</v>
      </c>
      <c r="D2892" s="2" t="str">
        <f t="shared" si="44"/>
        <v>Error?</v>
      </c>
    </row>
    <row r="2893" spans="1:4">
      <c r="A2893" s="10">
        <v>2832</v>
      </c>
      <c r="D2893" s="2" t="str">
        <f t="shared" si="44"/>
        <v>OK</v>
      </c>
    </row>
    <row r="2894" spans="1:4">
      <c r="A2894" s="5">
        <v>2833</v>
      </c>
      <c r="B2894" s="138">
        <f>'Assets-Liab 5-6'!L12</f>
        <v>0</v>
      </c>
      <c r="D2894" s="2" t="str">
        <f t="shared" si="44"/>
        <v>Error?</v>
      </c>
    </row>
    <row r="2895" spans="1:4">
      <c r="A2895" s="5">
        <v>2834</v>
      </c>
      <c r="B2895" s="138">
        <f>'Assets-Liab 5-6'!L13</f>
        <v>1874133</v>
      </c>
      <c r="C2895" s="2" t="s">
        <v>572</v>
      </c>
      <c r="D2895" s="2" t="str">
        <f t="shared" si="44"/>
        <v>Error?</v>
      </c>
    </row>
    <row r="2896" spans="1:4">
      <c r="A2896" s="10">
        <v>2835</v>
      </c>
      <c r="D2896" s="2" t="str">
        <f t="shared" si="44"/>
        <v>OK</v>
      </c>
    </row>
    <row r="2897" spans="1:4">
      <c r="A2897" s="10">
        <v>2836</v>
      </c>
      <c r="D2897" s="2" t="str">
        <f t="shared" si="44"/>
        <v>OK</v>
      </c>
    </row>
    <row r="2898" spans="1:4">
      <c r="A2898" s="10">
        <v>2837</v>
      </c>
      <c r="D2898" s="2" t="str">
        <f t="shared" si="44"/>
        <v>OK</v>
      </c>
    </row>
    <row r="2899" spans="1:4">
      <c r="A2899" s="10">
        <v>2838</v>
      </c>
      <c r="D2899" s="2" t="str">
        <f t="shared" si="44"/>
        <v>OK</v>
      </c>
    </row>
    <row r="2900" spans="1:4">
      <c r="A2900" s="10">
        <v>2839</v>
      </c>
      <c r="D2900" s="2" t="str">
        <f t="shared" si="44"/>
        <v>OK</v>
      </c>
    </row>
    <row r="2901" spans="1:4">
      <c r="A2901" s="10">
        <v>2840</v>
      </c>
      <c r="D2901" s="2" t="str">
        <f t="shared" si="44"/>
        <v>OK</v>
      </c>
    </row>
    <row r="2902" spans="1:4">
      <c r="A2902" s="10">
        <v>2841</v>
      </c>
      <c r="D2902" s="2" t="str">
        <f t="shared" si="44"/>
        <v>OK</v>
      </c>
    </row>
    <row r="2903" spans="1:4">
      <c r="A2903" s="10">
        <v>2842</v>
      </c>
      <c r="D2903" s="2" t="str">
        <f t="shared" si="44"/>
        <v>OK</v>
      </c>
    </row>
    <row r="2904" spans="1:4">
      <c r="A2904" s="10">
        <v>2843</v>
      </c>
      <c r="D2904" s="2" t="str">
        <f t="shared" si="44"/>
        <v>OK</v>
      </c>
    </row>
    <row r="2905" spans="1:4">
      <c r="A2905" s="10">
        <v>2844</v>
      </c>
      <c r="D2905" s="2" t="str">
        <f t="shared" si="44"/>
        <v>OK</v>
      </c>
    </row>
    <row r="2906" spans="1:4">
      <c r="A2906" s="10">
        <v>2845</v>
      </c>
      <c r="D2906" s="2" t="str">
        <f t="shared" si="44"/>
        <v>OK</v>
      </c>
    </row>
    <row r="2907" spans="1:4">
      <c r="A2907" s="10">
        <v>2846</v>
      </c>
      <c r="D2907" s="2" t="str">
        <f t="shared" si="44"/>
        <v>OK</v>
      </c>
    </row>
    <row r="2908" spans="1:4">
      <c r="A2908" s="5">
        <v>2847</v>
      </c>
      <c r="B2908" s="138">
        <f>'Assets-Liab 5-6'!I32</f>
        <v>485893</v>
      </c>
      <c r="D2908" s="2" t="str">
        <f t="shared" si="44"/>
        <v>Error?</v>
      </c>
    </row>
    <row r="2909" spans="1:4">
      <c r="A2909" s="10">
        <v>2848</v>
      </c>
      <c r="D2909" s="2" t="str">
        <f t="shared" si="44"/>
        <v>OK</v>
      </c>
    </row>
    <row r="2910" spans="1:4">
      <c r="A2910" s="5">
        <v>2849</v>
      </c>
      <c r="B2910" s="138">
        <f>'Assets-Liab 5-6'!I34</f>
        <v>485893</v>
      </c>
      <c r="C2910" s="2" t="s">
        <v>572</v>
      </c>
      <c r="D2910" s="2" t="str">
        <f t="shared" si="44"/>
        <v>Error?</v>
      </c>
    </row>
    <row r="2911" spans="1:4">
      <c r="A2911" s="5">
        <v>2850</v>
      </c>
      <c r="B2911" s="138">
        <f>'Assets-Liab 5-6'!I38</f>
        <v>0</v>
      </c>
      <c r="D2911" s="2" t="str">
        <f t="shared" si="44"/>
        <v>Error?</v>
      </c>
    </row>
    <row r="2912" spans="1:4">
      <c r="A2912" s="5">
        <v>2851</v>
      </c>
      <c r="B2912" s="138">
        <f>'Assets-Liab 5-6'!I39</f>
        <v>35856026</v>
      </c>
      <c r="D2912" s="2" t="str">
        <f t="shared" si="44"/>
        <v>Error?</v>
      </c>
    </row>
    <row r="2913" spans="1:4">
      <c r="A2913" s="5">
        <v>2852</v>
      </c>
      <c r="B2913" s="138">
        <f>'Assets-Liab 5-6'!I41</f>
        <v>36341919</v>
      </c>
      <c r="C2913" s="2" t="s">
        <v>572</v>
      </c>
      <c r="D2913" s="2" t="str">
        <f t="shared" si="44"/>
        <v>Error?</v>
      </c>
    </row>
    <row r="2914" spans="1:4">
      <c r="A2914" s="5">
        <v>2853</v>
      </c>
      <c r="B2914" s="138">
        <f>'Assets-Liab 5-6'!L33</f>
        <v>1874133</v>
      </c>
      <c r="D2914" s="2" t="str">
        <f t="shared" si="44"/>
        <v>Error?</v>
      </c>
    </row>
    <row r="2915" spans="1:4">
      <c r="A2915" s="10">
        <v>2854</v>
      </c>
      <c r="D2915" s="2" t="str">
        <f t="shared" si="44"/>
        <v>OK</v>
      </c>
    </row>
    <row r="2916" spans="1:4">
      <c r="A2916" s="5">
        <v>2855</v>
      </c>
      <c r="B2916" s="138">
        <f>'Assets-Liab 5-6'!L34</f>
        <v>1874133</v>
      </c>
      <c r="C2916" s="2" t="s">
        <v>572</v>
      </c>
      <c r="D2916" s="2" t="str">
        <f t="shared" si="44"/>
        <v>Error?</v>
      </c>
    </row>
    <row r="2917" spans="1:4">
      <c r="A2917" s="5">
        <v>2856</v>
      </c>
      <c r="B2917" s="138">
        <f>'Assets-Liab 5-6'!L41</f>
        <v>1874133</v>
      </c>
      <c r="C2917" s="2" t="s">
        <v>572</v>
      </c>
      <c r="D2917" s="2" t="str">
        <f t="shared" si="44"/>
        <v>Error?</v>
      </c>
    </row>
    <row r="2918" spans="1:4">
      <c r="A2918" s="10">
        <v>2857</v>
      </c>
      <c r="D2918" s="2" t="str">
        <f t="shared" si="44"/>
        <v>OK</v>
      </c>
    </row>
    <row r="2919" spans="1:4">
      <c r="A2919" s="10">
        <v>2858</v>
      </c>
      <c r="D2919" s="2" t="str">
        <f t="shared" si="44"/>
        <v>OK</v>
      </c>
    </row>
    <row r="2920" spans="1:4">
      <c r="A2920" s="10">
        <v>2859</v>
      </c>
      <c r="D2920" s="2" t="str">
        <f t="shared" si="44"/>
        <v>OK</v>
      </c>
    </row>
    <row r="2921" spans="1:4">
      <c r="A2921" s="10">
        <v>2860</v>
      </c>
      <c r="D2921" s="2" t="str">
        <f t="shared" si="44"/>
        <v>OK</v>
      </c>
    </row>
    <row r="2922" spans="1:4">
      <c r="A2922" s="10">
        <v>2861</v>
      </c>
      <c r="D2922" s="2" t="str">
        <f t="shared" si="44"/>
        <v>OK</v>
      </c>
    </row>
    <row r="2923" spans="1:4">
      <c r="A2923" s="10">
        <v>2862</v>
      </c>
      <c r="D2923" s="2" t="str">
        <f t="shared" si="44"/>
        <v>OK</v>
      </c>
    </row>
    <row r="2924" spans="1:4">
      <c r="A2924" s="10">
        <v>2863</v>
      </c>
      <c r="D2924" s="2" t="str">
        <f t="shared" si="44"/>
        <v>OK</v>
      </c>
    </row>
    <row r="2925" spans="1:4">
      <c r="A2925" s="10">
        <v>2864</v>
      </c>
      <c r="D2925" s="2" t="str">
        <f t="shared" si="44"/>
        <v>OK</v>
      </c>
    </row>
    <row r="2926" spans="1:4">
      <c r="A2926" s="10">
        <v>2865</v>
      </c>
      <c r="D2926" s="2" t="str">
        <f t="shared" si="44"/>
        <v>OK</v>
      </c>
    </row>
    <row r="2927" spans="1:4">
      <c r="A2927" s="10">
        <v>2866</v>
      </c>
      <c r="D2927" s="2" t="str">
        <f t="shared" si="44"/>
        <v>OK</v>
      </c>
    </row>
    <row r="2928" spans="1:4">
      <c r="A2928" s="10">
        <v>2867</v>
      </c>
      <c r="D2928" s="2" t="str">
        <f t="shared" si="44"/>
        <v>OK</v>
      </c>
    </row>
    <row r="2929" spans="1:4">
      <c r="A2929" s="10">
        <v>2868</v>
      </c>
      <c r="D2929" s="2" t="str">
        <f t="shared" si="44"/>
        <v>OK</v>
      </c>
    </row>
    <row r="2930" spans="1:4">
      <c r="A2930" s="10">
        <v>2869</v>
      </c>
      <c r="D2930" s="2" t="str">
        <f t="shared" si="44"/>
        <v>OK</v>
      </c>
    </row>
    <row r="2931" spans="1:4">
      <c r="A2931" s="10">
        <v>2870</v>
      </c>
      <c r="D2931" s="2" t="str">
        <f t="shared" si="44"/>
        <v>OK</v>
      </c>
    </row>
    <row r="2932" spans="1:4">
      <c r="A2932" s="10">
        <v>2871</v>
      </c>
      <c r="D2932" s="2" t="str">
        <f t="shared" si="44"/>
        <v>OK</v>
      </c>
    </row>
    <row r="2933" spans="1:4">
      <c r="A2933" s="10">
        <v>2872</v>
      </c>
      <c r="D2933" s="2" t="str">
        <f t="shared" si="44"/>
        <v>OK</v>
      </c>
    </row>
    <row r="2934" spans="1:4">
      <c r="A2934" s="10">
        <v>2873</v>
      </c>
      <c r="D2934" s="2" t="str">
        <f t="shared" si="44"/>
        <v>OK</v>
      </c>
    </row>
    <row r="2935" spans="1:4">
      <c r="A2935" s="10">
        <v>2874</v>
      </c>
      <c r="D2935" s="2" t="str">
        <f t="shared" si="44"/>
        <v>OK</v>
      </c>
    </row>
    <row r="2936" spans="1:4">
      <c r="A2936" s="10">
        <v>2875</v>
      </c>
      <c r="D2936" s="2" t="str">
        <f t="shared" si="44"/>
        <v>OK</v>
      </c>
    </row>
    <row r="2937" spans="1:4">
      <c r="A2937" s="10">
        <v>2876</v>
      </c>
      <c r="D2937" s="2" t="str">
        <f t="shared" si="44"/>
        <v>OK</v>
      </c>
    </row>
    <row r="2938" spans="1:4">
      <c r="A2938" s="10">
        <v>2877</v>
      </c>
      <c r="D2938" s="2" t="str">
        <f t="shared" si="44"/>
        <v>OK</v>
      </c>
    </row>
    <row r="2939" spans="1:4">
      <c r="A2939" s="10">
        <v>2878</v>
      </c>
      <c r="D2939" s="2" t="str">
        <f t="shared" si="44"/>
        <v>OK</v>
      </c>
    </row>
    <row r="2940" spans="1:4">
      <c r="A2940" s="10">
        <v>2879</v>
      </c>
      <c r="D2940" s="2" t="str">
        <f t="shared" si="44"/>
        <v>OK</v>
      </c>
    </row>
    <row r="2941" spans="1:4">
      <c r="A2941" s="10">
        <v>2880</v>
      </c>
      <c r="D2941" s="2" t="str">
        <f t="shared" si="44"/>
        <v>OK</v>
      </c>
    </row>
    <row r="2942" spans="1:4">
      <c r="A2942" s="10">
        <v>2881</v>
      </c>
      <c r="D2942" s="2" t="str">
        <f t="shared" si="44"/>
        <v>OK</v>
      </c>
    </row>
    <row r="2943" spans="1:4">
      <c r="A2943" s="10">
        <v>2882</v>
      </c>
      <c r="D2943" s="2" t="str">
        <f t="shared" ref="D2943:D3006" si="45">IF(ISBLANK(B2943),"OK",IF(A2943-B2943=0,"OK","Error?"))</f>
        <v>OK</v>
      </c>
    </row>
    <row r="2944" spans="1:4">
      <c r="A2944" s="10">
        <v>2883</v>
      </c>
      <c r="D2944" s="2" t="str">
        <f t="shared" si="45"/>
        <v>OK</v>
      </c>
    </row>
    <row r="2945" spans="1:4">
      <c r="A2945" s="10">
        <v>2884</v>
      </c>
      <c r="D2945" s="2" t="str">
        <f t="shared" si="45"/>
        <v>OK</v>
      </c>
    </row>
    <row r="2946" spans="1:4">
      <c r="A2946" s="10">
        <v>2885</v>
      </c>
      <c r="D2946" s="2" t="str">
        <f t="shared" si="45"/>
        <v>OK</v>
      </c>
    </row>
    <row r="2947" spans="1:4">
      <c r="A2947" s="5">
        <v>2886</v>
      </c>
      <c r="B2947" s="138">
        <f>'Expenditures 15-22'!E101</f>
        <v>0</v>
      </c>
      <c r="D2947" s="2" t="str">
        <f t="shared" si="45"/>
        <v>Error?</v>
      </c>
    </row>
    <row r="2948" spans="1:4">
      <c r="A2948" s="10">
        <v>2887</v>
      </c>
      <c r="D2948" s="2" t="str">
        <f t="shared" si="45"/>
        <v>OK</v>
      </c>
    </row>
    <row r="2949" spans="1:4">
      <c r="A2949" s="5">
        <v>2888</v>
      </c>
      <c r="B2949" s="138">
        <f>'Expenditures 15-22'!E78</f>
        <v>0</v>
      </c>
      <c r="D2949" s="2" t="str">
        <f t="shared" si="45"/>
        <v>Error?</v>
      </c>
    </row>
    <row r="2950" spans="1:4">
      <c r="A2950" s="5">
        <v>2889</v>
      </c>
      <c r="B2950" s="138">
        <f>'Expenditures 15-22'!E79</f>
        <v>4738208</v>
      </c>
      <c r="D2950" s="2" t="str">
        <f t="shared" si="45"/>
        <v>Error?</v>
      </c>
    </row>
    <row r="2951" spans="1:4">
      <c r="A2951" s="5">
        <v>2890</v>
      </c>
      <c r="B2951" s="138">
        <f>'Expenditures 15-22'!E80</f>
        <v>0</v>
      </c>
      <c r="D2951" s="2" t="str">
        <f t="shared" si="45"/>
        <v>Error?</v>
      </c>
    </row>
    <row r="2952" spans="1:4">
      <c r="A2952" s="5">
        <v>2891</v>
      </c>
      <c r="B2952" s="138">
        <f>'Expenditures 15-22'!E81</f>
        <v>0</v>
      </c>
      <c r="D2952" s="2" t="str">
        <f t="shared" si="45"/>
        <v>Error?</v>
      </c>
    </row>
    <row r="2953" spans="1:4">
      <c r="A2953" s="5">
        <v>2892</v>
      </c>
      <c r="B2953" s="138">
        <f>'Expenditures 15-22'!E82</f>
        <v>0</v>
      </c>
      <c r="D2953" s="2" t="str">
        <f t="shared" si="45"/>
        <v>Error?</v>
      </c>
    </row>
    <row r="2954" spans="1:4">
      <c r="A2954" s="5">
        <v>2893</v>
      </c>
      <c r="B2954" s="138">
        <f>'Expenditures 15-22'!E83</f>
        <v>58909</v>
      </c>
      <c r="D2954" s="2" t="str">
        <f t="shared" si="45"/>
        <v>Error?</v>
      </c>
    </row>
    <row r="2955" spans="1:4">
      <c r="A2955" s="5">
        <v>2894</v>
      </c>
      <c r="B2955" s="138">
        <f>'Expenditures 15-22'!H78</f>
        <v>0</v>
      </c>
      <c r="D2955" s="2" t="str">
        <f t="shared" si="45"/>
        <v>Error?</v>
      </c>
    </row>
    <row r="2956" spans="1:4">
      <c r="A2956" s="5">
        <v>2895</v>
      </c>
      <c r="B2956" s="138">
        <f>'Expenditures 15-22'!H79</f>
        <v>0</v>
      </c>
      <c r="D2956" s="2" t="str">
        <f t="shared" si="45"/>
        <v>Error?</v>
      </c>
    </row>
    <row r="2957" spans="1:4">
      <c r="A2957" s="5">
        <v>2896</v>
      </c>
      <c r="B2957" s="138">
        <f>'Expenditures 15-22'!H80</f>
        <v>0</v>
      </c>
      <c r="D2957" s="2" t="str">
        <f t="shared" si="45"/>
        <v>Error?</v>
      </c>
    </row>
    <row r="2958" spans="1:4">
      <c r="A2958" s="5">
        <v>2897</v>
      </c>
      <c r="B2958" s="138">
        <f>'Expenditures 15-22'!H81</f>
        <v>0</v>
      </c>
      <c r="D2958" s="2" t="str">
        <f t="shared" si="45"/>
        <v>Error?</v>
      </c>
    </row>
    <row r="2959" spans="1:4">
      <c r="A2959" s="5">
        <v>2898</v>
      </c>
      <c r="B2959" s="138">
        <f>'Expenditures 15-22'!H82</f>
        <v>0</v>
      </c>
      <c r="D2959" s="2" t="str">
        <f t="shared" si="45"/>
        <v>Error?</v>
      </c>
    </row>
    <row r="2960" spans="1:4">
      <c r="A2960" s="5">
        <v>2899</v>
      </c>
      <c r="B2960" s="138">
        <f>'Expenditures 15-22'!H83</f>
        <v>0</v>
      </c>
      <c r="D2960" s="2" t="str">
        <f t="shared" si="45"/>
        <v>Error?</v>
      </c>
    </row>
    <row r="2961" spans="1:4">
      <c r="A2961" s="10">
        <v>2900</v>
      </c>
      <c r="B2961" s="139"/>
      <c r="D2961" s="2" t="str">
        <f t="shared" si="45"/>
        <v>OK</v>
      </c>
    </row>
    <row r="2962" spans="1:4">
      <c r="A2962" s="10">
        <v>2901</v>
      </c>
      <c r="D2962" s="2" t="str">
        <f t="shared" si="45"/>
        <v>OK</v>
      </c>
    </row>
    <row r="2963" spans="1:4">
      <c r="A2963" s="10">
        <v>2902</v>
      </c>
      <c r="D2963" s="2" t="str">
        <f t="shared" si="45"/>
        <v>OK</v>
      </c>
    </row>
    <row r="2964" spans="1:4">
      <c r="A2964" s="10">
        <v>2903</v>
      </c>
      <c r="D2964" s="2" t="str">
        <f t="shared" si="45"/>
        <v>OK</v>
      </c>
    </row>
    <row r="2965" spans="1:4">
      <c r="A2965" s="10">
        <v>2904</v>
      </c>
      <c r="D2965" s="2" t="str">
        <f t="shared" si="45"/>
        <v>OK</v>
      </c>
    </row>
    <row r="2966" spans="1:4">
      <c r="A2966" s="10">
        <v>2905</v>
      </c>
      <c r="D2966" s="2" t="str">
        <f t="shared" si="45"/>
        <v>OK</v>
      </c>
    </row>
    <row r="2967" spans="1:4">
      <c r="A2967" s="10">
        <v>2906</v>
      </c>
      <c r="D2967" s="2" t="str">
        <f t="shared" si="45"/>
        <v>OK</v>
      </c>
    </row>
    <row r="2968" spans="1:4">
      <c r="A2968" s="10">
        <v>2907</v>
      </c>
      <c r="D2968" s="2" t="str">
        <f t="shared" si="45"/>
        <v>OK</v>
      </c>
    </row>
    <row r="2969" spans="1:4">
      <c r="A2969" s="10">
        <v>2908</v>
      </c>
      <c r="D2969" s="2" t="str">
        <f t="shared" si="45"/>
        <v>OK</v>
      </c>
    </row>
    <row r="2970" spans="1:4">
      <c r="A2970" s="10">
        <v>2909</v>
      </c>
      <c r="D2970" s="2" t="str">
        <f t="shared" si="45"/>
        <v>OK</v>
      </c>
    </row>
    <row r="2971" spans="1:4">
      <c r="A2971" s="10">
        <v>2910</v>
      </c>
      <c r="D2971" s="2" t="str">
        <f t="shared" si="45"/>
        <v>OK</v>
      </c>
    </row>
    <row r="2972" spans="1:4">
      <c r="A2972" s="10">
        <v>2911</v>
      </c>
      <c r="D2972" s="2" t="str">
        <f t="shared" si="45"/>
        <v>OK</v>
      </c>
    </row>
    <row r="2973" spans="1:4">
      <c r="A2973" s="5">
        <v>2912</v>
      </c>
      <c r="B2973" s="138">
        <f>'Expenditures 15-22'!K78</f>
        <v>0</v>
      </c>
      <c r="C2973" s="2" t="s">
        <v>572</v>
      </c>
      <c r="D2973" s="2" t="str">
        <f t="shared" si="45"/>
        <v>Error?</v>
      </c>
    </row>
    <row r="2974" spans="1:4">
      <c r="A2974" s="5">
        <v>2913</v>
      </c>
      <c r="B2974" s="138">
        <f>'Expenditures 15-22'!K79</f>
        <v>4738208</v>
      </c>
      <c r="C2974" s="2" t="s">
        <v>572</v>
      </c>
      <c r="D2974" s="2" t="str">
        <f t="shared" si="45"/>
        <v>Error?</v>
      </c>
    </row>
    <row r="2975" spans="1:4">
      <c r="A2975" s="5">
        <v>2914</v>
      </c>
      <c r="B2975" s="138">
        <f>'Expenditures 15-22'!K80</f>
        <v>0</v>
      </c>
      <c r="C2975" s="2" t="s">
        <v>572</v>
      </c>
      <c r="D2975" s="2" t="str">
        <f t="shared" si="45"/>
        <v>Error?</v>
      </c>
    </row>
    <row r="2976" spans="1:4">
      <c r="A2976" s="5">
        <v>2915</v>
      </c>
      <c r="B2976" s="138">
        <f>'Expenditures 15-22'!K81</f>
        <v>0</v>
      </c>
      <c r="C2976" s="2" t="s">
        <v>572</v>
      </c>
      <c r="D2976" s="2" t="str">
        <f t="shared" si="45"/>
        <v>Error?</v>
      </c>
    </row>
    <row r="2977" spans="1:4">
      <c r="A2977" s="5">
        <v>2916</v>
      </c>
      <c r="B2977" s="138">
        <f>'Expenditures 15-22'!K82</f>
        <v>0</v>
      </c>
      <c r="C2977" s="2" t="s">
        <v>572</v>
      </c>
      <c r="D2977" s="2" t="str">
        <f t="shared" si="45"/>
        <v>Error?</v>
      </c>
    </row>
    <row r="2978" spans="1:4">
      <c r="A2978" s="5">
        <v>2917</v>
      </c>
      <c r="B2978" s="138">
        <f>'Expenditures 15-22'!K83</f>
        <v>58909</v>
      </c>
      <c r="C2978" s="2" t="s">
        <v>572</v>
      </c>
      <c r="D2978" s="2" t="str">
        <f t="shared" si="45"/>
        <v>Error?</v>
      </c>
    </row>
    <row r="2979" spans="1:4">
      <c r="A2979" s="5">
        <v>2918</v>
      </c>
      <c r="B2979" s="138">
        <f>'Expenditures 15-22'!H134</f>
        <v>0</v>
      </c>
      <c r="D2979" s="2" t="str">
        <f t="shared" si="45"/>
        <v>Error?</v>
      </c>
    </row>
    <row r="2980" spans="1:4">
      <c r="A2980" s="5">
        <v>2919</v>
      </c>
      <c r="B2980" s="138">
        <f>'Expenditures 15-22'!H135</f>
        <v>0</v>
      </c>
      <c r="D2980" s="2" t="str">
        <f t="shared" si="45"/>
        <v>Error?</v>
      </c>
    </row>
    <row r="2981" spans="1:4">
      <c r="A2981" s="5">
        <v>2920</v>
      </c>
      <c r="B2981" s="138">
        <f>'Expenditures 15-22'!H136</f>
        <v>0</v>
      </c>
      <c r="D2981" s="2" t="str">
        <f t="shared" si="45"/>
        <v>Error?</v>
      </c>
    </row>
    <row r="2982" spans="1:4">
      <c r="A2982" s="10">
        <v>2921</v>
      </c>
      <c r="D2982" s="2" t="str">
        <f t="shared" si="45"/>
        <v>OK</v>
      </c>
    </row>
    <row r="2983" spans="1:4">
      <c r="A2983" s="10">
        <v>2922</v>
      </c>
      <c r="D2983" s="2" t="str">
        <f t="shared" si="45"/>
        <v>OK</v>
      </c>
    </row>
    <row r="2984" spans="1:4">
      <c r="A2984" s="10">
        <v>2923</v>
      </c>
      <c r="D2984" s="2" t="str">
        <f t="shared" si="45"/>
        <v>OK</v>
      </c>
    </row>
    <row r="2985" spans="1:4">
      <c r="A2985" s="10">
        <v>2924</v>
      </c>
      <c r="C2985" s="2" t="s">
        <v>572</v>
      </c>
      <c r="D2985" s="2" t="str">
        <f t="shared" si="45"/>
        <v>OK</v>
      </c>
    </row>
    <row r="2986" spans="1:4">
      <c r="A2986" s="5">
        <v>2925</v>
      </c>
      <c r="B2986" s="138">
        <f>'Expenditures 15-22'!K134</f>
        <v>0</v>
      </c>
      <c r="C2986" s="2" t="s">
        <v>572</v>
      </c>
      <c r="D2986" s="2" t="str">
        <f t="shared" si="45"/>
        <v>Error?</v>
      </c>
    </row>
    <row r="2987" spans="1:4">
      <c r="A2987" s="5">
        <v>2926</v>
      </c>
      <c r="B2987" s="138">
        <f>'Expenditures 15-22'!K135</f>
        <v>0</v>
      </c>
      <c r="C2987" s="2" t="s">
        <v>572</v>
      </c>
      <c r="D2987" s="2" t="str">
        <f t="shared" si="45"/>
        <v>Error?</v>
      </c>
    </row>
    <row r="2988" spans="1:4">
      <c r="A2988" s="5">
        <v>2927</v>
      </c>
      <c r="B2988" s="138">
        <f>'Expenditures 15-22'!K136</f>
        <v>0</v>
      </c>
      <c r="C2988" s="2" t="s">
        <v>572</v>
      </c>
      <c r="D2988" s="2" t="str">
        <f t="shared" si="45"/>
        <v>Error?</v>
      </c>
    </row>
    <row r="2989" spans="1:4">
      <c r="A2989" s="5">
        <v>2928</v>
      </c>
      <c r="B2989" s="138">
        <f>'Expenditures 15-22'!E188</f>
        <v>0</v>
      </c>
      <c r="D2989" s="2" t="str">
        <f t="shared" si="45"/>
        <v>Error?</v>
      </c>
    </row>
    <row r="2990" spans="1:4">
      <c r="A2990" s="5">
        <v>2929</v>
      </c>
      <c r="B2990" s="138">
        <f>'Expenditures 15-22'!E189</f>
        <v>0</v>
      </c>
      <c r="D2990" s="2" t="str">
        <f t="shared" si="45"/>
        <v>Error?</v>
      </c>
    </row>
    <row r="2991" spans="1:4">
      <c r="A2991" s="5">
        <v>2930</v>
      </c>
      <c r="B2991" s="138">
        <f>'Expenditures 15-22'!E190</f>
        <v>0</v>
      </c>
      <c r="D2991" s="2" t="str">
        <f t="shared" si="45"/>
        <v>Error?</v>
      </c>
    </row>
    <row r="2992" spans="1:4">
      <c r="A2992" s="5">
        <v>2931</v>
      </c>
      <c r="B2992" s="138">
        <f>'Expenditures 15-22'!E191</f>
        <v>0</v>
      </c>
      <c r="D2992" s="2" t="str">
        <f t="shared" si="45"/>
        <v>Error?</v>
      </c>
    </row>
    <row r="2993" spans="1:4">
      <c r="A2993" s="5">
        <v>2932</v>
      </c>
      <c r="B2993" s="138">
        <f>'Expenditures 15-22'!E192</f>
        <v>0</v>
      </c>
      <c r="D2993" s="2" t="str">
        <f t="shared" si="45"/>
        <v>Error?</v>
      </c>
    </row>
    <row r="2994" spans="1:4">
      <c r="A2994" s="5">
        <v>2933</v>
      </c>
      <c r="B2994" s="138">
        <f>'Expenditures 15-22'!E193</f>
        <v>0</v>
      </c>
      <c r="D2994" s="2" t="str">
        <f t="shared" si="45"/>
        <v>Error?</v>
      </c>
    </row>
    <row r="2995" spans="1:4">
      <c r="A2995" s="5">
        <v>2934</v>
      </c>
      <c r="B2995" s="138">
        <f>'Expenditures 15-22'!H188</f>
        <v>0</v>
      </c>
      <c r="D2995" s="2" t="str">
        <f t="shared" si="45"/>
        <v>Error?</v>
      </c>
    </row>
    <row r="2996" spans="1:4">
      <c r="A2996" s="5">
        <v>2935</v>
      </c>
      <c r="B2996" s="138">
        <f>'Expenditures 15-22'!H189</f>
        <v>0</v>
      </c>
      <c r="D2996" s="2" t="str">
        <f t="shared" si="45"/>
        <v>Error?</v>
      </c>
    </row>
    <row r="2997" spans="1:4">
      <c r="A2997" s="5">
        <v>2936</v>
      </c>
      <c r="B2997" s="138">
        <f>'Expenditures 15-22'!H190</f>
        <v>0</v>
      </c>
      <c r="D2997" s="2" t="str">
        <f t="shared" si="45"/>
        <v>Error?</v>
      </c>
    </row>
    <row r="2998" spans="1:4">
      <c r="A2998" s="5">
        <v>2937</v>
      </c>
      <c r="B2998" s="138">
        <f>'Expenditures 15-22'!H191</f>
        <v>0</v>
      </c>
      <c r="D2998" s="2" t="str">
        <f t="shared" si="45"/>
        <v>Error?</v>
      </c>
    </row>
    <row r="2999" spans="1:4">
      <c r="A2999" s="5">
        <v>2938</v>
      </c>
      <c r="B2999" s="138">
        <f>'Expenditures 15-22'!H192</f>
        <v>0</v>
      </c>
      <c r="D2999" s="2" t="str">
        <f t="shared" si="45"/>
        <v>Error?</v>
      </c>
    </row>
    <row r="3000" spans="1:4">
      <c r="A3000" s="5">
        <v>2939</v>
      </c>
      <c r="B3000" s="138">
        <f>'Expenditures 15-22'!H193</f>
        <v>0</v>
      </c>
      <c r="D3000" s="2" t="str">
        <f t="shared" si="45"/>
        <v>Error?</v>
      </c>
    </row>
    <row r="3001" spans="1:4">
      <c r="A3001" s="10">
        <v>2940</v>
      </c>
      <c r="D3001" s="2" t="str">
        <f t="shared" si="45"/>
        <v>OK</v>
      </c>
    </row>
    <row r="3002" spans="1:4">
      <c r="A3002" s="10">
        <v>2941</v>
      </c>
      <c r="D3002" s="2" t="str">
        <f t="shared" si="45"/>
        <v>OK</v>
      </c>
    </row>
    <row r="3003" spans="1:4">
      <c r="A3003" s="10">
        <v>2942</v>
      </c>
      <c r="D3003" s="2" t="str">
        <f t="shared" si="45"/>
        <v>OK</v>
      </c>
    </row>
    <row r="3004" spans="1:4">
      <c r="A3004" s="10">
        <v>2943</v>
      </c>
      <c r="D3004" s="2" t="str">
        <f t="shared" si="45"/>
        <v>OK</v>
      </c>
    </row>
    <row r="3005" spans="1:4">
      <c r="A3005" s="10">
        <v>2944</v>
      </c>
      <c r="D3005" s="2" t="str">
        <f t="shared" si="45"/>
        <v>OK</v>
      </c>
    </row>
    <row r="3006" spans="1:4">
      <c r="A3006" s="10">
        <v>2945</v>
      </c>
      <c r="D3006" s="2" t="str">
        <f t="shared" si="45"/>
        <v>OK</v>
      </c>
    </row>
    <row r="3007" spans="1:4">
      <c r="A3007" s="5">
        <v>2946</v>
      </c>
      <c r="B3007" s="138">
        <f>'Expenditures 15-22'!K188</f>
        <v>0</v>
      </c>
      <c r="C3007" s="2" t="s">
        <v>572</v>
      </c>
      <c r="D3007" s="2" t="str">
        <f t="shared" ref="D3007:D3070" si="46">IF(ISBLANK(B3007),"OK",IF(A3007-B3007=0,"OK","Error?"))</f>
        <v>Error?</v>
      </c>
    </row>
    <row r="3008" spans="1:4">
      <c r="A3008" s="5">
        <v>2947</v>
      </c>
      <c r="B3008" s="138">
        <f>'Expenditures 15-22'!K189</f>
        <v>0</v>
      </c>
      <c r="C3008" s="2" t="s">
        <v>572</v>
      </c>
      <c r="D3008" s="2" t="str">
        <f t="shared" si="46"/>
        <v>Error?</v>
      </c>
    </row>
    <row r="3009" spans="1:4">
      <c r="A3009" s="5">
        <v>2948</v>
      </c>
      <c r="B3009" s="138">
        <f>'Expenditures 15-22'!K190</f>
        <v>0</v>
      </c>
      <c r="C3009" s="2" t="s">
        <v>572</v>
      </c>
      <c r="D3009" s="2" t="str">
        <f t="shared" si="46"/>
        <v>Error?</v>
      </c>
    </row>
    <row r="3010" spans="1:4">
      <c r="A3010" s="5">
        <v>2949</v>
      </c>
      <c r="B3010" s="138">
        <f>'Expenditures 15-22'!K191</f>
        <v>0</v>
      </c>
      <c r="C3010" s="2" t="s">
        <v>572</v>
      </c>
      <c r="D3010" s="2" t="str">
        <f t="shared" si="46"/>
        <v>Error?</v>
      </c>
    </row>
    <row r="3011" spans="1:4">
      <c r="A3011" s="5">
        <v>2950</v>
      </c>
      <c r="B3011" s="138">
        <f>'Expenditures 15-22'!K192</f>
        <v>0</v>
      </c>
      <c r="C3011" s="2" t="s">
        <v>572</v>
      </c>
      <c r="D3011" s="2" t="str">
        <f t="shared" si="46"/>
        <v>Error?</v>
      </c>
    </row>
    <row r="3012" spans="1:4">
      <c r="A3012" s="5">
        <v>2951</v>
      </c>
      <c r="B3012" s="138">
        <f>'Expenditures 15-22'!K193</f>
        <v>0</v>
      </c>
      <c r="C3012" s="2" t="s">
        <v>572</v>
      </c>
      <c r="D3012" s="2" t="str">
        <f t="shared" si="46"/>
        <v>Error?</v>
      </c>
    </row>
    <row r="3013" spans="1:4">
      <c r="A3013" s="10">
        <v>2952</v>
      </c>
      <c r="D3013" s="2" t="s">
        <v>135</v>
      </c>
    </row>
    <row r="3014" spans="1:4">
      <c r="A3014" s="10">
        <v>2953</v>
      </c>
      <c r="D3014" s="2" t="str">
        <f t="shared" si="46"/>
        <v>OK</v>
      </c>
    </row>
    <row r="3015" spans="1:4">
      <c r="A3015" s="10">
        <v>2954</v>
      </c>
      <c r="D3015" s="2" t="str">
        <f t="shared" si="46"/>
        <v>OK</v>
      </c>
    </row>
    <row r="3016" spans="1:4">
      <c r="A3016" s="10">
        <v>2955</v>
      </c>
      <c r="D3016" s="2" t="str">
        <f t="shared" si="46"/>
        <v>OK</v>
      </c>
    </row>
    <row r="3017" spans="1:4">
      <c r="A3017" s="10">
        <v>2956</v>
      </c>
      <c r="D3017" s="2" t="str">
        <f t="shared" si="46"/>
        <v>OK</v>
      </c>
    </row>
    <row r="3018" spans="1:4">
      <c r="A3018" s="10">
        <v>2957</v>
      </c>
      <c r="D3018" s="2" t="str">
        <f t="shared" si="46"/>
        <v>OK</v>
      </c>
    </row>
    <row r="3019" spans="1:4">
      <c r="A3019" s="10">
        <v>2958</v>
      </c>
      <c r="D3019" s="2" t="str">
        <f t="shared" si="46"/>
        <v>OK</v>
      </c>
    </row>
    <row r="3020" spans="1:4">
      <c r="A3020" s="10">
        <v>2959</v>
      </c>
      <c r="D3020" s="2" t="str">
        <f t="shared" si="46"/>
        <v>OK</v>
      </c>
    </row>
    <row r="3021" spans="1:4">
      <c r="A3021" s="10">
        <v>2960</v>
      </c>
      <c r="D3021" s="2" t="str">
        <f t="shared" si="46"/>
        <v>OK</v>
      </c>
    </row>
    <row r="3022" spans="1:4">
      <c r="A3022" s="10">
        <v>2961</v>
      </c>
      <c r="D3022" s="2" t="str">
        <f t="shared" si="46"/>
        <v>OK</v>
      </c>
    </row>
    <row r="3023" spans="1:4">
      <c r="A3023" s="10">
        <v>2962</v>
      </c>
      <c r="D3023" s="2" t="str">
        <f t="shared" si="46"/>
        <v>OK</v>
      </c>
    </row>
    <row r="3024" spans="1:4">
      <c r="A3024" s="10">
        <v>2963</v>
      </c>
      <c r="D3024" s="2" t="str">
        <f t="shared" si="46"/>
        <v>OK</v>
      </c>
    </row>
    <row r="3025" spans="1:4">
      <c r="A3025" s="10">
        <v>2964</v>
      </c>
      <c r="D3025" s="2" t="str">
        <f t="shared" si="46"/>
        <v>OK</v>
      </c>
    </row>
    <row r="3026" spans="1:4">
      <c r="A3026" s="10">
        <v>2965</v>
      </c>
      <c r="D3026" s="2" t="str">
        <f t="shared" si="46"/>
        <v>OK</v>
      </c>
    </row>
    <row r="3027" spans="1:4">
      <c r="A3027" s="10">
        <v>2966</v>
      </c>
      <c r="D3027" s="2" t="str">
        <f t="shared" si="46"/>
        <v>OK</v>
      </c>
    </row>
    <row r="3028" spans="1:4">
      <c r="A3028" s="10">
        <v>2967</v>
      </c>
      <c r="D3028" s="2" t="str">
        <f t="shared" si="46"/>
        <v>OK</v>
      </c>
    </row>
    <row r="3029" spans="1:4">
      <c r="A3029" s="10">
        <v>2968</v>
      </c>
      <c r="D3029" s="2" t="str">
        <f t="shared" si="46"/>
        <v>OK</v>
      </c>
    </row>
    <row r="3030" spans="1:4">
      <c r="A3030" s="10">
        <v>2969</v>
      </c>
      <c r="D3030" s="2" t="str">
        <f t="shared" si="46"/>
        <v>OK</v>
      </c>
    </row>
    <row r="3031" spans="1:4">
      <c r="A3031" s="10">
        <v>2970</v>
      </c>
      <c r="D3031" s="2" t="str">
        <f t="shared" si="46"/>
        <v>OK</v>
      </c>
    </row>
    <row r="3032" spans="1:4">
      <c r="A3032" s="10">
        <v>2971</v>
      </c>
      <c r="D3032" s="2" t="str">
        <f t="shared" si="46"/>
        <v>OK</v>
      </c>
    </row>
    <row r="3033" spans="1:4">
      <c r="A3033" s="10">
        <v>2972</v>
      </c>
      <c r="D3033" s="2" t="str">
        <f t="shared" si="46"/>
        <v>OK</v>
      </c>
    </row>
    <row r="3034" spans="1:4">
      <c r="A3034" s="10">
        <v>2973</v>
      </c>
      <c r="D3034" s="2" t="str">
        <f t="shared" si="46"/>
        <v>OK</v>
      </c>
    </row>
    <row r="3035" spans="1:4">
      <c r="A3035" s="10">
        <v>2974</v>
      </c>
      <c r="D3035" s="2" t="str">
        <f t="shared" si="46"/>
        <v>OK</v>
      </c>
    </row>
    <row r="3036" spans="1:4">
      <c r="A3036" s="10">
        <v>2975</v>
      </c>
      <c r="D3036" s="2" t="str">
        <f t="shared" si="46"/>
        <v>OK</v>
      </c>
    </row>
    <row r="3037" spans="1:4">
      <c r="A3037" s="10">
        <v>2976</v>
      </c>
      <c r="D3037" s="2" t="str">
        <f t="shared" si="46"/>
        <v>OK</v>
      </c>
    </row>
    <row r="3038" spans="1:4">
      <c r="A3038" s="10">
        <v>2977</v>
      </c>
      <c r="D3038" s="2" t="str">
        <f t="shared" si="46"/>
        <v>OK</v>
      </c>
    </row>
    <row r="3039" spans="1:4">
      <c r="A3039" s="10">
        <v>2978</v>
      </c>
      <c r="D3039" s="2" t="str">
        <f t="shared" si="46"/>
        <v>OK</v>
      </c>
    </row>
    <row r="3040" spans="1:4">
      <c r="A3040" s="10">
        <v>2979</v>
      </c>
      <c r="D3040" s="2" t="str">
        <f t="shared" si="46"/>
        <v>OK</v>
      </c>
    </row>
    <row r="3041" spans="1:4">
      <c r="A3041" s="10">
        <v>2980</v>
      </c>
      <c r="D3041" s="2" t="str">
        <f t="shared" si="46"/>
        <v>OK</v>
      </c>
    </row>
    <row r="3042" spans="1:4">
      <c r="A3042" s="10">
        <v>2981</v>
      </c>
      <c r="D3042" s="2" t="str">
        <f t="shared" si="46"/>
        <v>OK</v>
      </c>
    </row>
    <row r="3043" spans="1:4">
      <c r="A3043" s="10">
        <v>2982</v>
      </c>
      <c r="D3043" s="2" t="str">
        <f t="shared" si="46"/>
        <v>OK</v>
      </c>
    </row>
    <row r="3044" spans="1:4">
      <c r="A3044" s="10">
        <v>2983</v>
      </c>
      <c r="D3044" s="2" t="str">
        <f t="shared" si="46"/>
        <v>OK</v>
      </c>
    </row>
    <row r="3045" spans="1:4">
      <c r="A3045" s="10">
        <v>2984</v>
      </c>
      <c r="D3045" s="2" t="str">
        <f t="shared" si="46"/>
        <v>OK</v>
      </c>
    </row>
    <row r="3046" spans="1:4">
      <c r="A3046" s="10">
        <v>2985</v>
      </c>
      <c r="D3046" s="2" t="str">
        <f t="shared" si="46"/>
        <v>OK</v>
      </c>
    </row>
    <row r="3047" spans="1:4">
      <c r="A3047" s="10">
        <v>2986</v>
      </c>
      <c r="D3047" s="2" t="str">
        <f t="shared" si="46"/>
        <v>OK</v>
      </c>
    </row>
    <row r="3048" spans="1:4">
      <c r="A3048" s="10">
        <v>2987</v>
      </c>
      <c r="D3048" s="2" t="str">
        <f t="shared" si="46"/>
        <v>OK</v>
      </c>
    </row>
    <row r="3049" spans="1:4">
      <c r="A3049" s="10">
        <v>2988</v>
      </c>
      <c r="D3049" s="2" t="str">
        <f t="shared" si="46"/>
        <v>OK</v>
      </c>
    </row>
    <row r="3050" spans="1:4">
      <c r="A3050" s="10">
        <v>2989</v>
      </c>
      <c r="D3050" s="2" t="str">
        <f t="shared" si="46"/>
        <v>OK</v>
      </c>
    </row>
    <row r="3051" spans="1:4">
      <c r="A3051" s="10">
        <v>2990</v>
      </c>
      <c r="D3051" s="2" t="str">
        <f t="shared" si="46"/>
        <v>OK</v>
      </c>
    </row>
    <row r="3052" spans="1:4">
      <c r="A3052" s="10">
        <v>2991</v>
      </c>
      <c r="D3052" s="2" t="str">
        <f t="shared" si="46"/>
        <v>OK</v>
      </c>
    </row>
    <row r="3053" spans="1:4">
      <c r="A3053" s="10">
        <v>2992</v>
      </c>
      <c r="D3053" s="2" t="str">
        <f t="shared" si="46"/>
        <v>OK</v>
      </c>
    </row>
    <row r="3054" spans="1:4">
      <c r="A3054" s="10">
        <v>2993</v>
      </c>
      <c r="D3054" s="2" t="str">
        <f t="shared" si="46"/>
        <v>OK</v>
      </c>
    </row>
    <row r="3055" spans="1:4">
      <c r="A3055" s="5">
        <v>2994</v>
      </c>
      <c r="B3055" s="138">
        <f>'Expenditures 15-22'!C10</f>
        <v>3541793</v>
      </c>
      <c r="D3055" s="2" t="str">
        <f t="shared" si="46"/>
        <v>Error?</v>
      </c>
    </row>
    <row r="3056" spans="1:4">
      <c r="A3056" s="5">
        <v>2995</v>
      </c>
      <c r="B3056" s="138">
        <f>'Expenditures 15-22'!D10</f>
        <v>1276510</v>
      </c>
      <c r="D3056" s="2" t="str">
        <f t="shared" si="46"/>
        <v>Error?</v>
      </c>
    </row>
    <row r="3057" spans="1:4">
      <c r="A3057" s="5">
        <v>2996</v>
      </c>
      <c r="B3057" s="138">
        <f>'Expenditures 15-22'!E10</f>
        <v>1716407</v>
      </c>
      <c r="D3057" s="2" t="str">
        <f t="shared" si="46"/>
        <v>Error?</v>
      </c>
    </row>
    <row r="3058" spans="1:4">
      <c r="A3058" s="5">
        <v>2997</v>
      </c>
      <c r="B3058" s="138">
        <f>'Expenditures 15-22'!F10</f>
        <v>3321861</v>
      </c>
      <c r="D3058" s="2" t="str">
        <f t="shared" si="46"/>
        <v>Error?</v>
      </c>
    </row>
    <row r="3059" spans="1:4">
      <c r="A3059" s="5">
        <v>2998</v>
      </c>
      <c r="B3059" s="138">
        <f>'Expenditures 15-22'!G10</f>
        <v>0</v>
      </c>
      <c r="D3059" s="2" t="str">
        <f t="shared" si="46"/>
        <v>Error?</v>
      </c>
    </row>
    <row r="3060" spans="1:4">
      <c r="A3060" s="5">
        <v>2999</v>
      </c>
      <c r="B3060" s="138">
        <f>'Expenditures 15-22'!H10</f>
        <v>0</v>
      </c>
      <c r="D3060" s="2" t="str">
        <f t="shared" si="46"/>
        <v>Error?</v>
      </c>
    </row>
    <row r="3061" spans="1:4">
      <c r="A3061" s="10">
        <v>3000</v>
      </c>
      <c r="D3061" s="2" t="str">
        <f t="shared" si="46"/>
        <v>OK</v>
      </c>
    </row>
    <row r="3062" spans="1:4">
      <c r="A3062" s="5">
        <v>3001</v>
      </c>
      <c r="B3062" s="138">
        <f>'Expenditures 15-22'!K10</f>
        <v>9899267</v>
      </c>
      <c r="C3062" s="2" t="s">
        <v>572</v>
      </c>
      <c r="D3062" s="2" t="str">
        <f t="shared" si="46"/>
        <v>Error?</v>
      </c>
    </row>
    <row r="3063" spans="1:4">
      <c r="A3063" s="10">
        <v>3002</v>
      </c>
      <c r="D3063" s="2" t="str">
        <f t="shared" si="46"/>
        <v>OK</v>
      </c>
    </row>
    <row r="3064" spans="1:4">
      <c r="A3064" s="5">
        <v>3003</v>
      </c>
      <c r="B3064" s="138">
        <f>'Expenditures 15-22'!D219</f>
        <v>181</v>
      </c>
      <c r="D3064" s="2" t="str">
        <f t="shared" si="46"/>
        <v>Error?</v>
      </c>
    </row>
    <row r="3065" spans="1:4">
      <c r="A3065" s="5">
        <v>3004</v>
      </c>
      <c r="B3065" s="138">
        <f>'Expenditures 15-22'!K219</f>
        <v>181</v>
      </c>
      <c r="C3065" s="2" t="s">
        <v>572</v>
      </c>
      <c r="D3065" s="2" t="str">
        <f t="shared" si="46"/>
        <v>Error?</v>
      </c>
    </row>
    <row r="3066" spans="1:4">
      <c r="A3066" s="10">
        <v>3005</v>
      </c>
      <c r="D3066" s="2" t="str">
        <f t="shared" si="46"/>
        <v>OK</v>
      </c>
    </row>
    <row r="3067" spans="1:4">
      <c r="A3067" s="10">
        <v>3006</v>
      </c>
      <c r="D3067" s="2" t="str">
        <f t="shared" si="46"/>
        <v>OK</v>
      </c>
    </row>
    <row r="3068" spans="1:4">
      <c r="A3068" s="10">
        <v>3007</v>
      </c>
      <c r="D3068" s="2" t="str">
        <f t="shared" si="46"/>
        <v>OK</v>
      </c>
    </row>
    <row r="3069" spans="1:4">
      <c r="A3069" s="10">
        <v>3008</v>
      </c>
      <c r="D3069" s="2" t="str">
        <f t="shared" si="46"/>
        <v>OK</v>
      </c>
    </row>
    <row r="3070" spans="1:4">
      <c r="A3070" s="10">
        <v>3009</v>
      </c>
      <c r="D3070" s="2" t="str">
        <f t="shared" si="46"/>
        <v>OK</v>
      </c>
    </row>
    <row r="3071" spans="1:4">
      <c r="A3071" s="5">
        <v>3010</v>
      </c>
      <c r="B3071" s="138">
        <f>'Assets-Liab 5-6'!L38</f>
        <v>0</v>
      </c>
      <c r="D3071" s="2" t="str">
        <f t="shared" ref="D3071:D3134" si="47">IF(ISBLANK(B3071),"OK",IF(A3071-B3071=0,"OK","Error?"))</f>
        <v>Error?</v>
      </c>
    </row>
    <row r="3072" spans="1:4">
      <c r="A3072" s="5">
        <v>3011</v>
      </c>
      <c r="B3072" s="138">
        <f>'Assets-Liab 5-6'!L39</f>
        <v>0</v>
      </c>
      <c r="D3072" s="2" t="str">
        <f t="shared" si="47"/>
        <v>Error?</v>
      </c>
    </row>
    <row r="3073" spans="1:4">
      <c r="A3073" s="10">
        <v>3012</v>
      </c>
      <c r="D3073" s="2" t="str">
        <f t="shared" si="47"/>
        <v>OK</v>
      </c>
    </row>
    <row r="3074" spans="1:4">
      <c r="A3074" s="10">
        <v>3013</v>
      </c>
      <c r="D3074" s="2" t="str">
        <f t="shared" si="47"/>
        <v>OK</v>
      </c>
    </row>
    <row r="3075" spans="1:4">
      <c r="A3075" s="10">
        <v>3014</v>
      </c>
      <c r="D3075" s="2" t="str">
        <f t="shared" si="47"/>
        <v>OK</v>
      </c>
    </row>
    <row r="3076" spans="1:4">
      <c r="A3076" s="10">
        <v>3015</v>
      </c>
      <c r="D3076" s="2" t="str">
        <f t="shared" si="47"/>
        <v>OK</v>
      </c>
    </row>
    <row r="3077" spans="1:4">
      <c r="A3077" s="10">
        <v>3016</v>
      </c>
      <c r="D3077" s="2" t="str">
        <f t="shared" si="47"/>
        <v>OK</v>
      </c>
    </row>
    <row r="3078" spans="1:4">
      <c r="A3078" s="5">
        <v>3017</v>
      </c>
      <c r="B3078" s="138">
        <f>'Acct Summary 7-8'!D33</f>
        <v>0</v>
      </c>
      <c r="D3078" s="2" t="str">
        <f t="shared" si="47"/>
        <v>Error?</v>
      </c>
    </row>
    <row r="3079" spans="1:4">
      <c r="A3079" s="5">
        <v>3018</v>
      </c>
      <c r="B3079" s="138">
        <f>'Acct Summary 7-8'!D34</f>
        <v>0</v>
      </c>
      <c r="D3079" s="2" t="str">
        <f t="shared" si="47"/>
        <v>Error?</v>
      </c>
    </row>
    <row r="3080" spans="1:4">
      <c r="A3080" s="5">
        <v>3019</v>
      </c>
      <c r="B3080" s="138">
        <f>'Acct Summary 7-8'!D35</f>
        <v>0</v>
      </c>
      <c r="D3080" s="2" t="str">
        <f t="shared" si="47"/>
        <v>Error?</v>
      </c>
    </row>
    <row r="3081" spans="1:4">
      <c r="A3081" s="10">
        <v>3020</v>
      </c>
      <c r="D3081" s="2" t="str">
        <f t="shared" si="47"/>
        <v>OK</v>
      </c>
    </row>
    <row r="3082" spans="1:4">
      <c r="A3082" s="5">
        <v>3021</v>
      </c>
      <c r="B3082" s="138">
        <f>'Acct Summary 7-8'!E33</f>
        <v>0</v>
      </c>
      <c r="D3082" s="2" t="str">
        <f t="shared" si="47"/>
        <v>Error?</v>
      </c>
    </row>
    <row r="3083" spans="1:4">
      <c r="A3083" s="5">
        <v>3022</v>
      </c>
      <c r="B3083" s="138">
        <f>'Acct Summary 7-8'!F33</f>
        <v>0</v>
      </c>
      <c r="D3083" s="2" t="str">
        <f t="shared" si="47"/>
        <v>Error?</v>
      </c>
    </row>
    <row r="3084" spans="1:4">
      <c r="A3084" s="5">
        <v>3023</v>
      </c>
      <c r="B3084" s="138">
        <f>'Acct Summary 7-8'!F34</f>
        <v>0</v>
      </c>
      <c r="D3084" s="2" t="str">
        <f t="shared" si="47"/>
        <v>Error?</v>
      </c>
    </row>
    <row r="3085" spans="1:4">
      <c r="A3085" s="5">
        <v>3024</v>
      </c>
      <c r="B3085" s="138">
        <f>'Acct Summary 7-8'!F35</f>
        <v>0</v>
      </c>
      <c r="D3085" s="2" t="str">
        <f t="shared" si="47"/>
        <v>Error?</v>
      </c>
    </row>
    <row r="3086" spans="1:4">
      <c r="A3086" s="10">
        <v>3025</v>
      </c>
      <c r="D3086" s="2" t="str">
        <f t="shared" si="47"/>
        <v>OK</v>
      </c>
    </row>
    <row r="3087" spans="1:4">
      <c r="A3087" s="10">
        <v>3026</v>
      </c>
      <c r="D3087" s="2" t="str">
        <f t="shared" si="47"/>
        <v>OK</v>
      </c>
    </row>
    <row r="3088" spans="1:4">
      <c r="A3088" s="10">
        <v>3027</v>
      </c>
      <c r="D3088" s="2" t="str">
        <f t="shared" si="47"/>
        <v>OK</v>
      </c>
    </row>
    <row r="3089" spans="1:4">
      <c r="A3089" s="10">
        <v>3028</v>
      </c>
      <c r="D3089" s="2" t="str">
        <f t="shared" si="47"/>
        <v>OK</v>
      </c>
    </row>
    <row r="3090" spans="1:4">
      <c r="A3090" s="10">
        <v>3029</v>
      </c>
      <c r="D3090" s="2" t="str">
        <f t="shared" si="47"/>
        <v>OK</v>
      </c>
    </row>
    <row r="3091" spans="1:4">
      <c r="A3091" s="10">
        <v>3030</v>
      </c>
      <c r="D3091" s="2" t="str">
        <f t="shared" si="47"/>
        <v>OK</v>
      </c>
    </row>
    <row r="3092" spans="1:4">
      <c r="A3092" s="10">
        <v>3031</v>
      </c>
      <c r="D3092" s="2" t="str">
        <f t="shared" si="47"/>
        <v>OK</v>
      </c>
    </row>
    <row r="3093" spans="1:4">
      <c r="A3093" s="10">
        <v>3032</v>
      </c>
      <c r="D3093" s="2" t="str">
        <f t="shared" si="47"/>
        <v>OK</v>
      </c>
    </row>
    <row r="3094" spans="1:4">
      <c r="A3094" s="10">
        <v>3033</v>
      </c>
      <c r="D3094" s="2" t="str">
        <f t="shared" si="47"/>
        <v>OK</v>
      </c>
    </row>
    <row r="3095" spans="1:4">
      <c r="A3095" s="10">
        <v>3034</v>
      </c>
      <c r="D3095" s="2" t="str">
        <f t="shared" si="47"/>
        <v>OK</v>
      </c>
    </row>
    <row r="3096" spans="1:4">
      <c r="A3096" s="10">
        <v>3035</v>
      </c>
      <c r="D3096" s="2" t="str">
        <f t="shared" si="47"/>
        <v>OK</v>
      </c>
    </row>
    <row r="3097" spans="1:4">
      <c r="A3097" s="10">
        <v>3036</v>
      </c>
      <c r="D3097" s="2" t="str">
        <f t="shared" si="47"/>
        <v>OK</v>
      </c>
    </row>
    <row r="3098" spans="1:4">
      <c r="A3098" s="10">
        <v>3037</v>
      </c>
      <c r="D3098" s="2" t="str">
        <f t="shared" si="47"/>
        <v>OK</v>
      </c>
    </row>
    <row r="3099" spans="1:4">
      <c r="A3099" s="10">
        <v>3038</v>
      </c>
      <c r="D3099" s="2" t="str">
        <f t="shared" si="47"/>
        <v>OK</v>
      </c>
    </row>
    <row r="3100" spans="1:4">
      <c r="A3100" s="10">
        <v>3039</v>
      </c>
      <c r="D3100" s="2" t="str">
        <f t="shared" si="47"/>
        <v>OK</v>
      </c>
    </row>
    <row r="3101" spans="1:4">
      <c r="A3101" s="10">
        <v>3040</v>
      </c>
      <c r="D3101" s="2" t="str">
        <f t="shared" si="47"/>
        <v>OK</v>
      </c>
    </row>
    <row r="3102" spans="1:4">
      <c r="A3102" s="10">
        <v>3041</v>
      </c>
      <c r="D3102" s="2" t="str">
        <f t="shared" si="47"/>
        <v>OK</v>
      </c>
    </row>
    <row r="3103" spans="1:4">
      <c r="A3103" s="10">
        <v>3042</v>
      </c>
      <c r="D3103" s="2" t="str">
        <f t="shared" si="47"/>
        <v>OK</v>
      </c>
    </row>
    <row r="3104" spans="1:4">
      <c r="A3104" s="10">
        <v>3043</v>
      </c>
      <c r="D3104" s="2" t="str">
        <f t="shared" si="47"/>
        <v>OK</v>
      </c>
    </row>
    <row r="3105" spans="1:4">
      <c r="A3105" s="10">
        <v>3044</v>
      </c>
      <c r="D3105" s="2" t="str">
        <f t="shared" si="47"/>
        <v>OK</v>
      </c>
    </row>
    <row r="3106" spans="1:4">
      <c r="A3106" s="10">
        <v>3045</v>
      </c>
      <c r="D3106" s="2" t="str">
        <f t="shared" si="47"/>
        <v>OK</v>
      </c>
    </row>
    <row r="3107" spans="1:4">
      <c r="A3107" s="10">
        <v>3046</v>
      </c>
      <c r="D3107" s="2" t="str">
        <f t="shared" si="47"/>
        <v>OK</v>
      </c>
    </row>
    <row r="3108" spans="1:4">
      <c r="A3108" s="10">
        <v>3047</v>
      </c>
      <c r="D3108" s="2" t="str">
        <f t="shared" si="47"/>
        <v>OK</v>
      </c>
    </row>
    <row r="3109" spans="1:4">
      <c r="A3109" s="10">
        <v>3048</v>
      </c>
      <c r="D3109" s="2" t="str">
        <f t="shared" si="47"/>
        <v>OK</v>
      </c>
    </row>
    <row r="3110" spans="1:4">
      <c r="A3110" s="10">
        <v>3049</v>
      </c>
      <c r="D3110" s="2" t="str">
        <f t="shared" si="47"/>
        <v>OK</v>
      </c>
    </row>
    <row r="3111" spans="1:4">
      <c r="A3111" s="10">
        <v>3050</v>
      </c>
      <c r="D3111" s="2" t="str">
        <f t="shared" si="47"/>
        <v>OK</v>
      </c>
    </row>
    <row r="3112" spans="1:4">
      <c r="A3112" s="10">
        <v>3051</v>
      </c>
      <c r="D3112" s="2" t="str">
        <f t="shared" si="47"/>
        <v>OK</v>
      </c>
    </row>
    <row r="3113" spans="1:4">
      <c r="A3113" s="10">
        <v>3052</v>
      </c>
      <c r="D3113" s="2" t="str">
        <f t="shared" si="47"/>
        <v>OK</v>
      </c>
    </row>
    <row r="3114" spans="1:4">
      <c r="A3114" s="10">
        <v>3053</v>
      </c>
      <c r="D3114" s="2" t="str">
        <f t="shared" si="47"/>
        <v>OK</v>
      </c>
    </row>
    <row r="3115" spans="1:4">
      <c r="A3115" s="10">
        <v>3054</v>
      </c>
      <c r="D3115" s="2" t="str">
        <f t="shared" si="47"/>
        <v>OK</v>
      </c>
    </row>
    <row r="3116" spans="1:4">
      <c r="A3116" s="10">
        <v>3055</v>
      </c>
      <c r="D3116" s="2" t="str">
        <f t="shared" si="47"/>
        <v>OK</v>
      </c>
    </row>
    <row r="3117" spans="1:4">
      <c r="A3117" s="10">
        <v>3056</v>
      </c>
      <c r="D3117" s="2" t="str">
        <f t="shared" si="47"/>
        <v>OK</v>
      </c>
    </row>
    <row r="3118" spans="1:4">
      <c r="A3118" s="10">
        <v>3057</v>
      </c>
      <c r="D3118" s="2" t="str">
        <f t="shared" si="47"/>
        <v>OK</v>
      </c>
    </row>
    <row r="3119" spans="1:4">
      <c r="A3119" s="10">
        <v>3058</v>
      </c>
      <c r="D3119" s="2" t="str">
        <f t="shared" si="47"/>
        <v>OK</v>
      </c>
    </row>
    <row r="3120" spans="1:4">
      <c r="A3120" s="10">
        <v>3059</v>
      </c>
      <c r="D3120" s="2" t="str">
        <f t="shared" si="47"/>
        <v>OK</v>
      </c>
    </row>
    <row r="3121" spans="1:4">
      <c r="A3121" s="10">
        <v>3060</v>
      </c>
      <c r="D3121" s="2" t="str">
        <f t="shared" si="47"/>
        <v>OK</v>
      </c>
    </row>
    <row r="3122" spans="1:4">
      <c r="A3122" s="10">
        <v>3061</v>
      </c>
      <c r="D3122" s="2" t="str">
        <f t="shared" si="47"/>
        <v>OK</v>
      </c>
    </row>
    <row r="3123" spans="1:4">
      <c r="A3123" s="10">
        <v>3062</v>
      </c>
      <c r="D3123" s="2" t="str">
        <f t="shared" si="47"/>
        <v>OK</v>
      </c>
    </row>
    <row r="3124" spans="1:4">
      <c r="A3124" s="10">
        <v>3063</v>
      </c>
      <c r="D3124" s="2" t="str">
        <f t="shared" si="47"/>
        <v>OK</v>
      </c>
    </row>
    <row r="3125" spans="1:4">
      <c r="A3125" s="10">
        <v>3064</v>
      </c>
      <c r="D3125" s="2" t="str">
        <f t="shared" si="47"/>
        <v>OK</v>
      </c>
    </row>
    <row r="3126" spans="1:4">
      <c r="A3126" s="10">
        <v>3065</v>
      </c>
      <c r="D3126" s="2" t="str">
        <f t="shared" si="47"/>
        <v>OK</v>
      </c>
    </row>
    <row r="3127" spans="1:4">
      <c r="A3127" s="10">
        <v>3066</v>
      </c>
      <c r="D3127" s="2" t="str">
        <f t="shared" si="47"/>
        <v>OK</v>
      </c>
    </row>
    <row r="3128" spans="1:4">
      <c r="A3128" s="10">
        <v>3067</v>
      </c>
      <c r="D3128" s="2" t="str">
        <f t="shared" si="47"/>
        <v>OK</v>
      </c>
    </row>
    <row r="3129" spans="1:4">
      <c r="A3129" s="10">
        <v>3068</v>
      </c>
      <c r="D3129" s="2" t="str">
        <f t="shared" si="47"/>
        <v>OK</v>
      </c>
    </row>
    <row r="3130" spans="1:4">
      <c r="A3130" s="10">
        <v>3069</v>
      </c>
      <c r="D3130" s="2" t="str">
        <f t="shared" si="47"/>
        <v>OK</v>
      </c>
    </row>
    <row r="3131" spans="1:4">
      <c r="A3131" s="10">
        <v>3070</v>
      </c>
      <c r="D3131" s="2" t="str">
        <f t="shared" si="47"/>
        <v>OK</v>
      </c>
    </row>
    <row r="3132" spans="1:4">
      <c r="A3132" s="10">
        <v>3071</v>
      </c>
      <c r="D3132" s="2" t="str">
        <f t="shared" si="47"/>
        <v>OK</v>
      </c>
    </row>
    <row r="3133" spans="1:4">
      <c r="A3133" s="10">
        <v>3072</v>
      </c>
      <c r="D3133" s="2" t="str">
        <f t="shared" si="47"/>
        <v>OK</v>
      </c>
    </row>
    <row r="3134" spans="1:4">
      <c r="A3134" s="10">
        <v>3073</v>
      </c>
      <c r="D3134" s="2" t="str">
        <f t="shared" si="47"/>
        <v>OK</v>
      </c>
    </row>
    <row r="3135" spans="1:4">
      <c r="A3135" s="10">
        <v>3074</v>
      </c>
      <c r="D3135" s="2" t="str">
        <f t="shared" ref="D3135:D3198" si="48">IF(ISBLANK(B3135),"OK",IF(A3135-B3135=0,"OK","Error?"))</f>
        <v>OK</v>
      </c>
    </row>
    <row r="3136" spans="1:4">
      <c r="A3136" s="10">
        <v>3075</v>
      </c>
      <c r="D3136" s="2" t="str">
        <f t="shared" si="48"/>
        <v>OK</v>
      </c>
    </row>
    <row r="3137" spans="1:4">
      <c r="A3137" s="10">
        <v>3076</v>
      </c>
      <c r="D3137" s="2" t="str">
        <f t="shared" si="48"/>
        <v>OK</v>
      </c>
    </row>
    <row r="3138" spans="1:4">
      <c r="A3138" s="10">
        <v>3077</v>
      </c>
      <c r="D3138" s="2" t="str">
        <f t="shared" si="48"/>
        <v>OK</v>
      </c>
    </row>
    <row r="3139" spans="1:4">
      <c r="A3139" s="10">
        <v>3078</v>
      </c>
      <c r="D3139" s="2" t="str">
        <f t="shared" si="48"/>
        <v>OK</v>
      </c>
    </row>
    <row r="3140" spans="1:4">
      <c r="A3140" s="10">
        <v>3079</v>
      </c>
      <c r="D3140" s="2" t="str">
        <f t="shared" si="48"/>
        <v>OK</v>
      </c>
    </row>
    <row r="3141" spans="1:4">
      <c r="A3141" s="10">
        <v>3080</v>
      </c>
      <c r="D3141" s="2" t="str">
        <f t="shared" si="48"/>
        <v>OK</v>
      </c>
    </row>
    <row r="3142" spans="1:4">
      <c r="A3142" s="10">
        <v>3081</v>
      </c>
      <c r="D3142" s="2" t="str">
        <f t="shared" si="48"/>
        <v>OK</v>
      </c>
    </row>
    <row r="3143" spans="1:4">
      <c r="A3143" s="10">
        <v>3082</v>
      </c>
      <c r="D3143" s="2" t="str">
        <f t="shared" si="48"/>
        <v>OK</v>
      </c>
    </row>
    <row r="3144" spans="1:4">
      <c r="A3144" s="10">
        <v>3083</v>
      </c>
      <c r="D3144" s="2" t="str">
        <f t="shared" si="48"/>
        <v>OK</v>
      </c>
    </row>
    <row r="3145" spans="1:4">
      <c r="A3145" s="10">
        <v>3084</v>
      </c>
      <c r="D3145" s="2" t="str">
        <f t="shared" si="48"/>
        <v>OK</v>
      </c>
    </row>
    <row r="3146" spans="1:4">
      <c r="A3146" s="10">
        <v>3085</v>
      </c>
      <c r="D3146" s="2" t="str">
        <f t="shared" si="48"/>
        <v>OK</v>
      </c>
    </row>
    <row r="3147" spans="1:4">
      <c r="A3147" s="10">
        <v>3086</v>
      </c>
      <c r="D3147" s="2" t="str">
        <f t="shared" si="48"/>
        <v>OK</v>
      </c>
    </row>
    <row r="3148" spans="1:4">
      <c r="A3148" s="10">
        <v>3087</v>
      </c>
      <c r="D3148" s="2" t="str">
        <f t="shared" si="48"/>
        <v>OK</v>
      </c>
    </row>
    <row r="3149" spans="1:4">
      <c r="A3149" s="10">
        <v>3088</v>
      </c>
      <c r="D3149" s="2" t="str">
        <f t="shared" si="48"/>
        <v>OK</v>
      </c>
    </row>
    <row r="3150" spans="1:4">
      <c r="A3150" s="10">
        <v>3089</v>
      </c>
      <c r="D3150" s="2" t="str">
        <f t="shared" si="48"/>
        <v>OK</v>
      </c>
    </row>
    <row r="3151" spans="1:4">
      <c r="A3151" s="10">
        <v>3090</v>
      </c>
      <c r="D3151" s="2" t="str">
        <f t="shared" si="48"/>
        <v>OK</v>
      </c>
    </row>
    <row r="3152" spans="1:4">
      <c r="A3152" s="10">
        <v>3091</v>
      </c>
      <c r="D3152" s="2" t="str">
        <f t="shared" si="48"/>
        <v>OK</v>
      </c>
    </row>
    <row r="3153" spans="1:4">
      <c r="A3153" s="10">
        <v>3092</v>
      </c>
      <c r="D3153" s="2" t="str">
        <f t="shared" si="48"/>
        <v>OK</v>
      </c>
    </row>
    <row r="3154" spans="1:4">
      <c r="A3154" s="10">
        <v>3093</v>
      </c>
      <c r="D3154" s="2" t="str">
        <f t="shared" si="48"/>
        <v>OK</v>
      </c>
    </row>
    <row r="3155" spans="1:4">
      <c r="A3155" s="10">
        <v>3094</v>
      </c>
      <c r="D3155" s="2" t="str">
        <f t="shared" si="48"/>
        <v>OK</v>
      </c>
    </row>
    <row r="3156" spans="1:4">
      <c r="A3156" s="10">
        <v>3095</v>
      </c>
      <c r="D3156" s="2" t="str">
        <f t="shared" si="48"/>
        <v>OK</v>
      </c>
    </row>
    <row r="3157" spans="1:4">
      <c r="A3157" s="10">
        <v>3096</v>
      </c>
      <c r="D3157" s="2" t="str">
        <f t="shared" si="48"/>
        <v>OK</v>
      </c>
    </row>
    <row r="3158" spans="1:4">
      <c r="A3158" s="10">
        <v>3097</v>
      </c>
      <c r="D3158" s="2" t="str">
        <f t="shared" si="48"/>
        <v>OK</v>
      </c>
    </row>
    <row r="3159" spans="1:4">
      <c r="A3159" s="10">
        <v>3098</v>
      </c>
      <c r="D3159" s="2" t="str">
        <f t="shared" si="48"/>
        <v>OK</v>
      </c>
    </row>
    <row r="3160" spans="1:4">
      <c r="A3160" s="10">
        <v>3099</v>
      </c>
      <c r="D3160" s="2" t="str">
        <f t="shared" si="48"/>
        <v>OK</v>
      </c>
    </row>
    <row r="3161" spans="1:4">
      <c r="A3161" s="5">
        <v>3100</v>
      </c>
      <c r="B3161" s="138">
        <f>'Acct Summary 7-8'!D29</f>
        <v>0</v>
      </c>
      <c r="D3161" s="2" t="str">
        <f t="shared" si="48"/>
        <v>Error?</v>
      </c>
    </row>
    <row r="3162" spans="1:4">
      <c r="A3162" s="10">
        <v>3101</v>
      </c>
      <c r="D3162" s="2" t="str">
        <f t="shared" si="48"/>
        <v>OK</v>
      </c>
    </row>
    <row r="3163" spans="1:4">
      <c r="A3163" s="10">
        <v>3102</v>
      </c>
      <c r="D3163" s="2" t="str">
        <f t="shared" si="48"/>
        <v>OK</v>
      </c>
    </row>
    <row r="3164" spans="1:4">
      <c r="A3164" s="10">
        <v>3103</v>
      </c>
      <c r="D3164" s="2" t="str">
        <f t="shared" si="48"/>
        <v>OK</v>
      </c>
    </row>
    <row r="3165" spans="1:4">
      <c r="A3165" s="10">
        <v>3104</v>
      </c>
      <c r="D3165" s="2" t="str">
        <f t="shared" si="48"/>
        <v>OK</v>
      </c>
    </row>
    <row r="3166" spans="1:4">
      <c r="A3166" s="10">
        <v>3105</v>
      </c>
      <c r="D3166" s="2" t="str">
        <f t="shared" si="48"/>
        <v>OK</v>
      </c>
    </row>
    <row r="3167" spans="1:4">
      <c r="A3167" s="10">
        <v>3106</v>
      </c>
      <c r="D3167" s="2" t="str">
        <f t="shared" si="48"/>
        <v>OK</v>
      </c>
    </row>
    <row r="3168" spans="1:4">
      <c r="A3168" s="10">
        <v>3107</v>
      </c>
      <c r="D3168" s="2" t="str">
        <f t="shared" si="48"/>
        <v>OK</v>
      </c>
    </row>
    <row r="3169" spans="1:4">
      <c r="A3169" s="10">
        <v>3108</v>
      </c>
      <c r="D3169" s="2" t="str">
        <f t="shared" si="48"/>
        <v>OK</v>
      </c>
    </row>
    <row r="3170" spans="1:4">
      <c r="A3170" s="5">
        <v>3109</v>
      </c>
      <c r="B3170" s="138">
        <f>'Acct Summary 7-8'!H51</f>
        <v>0</v>
      </c>
      <c r="C3170" s="2" t="s">
        <v>572</v>
      </c>
      <c r="D3170" s="2" t="str">
        <f t="shared" si="48"/>
        <v>Error?</v>
      </c>
    </row>
    <row r="3171" spans="1:4">
      <c r="A3171" s="10">
        <v>3110</v>
      </c>
      <c r="D3171" s="2" t="str">
        <f t="shared" si="48"/>
        <v>OK</v>
      </c>
    </row>
    <row r="3172" spans="1:4">
      <c r="A3172" s="10">
        <v>3111</v>
      </c>
      <c r="D3172" s="2" t="str">
        <f t="shared" si="48"/>
        <v>OK</v>
      </c>
    </row>
    <row r="3173" spans="1:4">
      <c r="A3173" s="10">
        <v>3112</v>
      </c>
      <c r="D3173" s="2" t="str">
        <f t="shared" si="48"/>
        <v>OK</v>
      </c>
    </row>
    <row r="3174" spans="1:4">
      <c r="A3174" s="10">
        <v>3113</v>
      </c>
      <c r="D3174" s="2" t="str">
        <f t="shared" si="48"/>
        <v>OK</v>
      </c>
    </row>
    <row r="3175" spans="1:4">
      <c r="A3175" s="10">
        <v>3114</v>
      </c>
      <c r="D3175" s="2" t="str">
        <f t="shared" si="48"/>
        <v>OK</v>
      </c>
    </row>
    <row r="3176" spans="1:4">
      <c r="A3176" s="10">
        <v>3115</v>
      </c>
      <c r="D3176" s="2" t="str">
        <f t="shared" si="48"/>
        <v>OK</v>
      </c>
    </row>
    <row r="3177" spans="1:4">
      <c r="A3177" s="10">
        <v>3116</v>
      </c>
      <c r="D3177" s="2" t="str">
        <f t="shared" si="48"/>
        <v>OK</v>
      </c>
    </row>
    <row r="3178" spans="1:4">
      <c r="A3178" s="10">
        <v>3117</v>
      </c>
      <c r="D3178" s="2" t="str">
        <f t="shared" si="48"/>
        <v>OK</v>
      </c>
    </row>
    <row r="3179" spans="1:4">
      <c r="A3179" s="10">
        <v>3118</v>
      </c>
      <c r="D3179" s="2" t="str">
        <f t="shared" si="48"/>
        <v>OK</v>
      </c>
    </row>
    <row r="3180" spans="1:4">
      <c r="A3180" s="10">
        <v>3119</v>
      </c>
      <c r="D3180" s="2" t="str">
        <f t="shared" si="48"/>
        <v>OK</v>
      </c>
    </row>
    <row r="3181" spans="1:4">
      <c r="A3181" s="10">
        <v>3120</v>
      </c>
      <c r="D3181" s="2" t="str">
        <f t="shared" si="48"/>
        <v>OK</v>
      </c>
    </row>
    <row r="3182" spans="1:4">
      <c r="A3182" s="10">
        <v>3121</v>
      </c>
      <c r="D3182" s="2" t="str">
        <f t="shared" si="48"/>
        <v>OK</v>
      </c>
    </row>
    <row r="3183" spans="1:4">
      <c r="A3183" s="10">
        <v>3122</v>
      </c>
      <c r="D3183" s="2" t="str">
        <f t="shared" si="48"/>
        <v>OK</v>
      </c>
    </row>
    <row r="3184" spans="1:4">
      <c r="A3184" s="10">
        <v>3123</v>
      </c>
      <c r="D3184" s="2" t="str">
        <f t="shared" si="48"/>
        <v>OK</v>
      </c>
    </row>
    <row r="3185" spans="1:4">
      <c r="A3185" s="10">
        <v>3124</v>
      </c>
      <c r="D3185" s="2" t="str">
        <f t="shared" si="48"/>
        <v>OK</v>
      </c>
    </row>
    <row r="3186" spans="1:4">
      <c r="A3186" s="10">
        <v>3125</v>
      </c>
      <c r="D3186" s="2" t="str">
        <f t="shared" si="48"/>
        <v>OK</v>
      </c>
    </row>
    <row r="3187" spans="1:4">
      <c r="A3187" s="10">
        <v>3126</v>
      </c>
      <c r="D3187" s="2" t="str">
        <f t="shared" si="48"/>
        <v>OK</v>
      </c>
    </row>
    <row r="3188" spans="1:4">
      <c r="A3188" s="10">
        <v>3127</v>
      </c>
      <c r="D3188" s="2" t="str">
        <f t="shared" si="48"/>
        <v>OK</v>
      </c>
    </row>
    <row r="3189" spans="1:4">
      <c r="A3189" s="10">
        <v>3128</v>
      </c>
      <c r="D3189" s="2" t="str">
        <f t="shared" si="48"/>
        <v>OK</v>
      </c>
    </row>
    <row r="3190" spans="1:4">
      <c r="A3190" s="10">
        <v>3129</v>
      </c>
      <c r="D3190" s="2" t="str">
        <f t="shared" si="48"/>
        <v>OK</v>
      </c>
    </row>
    <row r="3191" spans="1:4">
      <c r="A3191" s="10">
        <v>3130</v>
      </c>
      <c r="D3191" s="2" t="str">
        <f t="shared" si="48"/>
        <v>OK</v>
      </c>
    </row>
    <row r="3192" spans="1:4">
      <c r="A3192" s="10">
        <v>3131</v>
      </c>
      <c r="D3192" s="2" t="str">
        <f t="shared" si="48"/>
        <v>OK</v>
      </c>
    </row>
    <row r="3193" spans="1:4">
      <c r="A3193" s="10">
        <v>3132</v>
      </c>
      <c r="D3193" s="2" t="str">
        <f t="shared" si="48"/>
        <v>OK</v>
      </c>
    </row>
    <row r="3194" spans="1:4">
      <c r="A3194" s="10">
        <v>3133</v>
      </c>
      <c r="D3194" s="2" t="str">
        <f t="shared" si="48"/>
        <v>OK</v>
      </c>
    </row>
    <row r="3195" spans="1:4">
      <c r="A3195" s="10">
        <v>3134</v>
      </c>
      <c r="D3195" s="2" t="str">
        <f t="shared" si="48"/>
        <v>OK</v>
      </c>
    </row>
    <row r="3196" spans="1:4">
      <c r="A3196" s="10">
        <v>3135</v>
      </c>
      <c r="D3196" s="2" t="str">
        <f t="shared" si="48"/>
        <v>OK</v>
      </c>
    </row>
    <row r="3197" spans="1:4">
      <c r="A3197" s="10">
        <v>3136</v>
      </c>
      <c r="D3197" s="2" t="str">
        <f t="shared" si="48"/>
        <v>OK</v>
      </c>
    </row>
    <row r="3198" spans="1:4">
      <c r="A3198" s="10">
        <v>3137</v>
      </c>
      <c r="D3198" s="2" t="str">
        <f t="shared" si="48"/>
        <v>OK</v>
      </c>
    </row>
    <row r="3199" spans="1:4">
      <c r="A3199" s="10">
        <v>3138</v>
      </c>
      <c r="D3199" s="2" t="str">
        <f t="shared" ref="D3199:D3262" si="49">IF(ISBLANK(B3199),"OK",IF(A3199-B3199=0,"OK","Error?"))</f>
        <v>OK</v>
      </c>
    </row>
    <row r="3200" spans="1:4">
      <c r="A3200" s="10">
        <v>3139</v>
      </c>
      <c r="D3200" s="2" t="str">
        <f t="shared" si="49"/>
        <v>OK</v>
      </c>
    </row>
    <row r="3201" spans="1:4">
      <c r="A3201" s="10">
        <v>3140</v>
      </c>
      <c r="D3201" s="2" t="str">
        <f t="shared" si="49"/>
        <v>OK</v>
      </c>
    </row>
    <row r="3202" spans="1:4">
      <c r="A3202" s="10">
        <v>3141</v>
      </c>
      <c r="D3202" s="2" t="str">
        <f t="shared" si="49"/>
        <v>OK</v>
      </c>
    </row>
    <row r="3203" spans="1:4">
      <c r="A3203" s="10">
        <v>3142</v>
      </c>
      <c r="D3203" s="2" t="str">
        <f t="shared" si="49"/>
        <v>OK</v>
      </c>
    </row>
    <row r="3204" spans="1:4">
      <c r="A3204" s="10">
        <v>3143</v>
      </c>
      <c r="D3204" s="2" t="str">
        <f t="shared" si="49"/>
        <v>OK</v>
      </c>
    </row>
    <row r="3205" spans="1:4">
      <c r="A3205" s="10">
        <v>3144</v>
      </c>
      <c r="D3205" s="2" t="str">
        <f t="shared" si="49"/>
        <v>OK</v>
      </c>
    </row>
    <row r="3206" spans="1:4">
      <c r="A3206" s="10">
        <v>3145</v>
      </c>
      <c r="D3206" s="2" t="str">
        <f t="shared" si="49"/>
        <v>OK</v>
      </c>
    </row>
    <row r="3207" spans="1:4">
      <c r="A3207" s="10">
        <v>3146</v>
      </c>
      <c r="D3207" s="2" t="str">
        <f t="shared" si="49"/>
        <v>OK</v>
      </c>
    </row>
    <row r="3208" spans="1:4">
      <c r="A3208" s="10">
        <v>3147</v>
      </c>
      <c r="D3208" s="2" t="str">
        <f t="shared" si="49"/>
        <v>OK</v>
      </c>
    </row>
    <row r="3209" spans="1:4">
      <c r="A3209" s="10">
        <v>3148</v>
      </c>
      <c r="D3209" s="2" t="str">
        <f t="shared" si="49"/>
        <v>OK</v>
      </c>
    </row>
    <row r="3210" spans="1:4">
      <c r="A3210" s="10">
        <v>3149</v>
      </c>
      <c r="D3210" s="2" t="str">
        <f t="shared" si="49"/>
        <v>OK</v>
      </c>
    </row>
    <row r="3211" spans="1:4">
      <c r="A3211" s="10">
        <v>3150</v>
      </c>
      <c r="D3211" s="2" t="str">
        <f t="shared" si="49"/>
        <v>OK</v>
      </c>
    </row>
    <row r="3212" spans="1:4">
      <c r="A3212" s="10">
        <v>3151</v>
      </c>
      <c r="D3212" s="2" t="str">
        <f t="shared" si="49"/>
        <v>OK</v>
      </c>
    </row>
    <row r="3213" spans="1:4">
      <c r="A3213" s="10">
        <v>3152</v>
      </c>
      <c r="D3213" s="2" t="str">
        <f t="shared" si="49"/>
        <v>OK</v>
      </c>
    </row>
    <row r="3214" spans="1:4">
      <c r="A3214" s="10">
        <v>3153</v>
      </c>
      <c r="D3214" s="2" t="str">
        <f t="shared" si="49"/>
        <v>OK</v>
      </c>
    </row>
    <row r="3215" spans="1:4">
      <c r="A3215" s="10">
        <v>3154</v>
      </c>
      <c r="D3215" s="2" t="str">
        <f t="shared" si="49"/>
        <v>OK</v>
      </c>
    </row>
    <row r="3216" spans="1:4">
      <c r="A3216" s="10">
        <v>3155</v>
      </c>
      <c r="D3216" s="2" t="str">
        <f t="shared" si="49"/>
        <v>OK</v>
      </c>
    </row>
    <row r="3217" spans="1:4">
      <c r="A3217" s="10">
        <v>3156</v>
      </c>
      <c r="D3217" s="2" t="str">
        <f t="shared" si="49"/>
        <v>OK</v>
      </c>
    </row>
    <row r="3218" spans="1:4">
      <c r="A3218" s="10">
        <v>3157</v>
      </c>
      <c r="D3218" s="2" t="str">
        <f t="shared" si="49"/>
        <v>OK</v>
      </c>
    </row>
    <row r="3219" spans="1:4">
      <c r="A3219" s="10">
        <v>3158</v>
      </c>
      <c r="D3219" s="2" t="str">
        <f t="shared" si="49"/>
        <v>OK</v>
      </c>
    </row>
    <row r="3220" spans="1:4">
      <c r="A3220" s="10">
        <v>3159</v>
      </c>
      <c r="D3220" s="2" t="str">
        <f t="shared" si="49"/>
        <v>OK</v>
      </c>
    </row>
    <row r="3221" spans="1:4">
      <c r="A3221" s="10">
        <v>3160</v>
      </c>
      <c r="D3221" s="2" t="str">
        <f t="shared" si="49"/>
        <v>OK</v>
      </c>
    </row>
    <row r="3222" spans="1:4">
      <c r="A3222" s="10">
        <v>3161</v>
      </c>
      <c r="D3222" s="2" t="str">
        <f t="shared" si="49"/>
        <v>OK</v>
      </c>
    </row>
    <row r="3223" spans="1:4">
      <c r="A3223" s="10">
        <v>3162</v>
      </c>
      <c r="D3223" s="2" t="str">
        <f t="shared" si="49"/>
        <v>OK</v>
      </c>
    </row>
    <row r="3224" spans="1:4">
      <c r="A3224" s="10">
        <v>3163</v>
      </c>
      <c r="D3224" s="2" t="str">
        <f t="shared" si="49"/>
        <v>OK</v>
      </c>
    </row>
    <row r="3225" spans="1:4">
      <c r="A3225" s="5">
        <v>3164</v>
      </c>
      <c r="B3225" s="138">
        <f>'Acct Summary 7-8'!I4</f>
        <v>2112616</v>
      </c>
      <c r="C3225" s="2" t="s">
        <v>572</v>
      </c>
      <c r="D3225" s="2" t="str">
        <f t="shared" si="49"/>
        <v>Error?</v>
      </c>
    </row>
    <row r="3226" spans="1:4">
      <c r="A3226" s="5">
        <v>3165</v>
      </c>
      <c r="B3226" s="138">
        <f>'Acct Summary 7-8'!I8</f>
        <v>2112616</v>
      </c>
      <c r="C3226" s="2" t="s">
        <v>572</v>
      </c>
      <c r="D3226" s="2" t="str">
        <f t="shared" si="49"/>
        <v>Error?</v>
      </c>
    </row>
    <row r="3227" spans="1:4">
      <c r="A3227" s="5">
        <v>3166</v>
      </c>
      <c r="B3227" s="138">
        <f>'Acct Summary 7-8'!I20</f>
        <v>2112616</v>
      </c>
      <c r="C3227" s="2" t="s">
        <v>572</v>
      </c>
      <c r="D3227" s="2" t="str">
        <f t="shared" si="49"/>
        <v>Error?</v>
      </c>
    </row>
    <row r="3228" spans="1:4">
      <c r="A3228" s="5">
        <v>3167</v>
      </c>
      <c r="B3228" s="138">
        <f>'Acct Summary 7-8'!C43</f>
        <v>0</v>
      </c>
      <c r="D3228" s="2" t="str">
        <f t="shared" si="49"/>
        <v>Error?</v>
      </c>
    </row>
    <row r="3229" spans="1:4">
      <c r="A3229" s="5">
        <v>3168</v>
      </c>
      <c r="B3229" s="138">
        <f>'Acct Summary 7-8'!C44</f>
        <v>0</v>
      </c>
      <c r="C3229" s="2" t="s">
        <v>572</v>
      </c>
      <c r="D3229" s="2" t="str">
        <f t="shared" si="49"/>
        <v>Error?</v>
      </c>
    </row>
    <row r="3230" spans="1:4">
      <c r="A3230" s="5">
        <v>3169</v>
      </c>
      <c r="B3230" s="138">
        <f>'Acct Summary 7-8'!C75</f>
        <v>0</v>
      </c>
      <c r="D3230" s="2" t="str">
        <f t="shared" si="49"/>
        <v>Error?</v>
      </c>
    </row>
    <row r="3231" spans="1:4">
      <c r="A3231" s="5">
        <v>3170</v>
      </c>
      <c r="B3231" s="138">
        <f>'Acct Summary 7-8'!C76</f>
        <v>0</v>
      </c>
      <c r="C3231" s="2" t="s">
        <v>572</v>
      </c>
      <c r="D3231" s="2" t="str">
        <f t="shared" si="49"/>
        <v>Error?</v>
      </c>
    </row>
    <row r="3232" spans="1:4">
      <c r="A3232" s="5">
        <v>3171</v>
      </c>
      <c r="B3232" s="138">
        <f>'Acct Summary 7-8'!C77</f>
        <v>0</v>
      </c>
      <c r="C3232" s="2" t="s">
        <v>572</v>
      </c>
      <c r="D3232" s="2" t="str">
        <f t="shared" si="49"/>
        <v>Error?</v>
      </c>
    </row>
    <row r="3233" spans="1:4">
      <c r="A3233" s="5">
        <v>3172</v>
      </c>
      <c r="B3233" s="138">
        <f>'Acct Summary 7-8'!C78</f>
        <v>14299960</v>
      </c>
      <c r="C3233" s="2" t="s">
        <v>572</v>
      </c>
      <c r="D3233" s="2" t="str">
        <f t="shared" si="49"/>
        <v>Error?</v>
      </c>
    </row>
    <row r="3234" spans="1:4">
      <c r="A3234" s="5">
        <v>3173</v>
      </c>
      <c r="B3234" s="138">
        <f>'Acct Summary 7-8'!D43</f>
        <v>0</v>
      </c>
      <c r="D3234" s="2" t="str">
        <f t="shared" si="49"/>
        <v>Error?</v>
      </c>
    </row>
    <row r="3235" spans="1:4">
      <c r="A3235" s="5">
        <v>3174</v>
      </c>
      <c r="B3235" s="138">
        <f>'Acct Summary 7-8'!D44</f>
        <v>5007201</v>
      </c>
      <c r="C3235" s="2" t="s">
        <v>572</v>
      </c>
      <c r="D3235" s="2" t="str">
        <f t="shared" si="49"/>
        <v>Error?</v>
      </c>
    </row>
    <row r="3236" spans="1:4">
      <c r="A3236" s="5">
        <v>3175</v>
      </c>
      <c r="B3236" s="138">
        <f>'Acct Summary 7-8'!D75</f>
        <v>0</v>
      </c>
      <c r="D3236" s="2" t="str">
        <f t="shared" si="49"/>
        <v>Error?</v>
      </c>
    </row>
    <row r="3237" spans="1:4">
      <c r="A3237" s="5">
        <v>3176</v>
      </c>
      <c r="B3237" s="138">
        <f>'Acct Summary 7-8'!D76</f>
        <v>0</v>
      </c>
      <c r="C3237" s="2" t="s">
        <v>572</v>
      </c>
      <c r="D3237" s="2" t="str">
        <f t="shared" si="49"/>
        <v>Error?</v>
      </c>
    </row>
    <row r="3238" spans="1:4">
      <c r="A3238" s="5">
        <v>3177</v>
      </c>
      <c r="B3238" s="138">
        <f>'Acct Summary 7-8'!D77</f>
        <v>5007201</v>
      </c>
      <c r="C3238" s="2" t="s">
        <v>572</v>
      </c>
      <c r="D3238" s="2" t="str">
        <f t="shared" si="49"/>
        <v>Error?</v>
      </c>
    </row>
    <row r="3239" spans="1:4">
      <c r="A3239" s="5">
        <v>3178</v>
      </c>
      <c r="B3239" s="138">
        <f>'Acct Summary 7-8'!D78</f>
        <v>1675614</v>
      </c>
      <c r="C3239" s="2" t="s">
        <v>572</v>
      </c>
      <c r="D3239" s="2" t="str">
        <f t="shared" si="49"/>
        <v>Error?</v>
      </c>
    </row>
    <row r="3240" spans="1:4">
      <c r="A3240" s="10">
        <v>3179</v>
      </c>
      <c r="D3240" s="2" t="str">
        <f t="shared" si="49"/>
        <v>OK</v>
      </c>
    </row>
    <row r="3241" spans="1:4">
      <c r="A3241" s="10">
        <v>3180</v>
      </c>
      <c r="D3241" s="2" t="str">
        <f t="shared" si="49"/>
        <v>OK</v>
      </c>
    </row>
    <row r="3242" spans="1:4">
      <c r="A3242" s="10">
        <v>3181</v>
      </c>
      <c r="D3242" s="2" t="str">
        <f t="shared" si="49"/>
        <v>OK</v>
      </c>
    </row>
    <row r="3243" spans="1:4">
      <c r="A3243" s="10">
        <v>3182</v>
      </c>
      <c r="D3243" s="2" t="str">
        <f t="shared" si="49"/>
        <v>OK</v>
      </c>
    </row>
    <row r="3244" spans="1:4">
      <c r="A3244" s="10">
        <v>3183</v>
      </c>
      <c r="D3244" s="2" t="str">
        <f t="shared" si="49"/>
        <v>OK</v>
      </c>
    </row>
    <row r="3245" spans="1:4">
      <c r="A3245" s="10">
        <v>3184</v>
      </c>
      <c r="D3245" s="2" t="str">
        <f t="shared" si="49"/>
        <v>OK</v>
      </c>
    </row>
    <row r="3246" spans="1:4">
      <c r="A3246" s="10">
        <v>3185</v>
      </c>
      <c r="D3246" s="2" t="str">
        <f t="shared" si="49"/>
        <v>OK</v>
      </c>
    </row>
    <row r="3247" spans="1:4">
      <c r="A3247" s="10">
        <v>3186</v>
      </c>
      <c r="D3247" s="2" t="str">
        <f t="shared" si="49"/>
        <v>OK</v>
      </c>
    </row>
    <row r="3248" spans="1:4">
      <c r="A3248" s="10">
        <v>3187</v>
      </c>
      <c r="D3248" s="2" t="str">
        <f t="shared" si="49"/>
        <v>OK</v>
      </c>
    </row>
    <row r="3249" spans="1:4">
      <c r="A3249" s="10">
        <v>3188</v>
      </c>
      <c r="D3249" s="2" t="str">
        <f t="shared" si="49"/>
        <v>OK</v>
      </c>
    </row>
    <row r="3250" spans="1:4">
      <c r="A3250" s="10">
        <v>3189</v>
      </c>
      <c r="D3250" s="2" t="str">
        <f t="shared" si="49"/>
        <v>OK</v>
      </c>
    </row>
    <row r="3251" spans="1:4">
      <c r="A3251" s="5">
        <v>3190</v>
      </c>
      <c r="B3251" s="138">
        <f>'Acct Summary 7-8'!F43</f>
        <v>0</v>
      </c>
      <c r="D3251" s="2" t="str">
        <f t="shared" si="49"/>
        <v>Error?</v>
      </c>
    </row>
    <row r="3252" spans="1:4">
      <c r="A3252" s="5">
        <v>3191</v>
      </c>
      <c r="B3252" s="138">
        <f>'Acct Summary 7-8'!F44</f>
        <v>86866</v>
      </c>
      <c r="C3252" s="2" t="s">
        <v>572</v>
      </c>
      <c r="D3252" s="2" t="str">
        <f t="shared" si="49"/>
        <v>Error?</v>
      </c>
    </row>
    <row r="3253" spans="1:4">
      <c r="A3253" s="5">
        <v>3192</v>
      </c>
      <c r="B3253" s="138">
        <f>'Acct Summary 7-8'!F75</f>
        <v>0</v>
      </c>
      <c r="D3253" s="2" t="str">
        <f t="shared" si="49"/>
        <v>Error?</v>
      </c>
    </row>
    <row r="3254" spans="1:4">
      <c r="A3254" s="5">
        <v>3193</v>
      </c>
      <c r="B3254" s="138">
        <f>'Acct Summary 7-8'!F76</f>
        <v>5000000</v>
      </c>
      <c r="C3254" s="2" t="s">
        <v>572</v>
      </c>
      <c r="D3254" s="2" t="str">
        <f t="shared" si="49"/>
        <v>Error?</v>
      </c>
    </row>
    <row r="3255" spans="1:4">
      <c r="A3255" s="5">
        <v>3194</v>
      </c>
      <c r="B3255" s="138">
        <f>'Acct Summary 7-8'!F77</f>
        <v>-4913134</v>
      </c>
      <c r="C3255" s="2" t="s">
        <v>572</v>
      </c>
      <c r="D3255" s="2" t="str">
        <f t="shared" si="49"/>
        <v>Error?</v>
      </c>
    </row>
    <row r="3256" spans="1:4">
      <c r="A3256" s="5">
        <v>3195</v>
      </c>
      <c r="B3256" s="138">
        <f>'Acct Summary 7-8'!F78</f>
        <v>11713007</v>
      </c>
      <c r="C3256" s="2" t="s">
        <v>572</v>
      </c>
      <c r="D3256" s="2" t="str">
        <f t="shared" si="49"/>
        <v>Error?</v>
      </c>
    </row>
    <row r="3257" spans="1:4">
      <c r="A3257" s="5">
        <v>3196</v>
      </c>
      <c r="B3257" s="138">
        <f>'Acct Summary 7-8'!G43</f>
        <v>0</v>
      </c>
      <c r="D3257" s="2" t="str">
        <f t="shared" si="49"/>
        <v>Error?</v>
      </c>
    </row>
    <row r="3258" spans="1:4">
      <c r="A3258" s="5">
        <v>3197</v>
      </c>
      <c r="B3258" s="138">
        <f>'Acct Summary 7-8'!G44</f>
        <v>0</v>
      </c>
      <c r="C3258" s="2" t="s">
        <v>572</v>
      </c>
      <c r="D3258" s="2" t="str">
        <f t="shared" si="49"/>
        <v>Error?</v>
      </c>
    </row>
    <row r="3259" spans="1:4">
      <c r="A3259" s="5">
        <v>3198</v>
      </c>
      <c r="B3259" s="138">
        <f>'Acct Summary 7-8'!G50</f>
        <v>0</v>
      </c>
      <c r="D3259" s="2" t="str">
        <f t="shared" si="49"/>
        <v>Error?</v>
      </c>
    </row>
    <row r="3260" spans="1:4">
      <c r="A3260" s="5">
        <v>3199</v>
      </c>
      <c r="B3260" s="138">
        <f>'Acct Summary 7-8'!G76</f>
        <v>0</v>
      </c>
      <c r="C3260" s="2" t="s">
        <v>572</v>
      </c>
      <c r="D3260" s="2" t="str">
        <f t="shared" si="49"/>
        <v>Error?</v>
      </c>
    </row>
    <row r="3261" spans="1:4">
      <c r="A3261" s="5">
        <v>3200</v>
      </c>
      <c r="B3261" s="138">
        <f>'Acct Summary 7-8'!G77</f>
        <v>0</v>
      </c>
      <c r="C3261" s="2" t="s">
        <v>572</v>
      </c>
      <c r="D3261" s="2" t="str">
        <f t="shared" si="49"/>
        <v>Error?</v>
      </c>
    </row>
    <row r="3262" spans="1:4">
      <c r="A3262" s="5">
        <v>3201</v>
      </c>
      <c r="B3262" s="138">
        <f>'Acct Summary 7-8'!G78</f>
        <v>-253103</v>
      </c>
      <c r="C3262" s="2" t="s">
        <v>572</v>
      </c>
      <c r="D3262" s="2" t="str">
        <f t="shared" si="49"/>
        <v>Error?</v>
      </c>
    </row>
    <row r="3263" spans="1:4">
      <c r="A3263" s="10">
        <v>3202</v>
      </c>
      <c r="D3263" s="2" t="str">
        <f t="shared" ref="D3263:D3326" si="50">IF(ISBLANK(B3263),"OK",IF(A3263-B3263=0,"OK","Error?"))</f>
        <v>OK</v>
      </c>
    </row>
    <row r="3264" spans="1:4">
      <c r="A3264" s="10">
        <v>3203</v>
      </c>
      <c r="D3264" s="2" t="str">
        <f t="shared" si="50"/>
        <v>OK</v>
      </c>
    </row>
    <row r="3265" spans="1:4">
      <c r="A3265" s="10">
        <v>3204</v>
      </c>
      <c r="D3265" s="2" t="str">
        <f t="shared" si="50"/>
        <v>OK</v>
      </c>
    </row>
    <row r="3266" spans="1:4">
      <c r="A3266" s="10">
        <v>3205</v>
      </c>
      <c r="D3266" s="2" t="str">
        <f t="shared" si="50"/>
        <v>OK</v>
      </c>
    </row>
    <row r="3267" spans="1:4">
      <c r="A3267" s="10">
        <v>3206</v>
      </c>
      <c r="D3267" s="2" t="str">
        <f t="shared" si="50"/>
        <v>OK</v>
      </c>
    </row>
    <row r="3268" spans="1:4">
      <c r="A3268" s="10">
        <v>3207</v>
      </c>
      <c r="D3268" s="2" t="str">
        <f t="shared" si="50"/>
        <v>OK</v>
      </c>
    </row>
    <row r="3269" spans="1:4">
      <c r="A3269" s="10">
        <v>3208</v>
      </c>
      <c r="D3269" s="2" t="str">
        <f t="shared" si="50"/>
        <v>OK</v>
      </c>
    </row>
    <row r="3270" spans="1:4">
      <c r="A3270" s="10">
        <v>3209</v>
      </c>
      <c r="D3270" s="2" t="str">
        <f t="shared" si="50"/>
        <v>OK</v>
      </c>
    </row>
    <row r="3271" spans="1:4">
      <c r="A3271" s="10">
        <v>3210</v>
      </c>
      <c r="D3271" s="2" t="str">
        <f t="shared" si="50"/>
        <v>OK</v>
      </c>
    </row>
    <row r="3272" spans="1:4">
      <c r="A3272" s="10">
        <v>3211</v>
      </c>
      <c r="D3272" s="2" t="str">
        <f t="shared" si="50"/>
        <v>OK</v>
      </c>
    </row>
    <row r="3273" spans="1:4">
      <c r="A3273" s="5">
        <v>3212</v>
      </c>
      <c r="B3273" s="138">
        <f>'Acct Summary 7-8'!E43</f>
        <v>0</v>
      </c>
      <c r="D3273" s="2" t="str">
        <f t="shared" si="50"/>
        <v>Error?</v>
      </c>
    </row>
    <row r="3274" spans="1:4">
      <c r="A3274" s="5">
        <v>3213</v>
      </c>
      <c r="B3274" s="138">
        <f>'Acct Summary 7-8'!E44</f>
        <v>0</v>
      </c>
      <c r="C3274" s="2" t="s">
        <v>572</v>
      </c>
      <c r="D3274" s="2" t="str">
        <f t="shared" si="50"/>
        <v>Error?</v>
      </c>
    </row>
    <row r="3275" spans="1:4">
      <c r="A3275" s="5">
        <v>3214</v>
      </c>
      <c r="B3275" s="138">
        <f>'Acct Summary 7-8'!E75</f>
        <v>0</v>
      </c>
      <c r="D3275" s="2" t="str">
        <f t="shared" si="50"/>
        <v>Error?</v>
      </c>
    </row>
    <row r="3276" spans="1:4">
      <c r="A3276" s="5">
        <v>3215</v>
      </c>
      <c r="B3276" s="138">
        <f>'Acct Summary 7-8'!E76</f>
        <v>0</v>
      </c>
      <c r="C3276" s="2" t="s">
        <v>572</v>
      </c>
      <c r="D3276" s="2" t="str">
        <f t="shared" si="50"/>
        <v>Error?</v>
      </c>
    </row>
    <row r="3277" spans="1:4">
      <c r="A3277" s="5">
        <v>3216</v>
      </c>
      <c r="B3277" s="138">
        <f>'Acct Summary 7-8'!E77</f>
        <v>0</v>
      </c>
      <c r="C3277" s="2" t="s">
        <v>572</v>
      </c>
      <c r="D3277" s="2" t="str">
        <f t="shared" si="50"/>
        <v>Error?</v>
      </c>
    </row>
    <row r="3278" spans="1:4">
      <c r="A3278" s="5">
        <v>3217</v>
      </c>
      <c r="B3278" s="138">
        <f>'Acct Summary 7-8'!E78</f>
        <v>245242</v>
      </c>
      <c r="C3278" s="2" t="s">
        <v>572</v>
      </c>
      <c r="D3278" s="2" t="str">
        <f t="shared" si="50"/>
        <v>Error?</v>
      </c>
    </row>
    <row r="3279" spans="1:4">
      <c r="A3279" s="10">
        <v>3218</v>
      </c>
      <c r="D3279" s="2" t="str">
        <f t="shared" si="50"/>
        <v>OK</v>
      </c>
    </row>
    <row r="3280" spans="1:4">
      <c r="A3280" s="10">
        <v>3219</v>
      </c>
      <c r="C3280" s="2" t="s">
        <v>572</v>
      </c>
      <c r="D3280" s="2" t="str">
        <f t="shared" si="50"/>
        <v>OK</v>
      </c>
    </row>
    <row r="3281" spans="1:4">
      <c r="A3281" s="10">
        <v>3220</v>
      </c>
      <c r="D3281" s="2" t="str">
        <f t="shared" si="50"/>
        <v>OK</v>
      </c>
    </row>
    <row r="3282" spans="1:4">
      <c r="A3282" s="10">
        <v>3221</v>
      </c>
      <c r="C3282" s="2" t="s">
        <v>572</v>
      </c>
      <c r="D3282" s="2" t="str">
        <f t="shared" si="50"/>
        <v>OK</v>
      </c>
    </row>
    <row r="3283" spans="1:4">
      <c r="A3283" s="10">
        <v>3222</v>
      </c>
      <c r="C3283" s="2" t="s">
        <v>572</v>
      </c>
      <c r="D3283" s="2" t="str">
        <f t="shared" si="50"/>
        <v>OK</v>
      </c>
    </row>
    <row r="3284" spans="1:4">
      <c r="A3284" s="10">
        <v>3223</v>
      </c>
      <c r="C3284" s="2" t="s">
        <v>572</v>
      </c>
      <c r="D3284" s="2" t="str">
        <f t="shared" si="50"/>
        <v>OK</v>
      </c>
    </row>
    <row r="3285" spans="1:4">
      <c r="A3285" s="10">
        <v>3224</v>
      </c>
      <c r="D3285" s="2" t="str">
        <f t="shared" si="50"/>
        <v>OK</v>
      </c>
    </row>
    <row r="3286" spans="1:4">
      <c r="A3286" s="10">
        <v>3225</v>
      </c>
      <c r="D3286" s="2" t="str">
        <f t="shared" si="50"/>
        <v>OK</v>
      </c>
    </row>
    <row r="3287" spans="1:4">
      <c r="A3287" s="10">
        <v>3226</v>
      </c>
      <c r="D3287" s="2" t="str">
        <f t="shared" si="50"/>
        <v>OK</v>
      </c>
    </row>
    <row r="3288" spans="1:4">
      <c r="A3288" s="10">
        <v>3227</v>
      </c>
      <c r="D3288" s="2" t="str">
        <f t="shared" si="50"/>
        <v>OK</v>
      </c>
    </row>
    <row r="3289" spans="1:4">
      <c r="A3289" s="10">
        <v>3228</v>
      </c>
      <c r="D3289" s="2" t="str">
        <f t="shared" si="50"/>
        <v>OK</v>
      </c>
    </row>
    <row r="3290" spans="1:4">
      <c r="A3290" s="10">
        <v>3229</v>
      </c>
      <c r="D3290" s="2" t="str">
        <f t="shared" si="50"/>
        <v>OK</v>
      </c>
    </row>
    <row r="3291" spans="1:4">
      <c r="A3291" s="10">
        <v>3230</v>
      </c>
      <c r="D3291" s="2" t="str">
        <f t="shared" si="50"/>
        <v>OK</v>
      </c>
    </row>
    <row r="3292" spans="1:4">
      <c r="A3292" s="10">
        <v>3231</v>
      </c>
      <c r="D3292" s="2" t="str">
        <f t="shared" si="50"/>
        <v>OK</v>
      </c>
    </row>
    <row r="3293" spans="1:4">
      <c r="A3293" s="10">
        <v>3232</v>
      </c>
      <c r="D3293" s="2" t="str">
        <f t="shared" si="50"/>
        <v>OK</v>
      </c>
    </row>
    <row r="3294" spans="1:4">
      <c r="A3294" s="10">
        <v>3233</v>
      </c>
      <c r="D3294" s="2" t="str">
        <f t="shared" si="50"/>
        <v>OK</v>
      </c>
    </row>
    <row r="3295" spans="1:4">
      <c r="A3295" s="5">
        <v>3234</v>
      </c>
      <c r="B3295" s="138">
        <f>'Acct Summary 7-8'!H43</f>
        <v>0</v>
      </c>
      <c r="D3295" s="2" t="str">
        <f t="shared" si="50"/>
        <v>Error?</v>
      </c>
    </row>
    <row r="3296" spans="1:4">
      <c r="A3296" s="5">
        <v>3235</v>
      </c>
      <c r="B3296" s="138">
        <f>'Acct Summary 7-8'!H44</f>
        <v>45967</v>
      </c>
      <c r="C3296" s="2" t="s">
        <v>572</v>
      </c>
      <c r="D3296" s="2" t="str">
        <f t="shared" si="50"/>
        <v>Error?</v>
      </c>
    </row>
    <row r="3297" spans="1:4">
      <c r="A3297" s="5">
        <v>3236</v>
      </c>
      <c r="B3297" s="138">
        <f>'Acct Summary 7-8'!H75</f>
        <v>0</v>
      </c>
      <c r="D3297" s="2" t="str">
        <f t="shared" si="50"/>
        <v>Error?</v>
      </c>
    </row>
    <row r="3298" spans="1:4">
      <c r="A3298" s="5">
        <v>3237</v>
      </c>
      <c r="B3298" s="138">
        <f>'Acct Summary 7-8'!H76</f>
        <v>0</v>
      </c>
      <c r="C3298" s="2" t="s">
        <v>572</v>
      </c>
      <c r="D3298" s="2" t="str">
        <f t="shared" si="50"/>
        <v>Error?</v>
      </c>
    </row>
    <row r="3299" spans="1:4">
      <c r="A3299" s="5">
        <v>3238</v>
      </c>
      <c r="B3299" s="138">
        <f>'Acct Summary 7-8'!H77</f>
        <v>45967</v>
      </c>
      <c r="C3299" s="2" t="s">
        <v>572</v>
      </c>
      <c r="D3299" s="2" t="str">
        <f t="shared" si="50"/>
        <v>Error?</v>
      </c>
    </row>
    <row r="3300" spans="1:4">
      <c r="A3300" s="5">
        <v>3239</v>
      </c>
      <c r="B3300" s="138">
        <f>'Acct Summary 7-8'!H78</f>
        <v>-19120243</v>
      </c>
      <c r="C3300" s="2" t="s">
        <v>572</v>
      </c>
      <c r="D3300" s="2" t="str">
        <f t="shared" si="50"/>
        <v>Error?</v>
      </c>
    </row>
    <row r="3301" spans="1:4">
      <c r="A3301" s="10">
        <v>3240</v>
      </c>
      <c r="D3301" s="2" t="str">
        <f t="shared" si="50"/>
        <v>OK</v>
      </c>
    </row>
    <row r="3302" spans="1:4">
      <c r="A3302" s="10">
        <v>3241</v>
      </c>
      <c r="D3302" s="2" t="str">
        <f t="shared" si="50"/>
        <v>OK</v>
      </c>
    </row>
    <row r="3303" spans="1:4">
      <c r="A3303" s="10">
        <v>3242</v>
      </c>
      <c r="D3303" s="2" t="str">
        <f t="shared" si="50"/>
        <v>OK</v>
      </c>
    </row>
    <row r="3304" spans="1:4">
      <c r="A3304" s="10">
        <v>3243</v>
      </c>
      <c r="D3304" s="2" t="str">
        <f t="shared" si="50"/>
        <v>OK</v>
      </c>
    </row>
    <row r="3305" spans="1:4">
      <c r="A3305" s="10">
        <v>3244</v>
      </c>
      <c r="D3305" s="2" t="str">
        <f t="shared" si="50"/>
        <v>OK</v>
      </c>
    </row>
    <row r="3306" spans="1:4">
      <c r="A3306" s="10">
        <v>3245</v>
      </c>
      <c r="D3306" s="2" t="str">
        <f t="shared" si="50"/>
        <v>OK</v>
      </c>
    </row>
    <row r="3307" spans="1:4">
      <c r="A3307" s="10">
        <v>3246</v>
      </c>
      <c r="D3307" s="2" t="str">
        <f t="shared" si="50"/>
        <v>OK</v>
      </c>
    </row>
    <row r="3308" spans="1:4">
      <c r="A3308" s="10">
        <v>3247</v>
      </c>
      <c r="D3308" s="2" t="str">
        <f t="shared" si="50"/>
        <v>OK</v>
      </c>
    </row>
    <row r="3309" spans="1:4">
      <c r="A3309" s="10">
        <v>3248</v>
      </c>
      <c r="D3309" s="2" t="str">
        <f t="shared" si="50"/>
        <v>OK</v>
      </c>
    </row>
    <row r="3310" spans="1:4">
      <c r="A3310" s="10">
        <v>3249</v>
      </c>
      <c r="D3310" s="2" t="str">
        <f t="shared" si="50"/>
        <v>OK</v>
      </c>
    </row>
    <row r="3311" spans="1:4">
      <c r="A3311" s="10">
        <v>3250</v>
      </c>
      <c r="D3311" s="2" t="str">
        <f t="shared" si="50"/>
        <v>OK</v>
      </c>
    </row>
    <row r="3312" spans="1:4">
      <c r="A3312" s="10">
        <v>3251</v>
      </c>
      <c r="D3312" s="2" t="str">
        <f t="shared" si="50"/>
        <v>OK</v>
      </c>
    </row>
    <row r="3313" spans="1:4">
      <c r="A3313" s="10">
        <v>3252</v>
      </c>
      <c r="D3313" s="2" t="str">
        <f t="shared" si="50"/>
        <v>OK</v>
      </c>
    </row>
    <row r="3314" spans="1:4">
      <c r="A3314" s="10">
        <v>3253</v>
      </c>
      <c r="D3314" s="2" t="str">
        <f t="shared" si="50"/>
        <v>OK</v>
      </c>
    </row>
    <row r="3315" spans="1:4">
      <c r="A3315" s="10">
        <v>3254</v>
      </c>
      <c r="D3315" s="2" t="str">
        <f t="shared" si="50"/>
        <v>OK</v>
      </c>
    </row>
    <row r="3316" spans="1:4">
      <c r="A3316" s="5">
        <v>3255</v>
      </c>
      <c r="B3316" s="138">
        <f>'Acct Summary 7-8'!I43</f>
        <v>0</v>
      </c>
      <c r="D3316" s="2" t="str">
        <f t="shared" si="50"/>
        <v>Error?</v>
      </c>
    </row>
    <row r="3317" spans="1:4">
      <c r="A3317" s="5">
        <v>3256</v>
      </c>
      <c r="B3317" s="138">
        <f>'Acct Summary 7-8'!I44</f>
        <v>0</v>
      </c>
      <c r="C3317" s="2" t="s">
        <v>572</v>
      </c>
      <c r="D3317" s="2" t="str">
        <f t="shared" si="50"/>
        <v>Error?</v>
      </c>
    </row>
    <row r="3318" spans="1:4">
      <c r="A3318" s="5">
        <v>3257</v>
      </c>
      <c r="B3318" s="138">
        <f>'Acct Summary 7-8'!I76</f>
        <v>0</v>
      </c>
      <c r="C3318" s="2" t="s">
        <v>572</v>
      </c>
      <c r="D3318" s="2" t="str">
        <f t="shared" si="50"/>
        <v>Error?</v>
      </c>
    </row>
    <row r="3319" spans="1:4">
      <c r="A3319" s="5">
        <v>3258</v>
      </c>
      <c r="B3319" s="138">
        <f>'Acct Summary 7-8'!I77</f>
        <v>0</v>
      </c>
      <c r="C3319" s="2" t="s">
        <v>572</v>
      </c>
      <c r="D3319" s="2" t="str">
        <f t="shared" si="50"/>
        <v>Error?</v>
      </c>
    </row>
    <row r="3320" spans="1:4">
      <c r="A3320" s="5">
        <v>3259</v>
      </c>
      <c r="B3320" s="138">
        <f>'Acct Summary 7-8'!I78</f>
        <v>2112616</v>
      </c>
      <c r="C3320" s="2" t="s">
        <v>572</v>
      </c>
      <c r="D3320" s="2" t="str">
        <f t="shared" si="50"/>
        <v>Error?</v>
      </c>
    </row>
    <row r="3321" spans="1:4">
      <c r="A3321" s="5">
        <v>3260</v>
      </c>
      <c r="B3321" s="138" t="e">
        <f>'Acct Summary 7-8'!#REF!</f>
        <v>#REF!</v>
      </c>
      <c r="D3321" s="2" t="e">
        <f t="shared" si="50"/>
        <v>#REF!</v>
      </c>
    </row>
    <row r="3322" spans="1:4">
      <c r="A3322" s="5">
        <v>3261</v>
      </c>
      <c r="B3322" s="138">
        <f>'Acct Summary 7-8'!I79</f>
        <v>33743410</v>
      </c>
      <c r="D3322" s="2" t="str">
        <f t="shared" si="50"/>
        <v>Error?</v>
      </c>
    </row>
    <row r="3323" spans="1:4">
      <c r="A3323" s="5">
        <v>3262</v>
      </c>
      <c r="B3323" s="138">
        <f>'Acct Summary 7-8'!I81</f>
        <v>35856026</v>
      </c>
      <c r="C3323" s="2" t="s">
        <v>572</v>
      </c>
      <c r="D3323" s="2" t="str">
        <f t="shared" si="50"/>
        <v>Error?</v>
      </c>
    </row>
    <row r="3324" spans="1:4">
      <c r="A3324" s="10">
        <v>3263</v>
      </c>
      <c r="D3324" s="2" t="str">
        <f t="shared" si="50"/>
        <v>OK</v>
      </c>
    </row>
    <row r="3325" spans="1:4">
      <c r="A3325" s="10">
        <v>3264</v>
      </c>
      <c r="D3325" s="2" t="str">
        <f t="shared" si="50"/>
        <v>OK</v>
      </c>
    </row>
    <row r="3326" spans="1:4">
      <c r="A3326" s="10">
        <v>3265</v>
      </c>
      <c r="D3326" s="2" t="str">
        <f t="shared" si="50"/>
        <v>OK</v>
      </c>
    </row>
    <row r="3327" spans="1:4">
      <c r="A3327" s="10">
        <v>3266</v>
      </c>
      <c r="D3327" s="2" t="str">
        <f t="shared" ref="D3327:D3390" si="51">IF(ISBLANK(B3327),"OK",IF(A3327-B3327=0,"OK","Error?"))</f>
        <v>OK</v>
      </c>
    </row>
    <row r="3328" spans="1:4">
      <c r="A3328" s="10">
        <v>3267</v>
      </c>
      <c r="D3328" s="2" t="str">
        <f t="shared" si="51"/>
        <v>OK</v>
      </c>
    </row>
    <row r="3329" spans="1:4">
      <c r="A3329" s="10">
        <v>3268</v>
      </c>
      <c r="D3329" s="2" t="str">
        <f t="shared" si="51"/>
        <v>OK</v>
      </c>
    </row>
    <row r="3330" spans="1:4">
      <c r="A3330" s="10">
        <v>3269</v>
      </c>
      <c r="D3330" s="2" t="str">
        <f t="shared" si="51"/>
        <v>OK</v>
      </c>
    </row>
    <row r="3331" spans="1:4">
      <c r="A3331" s="10">
        <v>3270</v>
      </c>
      <c r="D3331" s="2" t="str">
        <f t="shared" si="51"/>
        <v>OK</v>
      </c>
    </row>
    <row r="3332" spans="1:4">
      <c r="A3332" s="10">
        <v>3271</v>
      </c>
      <c r="D3332" s="2" t="str">
        <f t="shared" si="51"/>
        <v>OK</v>
      </c>
    </row>
    <row r="3333" spans="1:4">
      <c r="A3333" s="10">
        <v>3272</v>
      </c>
      <c r="D3333" s="2" t="str">
        <f t="shared" si="51"/>
        <v>OK</v>
      </c>
    </row>
    <row r="3334" spans="1:4">
      <c r="A3334" s="10">
        <v>3273</v>
      </c>
      <c r="D3334" s="2" t="str">
        <f t="shared" si="51"/>
        <v>OK</v>
      </c>
    </row>
    <row r="3335" spans="1:4">
      <c r="A3335" s="10">
        <v>3274</v>
      </c>
      <c r="D3335" s="2" t="str">
        <f t="shared" si="51"/>
        <v>OK</v>
      </c>
    </row>
    <row r="3336" spans="1:4">
      <c r="A3336" s="10">
        <v>3275</v>
      </c>
      <c r="D3336" s="2" t="str">
        <f t="shared" si="51"/>
        <v>OK</v>
      </c>
    </row>
    <row r="3337" spans="1:4">
      <c r="A3337" s="10">
        <v>3276</v>
      </c>
      <c r="D3337" s="2" t="str">
        <f t="shared" si="51"/>
        <v>OK</v>
      </c>
    </row>
    <row r="3338" spans="1:4">
      <c r="A3338" s="10">
        <v>3277</v>
      </c>
      <c r="D3338" s="2" t="str">
        <f t="shared" si="51"/>
        <v>OK</v>
      </c>
    </row>
    <row r="3339" spans="1:4">
      <c r="A3339" s="10">
        <v>3278</v>
      </c>
      <c r="D3339" s="2" t="str">
        <f t="shared" si="51"/>
        <v>OK</v>
      </c>
    </row>
    <row r="3340" spans="1:4">
      <c r="A3340" s="10">
        <v>3279</v>
      </c>
      <c r="D3340" s="2" t="str">
        <f t="shared" si="51"/>
        <v>OK</v>
      </c>
    </row>
    <row r="3341" spans="1:4">
      <c r="A3341" s="10">
        <v>3280</v>
      </c>
      <c r="D3341" s="2" t="str">
        <f t="shared" si="51"/>
        <v>OK</v>
      </c>
    </row>
    <row r="3342" spans="1:4">
      <c r="A3342" s="10">
        <v>3281</v>
      </c>
      <c r="D3342" s="2" t="str">
        <f t="shared" si="51"/>
        <v>OK</v>
      </c>
    </row>
    <row r="3343" spans="1:4">
      <c r="A3343" s="10">
        <v>3282</v>
      </c>
      <c r="D3343" s="2" t="str">
        <f t="shared" si="51"/>
        <v>OK</v>
      </c>
    </row>
    <row r="3344" spans="1:4">
      <c r="A3344" s="10">
        <v>3283</v>
      </c>
      <c r="D3344" s="2" t="str">
        <f t="shared" si="51"/>
        <v>OK</v>
      </c>
    </row>
    <row r="3345" spans="1:4">
      <c r="A3345" s="10">
        <v>3284</v>
      </c>
      <c r="D3345" s="2" t="str">
        <f t="shared" si="51"/>
        <v>OK</v>
      </c>
    </row>
    <row r="3346" spans="1:4">
      <c r="A3346" s="10">
        <v>3285</v>
      </c>
      <c r="D3346" s="2" t="str">
        <f t="shared" si="51"/>
        <v>OK</v>
      </c>
    </row>
    <row r="3347" spans="1:4">
      <c r="A3347" s="10">
        <v>3286</v>
      </c>
      <c r="D3347" s="2" t="str">
        <f t="shared" si="51"/>
        <v>OK</v>
      </c>
    </row>
    <row r="3348" spans="1:4">
      <c r="A3348" s="10">
        <v>3287</v>
      </c>
      <c r="D3348" s="2" t="str">
        <f t="shared" si="51"/>
        <v>OK</v>
      </c>
    </row>
    <row r="3349" spans="1:4">
      <c r="A3349" s="10">
        <v>3288</v>
      </c>
      <c r="D3349" s="2" t="str">
        <f t="shared" si="51"/>
        <v>OK</v>
      </c>
    </row>
    <row r="3350" spans="1:4">
      <c r="A3350" s="10">
        <v>3289</v>
      </c>
      <c r="D3350" s="2" t="str">
        <f t="shared" si="51"/>
        <v>OK</v>
      </c>
    </row>
    <row r="3351" spans="1:4">
      <c r="A3351" s="10">
        <v>3290</v>
      </c>
      <c r="D3351" s="2" t="str">
        <f t="shared" si="51"/>
        <v>OK</v>
      </c>
    </row>
    <row r="3352" spans="1:4">
      <c r="A3352" s="10">
        <v>3291</v>
      </c>
      <c r="D3352" s="2" t="str">
        <f t="shared" si="51"/>
        <v>OK</v>
      </c>
    </row>
    <row r="3353" spans="1:4">
      <c r="A3353" s="10">
        <v>3292</v>
      </c>
      <c r="D3353" s="2" t="str">
        <f t="shared" si="51"/>
        <v>OK</v>
      </c>
    </row>
    <row r="3354" spans="1:4">
      <c r="A3354" s="10">
        <v>3293</v>
      </c>
      <c r="D3354" s="2" t="str">
        <f t="shared" si="51"/>
        <v>OK</v>
      </c>
    </row>
    <row r="3355" spans="1:4">
      <c r="A3355" s="10">
        <v>3294</v>
      </c>
      <c r="D3355" s="2" t="str">
        <f t="shared" si="51"/>
        <v>OK</v>
      </c>
    </row>
    <row r="3356" spans="1:4">
      <c r="A3356" s="10">
        <v>3295</v>
      </c>
      <c r="D3356" s="2" t="str">
        <f t="shared" si="51"/>
        <v>OK</v>
      </c>
    </row>
    <row r="3357" spans="1:4">
      <c r="A3357" s="10">
        <v>3296</v>
      </c>
      <c r="D3357" s="2" t="str">
        <f t="shared" si="51"/>
        <v>OK</v>
      </c>
    </row>
    <row r="3358" spans="1:4">
      <c r="A3358" s="10">
        <v>3297</v>
      </c>
      <c r="D3358" s="2" t="str">
        <f t="shared" si="51"/>
        <v>OK</v>
      </c>
    </row>
    <row r="3359" spans="1:4">
      <c r="A3359" s="10">
        <v>3298</v>
      </c>
      <c r="D3359" s="2" t="str">
        <f t="shared" si="51"/>
        <v>OK</v>
      </c>
    </row>
    <row r="3360" spans="1:4">
      <c r="A3360" s="10">
        <v>3299</v>
      </c>
      <c r="D3360" s="2" t="str">
        <f t="shared" si="51"/>
        <v>OK</v>
      </c>
    </row>
    <row r="3361" spans="1:4">
      <c r="A3361" s="10">
        <v>3300</v>
      </c>
      <c r="D3361" s="2" t="str">
        <f t="shared" si="51"/>
        <v>OK</v>
      </c>
    </row>
    <row r="3362" spans="1:4">
      <c r="A3362" s="10">
        <v>3301</v>
      </c>
      <c r="D3362" s="2" t="str">
        <f t="shared" si="51"/>
        <v>OK</v>
      </c>
    </row>
    <row r="3363" spans="1:4">
      <c r="A3363" s="10">
        <v>3302</v>
      </c>
      <c r="D3363" s="2" t="str">
        <f t="shared" si="51"/>
        <v>OK</v>
      </c>
    </row>
    <row r="3364" spans="1:4">
      <c r="A3364" s="10">
        <v>3303</v>
      </c>
      <c r="D3364" s="2" t="str">
        <f t="shared" si="51"/>
        <v>OK</v>
      </c>
    </row>
    <row r="3365" spans="1:4">
      <c r="A3365" s="10">
        <v>3304</v>
      </c>
      <c r="D3365" s="2" t="str">
        <f t="shared" si="51"/>
        <v>OK</v>
      </c>
    </row>
    <row r="3366" spans="1:4">
      <c r="A3366" s="5">
        <v>3305</v>
      </c>
      <c r="B3366" s="138">
        <f>'Expenditures 15-22'!C8</f>
        <v>23145770</v>
      </c>
      <c r="D3366" s="2" t="str">
        <f t="shared" si="51"/>
        <v>Error?</v>
      </c>
    </row>
    <row r="3367" spans="1:4">
      <c r="A3367" s="5">
        <v>3306</v>
      </c>
      <c r="B3367" s="138">
        <f>'Expenditures 15-22'!C19</f>
        <v>2979104</v>
      </c>
      <c r="D3367" s="2" t="str">
        <f t="shared" si="51"/>
        <v>Error?</v>
      </c>
    </row>
    <row r="3368" spans="1:4">
      <c r="A3368" s="5">
        <v>3307</v>
      </c>
      <c r="B3368" s="138">
        <f>'Expenditures 15-22'!D8</f>
        <v>9455535</v>
      </c>
      <c r="D3368" s="2" t="str">
        <f t="shared" si="51"/>
        <v>Error?</v>
      </c>
    </row>
    <row r="3369" spans="1:4">
      <c r="A3369" s="5">
        <v>3308</v>
      </c>
      <c r="B3369" s="138">
        <f>'Expenditures 15-22'!D19</f>
        <v>947958</v>
      </c>
      <c r="D3369" s="2" t="str">
        <f t="shared" si="51"/>
        <v>Error?</v>
      </c>
    </row>
    <row r="3370" spans="1:4">
      <c r="A3370" s="5">
        <v>3309</v>
      </c>
      <c r="B3370" s="138">
        <f>'Expenditures 15-22'!E8</f>
        <v>1457028</v>
      </c>
      <c r="D3370" s="2" t="str">
        <f t="shared" si="51"/>
        <v>Error?</v>
      </c>
    </row>
    <row r="3371" spans="1:4">
      <c r="A3371" s="5">
        <v>3310</v>
      </c>
      <c r="B3371" s="138">
        <f>'Expenditures 15-22'!E19</f>
        <v>735495</v>
      </c>
      <c r="D3371" s="2" t="str">
        <f t="shared" si="51"/>
        <v>Error?</v>
      </c>
    </row>
    <row r="3372" spans="1:4">
      <c r="A3372" s="5">
        <v>3311</v>
      </c>
      <c r="B3372" s="138">
        <f>'Expenditures 15-22'!F8</f>
        <v>128705</v>
      </c>
      <c r="D3372" s="2" t="str">
        <f t="shared" si="51"/>
        <v>Error?</v>
      </c>
    </row>
    <row r="3373" spans="1:4">
      <c r="A3373" s="5">
        <v>3312</v>
      </c>
      <c r="B3373" s="138">
        <f>'Expenditures 15-22'!F19</f>
        <v>25763</v>
      </c>
      <c r="D3373" s="2" t="str">
        <f t="shared" si="51"/>
        <v>Error?</v>
      </c>
    </row>
    <row r="3374" spans="1:4">
      <c r="A3374" s="5">
        <v>3313</v>
      </c>
      <c r="B3374" s="138">
        <f>'Expenditures 15-22'!G8</f>
        <v>5450</v>
      </c>
      <c r="D3374" s="2" t="str">
        <f t="shared" si="51"/>
        <v>Error?</v>
      </c>
    </row>
    <row r="3375" spans="1:4">
      <c r="A3375" s="5">
        <v>3314</v>
      </c>
      <c r="B3375" s="138">
        <f>'Expenditures 15-22'!G19</f>
        <v>0</v>
      </c>
      <c r="D3375" s="2" t="str">
        <f t="shared" si="51"/>
        <v>Error?</v>
      </c>
    </row>
    <row r="3376" spans="1:4">
      <c r="A3376" s="5">
        <v>3315</v>
      </c>
      <c r="B3376" s="138">
        <f>'Expenditures 15-22'!H8</f>
        <v>7515191</v>
      </c>
      <c r="D3376" s="2" t="str">
        <f t="shared" si="51"/>
        <v>Error?</v>
      </c>
    </row>
    <row r="3377" spans="1:4">
      <c r="A3377" s="5">
        <v>3316</v>
      </c>
      <c r="B3377" s="138">
        <f>'Expenditures 15-22'!H19</f>
        <v>1391000</v>
      </c>
      <c r="D3377" s="2" t="str">
        <f t="shared" si="51"/>
        <v>Error?</v>
      </c>
    </row>
    <row r="3378" spans="1:4">
      <c r="A3378" s="10">
        <v>3317</v>
      </c>
      <c r="D3378" s="2" t="str">
        <f t="shared" si="51"/>
        <v>OK</v>
      </c>
    </row>
    <row r="3379" spans="1:4">
      <c r="A3379" s="10">
        <v>3318</v>
      </c>
      <c r="D3379" s="2" t="str">
        <f t="shared" si="51"/>
        <v>OK</v>
      </c>
    </row>
    <row r="3380" spans="1:4">
      <c r="A3380" s="5">
        <v>3319</v>
      </c>
      <c r="B3380" s="138">
        <f>'Expenditures 15-22'!K8</f>
        <v>41758089</v>
      </c>
      <c r="C3380" s="2" t="s">
        <v>572</v>
      </c>
      <c r="D3380" s="2" t="str">
        <f t="shared" si="51"/>
        <v>Error?</v>
      </c>
    </row>
    <row r="3381" spans="1:4">
      <c r="A3381" s="5">
        <v>3320</v>
      </c>
      <c r="B3381" s="138">
        <f>'Expenditures 15-22'!K19</f>
        <v>6080308</v>
      </c>
      <c r="C3381" s="2" t="s">
        <v>572</v>
      </c>
      <c r="D3381" s="2" t="str">
        <f t="shared" si="51"/>
        <v>Error?</v>
      </c>
    </row>
    <row r="3382" spans="1:4">
      <c r="A3382" s="10">
        <v>3321</v>
      </c>
      <c r="D3382" s="2" t="str">
        <f t="shared" si="51"/>
        <v>OK</v>
      </c>
    </row>
    <row r="3383" spans="1:4">
      <c r="A3383" s="10">
        <v>3322</v>
      </c>
      <c r="D3383" s="2" t="str">
        <f t="shared" si="51"/>
        <v>OK</v>
      </c>
    </row>
    <row r="3384" spans="1:4">
      <c r="A3384" s="10">
        <v>3323</v>
      </c>
      <c r="D3384" s="2" t="str">
        <f t="shared" si="51"/>
        <v>OK</v>
      </c>
    </row>
    <row r="3385" spans="1:4">
      <c r="A3385" s="10">
        <v>3324</v>
      </c>
      <c r="D3385" s="2" t="str">
        <f t="shared" si="51"/>
        <v>OK</v>
      </c>
    </row>
    <row r="3386" spans="1:4">
      <c r="A3386" s="10">
        <v>3325</v>
      </c>
      <c r="D3386" s="2" t="str">
        <f t="shared" si="51"/>
        <v>OK</v>
      </c>
    </row>
    <row r="3387" spans="1:4">
      <c r="A3387" s="5">
        <v>3326</v>
      </c>
      <c r="B3387" s="138">
        <f>'Expenditures 15-22'!D215</f>
        <v>1013047</v>
      </c>
      <c r="D3387" s="2" t="str">
        <f t="shared" si="51"/>
        <v>Error?</v>
      </c>
    </row>
    <row r="3388" spans="1:4">
      <c r="A3388" s="5">
        <v>3327</v>
      </c>
      <c r="B3388" s="138">
        <f>'Expenditures 15-22'!D217</f>
        <v>910823</v>
      </c>
      <c r="D3388" s="2" t="str">
        <f t="shared" si="51"/>
        <v>Error?</v>
      </c>
    </row>
    <row r="3389" spans="1:4">
      <c r="A3389" s="5">
        <v>3328</v>
      </c>
      <c r="B3389" s="138">
        <f>'Expenditures 15-22'!D228</f>
        <v>93307</v>
      </c>
      <c r="D3389" s="2" t="str">
        <f t="shared" si="51"/>
        <v>Error?</v>
      </c>
    </row>
    <row r="3390" spans="1:4">
      <c r="A3390" s="5">
        <v>3329</v>
      </c>
      <c r="B3390" s="138">
        <f>'Expenditures 15-22'!K215</f>
        <v>1013047</v>
      </c>
      <c r="C3390" s="2" t="s">
        <v>572</v>
      </c>
      <c r="D3390" s="2" t="str">
        <f t="shared" si="51"/>
        <v>Error?</v>
      </c>
    </row>
    <row r="3391" spans="1:4">
      <c r="A3391" s="5">
        <v>3330</v>
      </c>
      <c r="B3391" s="138">
        <f>'Expenditures 15-22'!K217</f>
        <v>910823</v>
      </c>
      <c r="C3391" s="2" t="s">
        <v>572</v>
      </c>
      <c r="D3391" s="2" t="str">
        <f t="shared" ref="D3391:D3454" si="52">IF(ISBLANK(B3391),"OK",IF(A3391-B3391=0,"OK","Error?"))</f>
        <v>Error?</v>
      </c>
    </row>
    <row r="3392" spans="1:4">
      <c r="A3392" s="5">
        <v>3331</v>
      </c>
      <c r="B3392" s="138">
        <f>'Expenditures 15-22'!K228</f>
        <v>93307</v>
      </c>
      <c r="C3392" s="2" t="s">
        <v>572</v>
      </c>
      <c r="D3392" s="2" t="str">
        <f t="shared" si="52"/>
        <v>Error?</v>
      </c>
    </row>
    <row r="3393" spans="1:4">
      <c r="A3393" s="10">
        <v>3332</v>
      </c>
      <c r="D3393" s="2" t="str">
        <f t="shared" si="52"/>
        <v>OK</v>
      </c>
    </row>
    <row r="3394" spans="1:4">
      <c r="A3394" s="10">
        <v>3333</v>
      </c>
      <c r="D3394" s="2" t="str">
        <f t="shared" si="52"/>
        <v>OK</v>
      </c>
    </row>
    <row r="3395" spans="1:4">
      <c r="A3395" s="10">
        <v>3334</v>
      </c>
      <c r="D3395" s="2" t="str">
        <f t="shared" si="52"/>
        <v>OK</v>
      </c>
    </row>
    <row r="3396" spans="1:4">
      <c r="A3396" s="10">
        <v>3335</v>
      </c>
      <c r="D3396" s="2" t="str">
        <f t="shared" si="52"/>
        <v>OK</v>
      </c>
    </row>
    <row r="3397" spans="1:4">
      <c r="A3397" s="10">
        <v>3336</v>
      </c>
      <c r="D3397" s="2" t="str">
        <f t="shared" si="52"/>
        <v>OK</v>
      </c>
    </row>
    <row r="3398" spans="1:4">
      <c r="A3398" s="10">
        <v>3337</v>
      </c>
      <c r="D3398" s="2" t="str">
        <f t="shared" si="52"/>
        <v>OK</v>
      </c>
    </row>
    <row r="3399" spans="1:4">
      <c r="A3399" s="5">
        <v>3338</v>
      </c>
      <c r="B3399" s="138">
        <f>'Rest Tax Levies-Tort Im 25'!G11</f>
        <v>0</v>
      </c>
      <c r="D3399" s="2" t="str">
        <f t="shared" si="52"/>
        <v>Error?</v>
      </c>
    </row>
    <row r="3400" spans="1:4">
      <c r="A3400" s="10">
        <v>3339</v>
      </c>
      <c r="D3400" s="2" t="str">
        <f t="shared" si="52"/>
        <v>OK</v>
      </c>
    </row>
    <row r="3401" spans="1:4">
      <c r="A3401" s="10">
        <v>3340</v>
      </c>
      <c r="D3401" s="2" t="str">
        <f t="shared" si="52"/>
        <v>OK</v>
      </c>
    </row>
    <row r="3402" spans="1:4">
      <c r="A3402" s="10">
        <v>3341</v>
      </c>
      <c r="D3402" s="2" t="str">
        <f t="shared" si="52"/>
        <v>OK</v>
      </c>
    </row>
    <row r="3403" spans="1:4">
      <c r="A3403" s="10">
        <v>3342</v>
      </c>
      <c r="D3403" s="2" t="str">
        <f t="shared" si="52"/>
        <v>OK</v>
      </c>
    </row>
    <row r="3404" spans="1:4">
      <c r="A3404" s="10">
        <v>3343</v>
      </c>
      <c r="D3404" s="2" t="str">
        <f t="shared" si="52"/>
        <v>OK</v>
      </c>
    </row>
    <row r="3405" spans="1:4">
      <c r="A3405" s="5">
        <v>3344</v>
      </c>
      <c r="B3405" s="138">
        <f>'Acct Summary 7-8'!C5</f>
        <v>18777</v>
      </c>
      <c r="C3405" s="2" t="s">
        <v>572</v>
      </c>
      <c r="D3405" s="2" t="str">
        <f t="shared" si="52"/>
        <v>Error?</v>
      </c>
    </row>
    <row r="3406" spans="1:4">
      <c r="A3406" s="5">
        <v>3345</v>
      </c>
      <c r="B3406" s="138">
        <f>'Acct Summary 7-8'!D5</f>
        <v>0</v>
      </c>
      <c r="C3406" s="2" t="s">
        <v>572</v>
      </c>
      <c r="D3406" s="2" t="str">
        <f t="shared" si="52"/>
        <v>Error?</v>
      </c>
    </row>
    <row r="3407" spans="1:4">
      <c r="A3407" s="10">
        <v>3346</v>
      </c>
      <c r="D3407" s="2" t="str">
        <f t="shared" si="52"/>
        <v>OK</v>
      </c>
    </row>
    <row r="3408" spans="1:4">
      <c r="A3408" s="5">
        <v>3347</v>
      </c>
      <c r="B3408" s="138">
        <f>'Acct Summary 7-8'!F5</f>
        <v>0</v>
      </c>
      <c r="C3408" s="2" t="s">
        <v>572</v>
      </c>
      <c r="D3408" s="2" t="str">
        <f t="shared" si="52"/>
        <v>Error?</v>
      </c>
    </row>
    <row r="3409" spans="1:4">
      <c r="A3409" s="5">
        <v>3348</v>
      </c>
      <c r="B3409" s="138">
        <f>'Acct Summary 7-8'!G5</f>
        <v>0</v>
      </c>
      <c r="C3409" s="2" t="s">
        <v>572</v>
      </c>
      <c r="D3409" s="2" t="str">
        <f t="shared" si="52"/>
        <v>Error?</v>
      </c>
    </row>
    <row r="3410" spans="1:4">
      <c r="A3410" s="10">
        <v>3349</v>
      </c>
      <c r="D3410" s="2" t="str">
        <f t="shared" si="52"/>
        <v>OK</v>
      </c>
    </row>
    <row r="3411" spans="1:4">
      <c r="A3411" s="5">
        <v>3350</v>
      </c>
      <c r="B3411" s="138">
        <f>'Assets-Liab 5-6'!C4</f>
        <v>76476870</v>
      </c>
      <c r="D3411" s="2" t="str">
        <f t="shared" si="52"/>
        <v>Error?</v>
      </c>
    </row>
    <row r="3412" spans="1:4">
      <c r="A3412" s="10">
        <v>3351</v>
      </c>
      <c r="D3412" s="2" t="str">
        <f t="shared" si="52"/>
        <v>OK</v>
      </c>
    </row>
    <row r="3413" spans="1:4">
      <c r="A3413" s="10">
        <v>3352</v>
      </c>
      <c r="D3413" s="2" t="str">
        <f t="shared" si="52"/>
        <v>OK</v>
      </c>
    </row>
    <row r="3414" spans="1:4">
      <c r="A3414" s="5">
        <v>3353</v>
      </c>
      <c r="B3414" s="138">
        <f>'Assets-Liab 5-6'!D4</f>
        <v>3214262</v>
      </c>
      <c r="D3414" s="2" t="str">
        <f t="shared" si="52"/>
        <v>Error?</v>
      </c>
    </row>
    <row r="3415" spans="1:4">
      <c r="A3415" s="10">
        <v>3354</v>
      </c>
      <c r="D3415" s="2" t="str">
        <f t="shared" si="52"/>
        <v>OK</v>
      </c>
    </row>
    <row r="3416" spans="1:4">
      <c r="A3416" s="10">
        <v>3355</v>
      </c>
      <c r="D3416" s="2" t="str">
        <f t="shared" si="52"/>
        <v>OK</v>
      </c>
    </row>
    <row r="3417" spans="1:4">
      <c r="A3417" s="5">
        <v>3356</v>
      </c>
      <c r="B3417" s="138">
        <f>'Assets-Liab 5-6'!E4</f>
        <v>8832147</v>
      </c>
      <c r="D3417" s="2" t="str">
        <f t="shared" si="52"/>
        <v>Error?</v>
      </c>
    </row>
    <row r="3418" spans="1:4">
      <c r="A3418" s="10">
        <v>3357</v>
      </c>
      <c r="D3418" s="2" t="str">
        <f t="shared" si="52"/>
        <v>OK</v>
      </c>
    </row>
    <row r="3419" spans="1:4">
      <c r="A3419" s="5">
        <v>3358</v>
      </c>
      <c r="B3419" s="138">
        <f>'Assets-Liab 5-6'!F4</f>
        <v>18082657</v>
      </c>
      <c r="D3419" s="2" t="str">
        <f t="shared" si="52"/>
        <v>Error?</v>
      </c>
    </row>
    <row r="3420" spans="1:4">
      <c r="A3420" s="10">
        <v>3359</v>
      </c>
      <c r="D3420" s="2" t="str">
        <f t="shared" si="52"/>
        <v>OK</v>
      </c>
    </row>
    <row r="3421" spans="1:4">
      <c r="A3421" s="10">
        <v>3360</v>
      </c>
      <c r="D3421" s="2" t="str">
        <f t="shared" si="52"/>
        <v>OK</v>
      </c>
    </row>
    <row r="3422" spans="1:4">
      <c r="A3422" s="5">
        <v>3361</v>
      </c>
      <c r="B3422" s="138">
        <f>'Assets-Liab 5-6'!G4</f>
        <v>0</v>
      </c>
      <c r="D3422" s="2" t="str">
        <f t="shared" si="52"/>
        <v>Error?</v>
      </c>
    </row>
    <row r="3423" spans="1:4">
      <c r="A3423" s="10">
        <v>3362</v>
      </c>
      <c r="D3423" s="2" t="str">
        <f t="shared" si="52"/>
        <v>OK</v>
      </c>
    </row>
    <row r="3424" spans="1:4">
      <c r="A3424" s="10">
        <v>3363</v>
      </c>
      <c r="D3424" s="2" t="str">
        <f t="shared" si="52"/>
        <v>OK</v>
      </c>
    </row>
    <row r="3425" spans="1:4">
      <c r="A3425" s="5">
        <v>3364</v>
      </c>
      <c r="B3425" s="138">
        <f>'Assets-Liab 5-6'!H4</f>
        <v>13806774</v>
      </c>
      <c r="D3425" s="2" t="str">
        <f t="shared" si="52"/>
        <v>Error?</v>
      </c>
    </row>
    <row r="3426" spans="1:4">
      <c r="A3426" s="10">
        <v>3365</v>
      </c>
      <c r="D3426" s="2" t="str">
        <f t="shared" si="52"/>
        <v>OK</v>
      </c>
    </row>
    <row r="3427" spans="1:4">
      <c r="A3427" s="5">
        <v>3366</v>
      </c>
      <c r="B3427" s="138">
        <f>'Assets-Liab 5-6'!I4</f>
        <v>35146780</v>
      </c>
      <c r="D3427" s="2" t="str">
        <f t="shared" si="52"/>
        <v>Error?</v>
      </c>
    </row>
    <row r="3428" spans="1:4">
      <c r="A3428" s="10">
        <v>3367</v>
      </c>
      <c r="D3428" s="2" t="str">
        <f t="shared" si="52"/>
        <v>OK</v>
      </c>
    </row>
    <row r="3429" spans="1:4">
      <c r="A3429" s="10">
        <v>3368</v>
      </c>
      <c r="D3429" s="2" t="str">
        <f t="shared" si="52"/>
        <v>OK</v>
      </c>
    </row>
    <row r="3430" spans="1:4">
      <c r="A3430" s="10">
        <v>3369</v>
      </c>
      <c r="D3430" s="2" t="str">
        <f t="shared" si="52"/>
        <v>OK</v>
      </c>
    </row>
    <row r="3431" spans="1:4">
      <c r="A3431" s="10">
        <v>3370</v>
      </c>
      <c r="D3431" s="2" t="str">
        <f t="shared" si="52"/>
        <v>OK</v>
      </c>
    </row>
    <row r="3432" spans="1:4">
      <c r="A3432" s="10">
        <v>3371</v>
      </c>
      <c r="D3432" s="2" t="str">
        <f t="shared" si="52"/>
        <v>OK</v>
      </c>
    </row>
    <row r="3433" spans="1:4">
      <c r="A3433" s="10">
        <v>3372</v>
      </c>
      <c r="D3433" s="2" t="str">
        <f t="shared" si="52"/>
        <v>OK</v>
      </c>
    </row>
    <row r="3434" spans="1:4">
      <c r="A3434" s="10">
        <v>3373</v>
      </c>
      <c r="D3434" s="2" t="str">
        <f t="shared" si="52"/>
        <v>OK</v>
      </c>
    </row>
    <row r="3435" spans="1:4">
      <c r="A3435" s="5">
        <v>3374</v>
      </c>
      <c r="B3435" s="138">
        <f>'Assets-Liab 5-6'!L4</f>
        <v>1874133</v>
      </c>
      <c r="D3435" s="2" t="str">
        <f t="shared" si="52"/>
        <v>Error?</v>
      </c>
    </row>
    <row r="3436" spans="1:4">
      <c r="A3436" s="10">
        <v>3375</v>
      </c>
      <c r="D3436" s="2" t="str">
        <f t="shared" si="52"/>
        <v>OK</v>
      </c>
    </row>
    <row r="3437" spans="1:4">
      <c r="A3437" s="10">
        <v>3376</v>
      </c>
      <c r="D3437" s="2" t="str">
        <f t="shared" si="52"/>
        <v>OK</v>
      </c>
    </row>
    <row r="3438" spans="1:4">
      <c r="A3438" s="10">
        <v>3377</v>
      </c>
      <c r="D3438" s="2" t="str">
        <f t="shared" si="52"/>
        <v>OK</v>
      </c>
    </row>
    <row r="3439" spans="1:4">
      <c r="A3439" s="10">
        <v>3378</v>
      </c>
      <c r="D3439" s="2" t="str">
        <f t="shared" si="52"/>
        <v>OK</v>
      </c>
    </row>
    <row r="3440" spans="1:4">
      <c r="A3440" s="10">
        <v>3379</v>
      </c>
      <c r="D3440" s="2" t="str">
        <f t="shared" si="52"/>
        <v>OK</v>
      </c>
    </row>
    <row r="3441" spans="1:4">
      <c r="A3441" s="10">
        <v>3380</v>
      </c>
      <c r="D3441" s="2" t="str">
        <f t="shared" si="52"/>
        <v>OK</v>
      </c>
    </row>
    <row r="3442" spans="1:4">
      <c r="A3442" s="10">
        <v>3381</v>
      </c>
      <c r="D3442" s="2" t="str">
        <f t="shared" si="52"/>
        <v>OK</v>
      </c>
    </row>
    <row r="3443" spans="1:4">
      <c r="A3443" s="10">
        <v>3382</v>
      </c>
      <c r="D3443" s="2" t="str">
        <f t="shared" si="52"/>
        <v>OK</v>
      </c>
    </row>
    <row r="3444" spans="1:4">
      <c r="A3444" s="10">
        <v>3383</v>
      </c>
      <c r="C3444" s="2" t="s">
        <v>572</v>
      </c>
      <c r="D3444" s="2" t="str">
        <f t="shared" si="52"/>
        <v>OK</v>
      </c>
    </row>
    <row r="3445" spans="1:4">
      <c r="A3445" s="10">
        <v>3384</v>
      </c>
      <c r="C3445" s="2" t="s">
        <v>572</v>
      </c>
      <c r="D3445" s="2" t="str">
        <f t="shared" si="52"/>
        <v>OK</v>
      </c>
    </row>
    <row r="3446" spans="1:4">
      <c r="A3446" s="5">
        <v>3385</v>
      </c>
      <c r="B3446" s="138">
        <f>'Tax Sched 23'!B16</f>
        <v>3436169</v>
      </c>
      <c r="C3446" s="2" t="s">
        <v>572</v>
      </c>
      <c r="D3446" s="2" t="str">
        <f t="shared" si="52"/>
        <v>Error?</v>
      </c>
    </row>
    <row r="3447" spans="1:4">
      <c r="A3447" s="5">
        <v>3386</v>
      </c>
      <c r="B3447" s="138">
        <f>'Tax Sched 23'!D16</f>
        <v>2894424</v>
      </c>
      <c r="C3447" s="2" t="s">
        <v>572</v>
      </c>
      <c r="D3447" s="2" t="str">
        <f t="shared" si="52"/>
        <v>Error?</v>
      </c>
    </row>
    <row r="3448" spans="1:4">
      <c r="A3448" s="5">
        <v>3387</v>
      </c>
      <c r="B3448" s="138">
        <f>'Tax Sched 23'!C16</f>
        <v>541745</v>
      </c>
      <c r="D3448" s="2" t="str">
        <f t="shared" si="52"/>
        <v>Error?</v>
      </c>
    </row>
    <row r="3449" spans="1:4">
      <c r="A3449" s="5">
        <v>3388</v>
      </c>
      <c r="B3449" s="138">
        <f>'Tax Sched 23'!F16</f>
        <v>2919137</v>
      </c>
      <c r="C3449" s="2" t="s">
        <v>572</v>
      </c>
      <c r="D3449" s="2" t="str">
        <f t="shared" si="52"/>
        <v>Error?</v>
      </c>
    </row>
    <row r="3450" spans="1:4">
      <c r="A3450" s="5">
        <v>3389</v>
      </c>
      <c r="B3450" s="138">
        <f>'Tax Sched 23'!E16</f>
        <v>3460882</v>
      </c>
      <c r="D3450" s="2" t="str">
        <f t="shared" si="52"/>
        <v>Error?</v>
      </c>
    </row>
    <row r="3451" spans="1:4">
      <c r="A3451" s="5">
        <v>3390</v>
      </c>
      <c r="B3451" s="138">
        <f>'Cap Outlay Deprec 26'!C15</f>
        <v>17560021</v>
      </c>
      <c r="D3451" s="2" t="str">
        <f t="shared" si="52"/>
        <v>Error?</v>
      </c>
    </row>
    <row r="3452" spans="1:4">
      <c r="A3452" s="5">
        <v>3391</v>
      </c>
      <c r="B3452" s="138">
        <f>'Cap Outlay Deprec 26'!D15</f>
        <v>16403894</v>
      </c>
      <c r="D3452" s="2" t="str">
        <f t="shared" si="52"/>
        <v>Error?</v>
      </c>
    </row>
    <row r="3453" spans="1:4">
      <c r="A3453" s="5">
        <v>3392</v>
      </c>
      <c r="B3453" s="138">
        <f>'Cap Outlay Deprec 26'!E15</f>
        <v>9228460</v>
      </c>
      <c r="D3453" s="2" t="str">
        <f t="shared" si="52"/>
        <v>Error?</v>
      </c>
    </row>
    <row r="3454" spans="1:4">
      <c r="A3454" s="5">
        <v>3393</v>
      </c>
      <c r="B3454" s="138">
        <f>'Cap Outlay Deprec 26'!F15</f>
        <v>24735455</v>
      </c>
      <c r="C3454" s="2" t="s">
        <v>572</v>
      </c>
      <c r="D3454" s="2" t="str">
        <f t="shared" si="52"/>
        <v>Error?</v>
      </c>
    </row>
    <row r="3455" spans="1:4">
      <c r="A3455" s="10">
        <v>3394</v>
      </c>
      <c r="D3455" s="2" t="str">
        <f t="shared" ref="D3455:D3518" si="53">IF(ISBLANK(B3455),"OK",IF(A3455-B3455=0,"OK","Error?"))</f>
        <v>OK</v>
      </c>
    </row>
    <row r="3456" spans="1:4">
      <c r="A3456" s="10">
        <v>3395</v>
      </c>
      <c r="D3456" s="2" t="str">
        <f t="shared" si="53"/>
        <v>OK</v>
      </c>
    </row>
    <row r="3457" spans="1:4">
      <c r="A3457" s="10">
        <v>3396</v>
      </c>
      <c r="D3457" s="2" t="str">
        <f t="shared" si="53"/>
        <v>OK</v>
      </c>
    </row>
    <row r="3458" spans="1:4">
      <c r="A3458" s="10">
        <v>3397</v>
      </c>
      <c r="D3458" s="2" t="str">
        <f t="shared" si="53"/>
        <v>OK</v>
      </c>
    </row>
    <row r="3459" spans="1:4">
      <c r="A3459" s="5">
        <v>3398</v>
      </c>
      <c r="B3459" s="138">
        <f>'Cap Outlay Deprec 26'!L15</f>
        <v>24735455</v>
      </c>
      <c r="C3459" s="2" t="s">
        <v>572</v>
      </c>
      <c r="D3459" s="2" t="str">
        <f t="shared" si="53"/>
        <v>Error?</v>
      </c>
    </row>
    <row r="3460" spans="1:4">
      <c r="A3460" s="10">
        <v>3399</v>
      </c>
      <c r="D3460" s="2" t="str">
        <f t="shared" si="53"/>
        <v>OK</v>
      </c>
    </row>
    <row r="3461" spans="1:4">
      <c r="A3461" s="10">
        <v>3400</v>
      </c>
      <c r="D3461" s="2" t="str">
        <f t="shared" si="53"/>
        <v>OK</v>
      </c>
    </row>
    <row r="3462" spans="1:4">
      <c r="A3462" s="10">
        <v>3401</v>
      </c>
      <c r="D3462" s="2" t="str">
        <f t="shared" si="53"/>
        <v>OK</v>
      </c>
    </row>
    <row r="3463" spans="1:4">
      <c r="A3463" s="10">
        <v>3402</v>
      </c>
      <c r="D3463" s="2" t="str">
        <f t="shared" si="53"/>
        <v>OK</v>
      </c>
    </row>
    <row r="3464" spans="1:4">
      <c r="A3464" s="10">
        <v>3403</v>
      </c>
      <c r="D3464" s="2" t="str">
        <f t="shared" si="53"/>
        <v>OK</v>
      </c>
    </row>
    <row r="3465" spans="1:4">
      <c r="A3465" s="10">
        <v>3404</v>
      </c>
      <c r="D3465" s="2" t="str">
        <f t="shared" si="53"/>
        <v>OK</v>
      </c>
    </row>
    <row r="3466" spans="1:4">
      <c r="A3466" s="10">
        <v>3405</v>
      </c>
      <c r="D3466" s="2" t="str">
        <f t="shared" si="53"/>
        <v>OK</v>
      </c>
    </row>
    <row r="3467" spans="1:4">
      <c r="A3467" s="10">
        <v>3406</v>
      </c>
      <c r="D3467" s="2" t="str">
        <f t="shared" si="53"/>
        <v>OK</v>
      </c>
    </row>
    <row r="3468" spans="1:4">
      <c r="A3468" s="10">
        <v>3407</v>
      </c>
      <c r="D3468" s="2" t="str">
        <f t="shared" si="53"/>
        <v>OK</v>
      </c>
    </row>
    <row r="3469" spans="1:4">
      <c r="A3469" s="10">
        <v>3408</v>
      </c>
      <c r="D3469" s="2" t="str">
        <f t="shared" si="53"/>
        <v>OK</v>
      </c>
    </row>
    <row r="3470" spans="1:4">
      <c r="A3470" s="10">
        <v>3409</v>
      </c>
      <c r="D3470" s="2" t="str">
        <f t="shared" si="53"/>
        <v>OK</v>
      </c>
    </row>
    <row r="3471" spans="1:4">
      <c r="A3471" s="10">
        <v>3410</v>
      </c>
      <c r="D3471" s="2" t="str">
        <f t="shared" si="53"/>
        <v>OK</v>
      </c>
    </row>
    <row r="3472" spans="1:4">
      <c r="A3472" s="10">
        <v>3411</v>
      </c>
      <c r="D3472" s="2" t="str">
        <f t="shared" si="53"/>
        <v>OK</v>
      </c>
    </row>
    <row r="3473" spans="1:4">
      <c r="A3473" s="10">
        <v>3412</v>
      </c>
      <c r="D3473" s="2" t="str">
        <f t="shared" si="53"/>
        <v>OK</v>
      </c>
    </row>
    <row r="3474" spans="1:4">
      <c r="A3474" s="10">
        <v>3413</v>
      </c>
      <c r="D3474" s="2" t="str">
        <f t="shared" si="53"/>
        <v>OK</v>
      </c>
    </row>
    <row r="3475" spans="1:4">
      <c r="A3475" s="10">
        <v>3414</v>
      </c>
      <c r="D3475" s="2" t="str">
        <f t="shared" si="53"/>
        <v>OK</v>
      </c>
    </row>
    <row r="3476" spans="1:4">
      <c r="A3476" s="10">
        <v>3415</v>
      </c>
      <c r="D3476" s="2" t="str">
        <f t="shared" si="53"/>
        <v>OK</v>
      </c>
    </row>
    <row r="3477" spans="1:4">
      <c r="A3477" s="10">
        <v>3416</v>
      </c>
      <c r="D3477" s="2" t="str">
        <f t="shared" si="53"/>
        <v>OK</v>
      </c>
    </row>
    <row r="3478" spans="1:4">
      <c r="A3478" s="10">
        <v>3417</v>
      </c>
      <c r="D3478" s="2" t="str">
        <f t="shared" si="53"/>
        <v>OK</v>
      </c>
    </row>
    <row r="3479" spans="1:4">
      <c r="A3479" s="10">
        <v>3418</v>
      </c>
      <c r="D3479" s="2" t="str">
        <f t="shared" si="53"/>
        <v>OK</v>
      </c>
    </row>
    <row r="3480" spans="1:4">
      <c r="A3480" s="10">
        <v>3419</v>
      </c>
      <c r="D3480" s="2" t="str">
        <f t="shared" si="53"/>
        <v>OK</v>
      </c>
    </row>
    <row r="3481" spans="1:4">
      <c r="A3481" s="10">
        <v>3420</v>
      </c>
      <c r="D3481" s="2" t="str">
        <f t="shared" si="53"/>
        <v>OK</v>
      </c>
    </row>
    <row r="3482" spans="1:4">
      <c r="A3482" s="5">
        <v>3421</v>
      </c>
      <c r="B3482" s="138">
        <f>'Expenditures 15-22'!C125</f>
        <v>69374</v>
      </c>
      <c r="D3482" s="2" t="str">
        <f t="shared" si="53"/>
        <v>Error?</v>
      </c>
    </row>
    <row r="3483" spans="1:4">
      <c r="A3483" s="5">
        <v>3422</v>
      </c>
      <c r="B3483" s="138">
        <f>'Expenditures 15-22'!D125</f>
        <v>14105</v>
      </c>
      <c r="D3483" s="2" t="str">
        <f t="shared" si="53"/>
        <v>Error?</v>
      </c>
    </row>
    <row r="3484" spans="1:4">
      <c r="A3484" s="5">
        <v>3423</v>
      </c>
      <c r="B3484" s="138">
        <f>'Expenditures 15-22'!E125</f>
        <v>0</v>
      </c>
      <c r="D3484" s="2" t="str">
        <f t="shared" si="53"/>
        <v>Error?</v>
      </c>
    </row>
    <row r="3485" spans="1:4">
      <c r="A3485" s="5">
        <v>3424</v>
      </c>
      <c r="B3485" s="138">
        <f>'Expenditures 15-22'!F125</f>
        <v>0</v>
      </c>
      <c r="D3485" s="2" t="str">
        <f t="shared" si="53"/>
        <v>Error?</v>
      </c>
    </row>
    <row r="3486" spans="1:4">
      <c r="A3486" s="5">
        <v>3425</v>
      </c>
      <c r="B3486" s="138">
        <f>'Expenditures 15-22'!G125</f>
        <v>0</v>
      </c>
      <c r="D3486" s="2" t="str">
        <f t="shared" si="53"/>
        <v>Error?</v>
      </c>
    </row>
    <row r="3487" spans="1:4">
      <c r="A3487" s="5">
        <v>3426</v>
      </c>
      <c r="B3487" s="138">
        <f>'Expenditures 15-22'!H125</f>
        <v>0</v>
      </c>
      <c r="D3487" s="2" t="str">
        <f t="shared" si="53"/>
        <v>Error?</v>
      </c>
    </row>
    <row r="3488" spans="1:4">
      <c r="A3488" s="5">
        <v>3427</v>
      </c>
      <c r="B3488" s="138">
        <f>'Expenditures 15-22'!K125</f>
        <v>83479</v>
      </c>
      <c r="C3488" s="2" t="s">
        <v>572</v>
      </c>
      <c r="D3488" s="2" t="str">
        <f t="shared" si="53"/>
        <v>Error?</v>
      </c>
    </row>
    <row r="3489" spans="1:4">
      <c r="A3489" s="10">
        <v>3428</v>
      </c>
      <c r="D3489" s="2" t="str">
        <f t="shared" si="53"/>
        <v>OK</v>
      </c>
    </row>
    <row r="3490" spans="1:4">
      <c r="A3490" s="5">
        <v>3429</v>
      </c>
      <c r="B3490" s="138">
        <f>'Acct Summary 7-8'!E26</f>
        <v>0</v>
      </c>
      <c r="D3490" s="2" t="str">
        <f t="shared" si="53"/>
        <v>Error?</v>
      </c>
    </row>
    <row r="3491" spans="1:4">
      <c r="A3491" s="10">
        <v>3430</v>
      </c>
      <c r="D3491" s="2" t="str">
        <f t="shared" si="53"/>
        <v>OK</v>
      </c>
    </row>
    <row r="3492" spans="1:4">
      <c r="A3492" s="5">
        <v>3431</v>
      </c>
      <c r="B3492" s="138">
        <f>'Acct Summary 7-8'!G26</f>
        <v>0</v>
      </c>
      <c r="D3492" s="2" t="str">
        <f t="shared" si="53"/>
        <v>Error?</v>
      </c>
    </row>
    <row r="3493" spans="1:4">
      <c r="A3493" s="5">
        <v>3432</v>
      </c>
      <c r="B3493" s="138">
        <f>'Acct Summary 7-8'!H26</f>
        <v>0</v>
      </c>
      <c r="D3493" s="2" t="str">
        <f t="shared" si="53"/>
        <v>Error?</v>
      </c>
    </row>
    <row r="3494" spans="1:4">
      <c r="A3494" s="10">
        <v>3433</v>
      </c>
      <c r="D3494" s="2" t="str">
        <f t="shared" si="53"/>
        <v>OK</v>
      </c>
    </row>
    <row r="3495" spans="1:4">
      <c r="A3495" s="10">
        <v>3434</v>
      </c>
      <c r="D3495" s="2" t="str">
        <f t="shared" si="53"/>
        <v>OK</v>
      </c>
    </row>
    <row r="3496" spans="1:4">
      <c r="A3496" s="10">
        <v>3435</v>
      </c>
      <c r="D3496" s="2" t="str">
        <f t="shared" si="53"/>
        <v>OK</v>
      </c>
    </row>
    <row r="3497" spans="1:4">
      <c r="A3497" s="10">
        <v>3436</v>
      </c>
      <c r="D3497" s="2" t="str">
        <f t="shared" si="53"/>
        <v>OK</v>
      </c>
    </row>
    <row r="3498" spans="1:4">
      <c r="A3498" s="10">
        <v>3437</v>
      </c>
      <c r="D3498" s="2" t="str">
        <f t="shared" si="53"/>
        <v>OK</v>
      </c>
    </row>
    <row r="3499" spans="1:4">
      <c r="A3499" s="10">
        <v>3438</v>
      </c>
      <c r="D3499" s="2" t="str">
        <f t="shared" si="53"/>
        <v>OK</v>
      </c>
    </row>
    <row r="3500" spans="1:4">
      <c r="A3500" s="10">
        <v>3439</v>
      </c>
      <c r="D3500" s="2" t="str">
        <f t="shared" si="53"/>
        <v>OK</v>
      </c>
    </row>
    <row r="3501" spans="1:4">
      <c r="A3501" s="10">
        <v>3440</v>
      </c>
      <c r="D3501" s="2" t="str">
        <f t="shared" si="53"/>
        <v>OK</v>
      </c>
    </row>
    <row r="3502" spans="1:4">
      <c r="A3502" s="10">
        <v>3441</v>
      </c>
      <c r="D3502" s="2" t="str">
        <f t="shared" si="53"/>
        <v>OK</v>
      </c>
    </row>
    <row r="3503" spans="1:4">
      <c r="A3503" s="10">
        <v>3442</v>
      </c>
      <c r="D3503" s="2" t="str">
        <f t="shared" si="53"/>
        <v>OK</v>
      </c>
    </row>
    <row r="3504" spans="1:4">
      <c r="A3504" s="10">
        <v>3443</v>
      </c>
      <c r="D3504" s="2" t="str">
        <f t="shared" si="53"/>
        <v>OK</v>
      </c>
    </row>
    <row r="3505" spans="1:4">
      <c r="A3505" s="10">
        <v>3444</v>
      </c>
      <c r="D3505" s="2" t="str">
        <f t="shared" si="53"/>
        <v>OK</v>
      </c>
    </row>
    <row r="3506" spans="1:4">
      <c r="A3506" s="10">
        <v>3445</v>
      </c>
      <c r="D3506" s="2" t="str">
        <f t="shared" si="53"/>
        <v>OK</v>
      </c>
    </row>
    <row r="3507" spans="1:4">
      <c r="A3507" s="10">
        <v>3446</v>
      </c>
      <c r="D3507" s="2" t="str">
        <f t="shared" si="53"/>
        <v>OK</v>
      </c>
    </row>
    <row r="3508" spans="1:4">
      <c r="A3508" s="10">
        <v>3447</v>
      </c>
      <c r="D3508" s="2" t="str">
        <f t="shared" si="53"/>
        <v>OK</v>
      </c>
    </row>
    <row r="3509" spans="1:4">
      <c r="A3509" s="10">
        <v>3448</v>
      </c>
      <c r="D3509" s="2" t="str">
        <f t="shared" si="53"/>
        <v>OK</v>
      </c>
    </row>
    <row r="3510" spans="1:4">
      <c r="A3510" s="10">
        <v>3449</v>
      </c>
      <c r="D3510" s="2" t="str">
        <f t="shared" si="53"/>
        <v>OK</v>
      </c>
    </row>
    <row r="3511" spans="1:4">
      <c r="A3511" s="10">
        <v>3450</v>
      </c>
      <c r="D3511" s="2" t="str">
        <f t="shared" si="53"/>
        <v>OK</v>
      </c>
    </row>
    <row r="3512" spans="1:4">
      <c r="A3512" s="10">
        <v>3451</v>
      </c>
      <c r="D3512" s="2" t="str">
        <f t="shared" si="53"/>
        <v>OK</v>
      </c>
    </row>
    <row r="3513" spans="1:4">
      <c r="A3513" s="10">
        <v>3452</v>
      </c>
      <c r="D3513" s="2" t="str">
        <f t="shared" si="53"/>
        <v>OK</v>
      </c>
    </row>
    <row r="3514" spans="1:4">
      <c r="A3514" s="10">
        <v>3453</v>
      </c>
      <c r="D3514" s="2" t="str">
        <f t="shared" si="53"/>
        <v>OK</v>
      </c>
    </row>
    <row r="3515" spans="1:4">
      <c r="A3515" s="10">
        <v>3454</v>
      </c>
      <c r="D3515" s="2" t="str">
        <f t="shared" si="53"/>
        <v>OK</v>
      </c>
    </row>
    <row r="3516" spans="1:4">
      <c r="A3516" s="10">
        <v>3455</v>
      </c>
      <c r="D3516" s="2" t="str">
        <f t="shared" si="53"/>
        <v>OK</v>
      </c>
    </row>
    <row r="3517" spans="1:4">
      <c r="A3517" s="10">
        <v>3456</v>
      </c>
      <c r="D3517" s="2" t="str">
        <f t="shared" si="53"/>
        <v>OK</v>
      </c>
    </row>
    <row r="3518" spans="1:4">
      <c r="A3518" s="10">
        <v>3457</v>
      </c>
      <c r="D3518" s="2" t="str">
        <f t="shared" si="53"/>
        <v>OK</v>
      </c>
    </row>
    <row r="3519" spans="1:4">
      <c r="A3519" s="5">
        <v>3458</v>
      </c>
      <c r="B3519" s="138">
        <f>'Assets-Liab 5-6'!H6</f>
        <v>0</v>
      </c>
      <c r="D3519" s="2" t="str">
        <f t="shared" ref="D3519:D3582" si="54">IF(ISBLANK(B3519),"OK",IF(A3519-B3519=0,"OK","Error?"))</f>
        <v>Error?</v>
      </c>
    </row>
    <row r="3520" spans="1:4">
      <c r="A3520" s="10">
        <v>3459</v>
      </c>
      <c r="D3520" s="2" t="str">
        <f t="shared" si="54"/>
        <v>OK</v>
      </c>
    </row>
    <row r="3521" spans="1:4">
      <c r="A3521" s="10">
        <v>3460</v>
      </c>
      <c r="D3521" s="2" t="s">
        <v>136</v>
      </c>
    </row>
    <row r="3522" spans="1:4">
      <c r="A3522" s="10">
        <v>3461</v>
      </c>
      <c r="D3522" s="2" t="s">
        <v>136</v>
      </c>
    </row>
    <row r="3523" spans="1:4">
      <c r="A3523" s="10">
        <v>3462</v>
      </c>
      <c r="D3523" s="2" t="s">
        <v>136</v>
      </c>
    </row>
    <row r="3524" spans="1:4">
      <c r="A3524" s="10">
        <v>3463</v>
      </c>
      <c r="D3524" s="2" t="s">
        <v>136</v>
      </c>
    </row>
    <row r="3525" spans="1:4">
      <c r="A3525" s="10">
        <v>3464</v>
      </c>
      <c r="D3525" s="2" t="s">
        <v>136</v>
      </c>
    </row>
    <row r="3526" spans="1:4">
      <c r="A3526" s="10">
        <v>3465</v>
      </c>
      <c r="D3526" s="2" t="s">
        <v>136</v>
      </c>
    </row>
    <row r="3527" spans="1:4">
      <c r="A3527" s="10">
        <v>3466</v>
      </c>
      <c r="D3527" s="2" t="s">
        <v>136</v>
      </c>
    </row>
    <row r="3528" spans="1:4">
      <c r="A3528" s="10">
        <v>3467</v>
      </c>
      <c r="D3528" s="2" t="s">
        <v>136</v>
      </c>
    </row>
    <row r="3529" spans="1:4">
      <c r="A3529" s="10">
        <v>3468</v>
      </c>
      <c r="D3529" s="2" t="s">
        <v>136</v>
      </c>
    </row>
    <row r="3530" spans="1:4">
      <c r="A3530" s="5">
        <v>3469</v>
      </c>
      <c r="B3530" s="138">
        <f>'Acct Summary 7-8'!C36</f>
        <v>0</v>
      </c>
      <c r="D3530" s="2" t="str">
        <f t="shared" si="54"/>
        <v>Error?</v>
      </c>
    </row>
    <row r="3531" spans="1:4">
      <c r="A3531" s="5">
        <v>3470</v>
      </c>
      <c r="B3531" s="138">
        <f>'Acct Summary 7-8'!D36</f>
        <v>7201</v>
      </c>
      <c r="D3531" s="2" t="str">
        <f t="shared" si="54"/>
        <v>Error?</v>
      </c>
    </row>
    <row r="3532" spans="1:4">
      <c r="A3532" s="5">
        <v>3471</v>
      </c>
      <c r="B3532" s="138">
        <f>'Acct Summary 7-8'!F36</f>
        <v>86866</v>
      </c>
      <c r="D3532" s="2" t="str">
        <f t="shared" si="54"/>
        <v>Error?</v>
      </c>
    </row>
    <row r="3533" spans="1:4">
      <c r="A3533" s="5">
        <v>3472</v>
      </c>
      <c r="B3533" s="138">
        <f>'Acct Summary 7-8'!G36</f>
        <v>0</v>
      </c>
      <c r="D3533" s="2" t="str">
        <f t="shared" si="54"/>
        <v>Error?</v>
      </c>
    </row>
    <row r="3534" spans="1:4">
      <c r="A3534" s="5">
        <v>3473</v>
      </c>
      <c r="B3534" s="138">
        <f>'Acct Summary 7-8'!H36</f>
        <v>45967</v>
      </c>
      <c r="D3534" s="2" t="str">
        <f t="shared" si="54"/>
        <v>Error?</v>
      </c>
    </row>
    <row r="3535" spans="1:4">
      <c r="A3535" s="10">
        <v>3474</v>
      </c>
      <c r="D3535" s="2" t="str">
        <f t="shared" si="54"/>
        <v>OK</v>
      </c>
    </row>
    <row r="3536" spans="1:4">
      <c r="A3536" s="10">
        <v>3475</v>
      </c>
      <c r="D3536" s="2" t="str">
        <f t="shared" si="54"/>
        <v>OK</v>
      </c>
    </row>
    <row r="3537" spans="1:4">
      <c r="A3537" s="10">
        <v>3476</v>
      </c>
      <c r="D3537" s="2" t="str">
        <f t="shared" si="54"/>
        <v>OK</v>
      </c>
    </row>
    <row r="3538" spans="1:4">
      <c r="A3538" s="10">
        <v>3477</v>
      </c>
      <c r="D3538" s="2" t="str">
        <f t="shared" si="54"/>
        <v>OK</v>
      </c>
    </row>
    <row r="3539" spans="1:4">
      <c r="A3539" s="10">
        <v>3478</v>
      </c>
      <c r="D3539" s="2" t="str">
        <f t="shared" si="54"/>
        <v>OK</v>
      </c>
    </row>
    <row r="3540" spans="1:4">
      <c r="A3540" s="10">
        <v>3479</v>
      </c>
      <c r="D3540" s="2" t="str">
        <f t="shared" si="54"/>
        <v>OK</v>
      </c>
    </row>
    <row r="3541" spans="1:4">
      <c r="A3541" s="10">
        <v>3480</v>
      </c>
      <c r="D3541" s="2" t="str">
        <f t="shared" si="54"/>
        <v>OK</v>
      </c>
    </row>
    <row r="3542" spans="1:4">
      <c r="A3542" s="10">
        <v>3481</v>
      </c>
      <c r="D3542" s="2" t="str">
        <f t="shared" si="54"/>
        <v>OK</v>
      </c>
    </row>
    <row r="3543" spans="1:4">
      <c r="A3543" s="10">
        <v>3482</v>
      </c>
      <c r="D3543" s="2" t="str">
        <f t="shared" si="54"/>
        <v>OK</v>
      </c>
    </row>
    <row r="3544" spans="1:4">
      <c r="A3544" s="10">
        <v>3483</v>
      </c>
      <c r="D3544" s="2" t="str">
        <f t="shared" si="54"/>
        <v>OK</v>
      </c>
    </row>
    <row r="3545" spans="1:4">
      <c r="A3545" s="10">
        <v>3484</v>
      </c>
      <c r="D3545" s="2" t="str">
        <f t="shared" si="54"/>
        <v>OK</v>
      </c>
    </row>
    <row r="3546" spans="1:4">
      <c r="A3546" s="5">
        <v>3485</v>
      </c>
      <c r="B3546" s="138">
        <f>'Assets-Liab 5-6'!K4</f>
        <v>1</v>
      </c>
      <c r="D3546" s="2" t="str">
        <f t="shared" si="54"/>
        <v>Error?</v>
      </c>
    </row>
    <row r="3547" spans="1:4">
      <c r="A3547" s="10">
        <v>3486</v>
      </c>
      <c r="D3547" s="2" t="str">
        <f t="shared" si="54"/>
        <v>OK</v>
      </c>
    </row>
    <row r="3548" spans="1:4">
      <c r="A3548" s="5">
        <v>3487</v>
      </c>
      <c r="B3548" s="138">
        <f>'Assets-Liab 5-6'!K6</f>
        <v>1627478</v>
      </c>
      <c r="D3548" s="2" t="str">
        <f t="shared" si="54"/>
        <v>Error?</v>
      </c>
    </row>
    <row r="3549" spans="1:4">
      <c r="A3549" s="5">
        <v>3488</v>
      </c>
      <c r="B3549" s="138">
        <f>'Assets-Liab 5-6'!K10</f>
        <v>0</v>
      </c>
      <c r="D3549" s="2" t="str">
        <f t="shared" si="54"/>
        <v>Error?</v>
      </c>
    </row>
    <row r="3550" spans="1:4">
      <c r="A3550" s="5">
        <v>3489</v>
      </c>
      <c r="B3550" s="138">
        <f>'Assets-Liab 5-6'!K5</f>
        <v>0</v>
      </c>
      <c r="D3550" s="2" t="str">
        <f t="shared" si="54"/>
        <v>Error?</v>
      </c>
    </row>
    <row r="3551" spans="1:4">
      <c r="A3551" s="5">
        <v>3490</v>
      </c>
      <c r="B3551" s="138">
        <f>'Assets-Liab 5-6'!K12</f>
        <v>0</v>
      </c>
      <c r="D3551" s="2" t="str">
        <f t="shared" si="54"/>
        <v>Error?</v>
      </c>
    </row>
    <row r="3552" spans="1:4">
      <c r="A3552" s="5">
        <v>3491</v>
      </c>
      <c r="B3552" s="138">
        <f>'Assets-Liab 5-6'!K13</f>
        <v>1627479</v>
      </c>
      <c r="C3552" s="2" t="s">
        <v>572</v>
      </c>
      <c r="D3552" s="2" t="str">
        <f t="shared" si="54"/>
        <v>Error?</v>
      </c>
    </row>
    <row r="3553" spans="1:4">
      <c r="A3553" s="10">
        <v>3492</v>
      </c>
      <c r="D3553" s="2" t="str">
        <f t="shared" si="54"/>
        <v>OK</v>
      </c>
    </row>
    <row r="3554" spans="1:4">
      <c r="A3554" s="10">
        <v>3493</v>
      </c>
      <c r="D3554" s="2" t="str">
        <f t="shared" si="54"/>
        <v>OK</v>
      </c>
    </row>
    <row r="3555" spans="1:4">
      <c r="A3555" s="10">
        <v>3494</v>
      </c>
      <c r="D3555" s="2" t="str">
        <f t="shared" si="54"/>
        <v>OK</v>
      </c>
    </row>
    <row r="3556" spans="1:4">
      <c r="A3556" s="10">
        <v>3495</v>
      </c>
      <c r="D3556" s="2" t="str">
        <f t="shared" si="54"/>
        <v>OK</v>
      </c>
    </row>
    <row r="3557" spans="1:4">
      <c r="A3557" s="10">
        <v>3496</v>
      </c>
      <c r="D3557" s="2" t="str">
        <f t="shared" si="54"/>
        <v>OK</v>
      </c>
    </row>
    <row r="3558" spans="1:4">
      <c r="A3558" s="10">
        <v>3497</v>
      </c>
      <c r="D3558" s="2" t="str">
        <f t="shared" si="54"/>
        <v>OK</v>
      </c>
    </row>
    <row r="3559" spans="1:4">
      <c r="A3559" s="10">
        <v>3498</v>
      </c>
      <c r="D3559" s="2" t="str">
        <f t="shared" si="54"/>
        <v>OK</v>
      </c>
    </row>
    <row r="3560" spans="1:4">
      <c r="A3560" s="10">
        <v>3499</v>
      </c>
      <c r="D3560" s="2" t="str">
        <f t="shared" si="54"/>
        <v>OK</v>
      </c>
    </row>
    <row r="3561" spans="1:4">
      <c r="A3561" s="5">
        <v>3500</v>
      </c>
      <c r="B3561" s="138">
        <f>'Assets-Liab 5-6'!K31</f>
        <v>0</v>
      </c>
      <c r="D3561" s="2" t="str">
        <f t="shared" si="54"/>
        <v>Error?</v>
      </c>
    </row>
    <row r="3562" spans="1:4">
      <c r="A3562" s="5">
        <v>3501</v>
      </c>
      <c r="B3562" s="138">
        <f>'Assets-Liab 5-6'!K32</f>
        <v>966572</v>
      </c>
      <c r="D3562" s="2" t="str">
        <f t="shared" si="54"/>
        <v>Error?</v>
      </c>
    </row>
    <row r="3563" spans="1:4">
      <c r="A3563" s="10">
        <v>3502</v>
      </c>
      <c r="D3563" s="2" t="str">
        <f t="shared" si="54"/>
        <v>OK</v>
      </c>
    </row>
    <row r="3564" spans="1:4">
      <c r="A3564" s="10">
        <v>3503</v>
      </c>
      <c r="D3564" s="2" t="str">
        <f t="shared" si="54"/>
        <v>OK</v>
      </c>
    </row>
    <row r="3565" spans="1:4">
      <c r="A3565" s="5">
        <v>3504</v>
      </c>
      <c r="B3565" s="138">
        <f>'Assets-Liab 5-6'!K34</f>
        <v>3652731</v>
      </c>
      <c r="C3565" s="2" t="s">
        <v>572</v>
      </c>
      <c r="D3565" s="2" t="str">
        <f t="shared" si="54"/>
        <v>Error?</v>
      </c>
    </row>
    <row r="3566" spans="1:4">
      <c r="A3566" s="5">
        <v>3505</v>
      </c>
      <c r="B3566" s="138">
        <f>'Assets-Liab 5-6'!K38</f>
        <v>0</v>
      </c>
      <c r="D3566" s="2" t="str">
        <f t="shared" si="54"/>
        <v>Error?</v>
      </c>
    </row>
    <row r="3567" spans="1:4">
      <c r="A3567" s="5">
        <v>3506</v>
      </c>
      <c r="B3567" s="138">
        <f>'Assets-Liab 5-6'!K39</f>
        <v>-2025252</v>
      </c>
      <c r="D3567" s="2" t="str">
        <f t="shared" si="54"/>
        <v>Error?</v>
      </c>
    </row>
    <row r="3568" spans="1:4">
      <c r="A3568" s="5">
        <v>3507</v>
      </c>
      <c r="B3568" s="138">
        <f>'Assets-Liab 5-6'!K41</f>
        <v>1627479</v>
      </c>
      <c r="C3568" s="2" t="s">
        <v>572</v>
      </c>
      <c r="D3568" s="2" t="str">
        <f t="shared" si="54"/>
        <v>Error?</v>
      </c>
    </row>
    <row r="3569" spans="1:4">
      <c r="A3569" s="5">
        <v>3508</v>
      </c>
      <c r="B3569" s="138">
        <f>'Acct Summary 7-8'!K4</f>
        <v>1994405</v>
      </c>
      <c r="C3569" s="2" t="s">
        <v>572</v>
      </c>
      <c r="D3569" s="2" t="str">
        <f t="shared" si="54"/>
        <v>Error?</v>
      </c>
    </row>
    <row r="3570" spans="1:4">
      <c r="A3570" s="5">
        <v>3509</v>
      </c>
      <c r="B3570" s="138">
        <f>'Acct Summary 7-8'!K6</f>
        <v>0</v>
      </c>
      <c r="C3570" s="2" t="s">
        <v>572</v>
      </c>
      <c r="D3570" s="2" t="str">
        <f t="shared" si="54"/>
        <v>Error?</v>
      </c>
    </row>
    <row r="3571" spans="1:4">
      <c r="A3571" s="5">
        <v>3510</v>
      </c>
      <c r="B3571" s="138">
        <f>'Acct Summary 7-8'!K8</f>
        <v>1994405</v>
      </c>
      <c r="C3571" s="2" t="s">
        <v>572</v>
      </c>
      <c r="D3571" s="2" t="str">
        <f t="shared" si="54"/>
        <v>Error?</v>
      </c>
    </row>
    <row r="3572" spans="1:4">
      <c r="A3572" s="5">
        <v>3511</v>
      </c>
      <c r="B3572" s="138">
        <f>'Acct Summary 7-8'!K13</f>
        <v>4124941</v>
      </c>
      <c r="C3572" s="2" t="s">
        <v>572</v>
      </c>
      <c r="D3572" s="2" t="str">
        <f t="shared" si="54"/>
        <v>Error?</v>
      </c>
    </row>
    <row r="3573" spans="1:4">
      <c r="A3573" s="5">
        <v>3512</v>
      </c>
      <c r="B3573" s="138">
        <f>'Acct Summary 7-8'!K15</f>
        <v>0</v>
      </c>
      <c r="C3573" s="2" t="s">
        <v>572</v>
      </c>
      <c r="D3573" s="2" t="str">
        <f t="shared" si="54"/>
        <v>Error?</v>
      </c>
    </row>
    <row r="3574" spans="1:4">
      <c r="A3574" s="5">
        <v>3513</v>
      </c>
      <c r="B3574" s="138">
        <f>'Acct Summary 7-8'!K16</f>
        <v>0</v>
      </c>
      <c r="C3574" s="2" t="s">
        <v>572</v>
      </c>
      <c r="D3574" s="2" t="str">
        <f t="shared" si="54"/>
        <v>Error?</v>
      </c>
    </row>
    <row r="3575" spans="1:4">
      <c r="A3575" s="5">
        <v>3514</v>
      </c>
      <c r="B3575" s="138">
        <f>'Acct Summary 7-8'!K17</f>
        <v>4124941</v>
      </c>
      <c r="C3575" s="2" t="s">
        <v>572</v>
      </c>
      <c r="D3575" s="2" t="str">
        <f t="shared" si="54"/>
        <v>Error?</v>
      </c>
    </row>
    <row r="3576" spans="1:4">
      <c r="A3576" s="5">
        <v>3515</v>
      </c>
      <c r="B3576" s="138">
        <f>'Acct Summary 7-8'!K20</f>
        <v>-2130536</v>
      </c>
      <c r="C3576" s="2" t="s">
        <v>572</v>
      </c>
      <c r="D3576" s="2" t="str">
        <f t="shared" si="54"/>
        <v>Error?</v>
      </c>
    </row>
    <row r="3577" spans="1:4">
      <c r="A3577" s="5">
        <v>3516</v>
      </c>
      <c r="B3577" s="138">
        <f>'Acct Summary 7-8'!K26</f>
        <v>0</v>
      </c>
      <c r="D3577" s="2" t="str">
        <f t="shared" si="54"/>
        <v>Error?</v>
      </c>
    </row>
    <row r="3578" spans="1:4">
      <c r="A3578" s="5">
        <v>3517</v>
      </c>
      <c r="B3578" s="138">
        <f>'Acct Summary 7-8'!K28</f>
        <v>0</v>
      </c>
      <c r="D3578" s="2" t="str">
        <f t="shared" si="54"/>
        <v>Error?</v>
      </c>
    </row>
    <row r="3579" spans="1:4">
      <c r="A3579" s="5">
        <v>3518</v>
      </c>
      <c r="B3579" s="138">
        <f>'Acct Summary 7-8'!K33</f>
        <v>0</v>
      </c>
      <c r="D3579" s="2" t="str">
        <f t="shared" si="54"/>
        <v>Error?</v>
      </c>
    </row>
    <row r="3580" spans="1:4">
      <c r="A3580" s="5">
        <v>3519</v>
      </c>
      <c r="B3580" s="138">
        <f>'Acct Summary 7-8'!K34</f>
        <v>0</v>
      </c>
      <c r="D3580" s="2" t="str">
        <f t="shared" si="54"/>
        <v>Error?</v>
      </c>
    </row>
    <row r="3581" spans="1:4">
      <c r="A3581" s="5">
        <v>3520</v>
      </c>
      <c r="B3581" s="138">
        <f>'Acct Summary 7-8'!K35</f>
        <v>0</v>
      </c>
      <c r="D3581" s="2" t="str">
        <f t="shared" si="54"/>
        <v>Error?</v>
      </c>
    </row>
    <row r="3582" spans="1:4">
      <c r="A3582" s="5">
        <v>3521</v>
      </c>
      <c r="B3582" s="138">
        <f>'Acct Summary 7-8'!K36</f>
        <v>0</v>
      </c>
      <c r="D3582" s="2" t="str">
        <f t="shared" si="54"/>
        <v>Error?</v>
      </c>
    </row>
    <row r="3583" spans="1:4">
      <c r="A3583" s="5">
        <v>3522</v>
      </c>
      <c r="B3583" s="138">
        <f>'Acct Summary 7-8'!K43</f>
        <v>0</v>
      </c>
      <c r="D3583" s="2" t="str">
        <f t="shared" ref="D3583:D3646" si="55">IF(ISBLANK(B3583),"OK",IF(A3583-B3583=0,"OK","Error?"))</f>
        <v>Error?</v>
      </c>
    </row>
    <row r="3584" spans="1:4">
      <c r="A3584" s="5">
        <v>3523</v>
      </c>
      <c r="B3584" s="138">
        <f>'Acct Summary 7-8'!K44</f>
        <v>0</v>
      </c>
      <c r="C3584" s="2" t="s">
        <v>572</v>
      </c>
      <c r="D3584" s="2" t="str">
        <f t="shared" si="55"/>
        <v>Error?</v>
      </c>
    </row>
    <row r="3585" spans="1:4">
      <c r="A3585" s="12">
        <v>3524</v>
      </c>
      <c r="B3585" s="138">
        <f>'Acct Summary 7-8'!K75</f>
        <v>0</v>
      </c>
      <c r="D3585" s="2" t="str">
        <f t="shared" si="55"/>
        <v>Error?</v>
      </c>
    </row>
    <row r="3586" spans="1:4">
      <c r="A3586" s="5">
        <v>3525</v>
      </c>
      <c r="B3586" s="138">
        <f>'Acct Summary 7-8'!K76</f>
        <v>0</v>
      </c>
      <c r="C3586" s="2" t="s">
        <v>572</v>
      </c>
      <c r="D3586" s="2" t="str">
        <f t="shared" si="55"/>
        <v>Error?</v>
      </c>
    </row>
    <row r="3587" spans="1:4">
      <c r="A3587" s="5">
        <v>3526</v>
      </c>
      <c r="B3587" s="138">
        <f>'Acct Summary 7-8'!K77</f>
        <v>0</v>
      </c>
      <c r="C3587" s="2" t="s">
        <v>572</v>
      </c>
      <c r="D3587" s="2" t="str">
        <f t="shared" si="55"/>
        <v>Error?</v>
      </c>
    </row>
    <row r="3588" spans="1:4">
      <c r="A3588" s="5">
        <v>3527</v>
      </c>
      <c r="B3588" s="138">
        <f>'Acct Summary 7-8'!K78</f>
        <v>-2130536</v>
      </c>
      <c r="C3588" s="2" t="s">
        <v>572</v>
      </c>
      <c r="D3588" s="2" t="str">
        <f t="shared" si="55"/>
        <v>Error?</v>
      </c>
    </row>
    <row r="3589" spans="1:4">
      <c r="A3589" s="5">
        <v>3528</v>
      </c>
      <c r="B3589" s="138" t="e">
        <f>'Acct Summary 7-8'!#REF!</f>
        <v>#REF!</v>
      </c>
      <c r="D3589" s="2" t="e">
        <f t="shared" si="55"/>
        <v>#REF!</v>
      </c>
    </row>
    <row r="3590" spans="1:4">
      <c r="A3590" s="5">
        <v>3529</v>
      </c>
      <c r="B3590" s="138">
        <f>'Acct Summary 7-8'!K79</f>
        <v>105284</v>
      </c>
      <c r="D3590" s="2" t="str">
        <f t="shared" si="55"/>
        <v>Error?</v>
      </c>
    </row>
    <row r="3591" spans="1:4">
      <c r="A3591" s="5">
        <v>3530</v>
      </c>
      <c r="B3591" s="138">
        <f>'Acct Summary 7-8'!K81</f>
        <v>-2025252</v>
      </c>
      <c r="C3591" s="2" t="s">
        <v>572</v>
      </c>
      <c r="D3591" s="2" t="str">
        <f t="shared" si="55"/>
        <v>Error?</v>
      </c>
    </row>
    <row r="3592" spans="1:4">
      <c r="A3592" s="10">
        <v>3531</v>
      </c>
      <c r="D3592" s="2" t="str">
        <f t="shared" si="55"/>
        <v>OK</v>
      </c>
    </row>
    <row r="3593" spans="1:4">
      <c r="A3593" s="10">
        <v>3532</v>
      </c>
      <c r="D3593" s="2" t="str">
        <f t="shared" si="55"/>
        <v>OK</v>
      </c>
    </row>
    <row r="3594" spans="1:4">
      <c r="A3594" s="10">
        <v>3533</v>
      </c>
      <c r="D3594" s="2" t="str">
        <f t="shared" si="55"/>
        <v>OK</v>
      </c>
    </row>
    <row r="3595" spans="1:4">
      <c r="A3595" s="10">
        <v>3534</v>
      </c>
      <c r="D3595" s="2" t="str">
        <f t="shared" si="55"/>
        <v>OK</v>
      </c>
    </row>
    <row r="3596" spans="1:4">
      <c r="A3596" s="10">
        <v>3535</v>
      </c>
      <c r="D3596" s="2" t="str">
        <f t="shared" si="55"/>
        <v>OK</v>
      </c>
    </row>
    <row r="3597" spans="1:4">
      <c r="A3597" s="10">
        <v>3536</v>
      </c>
      <c r="D3597" s="2" t="str">
        <f t="shared" si="55"/>
        <v>OK</v>
      </c>
    </row>
    <row r="3598" spans="1:4">
      <c r="A3598" s="10">
        <v>3537</v>
      </c>
      <c r="D3598" s="2" t="str">
        <f t="shared" si="55"/>
        <v>OK</v>
      </c>
    </row>
    <row r="3599" spans="1:4">
      <c r="A3599" s="10">
        <v>3538</v>
      </c>
      <c r="D3599" s="2" t="str">
        <f t="shared" si="55"/>
        <v>OK</v>
      </c>
    </row>
    <row r="3600" spans="1:4">
      <c r="A3600" s="10">
        <v>3539</v>
      </c>
      <c r="D3600" s="2" t="str">
        <f t="shared" si="55"/>
        <v>OK</v>
      </c>
    </row>
    <row r="3601" spans="1:4">
      <c r="A3601" s="10">
        <v>3540</v>
      </c>
      <c r="D3601" s="2" t="str">
        <f t="shared" si="55"/>
        <v>OK</v>
      </c>
    </row>
    <row r="3602" spans="1:4">
      <c r="A3602" s="10">
        <v>3541</v>
      </c>
      <c r="D3602" s="2" t="str">
        <f t="shared" si="55"/>
        <v>OK</v>
      </c>
    </row>
    <row r="3603" spans="1:4">
      <c r="A3603" s="10">
        <v>3542</v>
      </c>
      <c r="D3603" s="2" t="str">
        <f t="shared" si="55"/>
        <v>OK</v>
      </c>
    </row>
    <row r="3604" spans="1:4">
      <c r="A3604" s="10">
        <v>3543</v>
      </c>
      <c r="D3604" s="2" t="str">
        <f t="shared" si="55"/>
        <v>OK</v>
      </c>
    </row>
    <row r="3605" spans="1:4">
      <c r="A3605" s="10">
        <v>3544</v>
      </c>
      <c r="D3605" s="2" t="str">
        <f t="shared" si="55"/>
        <v>OK</v>
      </c>
    </row>
    <row r="3606" spans="1:4">
      <c r="A3606" s="10">
        <v>3545</v>
      </c>
      <c r="D3606" s="2" t="str">
        <f t="shared" si="55"/>
        <v>OK</v>
      </c>
    </row>
    <row r="3607" spans="1:4">
      <c r="A3607" s="10">
        <v>3546</v>
      </c>
      <c r="D3607" s="2" t="str">
        <f t="shared" si="55"/>
        <v>OK</v>
      </c>
    </row>
    <row r="3608" spans="1:4">
      <c r="A3608" s="10">
        <v>3547</v>
      </c>
      <c r="D3608" s="2" t="str">
        <f t="shared" si="55"/>
        <v>OK</v>
      </c>
    </row>
    <row r="3609" spans="1:4">
      <c r="A3609" s="10">
        <v>3548</v>
      </c>
      <c r="D3609" s="2" t="str">
        <f t="shared" si="55"/>
        <v>OK</v>
      </c>
    </row>
    <row r="3610" spans="1:4">
      <c r="A3610" s="10">
        <v>3549</v>
      </c>
      <c r="D3610" s="2" t="str">
        <f t="shared" si="55"/>
        <v>OK</v>
      </c>
    </row>
    <row r="3611" spans="1:4">
      <c r="A3611" s="10">
        <v>3550</v>
      </c>
      <c r="D3611" s="2" t="str">
        <f t="shared" si="55"/>
        <v>OK</v>
      </c>
    </row>
    <row r="3612" spans="1:4">
      <c r="A3612" s="10">
        <v>3551</v>
      </c>
      <c r="D3612" s="2" t="str">
        <f t="shared" si="55"/>
        <v>OK</v>
      </c>
    </row>
    <row r="3613" spans="1:4">
      <c r="A3613" s="10">
        <v>3552</v>
      </c>
      <c r="D3613" s="2" t="str">
        <f t="shared" si="55"/>
        <v>OK</v>
      </c>
    </row>
    <row r="3614" spans="1:4">
      <c r="A3614" s="10">
        <v>3553</v>
      </c>
      <c r="D3614" s="2" t="str">
        <f t="shared" si="55"/>
        <v>OK</v>
      </c>
    </row>
    <row r="3615" spans="1:4">
      <c r="A3615" s="10">
        <v>3554</v>
      </c>
      <c r="D3615" s="2" t="str">
        <f t="shared" si="55"/>
        <v>OK</v>
      </c>
    </row>
    <row r="3616" spans="1:4">
      <c r="A3616" s="10">
        <v>3555</v>
      </c>
      <c r="D3616" s="2" t="str">
        <f t="shared" si="55"/>
        <v>OK</v>
      </c>
    </row>
    <row r="3617" spans="1:4">
      <c r="A3617" s="5">
        <v>3556</v>
      </c>
      <c r="B3617" s="138">
        <f>'Expenditures 15-22'!C348</f>
        <v>18787</v>
      </c>
      <c r="D3617" s="2" t="str">
        <f t="shared" si="55"/>
        <v>Error?</v>
      </c>
    </row>
    <row r="3618" spans="1:4">
      <c r="A3618" s="5">
        <v>3557</v>
      </c>
      <c r="B3618" s="138">
        <f>'Expenditures 15-22'!C349</f>
        <v>567857</v>
      </c>
      <c r="D3618" s="2" t="str">
        <f t="shared" si="55"/>
        <v>Error?</v>
      </c>
    </row>
    <row r="3619" spans="1:4">
      <c r="A3619" s="5">
        <v>3558</v>
      </c>
      <c r="B3619" s="138">
        <f>'Expenditures 15-22'!C350</f>
        <v>586644</v>
      </c>
      <c r="C3619" s="2" t="s">
        <v>572</v>
      </c>
      <c r="D3619" s="2" t="str">
        <f t="shared" si="55"/>
        <v>Error?</v>
      </c>
    </row>
    <row r="3620" spans="1:4">
      <c r="A3620" s="5">
        <v>3559</v>
      </c>
      <c r="B3620" s="138">
        <f>'Expenditures 15-22'!C351</f>
        <v>0</v>
      </c>
      <c r="D3620" s="2" t="str">
        <f t="shared" si="55"/>
        <v>Error?</v>
      </c>
    </row>
    <row r="3621" spans="1:4">
      <c r="A3621" s="5">
        <v>3560</v>
      </c>
      <c r="B3621" s="138">
        <f>'Expenditures 15-22'!C352</f>
        <v>586644</v>
      </c>
      <c r="C3621" s="2" t="s">
        <v>572</v>
      </c>
      <c r="D3621" s="2" t="str">
        <f t="shared" si="55"/>
        <v>Error?</v>
      </c>
    </row>
    <row r="3622" spans="1:4">
      <c r="A3622" s="5">
        <v>3561</v>
      </c>
      <c r="B3622" s="138">
        <f>'Expenditures 15-22'!C367</f>
        <v>586644</v>
      </c>
      <c r="C3622" s="2" t="s">
        <v>572</v>
      </c>
      <c r="D3622" s="2" t="str">
        <f t="shared" si="55"/>
        <v>Error?</v>
      </c>
    </row>
    <row r="3623" spans="1:4">
      <c r="A3623" s="10">
        <v>3562</v>
      </c>
      <c r="D3623" s="2" t="str">
        <f t="shared" si="55"/>
        <v>OK</v>
      </c>
    </row>
    <row r="3624" spans="1:4">
      <c r="A3624" s="5">
        <v>3563</v>
      </c>
      <c r="B3624" s="138">
        <f>'Expenditures 15-22'!D348</f>
        <v>0</v>
      </c>
      <c r="D3624" s="2" t="str">
        <f t="shared" si="55"/>
        <v>Error?</v>
      </c>
    </row>
    <row r="3625" spans="1:4">
      <c r="A3625" s="5">
        <v>3564</v>
      </c>
      <c r="B3625" s="138">
        <f>'Expenditures 15-22'!D349</f>
        <v>135907</v>
      </c>
      <c r="D3625" s="2" t="str">
        <f t="shared" si="55"/>
        <v>Error?</v>
      </c>
    </row>
    <row r="3626" spans="1:4">
      <c r="A3626" s="5">
        <v>3565</v>
      </c>
      <c r="B3626" s="138">
        <f>'Expenditures 15-22'!D350</f>
        <v>135907</v>
      </c>
      <c r="C3626" s="2" t="s">
        <v>572</v>
      </c>
      <c r="D3626" s="2" t="str">
        <f t="shared" si="55"/>
        <v>Error?</v>
      </c>
    </row>
    <row r="3627" spans="1:4">
      <c r="A3627" s="5">
        <v>3566</v>
      </c>
      <c r="B3627" s="138">
        <f>'Expenditures 15-22'!D351</f>
        <v>0</v>
      </c>
      <c r="D3627" s="2" t="str">
        <f t="shared" si="55"/>
        <v>Error?</v>
      </c>
    </row>
    <row r="3628" spans="1:4">
      <c r="A3628" s="5">
        <v>3567</v>
      </c>
      <c r="B3628" s="138">
        <f>'Expenditures 15-22'!D352</f>
        <v>135907</v>
      </c>
      <c r="C3628" s="2" t="s">
        <v>572</v>
      </c>
      <c r="D3628" s="2" t="str">
        <f t="shared" si="55"/>
        <v>Error?</v>
      </c>
    </row>
    <row r="3629" spans="1:4">
      <c r="A3629" s="5">
        <v>3568</v>
      </c>
      <c r="B3629" s="138">
        <f>'Expenditures 15-22'!D367</f>
        <v>135907</v>
      </c>
      <c r="C3629" s="2" t="s">
        <v>572</v>
      </c>
      <c r="D3629" s="2" t="str">
        <f t="shared" si="55"/>
        <v>Error?</v>
      </c>
    </row>
    <row r="3630" spans="1:4">
      <c r="A3630" s="10">
        <v>3569</v>
      </c>
      <c r="D3630" s="2" t="str">
        <f t="shared" si="55"/>
        <v>OK</v>
      </c>
    </row>
    <row r="3631" spans="1:4">
      <c r="A3631" s="5">
        <v>3570</v>
      </c>
      <c r="B3631" s="138">
        <f>'Expenditures 15-22'!E348</f>
        <v>154</v>
      </c>
      <c r="D3631" s="2" t="str">
        <f t="shared" si="55"/>
        <v>Error?</v>
      </c>
    </row>
    <row r="3632" spans="1:4">
      <c r="A3632" s="5">
        <v>3571</v>
      </c>
      <c r="B3632" s="138">
        <f>'Expenditures 15-22'!E349</f>
        <v>551809</v>
      </c>
      <c r="D3632" s="2" t="str">
        <f t="shared" si="55"/>
        <v>Error?</v>
      </c>
    </row>
    <row r="3633" spans="1:4">
      <c r="A3633" s="5">
        <v>3572</v>
      </c>
      <c r="B3633" s="138">
        <f>'Expenditures 15-22'!E350</f>
        <v>551963</v>
      </c>
      <c r="C3633" s="2" t="s">
        <v>572</v>
      </c>
      <c r="D3633" s="2" t="str">
        <f t="shared" si="55"/>
        <v>Error?</v>
      </c>
    </row>
    <row r="3634" spans="1:4">
      <c r="A3634" s="5">
        <v>3573</v>
      </c>
      <c r="B3634" s="138">
        <f>'Expenditures 15-22'!E351</f>
        <v>0</v>
      </c>
      <c r="D3634" s="2" t="str">
        <f t="shared" si="55"/>
        <v>Error?</v>
      </c>
    </row>
    <row r="3635" spans="1:4">
      <c r="A3635" s="5">
        <v>3574</v>
      </c>
      <c r="B3635" s="138">
        <f>B3583</f>
        <v>0</v>
      </c>
      <c r="C3635" s="2" t="s">
        <v>572</v>
      </c>
      <c r="D3635" s="2" t="str">
        <f t="shared" si="55"/>
        <v>Error?</v>
      </c>
    </row>
    <row r="3636" spans="1:4">
      <c r="A3636" s="5">
        <v>3575</v>
      </c>
      <c r="B3636" s="138">
        <f>'Expenditures 15-22'!E367</f>
        <v>551963</v>
      </c>
      <c r="C3636" s="2" t="s">
        <v>572</v>
      </c>
      <c r="D3636" s="2" t="str">
        <f t="shared" si="55"/>
        <v>Error?</v>
      </c>
    </row>
    <row r="3637" spans="1:4">
      <c r="A3637" s="10">
        <v>3576</v>
      </c>
      <c r="D3637" s="2" t="str">
        <f t="shared" si="55"/>
        <v>OK</v>
      </c>
    </row>
    <row r="3638" spans="1:4">
      <c r="A3638" s="5">
        <v>3577</v>
      </c>
      <c r="B3638" s="138">
        <f>'Expenditures 15-22'!F348</f>
        <v>0</v>
      </c>
      <c r="D3638" s="2" t="str">
        <f t="shared" si="55"/>
        <v>Error?</v>
      </c>
    </row>
    <row r="3639" spans="1:4">
      <c r="A3639" s="5">
        <v>3578</v>
      </c>
      <c r="B3639" s="138">
        <f>'Expenditures 15-22'!F349</f>
        <v>5228</v>
      </c>
      <c r="D3639" s="2" t="str">
        <f t="shared" si="55"/>
        <v>Error?</v>
      </c>
    </row>
    <row r="3640" spans="1:4">
      <c r="A3640" s="5">
        <v>3579</v>
      </c>
      <c r="B3640" s="138">
        <f>'Expenditures 15-22'!F350</f>
        <v>5228</v>
      </c>
      <c r="C3640" s="2" t="s">
        <v>572</v>
      </c>
      <c r="D3640" s="2" t="str">
        <f t="shared" si="55"/>
        <v>Error?</v>
      </c>
    </row>
    <row r="3641" spans="1:4">
      <c r="A3641" s="5">
        <v>3580</v>
      </c>
      <c r="B3641" s="138">
        <f>'Expenditures 15-22'!F351</f>
        <v>0</v>
      </c>
      <c r="D3641" s="2" t="str">
        <f t="shared" si="55"/>
        <v>Error?</v>
      </c>
    </row>
    <row r="3642" spans="1:4">
      <c r="A3642" s="5">
        <v>3581</v>
      </c>
      <c r="B3642" s="138">
        <f>'Expenditures 15-22'!F352</f>
        <v>5228</v>
      </c>
      <c r="C3642" s="2" t="s">
        <v>572</v>
      </c>
      <c r="D3642" s="2" t="str">
        <f t="shared" si="55"/>
        <v>Error?</v>
      </c>
    </row>
    <row r="3643" spans="1:4">
      <c r="A3643" s="5">
        <v>3582</v>
      </c>
      <c r="B3643" s="138">
        <f>'Expenditures 15-22'!F367</f>
        <v>5228</v>
      </c>
      <c r="C3643" s="2" t="s">
        <v>572</v>
      </c>
      <c r="D3643" s="2" t="str">
        <f t="shared" si="55"/>
        <v>Error?</v>
      </c>
    </row>
    <row r="3644" spans="1:4">
      <c r="A3644" s="10">
        <v>3583</v>
      </c>
      <c r="D3644" s="2" t="str">
        <f t="shared" si="55"/>
        <v>OK</v>
      </c>
    </row>
    <row r="3645" spans="1:4">
      <c r="A3645" s="5">
        <v>3584</v>
      </c>
      <c r="B3645" s="138">
        <f>'Expenditures 15-22'!G348</f>
        <v>0</v>
      </c>
      <c r="D3645" s="2" t="str">
        <f t="shared" si="55"/>
        <v>Error?</v>
      </c>
    </row>
    <row r="3646" spans="1:4">
      <c r="A3646" s="5">
        <v>3585</v>
      </c>
      <c r="B3646" s="138">
        <f>'Expenditures 15-22'!G349</f>
        <v>2845199</v>
      </c>
      <c r="D3646" s="2" t="str">
        <f t="shared" si="55"/>
        <v>Error?</v>
      </c>
    </row>
    <row r="3647" spans="1:4">
      <c r="A3647" s="5">
        <v>3586</v>
      </c>
      <c r="B3647" s="138">
        <f>'Expenditures 15-22'!G350</f>
        <v>2845199</v>
      </c>
      <c r="C3647" s="2" t="s">
        <v>572</v>
      </c>
      <c r="D3647" s="2" t="str">
        <f t="shared" ref="D3647:D3710" si="56">IF(ISBLANK(B3647),"OK",IF(A3647-B3647=0,"OK","Error?"))</f>
        <v>Error?</v>
      </c>
    </row>
    <row r="3648" spans="1:4">
      <c r="A3648" s="5">
        <v>3587</v>
      </c>
      <c r="B3648" s="138">
        <f>'Expenditures 15-22'!G351</f>
        <v>0</v>
      </c>
      <c r="D3648" s="2" t="str">
        <f t="shared" si="56"/>
        <v>Error?</v>
      </c>
    </row>
    <row r="3649" spans="1:4">
      <c r="A3649" s="5">
        <v>3588</v>
      </c>
      <c r="B3649" s="138">
        <f>'Expenditures 15-22'!G352</f>
        <v>2845199</v>
      </c>
      <c r="C3649" s="2" t="s">
        <v>572</v>
      </c>
      <c r="D3649" s="2" t="str">
        <f t="shared" si="56"/>
        <v>Error?</v>
      </c>
    </row>
    <row r="3650" spans="1:4">
      <c r="A3650" s="5">
        <v>3589</v>
      </c>
      <c r="B3650" s="138">
        <f>'Expenditures 15-22'!G367</f>
        <v>2845199</v>
      </c>
      <c r="C3650" s="2" t="s">
        <v>572</v>
      </c>
      <c r="D3650" s="2" t="str">
        <f t="shared" si="56"/>
        <v>Error?</v>
      </c>
    </row>
    <row r="3651" spans="1:4">
      <c r="A3651" s="10">
        <v>3590</v>
      </c>
      <c r="D3651" s="2" t="str">
        <f t="shared" si="56"/>
        <v>OK</v>
      </c>
    </row>
    <row r="3652" spans="1:4">
      <c r="A3652" s="5">
        <v>3591</v>
      </c>
      <c r="B3652" s="138">
        <f>'Expenditures 15-22'!H348</f>
        <v>0</v>
      </c>
      <c r="D3652" s="2" t="str">
        <f t="shared" si="56"/>
        <v>Error?</v>
      </c>
    </row>
    <row r="3653" spans="1:4">
      <c r="A3653" s="5">
        <v>3592</v>
      </c>
      <c r="B3653" s="138">
        <f>'Expenditures 15-22'!H349</f>
        <v>0</v>
      </c>
      <c r="D3653" s="2" t="str">
        <f t="shared" si="56"/>
        <v>Error?</v>
      </c>
    </row>
    <row r="3654" spans="1:4">
      <c r="A3654" s="5">
        <v>3593</v>
      </c>
      <c r="B3654" s="138">
        <f>'Expenditures 15-22'!H350</f>
        <v>0</v>
      </c>
      <c r="C3654" s="2" t="s">
        <v>572</v>
      </c>
      <c r="D3654" s="2" t="str">
        <f t="shared" si="56"/>
        <v>Error?</v>
      </c>
    </row>
    <row r="3655" spans="1:4">
      <c r="A3655" s="5">
        <v>3594</v>
      </c>
      <c r="B3655" s="138">
        <f>'Expenditures 15-22'!H351</f>
        <v>0</v>
      </c>
      <c r="D3655" s="2" t="str">
        <f t="shared" si="56"/>
        <v>Error?</v>
      </c>
    </row>
    <row r="3656" spans="1:4">
      <c r="A3656" s="5">
        <v>3595</v>
      </c>
      <c r="B3656" s="138">
        <f>'Expenditures 15-22'!H352</f>
        <v>0</v>
      </c>
      <c r="C3656" s="2" t="s">
        <v>572</v>
      </c>
      <c r="D3656" s="2" t="str">
        <f t="shared" si="56"/>
        <v>Error?</v>
      </c>
    </row>
    <row r="3657" spans="1:4">
      <c r="A3657" s="5">
        <v>3596</v>
      </c>
      <c r="B3657" s="138">
        <f>'Expenditures 15-22'!H360</f>
        <v>0</v>
      </c>
      <c r="D3657" s="2" t="str">
        <f t="shared" si="56"/>
        <v>Error?</v>
      </c>
    </row>
    <row r="3658" spans="1:4">
      <c r="A3658" s="12">
        <v>3597</v>
      </c>
      <c r="B3658" s="138">
        <f>'Expenditures 15-22'!H362</f>
        <v>0</v>
      </c>
      <c r="D3658" s="2" t="str">
        <f t="shared" si="56"/>
        <v>Error?</v>
      </c>
    </row>
    <row r="3659" spans="1:4">
      <c r="A3659" s="10">
        <v>3598</v>
      </c>
      <c r="D3659" s="2" t="str">
        <f t="shared" si="56"/>
        <v>OK</v>
      </c>
    </row>
    <row r="3660" spans="1:4">
      <c r="A3660" s="5">
        <v>3599</v>
      </c>
      <c r="B3660" s="138">
        <f>'Expenditures 15-22'!H367</f>
        <v>0</v>
      </c>
      <c r="C3660" s="2" t="s">
        <v>572</v>
      </c>
      <c r="D3660" s="2" t="str">
        <f t="shared" si="56"/>
        <v>Error?</v>
      </c>
    </row>
    <row r="3661" spans="1:4">
      <c r="A3661" s="11">
        <v>3600</v>
      </c>
      <c r="D3661" s="2" t="str">
        <f t="shared" si="56"/>
        <v>OK</v>
      </c>
    </row>
    <row r="3662" spans="1:4">
      <c r="A3662" s="10">
        <v>3601</v>
      </c>
      <c r="D3662" s="2" t="str">
        <f t="shared" si="56"/>
        <v>OK</v>
      </c>
    </row>
    <row r="3663" spans="1:4">
      <c r="A3663" s="11">
        <v>3602</v>
      </c>
      <c r="D3663" s="2" t="str">
        <f t="shared" si="56"/>
        <v>OK</v>
      </c>
    </row>
    <row r="3664" spans="1:4">
      <c r="A3664" s="10">
        <v>3603</v>
      </c>
      <c r="C3664" s="2" t="s">
        <v>572</v>
      </c>
      <c r="D3664" s="2" t="str">
        <f t="shared" si="56"/>
        <v>OK</v>
      </c>
    </row>
    <row r="3665" spans="1:4">
      <c r="A3665" s="10">
        <v>3604</v>
      </c>
      <c r="D3665" s="2" t="str">
        <f t="shared" si="56"/>
        <v>OK</v>
      </c>
    </row>
    <row r="3666" spans="1:4">
      <c r="A3666" s="10">
        <v>3605</v>
      </c>
      <c r="D3666" s="2" t="str">
        <f t="shared" si="56"/>
        <v>OK</v>
      </c>
    </row>
    <row r="3667" spans="1:4">
      <c r="A3667" s="10">
        <v>3606</v>
      </c>
      <c r="D3667" s="2" t="str">
        <f t="shared" si="56"/>
        <v>OK</v>
      </c>
    </row>
    <row r="3668" spans="1:4">
      <c r="A3668" s="5">
        <v>3607</v>
      </c>
      <c r="B3668" s="138">
        <f>'Expenditures 15-22'!K348</f>
        <v>18941</v>
      </c>
      <c r="C3668" s="2" t="s">
        <v>572</v>
      </c>
      <c r="D3668" s="2" t="str">
        <f t="shared" si="56"/>
        <v>Error?</v>
      </c>
    </row>
    <row r="3669" spans="1:4">
      <c r="A3669" s="5">
        <v>3608</v>
      </c>
      <c r="B3669" s="138">
        <f>'Expenditures 15-22'!K349</f>
        <v>4106000</v>
      </c>
      <c r="C3669" s="2" t="s">
        <v>572</v>
      </c>
      <c r="D3669" s="2" t="str">
        <f t="shared" si="56"/>
        <v>Error?</v>
      </c>
    </row>
    <row r="3670" spans="1:4">
      <c r="A3670" s="5">
        <v>3609</v>
      </c>
      <c r="B3670" s="138">
        <f>'Expenditures 15-22'!K350</f>
        <v>4124941</v>
      </c>
      <c r="C3670" s="2" t="s">
        <v>572</v>
      </c>
      <c r="D3670" s="2" t="str">
        <f t="shared" si="56"/>
        <v>Error?</v>
      </c>
    </row>
    <row r="3671" spans="1:4">
      <c r="A3671" s="5">
        <v>3610</v>
      </c>
      <c r="B3671" s="138">
        <f>'Expenditures 15-22'!K351</f>
        <v>0</v>
      </c>
      <c r="C3671" s="2" t="s">
        <v>572</v>
      </c>
      <c r="D3671" s="2" t="str">
        <f t="shared" si="56"/>
        <v>Error?</v>
      </c>
    </row>
    <row r="3672" spans="1:4">
      <c r="A3672" s="5">
        <v>3611</v>
      </c>
      <c r="B3672" s="138">
        <f>'Expenditures 15-22'!K352</f>
        <v>4124941</v>
      </c>
      <c r="C3672" s="2" t="s">
        <v>572</v>
      </c>
      <c r="D3672" s="2" t="str">
        <f t="shared" si="56"/>
        <v>Error?</v>
      </c>
    </row>
    <row r="3673" spans="1:4">
      <c r="A3673" s="5">
        <v>3612</v>
      </c>
      <c r="B3673" s="138">
        <f>'Expenditures 15-22'!K354</f>
        <v>0</v>
      </c>
      <c r="C3673" s="2" t="s">
        <v>572</v>
      </c>
      <c r="D3673" s="2" t="str">
        <f t="shared" si="56"/>
        <v>Error?</v>
      </c>
    </row>
    <row r="3674" spans="1:4">
      <c r="A3674" s="12">
        <v>3613</v>
      </c>
      <c r="B3674" s="138">
        <f>'Expenditures 15-22'!K355</f>
        <v>0</v>
      </c>
      <c r="D3674" s="2" t="str">
        <f t="shared" si="56"/>
        <v>Error?</v>
      </c>
    </row>
    <row r="3675" spans="1:4">
      <c r="A3675" s="5">
        <v>3614</v>
      </c>
      <c r="B3675" s="138">
        <f>'Expenditures 15-22'!K360</f>
        <v>0</v>
      </c>
      <c r="C3675" s="2" t="s">
        <v>572</v>
      </c>
      <c r="D3675" s="2" t="str">
        <f t="shared" si="56"/>
        <v>Error?</v>
      </c>
    </row>
    <row r="3676" spans="1:4">
      <c r="A3676" s="12">
        <v>3615</v>
      </c>
      <c r="B3676" s="138">
        <f>'Expenditures 15-22'!K362</f>
        <v>0</v>
      </c>
      <c r="D3676" s="2" t="str">
        <f t="shared" si="56"/>
        <v>Error?</v>
      </c>
    </row>
    <row r="3677" spans="1:4">
      <c r="A3677" s="10">
        <v>3616</v>
      </c>
      <c r="D3677" s="2" t="str">
        <f t="shared" si="56"/>
        <v>OK</v>
      </c>
    </row>
    <row r="3678" spans="1:4">
      <c r="A3678" s="5">
        <v>3617</v>
      </c>
      <c r="B3678" s="138">
        <f>'Expenditures 15-22'!K367</f>
        <v>4124941</v>
      </c>
      <c r="C3678" s="2" t="s">
        <v>572</v>
      </c>
      <c r="D3678" s="2" t="str">
        <f t="shared" si="56"/>
        <v>Error?</v>
      </c>
    </row>
    <row r="3679" spans="1:4">
      <c r="A3679" s="10">
        <v>3618</v>
      </c>
      <c r="D3679" s="2" t="str">
        <f t="shared" si="56"/>
        <v>OK</v>
      </c>
    </row>
    <row r="3680" spans="1:4">
      <c r="A3680" s="10">
        <v>3619</v>
      </c>
      <c r="D3680" s="2" t="str">
        <f t="shared" si="56"/>
        <v>OK</v>
      </c>
    </row>
    <row r="3681" spans="1:4">
      <c r="A3681" s="5">
        <v>3620</v>
      </c>
      <c r="B3681" s="138">
        <f>'Expenditures 15-22'!K368</f>
        <v>-2130536</v>
      </c>
      <c r="C3681" s="2" t="s">
        <v>572</v>
      </c>
      <c r="D3681" s="2" t="str">
        <f t="shared" si="56"/>
        <v>Error?</v>
      </c>
    </row>
    <row r="3682" spans="1:4">
      <c r="A3682" s="5">
        <v>3621</v>
      </c>
      <c r="B3682" s="138">
        <f>'Short-Term Long-Term Debt 24'!C13</f>
        <v>0</v>
      </c>
      <c r="D3682" s="2" t="str">
        <f t="shared" si="56"/>
        <v>Error?</v>
      </c>
    </row>
    <row r="3683" spans="1:4">
      <c r="A3683" s="5">
        <v>3622</v>
      </c>
      <c r="B3683" s="138">
        <f>'Short-Term Long-Term Debt 24'!C19</f>
        <v>0</v>
      </c>
      <c r="D3683" s="2" t="str">
        <f t="shared" si="56"/>
        <v>Error?</v>
      </c>
    </row>
    <row r="3684" spans="1:4">
      <c r="A3684" s="12">
        <v>3623</v>
      </c>
      <c r="B3684" s="138">
        <f>'Short-Term Long-Term Debt 24'!D13</f>
        <v>0</v>
      </c>
      <c r="D3684" s="2" t="str">
        <f t="shared" si="56"/>
        <v>Error?</v>
      </c>
    </row>
    <row r="3685" spans="1:4">
      <c r="A3685" s="5">
        <v>3624</v>
      </c>
      <c r="B3685" s="138">
        <f>'Short-Term Long-Term Debt 24'!D19</f>
        <v>0</v>
      </c>
      <c r="D3685" s="2" t="str">
        <f t="shared" si="56"/>
        <v>Error?</v>
      </c>
    </row>
    <row r="3686" spans="1:4">
      <c r="A3686" s="5">
        <v>3625</v>
      </c>
      <c r="B3686" s="138">
        <f>'Short-Term Long-Term Debt 24'!E13</f>
        <v>0</v>
      </c>
      <c r="D3686" s="2" t="str">
        <f t="shared" si="56"/>
        <v>Error?</v>
      </c>
    </row>
    <row r="3687" spans="1:4">
      <c r="A3687" s="5">
        <v>3626</v>
      </c>
      <c r="B3687" s="138">
        <f>'Short-Term Long-Term Debt 24'!E19</f>
        <v>0</v>
      </c>
      <c r="D3687" s="2" t="str">
        <f t="shared" si="56"/>
        <v>Error?</v>
      </c>
    </row>
    <row r="3688" spans="1:4">
      <c r="A3688" s="5">
        <v>3627</v>
      </c>
      <c r="B3688" s="138">
        <f>'Short-Term Long-Term Debt 24'!F13</f>
        <v>0</v>
      </c>
      <c r="C3688" s="2" t="s">
        <v>572</v>
      </c>
      <c r="D3688" s="2" t="str">
        <f t="shared" si="56"/>
        <v>Error?</v>
      </c>
    </row>
    <row r="3689" spans="1:4">
      <c r="A3689" s="5">
        <v>3628</v>
      </c>
      <c r="B3689" s="138">
        <f>'Short-Term Long-Term Debt 24'!F19</f>
        <v>0</v>
      </c>
      <c r="C3689" s="2" t="s">
        <v>572</v>
      </c>
      <c r="D3689" s="2" t="str">
        <f t="shared" si="56"/>
        <v>Error?</v>
      </c>
    </row>
    <row r="3690" spans="1:4">
      <c r="A3690" s="10">
        <v>3629</v>
      </c>
      <c r="D3690" s="2" t="str">
        <f t="shared" si="56"/>
        <v>OK</v>
      </c>
    </row>
    <row r="3691" spans="1:4">
      <c r="A3691" s="10">
        <v>3630</v>
      </c>
      <c r="D3691" s="2" t="str">
        <f t="shared" si="56"/>
        <v>OK</v>
      </c>
    </row>
    <row r="3692" spans="1:4">
      <c r="A3692" s="10">
        <v>3631</v>
      </c>
      <c r="D3692" s="2" t="str">
        <f t="shared" si="56"/>
        <v>OK</v>
      </c>
    </row>
    <row r="3693" spans="1:4">
      <c r="A3693" s="10">
        <v>3632</v>
      </c>
      <c r="D3693" s="2" t="str">
        <f t="shared" si="56"/>
        <v>OK</v>
      </c>
    </row>
    <row r="3694" spans="1:4">
      <c r="A3694" s="10">
        <v>3633</v>
      </c>
      <c r="D3694" s="2" t="str">
        <f t="shared" si="56"/>
        <v>OK</v>
      </c>
    </row>
    <row r="3695" spans="1:4">
      <c r="A3695" s="10">
        <v>3634</v>
      </c>
      <c r="D3695" s="2" t="str">
        <f t="shared" si="56"/>
        <v>OK</v>
      </c>
    </row>
    <row r="3696" spans="1:4">
      <c r="A3696" s="10">
        <v>3635</v>
      </c>
      <c r="D3696" s="2" t="str">
        <f t="shared" si="56"/>
        <v>OK</v>
      </c>
    </row>
    <row r="3697" spans="1:4">
      <c r="A3697" s="10">
        <v>3636</v>
      </c>
      <c r="D3697" s="2" t="str">
        <f t="shared" si="56"/>
        <v>OK</v>
      </c>
    </row>
    <row r="3698" spans="1:4">
      <c r="A3698" s="5">
        <v>3637</v>
      </c>
      <c r="B3698" s="138">
        <f>'Acct Summary 7-8'!D30</f>
        <v>0</v>
      </c>
      <c r="D3698" s="2" t="str">
        <f t="shared" si="56"/>
        <v>Error?</v>
      </c>
    </row>
    <row r="3699" spans="1:4">
      <c r="A3699" s="5">
        <v>3638</v>
      </c>
      <c r="B3699" s="138">
        <f>'Acct Summary 7-8'!E31</f>
        <v>0</v>
      </c>
      <c r="D3699" s="2" t="str">
        <f t="shared" si="56"/>
        <v>Error?</v>
      </c>
    </row>
    <row r="3700" spans="1:4">
      <c r="A3700" s="10">
        <v>3639</v>
      </c>
      <c r="D3700" s="2" t="str">
        <f t="shared" si="56"/>
        <v>OK</v>
      </c>
    </row>
    <row r="3701" spans="1:4">
      <c r="A3701" s="10">
        <v>3640</v>
      </c>
      <c r="D3701" s="2" t="str">
        <f t="shared" si="56"/>
        <v>OK</v>
      </c>
    </row>
    <row r="3702" spans="1:4">
      <c r="A3702" s="5">
        <v>3641</v>
      </c>
      <c r="B3702" s="138">
        <f>'Acct Summary 7-8'!K52</f>
        <v>0</v>
      </c>
      <c r="C3702" s="2" t="s">
        <v>572</v>
      </c>
      <c r="D3702" s="2" t="str">
        <f t="shared" si="56"/>
        <v>Error?</v>
      </c>
    </row>
    <row r="3703" spans="1:4">
      <c r="A3703" s="5">
        <v>3642</v>
      </c>
      <c r="B3703" s="138">
        <f>'Acct Summary 7-8'!K53</f>
        <v>0</v>
      </c>
      <c r="C3703" s="2" t="s">
        <v>572</v>
      </c>
      <c r="D3703" s="2" t="str">
        <f t="shared" si="56"/>
        <v>Error?</v>
      </c>
    </row>
    <row r="3704" spans="1:4">
      <c r="A3704" s="10">
        <v>3643</v>
      </c>
      <c r="D3704" s="2" t="str">
        <f t="shared" si="56"/>
        <v>OK</v>
      </c>
    </row>
    <row r="3705" spans="1:4">
      <c r="A3705" s="10">
        <v>3644</v>
      </c>
      <c r="D3705" s="2" t="str">
        <f t="shared" si="56"/>
        <v>OK</v>
      </c>
    </row>
    <row r="3706" spans="1:4">
      <c r="A3706" s="10">
        <v>3645</v>
      </c>
      <c r="D3706" s="2" t="str">
        <f t="shared" si="56"/>
        <v>OK</v>
      </c>
    </row>
    <row r="3707" spans="1:4">
      <c r="A3707" s="10">
        <v>3646</v>
      </c>
      <c r="D3707" s="2" t="str">
        <f t="shared" si="56"/>
        <v>OK</v>
      </c>
    </row>
    <row r="3708" spans="1:4">
      <c r="A3708" s="10">
        <v>3647</v>
      </c>
      <c r="D3708" s="2" t="str">
        <f t="shared" si="56"/>
        <v>OK</v>
      </c>
    </row>
    <row r="3709" spans="1:4">
      <c r="A3709" s="10">
        <v>3648</v>
      </c>
      <c r="D3709" s="2" t="str">
        <f t="shared" si="56"/>
        <v>OK</v>
      </c>
    </row>
    <row r="3710" spans="1:4">
      <c r="A3710" s="10">
        <v>3649</v>
      </c>
      <c r="D3710" s="2" t="str">
        <f t="shared" si="56"/>
        <v>OK</v>
      </c>
    </row>
    <row r="3711" spans="1:4">
      <c r="A3711" s="10">
        <v>3650</v>
      </c>
      <c r="D3711" s="2" t="str">
        <f t="shared" ref="D3711:D3774" si="57">IF(ISBLANK(B3711),"OK",IF(A3711-B3711=0,"OK","Error?"))</f>
        <v>OK</v>
      </c>
    </row>
    <row r="3712" spans="1:4">
      <c r="A3712" s="10">
        <v>3651</v>
      </c>
      <c r="D3712" s="2" t="str">
        <f t="shared" si="57"/>
        <v>OK</v>
      </c>
    </row>
    <row r="3713" spans="1:4">
      <c r="A3713" s="10">
        <v>3652</v>
      </c>
      <c r="D3713" s="2" t="str">
        <f t="shared" si="57"/>
        <v>OK</v>
      </c>
    </row>
    <row r="3714" spans="1:4">
      <c r="A3714" s="10">
        <v>3653</v>
      </c>
      <c r="D3714" s="2" t="str">
        <f t="shared" si="57"/>
        <v>OK</v>
      </c>
    </row>
    <row r="3715" spans="1:4">
      <c r="A3715" s="10">
        <v>3654</v>
      </c>
      <c r="D3715" s="2" t="str">
        <f t="shared" si="57"/>
        <v>OK</v>
      </c>
    </row>
    <row r="3716" spans="1:4">
      <c r="A3716" s="10">
        <v>3655</v>
      </c>
      <c r="D3716" s="2" t="str">
        <f t="shared" si="57"/>
        <v>OK</v>
      </c>
    </row>
    <row r="3717" spans="1:4">
      <c r="A3717" s="5">
        <v>3656</v>
      </c>
      <c r="B3717" s="138">
        <f>'Expenditures 15-22'!K309</f>
        <v>0</v>
      </c>
      <c r="C3717" s="2" t="s">
        <v>572</v>
      </c>
      <c r="D3717" s="2" t="str">
        <f t="shared" si="57"/>
        <v>Error?</v>
      </c>
    </row>
    <row r="3718" spans="1:4">
      <c r="A3718" s="5">
        <v>3657</v>
      </c>
      <c r="B3718" s="138">
        <f>'Acct Summary 7-8'!K7</f>
        <v>0</v>
      </c>
      <c r="C3718" s="2" t="s">
        <v>572</v>
      </c>
      <c r="D3718" s="2" t="str">
        <f t="shared" si="57"/>
        <v>Error?</v>
      </c>
    </row>
    <row r="3719" spans="1:4">
      <c r="A3719" s="10">
        <v>3658</v>
      </c>
      <c r="D3719" s="2" t="str">
        <f t="shared" si="57"/>
        <v>OK</v>
      </c>
    </row>
    <row r="3720" spans="1:4">
      <c r="A3720" s="10">
        <v>3659</v>
      </c>
      <c r="D3720" s="2" t="str">
        <f t="shared" si="57"/>
        <v>OK</v>
      </c>
    </row>
    <row r="3721" spans="1:4">
      <c r="A3721" s="5">
        <v>3660</v>
      </c>
      <c r="B3721" s="138">
        <f>'Expenditures 15-22'!D283</f>
        <v>0</v>
      </c>
      <c r="D3721" s="2" t="str">
        <f t="shared" si="57"/>
        <v>Error?</v>
      </c>
    </row>
    <row r="3722" spans="1:4">
      <c r="A3722" s="5">
        <v>3661</v>
      </c>
      <c r="B3722" s="138">
        <f>'Expenditures 15-22'!D285</f>
        <v>0</v>
      </c>
      <c r="C3722" s="2" t="s">
        <v>572</v>
      </c>
      <c r="D3722" s="2" t="str">
        <f t="shared" si="57"/>
        <v>Error?</v>
      </c>
    </row>
    <row r="3723" spans="1:4">
      <c r="A3723" s="5">
        <v>3662</v>
      </c>
      <c r="B3723" s="138">
        <f>'Expenditures 15-22'!K283</f>
        <v>0</v>
      </c>
      <c r="C3723" s="2" t="s">
        <v>572</v>
      </c>
      <c r="D3723" s="2" t="str">
        <f t="shared" si="57"/>
        <v>Error?</v>
      </c>
    </row>
    <row r="3724" spans="1:4">
      <c r="A3724" s="5">
        <v>3663</v>
      </c>
      <c r="B3724" s="138">
        <f>'Expenditures 15-22'!K285</f>
        <v>0</v>
      </c>
      <c r="C3724" s="2" t="s">
        <v>572</v>
      </c>
      <c r="D3724" s="2" t="str">
        <f t="shared" si="57"/>
        <v>Error?</v>
      </c>
    </row>
    <row r="3725" spans="1:4">
      <c r="A3725" s="5">
        <v>3664</v>
      </c>
      <c r="B3725" s="138">
        <f>'Tax Sched 23'!B13</f>
        <v>0</v>
      </c>
      <c r="C3725" s="2" t="s">
        <v>572</v>
      </c>
      <c r="D3725" s="2" t="str">
        <f t="shared" si="57"/>
        <v>Error?</v>
      </c>
    </row>
    <row r="3726" spans="1:4">
      <c r="A3726" s="5">
        <v>3665</v>
      </c>
      <c r="B3726" s="138">
        <f>'Tax Sched 23'!D13</f>
        <v>0</v>
      </c>
      <c r="C3726" s="2" t="s">
        <v>572</v>
      </c>
      <c r="D3726" s="2" t="str">
        <f t="shared" si="57"/>
        <v>Error?</v>
      </c>
    </row>
    <row r="3727" spans="1:4">
      <c r="A3727" s="5">
        <v>3666</v>
      </c>
      <c r="B3727" s="138">
        <f>'Tax Sched 23'!C13</f>
        <v>0</v>
      </c>
      <c r="D3727" s="2" t="str">
        <f t="shared" si="57"/>
        <v>Error?</v>
      </c>
    </row>
    <row r="3728" spans="1:4">
      <c r="A3728" s="5">
        <v>3667</v>
      </c>
      <c r="B3728" s="138">
        <f>'Tax Sched 23'!F13</f>
        <v>0</v>
      </c>
      <c r="C3728" s="2" t="s">
        <v>572</v>
      </c>
      <c r="D3728" s="2" t="str">
        <f t="shared" si="57"/>
        <v>Error?</v>
      </c>
    </row>
    <row r="3729" spans="1:4">
      <c r="A3729" s="5">
        <v>3668</v>
      </c>
      <c r="B3729" s="138">
        <f>'Tax Sched 23'!E13</f>
        <v>0</v>
      </c>
      <c r="D3729" s="2" t="str">
        <f t="shared" si="57"/>
        <v>Error?</v>
      </c>
    </row>
    <row r="3730" spans="1:4">
      <c r="A3730" s="5">
        <v>3669</v>
      </c>
      <c r="B3730" s="138">
        <f>'ICR Computation 30'!E10</f>
        <v>0</v>
      </c>
      <c r="D3730" s="2" t="str">
        <f t="shared" si="57"/>
        <v>Error?</v>
      </c>
    </row>
    <row r="3731" spans="1:4">
      <c r="A3731" s="10">
        <v>3670</v>
      </c>
      <c r="D3731" s="2" t="str">
        <f t="shared" si="57"/>
        <v>OK</v>
      </c>
    </row>
    <row r="3732" spans="1:4">
      <c r="A3732" s="10">
        <v>3671</v>
      </c>
      <c r="D3732" s="2" t="str">
        <f t="shared" si="57"/>
        <v>OK</v>
      </c>
    </row>
    <row r="3733" spans="1:4">
      <c r="A3733" s="10">
        <v>3672</v>
      </c>
      <c r="D3733" s="2" t="str">
        <f t="shared" si="57"/>
        <v>OK</v>
      </c>
    </row>
    <row r="3734" spans="1:4">
      <c r="A3734" s="10">
        <v>3673</v>
      </c>
      <c r="D3734" s="2" t="str">
        <f t="shared" si="57"/>
        <v>OK</v>
      </c>
    </row>
    <row r="3735" spans="1:4">
      <c r="A3735" s="10">
        <v>3674</v>
      </c>
      <c r="D3735" s="2" t="str">
        <f t="shared" si="57"/>
        <v>OK</v>
      </c>
    </row>
    <row r="3736" spans="1:4">
      <c r="A3736" s="10">
        <v>3675</v>
      </c>
      <c r="D3736" s="2" t="str">
        <f t="shared" si="57"/>
        <v>OK</v>
      </c>
    </row>
    <row r="3737" spans="1:4">
      <c r="A3737" s="10">
        <v>3676</v>
      </c>
      <c r="D3737" s="2" t="str">
        <f t="shared" si="57"/>
        <v>OK</v>
      </c>
    </row>
    <row r="3738" spans="1:4">
      <c r="A3738" s="10">
        <v>3677</v>
      </c>
      <c r="D3738" s="2" t="str">
        <f t="shared" si="57"/>
        <v>OK</v>
      </c>
    </row>
    <row r="3739" spans="1:4">
      <c r="A3739" s="10">
        <v>3678</v>
      </c>
      <c r="D3739" s="2" t="str">
        <f t="shared" si="57"/>
        <v>OK</v>
      </c>
    </row>
    <row r="3740" spans="1:4">
      <c r="A3740" s="10">
        <v>3679</v>
      </c>
      <c r="D3740" s="2" t="str">
        <f t="shared" si="57"/>
        <v>OK</v>
      </c>
    </row>
    <row r="3741" spans="1:4">
      <c r="A3741" s="10">
        <v>3680</v>
      </c>
      <c r="D3741" s="2" t="str">
        <f t="shared" si="57"/>
        <v>OK</v>
      </c>
    </row>
    <row r="3742" spans="1:4">
      <c r="A3742" s="10">
        <v>3681</v>
      </c>
      <c r="D3742" s="2" t="str">
        <f t="shared" si="57"/>
        <v>OK</v>
      </c>
    </row>
    <row r="3743" spans="1:4">
      <c r="A3743" s="10">
        <v>3682</v>
      </c>
      <c r="D3743" s="2" t="str">
        <f t="shared" si="57"/>
        <v>OK</v>
      </c>
    </row>
    <row r="3744" spans="1:4">
      <c r="A3744" s="10">
        <v>3683</v>
      </c>
      <c r="D3744" s="2" t="str">
        <f t="shared" si="57"/>
        <v>OK</v>
      </c>
    </row>
    <row r="3745" spans="1:4">
      <c r="A3745" s="10">
        <v>3684</v>
      </c>
      <c r="D3745" s="2" t="str">
        <f t="shared" si="57"/>
        <v>OK</v>
      </c>
    </row>
    <row r="3746" spans="1:4">
      <c r="A3746" s="10">
        <v>3685</v>
      </c>
      <c r="D3746" s="2" t="str">
        <f t="shared" si="57"/>
        <v>OK</v>
      </c>
    </row>
    <row r="3747" spans="1:4">
      <c r="A3747" s="10">
        <v>3686</v>
      </c>
      <c r="D3747" s="2" t="str">
        <f t="shared" si="57"/>
        <v>OK</v>
      </c>
    </row>
    <row r="3748" spans="1:4">
      <c r="A3748" s="10">
        <v>3687</v>
      </c>
      <c r="D3748" s="2" t="str">
        <f t="shared" si="57"/>
        <v>OK</v>
      </c>
    </row>
    <row r="3749" spans="1:4">
      <c r="A3749" s="10">
        <v>3688</v>
      </c>
      <c r="D3749" s="2" t="str">
        <f t="shared" si="57"/>
        <v>OK</v>
      </c>
    </row>
    <row r="3750" spans="1:4">
      <c r="A3750" s="10">
        <v>3689</v>
      </c>
      <c r="D3750" s="2" t="str">
        <f t="shared" si="57"/>
        <v>OK</v>
      </c>
    </row>
    <row r="3751" spans="1:4">
      <c r="A3751" s="10">
        <v>3690</v>
      </c>
      <c r="D3751" s="2" t="str">
        <f t="shared" si="57"/>
        <v>OK</v>
      </c>
    </row>
    <row r="3752" spans="1:4">
      <c r="A3752" s="10">
        <v>3691</v>
      </c>
      <c r="D3752" s="2" t="str">
        <f t="shared" si="57"/>
        <v>OK</v>
      </c>
    </row>
    <row r="3753" spans="1:4">
      <c r="A3753" s="10">
        <v>3692</v>
      </c>
      <c r="D3753" s="2" t="str">
        <f t="shared" si="57"/>
        <v>OK</v>
      </c>
    </row>
    <row r="3754" spans="1:4">
      <c r="A3754" s="10">
        <v>3693</v>
      </c>
      <c r="D3754" s="2" t="str">
        <f t="shared" si="57"/>
        <v>OK</v>
      </c>
    </row>
    <row r="3755" spans="1:4">
      <c r="A3755" s="10">
        <v>3694</v>
      </c>
      <c r="D3755" s="2" t="str">
        <f t="shared" si="57"/>
        <v>OK</v>
      </c>
    </row>
    <row r="3756" spans="1:4">
      <c r="A3756" s="10">
        <v>3695</v>
      </c>
      <c r="D3756" s="2" t="str">
        <f t="shared" si="57"/>
        <v>OK</v>
      </c>
    </row>
    <row r="3757" spans="1:4">
      <c r="A3757" s="10">
        <v>3696</v>
      </c>
      <c r="D3757" s="2" t="str">
        <f t="shared" si="57"/>
        <v>OK</v>
      </c>
    </row>
    <row r="3758" spans="1:4">
      <c r="A3758" s="10">
        <v>3697</v>
      </c>
      <c r="D3758" s="2" t="str">
        <f t="shared" si="57"/>
        <v>OK</v>
      </c>
    </row>
    <row r="3759" spans="1:4">
      <c r="A3759" s="10">
        <v>3698</v>
      </c>
      <c r="D3759" s="2" t="str">
        <f t="shared" si="57"/>
        <v>OK</v>
      </c>
    </row>
    <row r="3760" spans="1:4">
      <c r="A3760" s="10">
        <v>3699</v>
      </c>
      <c r="D3760" s="2" t="str">
        <f t="shared" si="57"/>
        <v>OK</v>
      </c>
    </row>
    <row r="3761" spans="1:4">
      <c r="A3761" s="10">
        <v>3700</v>
      </c>
      <c r="D3761" s="2" t="str">
        <f t="shared" si="57"/>
        <v>OK</v>
      </c>
    </row>
    <row r="3762" spans="1:4">
      <c r="A3762" s="10">
        <v>3701</v>
      </c>
      <c r="D3762" s="2" t="str">
        <f t="shared" si="57"/>
        <v>OK</v>
      </c>
    </row>
    <row r="3763" spans="1:4">
      <c r="A3763" s="10">
        <v>3702</v>
      </c>
      <c r="D3763" s="2" t="str">
        <f t="shared" si="57"/>
        <v>OK</v>
      </c>
    </row>
    <row r="3764" spans="1:4">
      <c r="A3764" s="10">
        <v>3703</v>
      </c>
      <c r="D3764" s="2" t="str">
        <f t="shared" si="57"/>
        <v>OK</v>
      </c>
    </row>
    <row r="3765" spans="1:4">
      <c r="A3765" s="10">
        <v>3704</v>
      </c>
      <c r="D3765" s="2" t="str">
        <f t="shared" si="57"/>
        <v>OK</v>
      </c>
    </row>
    <row r="3766" spans="1:4">
      <c r="A3766" s="10">
        <v>3705</v>
      </c>
      <c r="D3766" s="2" t="str">
        <f t="shared" si="57"/>
        <v>OK</v>
      </c>
    </row>
    <row r="3767" spans="1:4">
      <c r="A3767" s="10">
        <v>3706</v>
      </c>
      <c r="D3767" s="2" t="str">
        <f t="shared" si="57"/>
        <v>OK</v>
      </c>
    </row>
    <row r="3768" spans="1:4">
      <c r="A3768" s="10">
        <v>3707</v>
      </c>
      <c r="D3768" s="2" t="str">
        <f t="shared" si="57"/>
        <v>OK</v>
      </c>
    </row>
    <row r="3769" spans="1:4">
      <c r="A3769" s="10">
        <v>3708</v>
      </c>
      <c r="D3769" s="2" t="str">
        <f t="shared" si="57"/>
        <v>OK</v>
      </c>
    </row>
    <row r="3770" spans="1:4">
      <c r="A3770" s="10">
        <v>3709</v>
      </c>
      <c r="D3770" s="2" t="str">
        <f t="shared" si="57"/>
        <v>OK</v>
      </c>
    </row>
    <row r="3771" spans="1:4">
      <c r="A3771" s="10">
        <v>3710</v>
      </c>
      <c r="D3771" s="2" t="str">
        <f t="shared" si="57"/>
        <v>OK</v>
      </c>
    </row>
    <row r="3772" spans="1:4">
      <c r="A3772" s="10">
        <v>3711</v>
      </c>
      <c r="D3772" s="2" t="str">
        <f t="shared" si="57"/>
        <v>OK</v>
      </c>
    </row>
    <row r="3773" spans="1:4">
      <c r="A3773" s="10">
        <v>3712</v>
      </c>
      <c r="D3773" s="2" t="str">
        <f t="shared" si="57"/>
        <v>OK</v>
      </c>
    </row>
    <row r="3774" spans="1:4">
      <c r="A3774" s="10">
        <v>3713</v>
      </c>
      <c r="D3774" s="2" t="str">
        <f t="shared" si="57"/>
        <v>OK</v>
      </c>
    </row>
    <row r="3775" spans="1:4">
      <c r="A3775" s="10">
        <v>3714</v>
      </c>
      <c r="D3775" s="2" t="str">
        <f t="shared" ref="D3775:D3838" si="58">IF(ISBLANK(B3775),"OK",IF(A3775-B3775=0,"OK","Error?"))</f>
        <v>OK</v>
      </c>
    </row>
    <row r="3776" spans="1:4">
      <c r="A3776" s="10">
        <v>3715</v>
      </c>
      <c r="D3776" s="2" t="str">
        <f t="shared" si="58"/>
        <v>OK</v>
      </c>
    </row>
    <row r="3777" spans="1:4">
      <c r="A3777" s="10">
        <v>3716</v>
      </c>
      <c r="D3777" s="2" t="str">
        <f t="shared" si="58"/>
        <v>OK</v>
      </c>
    </row>
    <row r="3778" spans="1:4">
      <c r="A3778" s="10">
        <v>3717</v>
      </c>
      <c r="D3778" s="2" t="str">
        <f t="shared" si="58"/>
        <v>OK</v>
      </c>
    </row>
    <row r="3779" spans="1:4">
      <c r="A3779" s="10">
        <v>3718</v>
      </c>
      <c r="D3779" s="2" t="str">
        <f t="shared" si="58"/>
        <v>OK</v>
      </c>
    </row>
    <row r="3780" spans="1:4">
      <c r="A3780" s="10">
        <v>3719</v>
      </c>
      <c r="D3780" s="2" t="str">
        <f t="shared" si="58"/>
        <v>OK</v>
      </c>
    </row>
    <row r="3781" spans="1:4">
      <c r="A3781" s="10">
        <v>3720</v>
      </c>
      <c r="D3781" s="2" t="str">
        <f t="shared" si="58"/>
        <v>OK</v>
      </c>
    </row>
    <row r="3782" spans="1:4">
      <c r="A3782" s="10">
        <v>3721</v>
      </c>
      <c r="D3782" s="2" t="str">
        <f t="shared" si="58"/>
        <v>OK</v>
      </c>
    </row>
    <row r="3783" spans="1:4">
      <c r="A3783" s="10">
        <v>3722</v>
      </c>
      <c r="D3783" s="2" t="str">
        <f t="shared" si="58"/>
        <v>OK</v>
      </c>
    </row>
    <row r="3784" spans="1:4">
      <c r="A3784" s="10">
        <v>3723</v>
      </c>
      <c r="D3784" s="2" t="str">
        <f t="shared" si="58"/>
        <v>OK</v>
      </c>
    </row>
    <row r="3785" spans="1:4">
      <c r="A3785" s="10">
        <v>3724</v>
      </c>
      <c r="D3785" s="2" t="str">
        <f t="shared" si="58"/>
        <v>OK</v>
      </c>
    </row>
    <row r="3786" spans="1:4">
      <c r="A3786" s="10">
        <v>3725</v>
      </c>
      <c r="D3786" s="2" t="str">
        <f t="shared" si="58"/>
        <v>OK</v>
      </c>
    </row>
    <row r="3787" spans="1:4">
      <c r="A3787" s="10">
        <v>3726</v>
      </c>
      <c r="D3787" s="2" t="str">
        <f t="shared" si="58"/>
        <v>OK</v>
      </c>
    </row>
    <row r="3788" spans="1:4">
      <c r="A3788" s="10">
        <v>3727</v>
      </c>
      <c r="D3788" s="2" t="str">
        <f t="shared" si="58"/>
        <v>OK</v>
      </c>
    </row>
    <row r="3789" spans="1:4">
      <c r="A3789" s="10">
        <v>3728</v>
      </c>
      <c r="D3789" s="2" t="str">
        <f t="shared" si="58"/>
        <v>OK</v>
      </c>
    </row>
    <row r="3790" spans="1:4">
      <c r="A3790" s="10">
        <v>3729</v>
      </c>
      <c r="D3790" s="2" t="str">
        <f t="shared" si="58"/>
        <v>OK</v>
      </c>
    </row>
    <row r="3791" spans="1:4">
      <c r="A3791" s="10">
        <v>3730</v>
      </c>
      <c r="D3791" s="2" t="str">
        <f t="shared" si="58"/>
        <v>OK</v>
      </c>
    </row>
    <row r="3792" spans="1:4">
      <c r="A3792" s="10">
        <v>3731</v>
      </c>
      <c r="D3792" s="2" t="str">
        <f t="shared" si="58"/>
        <v>OK</v>
      </c>
    </row>
    <row r="3793" spans="1:4">
      <c r="A3793" s="10">
        <v>3732</v>
      </c>
      <c r="D3793" s="2" t="str">
        <f t="shared" si="58"/>
        <v>OK</v>
      </c>
    </row>
    <row r="3794" spans="1:4">
      <c r="A3794" s="10">
        <v>3733</v>
      </c>
      <c r="D3794" s="2" t="str">
        <f t="shared" si="58"/>
        <v>OK</v>
      </c>
    </row>
    <row r="3795" spans="1:4">
      <c r="A3795" s="10">
        <v>3734</v>
      </c>
      <c r="D3795" s="2" t="str">
        <f t="shared" si="58"/>
        <v>OK</v>
      </c>
    </row>
    <row r="3796" spans="1:4">
      <c r="A3796" s="10">
        <v>3735</v>
      </c>
      <c r="D3796" s="2" t="str">
        <f t="shared" si="58"/>
        <v>OK</v>
      </c>
    </row>
    <row r="3797" spans="1:4">
      <c r="A3797" s="10">
        <v>3736</v>
      </c>
      <c r="D3797" s="2" t="str">
        <f t="shared" si="58"/>
        <v>OK</v>
      </c>
    </row>
    <row r="3798" spans="1:4">
      <c r="A3798" s="10">
        <v>3737</v>
      </c>
      <c r="D3798" s="2" t="str">
        <f t="shared" si="58"/>
        <v>OK</v>
      </c>
    </row>
    <row r="3799" spans="1:4">
      <c r="A3799" s="10">
        <v>3738</v>
      </c>
      <c r="D3799" s="2" t="str">
        <f t="shared" si="58"/>
        <v>OK</v>
      </c>
    </row>
    <row r="3800" spans="1:4">
      <c r="A3800" s="10">
        <v>3739</v>
      </c>
      <c r="D3800" s="2" t="str">
        <f t="shared" si="58"/>
        <v>OK</v>
      </c>
    </row>
    <row r="3801" spans="1:4">
      <c r="A3801" s="10">
        <v>3740</v>
      </c>
      <c r="D3801" s="2" t="str">
        <f t="shared" si="58"/>
        <v>OK</v>
      </c>
    </row>
    <row r="3802" spans="1:4">
      <c r="A3802" s="10">
        <v>3741</v>
      </c>
      <c r="D3802" s="2" t="str">
        <f t="shared" si="58"/>
        <v>OK</v>
      </c>
    </row>
    <row r="3803" spans="1:4">
      <c r="A3803" s="10">
        <v>3742</v>
      </c>
      <c r="D3803" s="2" t="str">
        <f t="shared" si="58"/>
        <v>OK</v>
      </c>
    </row>
    <row r="3804" spans="1:4">
      <c r="A3804" s="10">
        <v>3743</v>
      </c>
      <c r="D3804" s="2" t="str">
        <f t="shared" si="58"/>
        <v>OK</v>
      </c>
    </row>
    <row r="3805" spans="1:4">
      <c r="A3805" s="10">
        <v>3744</v>
      </c>
      <c r="D3805" s="2" t="str">
        <f t="shared" si="58"/>
        <v>OK</v>
      </c>
    </row>
    <row r="3806" spans="1:4">
      <c r="A3806" s="10">
        <v>3745</v>
      </c>
      <c r="D3806" s="2" t="str">
        <f t="shared" si="58"/>
        <v>OK</v>
      </c>
    </row>
    <row r="3807" spans="1:4">
      <c r="A3807" s="10">
        <v>3746</v>
      </c>
      <c r="D3807" s="2" t="str">
        <f t="shared" si="58"/>
        <v>OK</v>
      </c>
    </row>
    <row r="3808" spans="1:4">
      <c r="A3808" s="10">
        <v>3747</v>
      </c>
      <c r="D3808" s="2" t="str">
        <f t="shared" si="58"/>
        <v>OK</v>
      </c>
    </row>
    <row r="3809" spans="1:4">
      <c r="A3809" s="10">
        <v>3748</v>
      </c>
      <c r="D3809" s="2" t="str">
        <f t="shared" si="58"/>
        <v>OK</v>
      </c>
    </row>
    <row r="3810" spans="1:4">
      <c r="A3810" s="10">
        <v>3749</v>
      </c>
      <c r="D3810" s="2" t="str">
        <f t="shared" si="58"/>
        <v>OK</v>
      </c>
    </row>
    <row r="3811" spans="1:4">
      <c r="A3811" s="10">
        <v>3750</v>
      </c>
      <c r="D3811" s="2" t="str">
        <f t="shared" si="58"/>
        <v>OK</v>
      </c>
    </row>
    <row r="3812" spans="1:4">
      <c r="A3812" s="10">
        <v>3751</v>
      </c>
      <c r="D3812" s="2" t="str">
        <f t="shared" si="58"/>
        <v>OK</v>
      </c>
    </row>
    <row r="3813" spans="1:4">
      <c r="A3813" s="10">
        <v>3752</v>
      </c>
      <c r="D3813" s="2" t="str">
        <f t="shared" si="58"/>
        <v>OK</v>
      </c>
    </row>
    <row r="3814" spans="1:4">
      <c r="A3814" s="10">
        <v>3753</v>
      </c>
      <c r="D3814" s="2" t="str">
        <f t="shared" si="58"/>
        <v>OK</v>
      </c>
    </row>
    <row r="3815" spans="1:4">
      <c r="A3815" s="10">
        <v>3754</v>
      </c>
      <c r="D3815" s="2" t="str">
        <f t="shared" si="58"/>
        <v>OK</v>
      </c>
    </row>
    <row r="3816" spans="1:4">
      <c r="A3816" s="10">
        <v>3755</v>
      </c>
      <c r="D3816" s="2" t="str">
        <f t="shared" si="58"/>
        <v>OK</v>
      </c>
    </row>
    <row r="3817" spans="1:4">
      <c r="A3817" s="10">
        <v>3756</v>
      </c>
      <c r="D3817" s="2" t="str">
        <f t="shared" si="58"/>
        <v>OK</v>
      </c>
    </row>
    <row r="3818" spans="1:4">
      <c r="A3818" s="10">
        <v>3757</v>
      </c>
      <c r="D3818" s="2" t="str">
        <f t="shared" si="58"/>
        <v>OK</v>
      </c>
    </row>
    <row r="3819" spans="1:4">
      <c r="A3819" s="10">
        <v>3758</v>
      </c>
      <c r="D3819" s="2" t="str">
        <f t="shared" si="58"/>
        <v>OK</v>
      </c>
    </row>
    <row r="3820" spans="1:4">
      <c r="A3820" s="10">
        <v>3759</v>
      </c>
      <c r="D3820" s="2" t="str">
        <f t="shared" si="58"/>
        <v>OK</v>
      </c>
    </row>
    <row r="3821" spans="1:4">
      <c r="A3821" s="10">
        <v>3760</v>
      </c>
      <c r="D3821" s="2" t="str">
        <f t="shared" si="58"/>
        <v>OK</v>
      </c>
    </row>
    <row r="3822" spans="1:4">
      <c r="A3822" s="10">
        <v>3761</v>
      </c>
      <c r="D3822" s="2" t="str">
        <f t="shared" si="58"/>
        <v>OK</v>
      </c>
    </row>
    <row r="3823" spans="1:4">
      <c r="A3823" s="10">
        <v>3762</v>
      </c>
      <c r="D3823" s="2" t="str">
        <f t="shared" si="58"/>
        <v>OK</v>
      </c>
    </row>
    <row r="3824" spans="1:4">
      <c r="A3824" s="10">
        <v>3763</v>
      </c>
      <c r="D3824" s="2" t="str">
        <f t="shared" si="58"/>
        <v>OK</v>
      </c>
    </row>
    <row r="3825" spans="1:4">
      <c r="A3825" s="10">
        <v>3764</v>
      </c>
      <c r="D3825" s="2" t="str">
        <f t="shared" si="58"/>
        <v>OK</v>
      </c>
    </row>
    <row r="3826" spans="1:4">
      <c r="A3826" s="10">
        <v>3765</v>
      </c>
      <c r="D3826" s="2" t="str">
        <f t="shared" si="58"/>
        <v>OK</v>
      </c>
    </row>
    <row r="3827" spans="1:4">
      <c r="A3827" s="10">
        <v>3766</v>
      </c>
      <c r="D3827" s="2" t="str">
        <f t="shared" si="58"/>
        <v>OK</v>
      </c>
    </row>
    <row r="3828" spans="1:4">
      <c r="A3828" s="10">
        <v>3767</v>
      </c>
      <c r="D3828" s="2" t="str">
        <f t="shared" si="58"/>
        <v>OK</v>
      </c>
    </row>
    <row r="3829" spans="1:4">
      <c r="A3829" s="10">
        <v>3768</v>
      </c>
      <c r="D3829" s="2" t="str">
        <f t="shared" si="58"/>
        <v>OK</v>
      </c>
    </row>
    <row r="3830" spans="1:4">
      <c r="A3830" s="10">
        <v>3769</v>
      </c>
      <c r="D3830" s="2" t="str">
        <f t="shared" si="58"/>
        <v>OK</v>
      </c>
    </row>
    <row r="3831" spans="1:4">
      <c r="A3831" s="10">
        <v>3770</v>
      </c>
      <c r="D3831" s="2" t="str">
        <f t="shared" si="58"/>
        <v>OK</v>
      </c>
    </row>
    <row r="3832" spans="1:4">
      <c r="A3832" s="10">
        <v>3771</v>
      </c>
      <c r="D3832" s="2" t="str">
        <f t="shared" si="58"/>
        <v>OK</v>
      </c>
    </row>
    <row r="3833" spans="1:4">
      <c r="A3833" s="10">
        <v>3772</v>
      </c>
      <c r="D3833" s="2" t="str">
        <f t="shared" si="58"/>
        <v>OK</v>
      </c>
    </row>
    <row r="3834" spans="1:4">
      <c r="A3834" s="10">
        <v>3773</v>
      </c>
      <c r="D3834" s="2" t="str">
        <f t="shared" si="58"/>
        <v>OK</v>
      </c>
    </row>
    <row r="3835" spans="1:4">
      <c r="A3835" s="10">
        <v>3774</v>
      </c>
      <c r="D3835" s="2" t="str">
        <f t="shared" si="58"/>
        <v>OK</v>
      </c>
    </row>
    <row r="3836" spans="1:4">
      <c r="A3836" s="10">
        <v>3775</v>
      </c>
      <c r="D3836" s="2" t="str">
        <f t="shared" si="58"/>
        <v>OK</v>
      </c>
    </row>
    <row r="3837" spans="1:4">
      <c r="A3837" s="10">
        <v>3776</v>
      </c>
      <c r="D3837" s="2" t="str">
        <f t="shared" si="58"/>
        <v>OK</v>
      </c>
    </row>
    <row r="3838" spans="1:4">
      <c r="A3838" s="10">
        <v>3777</v>
      </c>
      <c r="D3838" s="2" t="str">
        <f t="shared" si="58"/>
        <v>OK</v>
      </c>
    </row>
    <row r="3839" spans="1:4">
      <c r="A3839" s="10">
        <v>3778</v>
      </c>
      <c r="D3839" s="2" t="str">
        <f t="shared" ref="D3839:D3902" si="59">IF(ISBLANK(B3839),"OK",IF(A3839-B3839=0,"OK","Error?"))</f>
        <v>OK</v>
      </c>
    </row>
    <row r="3840" spans="1:4">
      <c r="A3840" s="10">
        <v>3779</v>
      </c>
      <c r="D3840" s="2" t="str">
        <f t="shared" si="59"/>
        <v>OK</v>
      </c>
    </row>
    <row r="3841" spans="1:4">
      <c r="A3841" s="10">
        <v>3780</v>
      </c>
      <c r="D3841" s="2" t="str">
        <f t="shared" si="59"/>
        <v>OK</v>
      </c>
    </row>
    <row r="3842" spans="1:4">
      <c r="A3842" s="10">
        <v>3781</v>
      </c>
      <c r="D3842" s="2" t="str">
        <f t="shared" si="59"/>
        <v>OK</v>
      </c>
    </row>
    <row r="3843" spans="1:4">
      <c r="A3843" s="10">
        <v>3782</v>
      </c>
      <c r="D3843" s="2" t="str">
        <f t="shared" si="59"/>
        <v>OK</v>
      </c>
    </row>
    <row r="3844" spans="1:4">
      <c r="A3844" s="10">
        <v>3783</v>
      </c>
      <c r="D3844" s="2" t="str">
        <f t="shared" si="59"/>
        <v>OK</v>
      </c>
    </row>
    <row r="3845" spans="1:4">
      <c r="A3845" s="10">
        <v>3784</v>
      </c>
      <c r="D3845" s="2" t="str">
        <f t="shared" si="59"/>
        <v>OK</v>
      </c>
    </row>
    <row r="3846" spans="1:4">
      <c r="A3846" s="10">
        <v>3785</v>
      </c>
      <c r="D3846" s="2" t="str">
        <f t="shared" si="59"/>
        <v>OK</v>
      </c>
    </row>
    <row r="3847" spans="1:4">
      <c r="A3847" s="10">
        <v>3786</v>
      </c>
      <c r="D3847" s="2" t="str">
        <f t="shared" si="59"/>
        <v>OK</v>
      </c>
    </row>
    <row r="3848" spans="1:4">
      <c r="A3848" s="10">
        <v>3787</v>
      </c>
      <c r="D3848" s="2" t="str">
        <f t="shared" si="59"/>
        <v>OK</v>
      </c>
    </row>
    <row r="3849" spans="1:4">
      <c r="A3849" s="10">
        <v>3788</v>
      </c>
      <c r="D3849" s="2" t="str">
        <f t="shared" si="59"/>
        <v>OK</v>
      </c>
    </row>
    <row r="3850" spans="1:4">
      <c r="A3850" s="10">
        <v>3789</v>
      </c>
      <c r="D3850" s="2" t="str">
        <f t="shared" si="59"/>
        <v>OK</v>
      </c>
    </row>
    <row r="3851" spans="1:4">
      <c r="A3851" s="10">
        <v>3790</v>
      </c>
      <c r="D3851" s="2" t="str">
        <f t="shared" si="59"/>
        <v>OK</v>
      </c>
    </row>
    <row r="3852" spans="1:4">
      <c r="A3852" s="10">
        <v>3791</v>
      </c>
      <c r="D3852" s="2" t="str">
        <f t="shared" si="59"/>
        <v>OK</v>
      </c>
    </row>
    <row r="3853" spans="1:4">
      <c r="A3853" s="10">
        <v>3792</v>
      </c>
      <c r="D3853" s="2" t="str">
        <f t="shared" si="59"/>
        <v>OK</v>
      </c>
    </row>
    <row r="3854" spans="1:4">
      <c r="A3854" s="10">
        <v>3793</v>
      </c>
      <c r="D3854" s="2" t="str">
        <f t="shared" si="59"/>
        <v>OK</v>
      </c>
    </row>
    <row r="3855" spans="1:4">
      <c r="A3855" s="10">
        <v>3794</v>
      </c>
      <c r="D3855" s="2" t="str">
        <f t="shared" si="59"/>
        <v>OK</v>
      </c>
    </row>
    <row r="3856" spans="1:4">
      <c r="A3856" s="10">
        <v>3795</v>
      </c>
      <c r="D3856" s="2" t="str">
        <f t="shared" si="59"/>
        <v>OK</v>
      </c>
    </row>
    <row r="3857" spans="1:4">
      <c r="A3857" s="10">
        <v>3796</v>
      </c>
      <c r="D3857" s="2" t="str">
        <f t="shared" si="59"/>
        <v>OK</v>
      </c>
    </row>
    <row r="3858" spans="1:4">
      <c r="A3858" s="10">
        <v>3797</v>
      </c>
      <c r="D3858" s="2" t="str">
        <f t="shared" si="59"/>
        <v>OK</v>
      </c>
    </row>
    <row r="3859" spans="1:4">
      <c r="A3859" s="10">
        <v>3798</v>
      </c>
      <c r="D3859" s="2" t="str">
        <f t="shared" si="59"/>
        <v>OK</v>
      </c>
    </row>
    <row r="3860" spans="1:4">
      <c r="A3860" s="10">
        <v>3799</v>
      </c>
      <c r="D3860" s="2" t="str">
        <f t="shared" si="59"/>
        <v>OK</v>
      </c>
    </row>
    <row r="3861" spans="1:4">
      <c r="A3861" s="10">
        <v>3800</v>
      </c>
      <c r="D3861" s="2" t="str">
        <f t="shared" si="59"/>
        <v>OK</v>
      </c>
    </row>
    <row r="3862" spans="1:4">
      <c r="A3862" s="10">
        <v>3801</v>
      </c>
      <c r="D3862" s="2" t="str">
        <f t="shared" si="59"/>
        <v>OK</v>
      </c>
    </row>
    <row r="3863" spans="1:4">
      <c r="A3863" s="10">
        <v>3802</v>
      </c>
      <c r="D3863" s="2" t="str">
        <f t="shared" si="59"/>
        <v>OK</v>
      </c>
    </row>
    <row r="3864" spans="1:4">
      <c r="A3864" s="10">
        <v>3803</v>
      </c>
      <c r="D3864" s="2" t="str">
        <f t="shared" si="59"/>
        <v>OK</v>
      </c>
    </row>
    <row r="3865" spans="1:4">
      <c r="A3865" s="10">
        <v>3804</v>
      </c>
      <c r="D3865" s="2" t="str">
        <f t="shared" si="59"/>
        <v>OK</v>
      </c>
    </row>
    <row r="3866" spans="1:4">
      <c r="A3866" s="10">
        <v>3805</v>
      </c>
      <c r="D3866" s="2" t="str">
        <f t="shared" si="59"/>
        <v>OK</v>
      </c>
    </row>
    <row r="3867" spans="1:4">
      <c r="A3867" s="10">
        <v>3806</v>
      </c>
      <c r="D3867" s="2" t="str">
        <f t="shared" si="59"/>
        <v>OK</v>
      </c>
    </row>
    <row r="3868" spans="1:4">
      <c r="A3868" s="10">
        <v>3807</v>
      </c>
      <c r="D3868" s="2" t="str">
        <f t="shared" si="59"/>
        <v>OK</v>
      </c>
    </row>
    <row r="3869" spans="1:4">
      <c r="A3869" s="10">
        <v>3808</v>
      </c>
      <c r="D3869" s="2" t="str">
        <f t="shared" si="59"/>
        <v>OK</v>
      </c>
    </row>
    <row r="3870" spans="1:4">
      <c r="A3870" s="10">
        <v>3809</v>
      </c>
      <c r="D3870" s="2" t="str">
        <f t="shared" si="59"/>
        <v>OK</v>
      </c>
    </row>
    <row r="3871" spans="1:4">
      <c r="A3871" s="10">
        <v>3810</v>
      </c>
      <c r="D3871" s="2" t="str">
        <f t="shared" si="59"/>
        <v>OK</v>
      </c>
    </row>
    <row r="3872" spans="1:4">
      <c r="A3872" s="10">
        <v>3811</v>
      </c>
      <c r="D3872" s="2" t="str">
        <f t="shared" si="59"/>
        <v>OK</v>
      </c>
    </row>
    <row r="3873" spans="1:4">
      <c r="A3873" s="10">
        <v>3812</v>
      </c>
      <c r="D3873" s="2" t="str">
        <f t="shared" si="59"/>
        <v>OK</v>
      </c>
    </row>
    <row r="3874" spans="1:4">
      <c r="A3874" s="10">
        <v>3813</v>
      </c>
      <c r="D3874" s="2" t="str">
        <f t="shared" si="59"/>
        <v>OK</v>
      </c>
    </row>
    <row r="3875" spans="1:4">
      <c r="A3875" s="10">
        <v>3814</v>
      </c>
      <c r="D3875" s="2" t="str">
        <f t="shared" si="59"/>
        <v>OK</v>
      </c>
    </row>
    <row r="3876" spans="1:4">
      <c r="A3876" s="10">
        <v>3815</v>
      </c>
      <c r="D3876" s="2" t="str">
        <f t="shared" si="59"/>
        <v>OK</v>
      </c>
    </row>
    <row r="3877" spans="1:4">
      <c r="A3877" s="10">
        <v>3816</v>
      </c>
      <c r="D3877" s="2" t="str">
        <f t="shared" si="59"/>
        <v>OK</v>
      </c>
    </row>
    <row r="3878" spans="1:4">
      <c r="A3878" s="10">
        <v>3817</v>
      </c>
      <c r="D3878" s="2" t="str">
        <f t="shared" si="59"/>
        <v>OK</v>
      </c>
    </row>
    <row r="3879" spans="1:4">
      <c r="A3879" s="10">
        <v>3818</v>
      </c>
      <c r="D3879" s="2" t="str">
        <f t="shared" si="59"/>
        <v>OK</v>
      </c>
    </row>
    <row r="3880" spans="1:4">
      <c r="A3880" s="10">
        <v>3819</v>
      </c>
      <c r="D3880" s="2" t="str">
        <f t="shared" si="59"/>
        <v>OK</v>
      </c>
    </row>
    <row r="3881" spans="1:4">
      <c r="A3881" s="10">
        <v>3820</v>
      </c>
      <c r="D3881" s="2" t="str">
        <f t="shared" si="59"/>
        <v>OK</v>
      </c>
    </row>
    <row r="3882" spans="1:4">
      <c r="A3882" s="10">
        <v>3821</v>
      </c>
      <c r="D3882" s="2" t="str">
        <f t="shared" si="59"/>
        <v>OK</v>
      </c>
    </row>
    <row r="3883" spans="1:4">
      <c r="A3883" s="10">
        <v>3822</v>
      </c>
      <c r="D3883" s="2" t="str">
        <f t="shared" si="59"/>
        <v>OK</v>
      </c>
    </row>
    <row r="3884" spans="1:4">
      <c r="A3884" s="10">
        <v>3823</v>
      </c>
      <c r="D3884" s="2" t="str">
        <f t="shared" si="59"/>
        <v>OK</v>
      </c>
    </row>
    <row r="3885" spans="1:4">
      <c r="A3885" s="10">
        <v>3824</v>
      </c>
      <c r="D3885" s="2" t="str">
        <f t="shared" si="59"/>
        <v>OK</v>
      </c>
    </row>
    <row r="3886" spans="1:4">
      <c r="A3886" s="10">
        <v>3825</v>
      </c>
      <c r="D3886" s="2" t="str">
        <f t="shared" si="59"/>
        <v>OK</v>
      </c>
    </row>
    <row r="3887" spans="1:4">
      <c r="A3887" s="10">
        <v>3826</v>
      </c>
      <c r="D3887" s="2" t="str">
        <f t="shared" si="59"/>
        <v>OK</v>
      </c>
    </row>
    <row r="3888" spans="1:4">
      <c r="A3888" s="10">
        <v>3827</v>
      </c>
      <c r="D3888" s="2" t="str">
        <f t="shared" si="59"/>
        <v>OK</v>
      </c>
    </row>
    <row r="3889" spans="1:4">
      <c r="A3889" s="10">
        <v>3828</v>
      </c>
      <c r="D3889" s="2" t="str">
        <f t="shared" si="59"/>
        <v>OK</v>
      </c>
    </row>
    <row r="3890" spans="1:4">
      <c r="A3890" s="10">
        <v>3829</v>
      </c>
      <c r="D3890" s="2" t="str">
        <f t="shared" si="59"/>
        <v>OK</v>
      </c>
    </row>
    <row r="3891" spans="1:4">
      <c r="A3891" s="10">
        <v>3830</v>
      </c>
      <c r="D3891" s="2" t="str">
        <f t="shared" si="59"/>
        <v>OK</v>
      </c>
    </row>
    <row r="3892" spans="1:4">
      <c r="A3892" s="10">
        <v>3831</v>
      </c>
      <c r="D3892" s="2" t="str">
        <f t="shared" si="59"/>
        <v>OK</v>
      </c>
    </row>
    <row r="3893" spans="1:4">
      <c r="A3893" s="10">
        <v>3832</v>
      </c>
      <c r="D3893" s="2" t="str">
        <f t="shared" si="59"/>
        <v>OK</v>
      </c>
    </row>
    <row r="3894" spans="1:4">
      <c r="A3894" s="10">
        <v>3833</v>
      </c>
      <c r="D3894" s="2" t="str">
        <f t="shared" si="59"/>
        <v>OK</v>
      </c>
    </row>
    <row r="3895" spans="1:4">
      <c r="A3895" s="10">
        <v>3834</v>
      </c>
      <c r="D3895" s="2" t="str">
        <f t="shared" si="59"/>
        <v>OK</v>
      </c>
    </row>
    <row r="3896" spans="1:4">
      <c r="A3896" s="10">
        <v>3835</v>
      </c>
      <c r="D3896" s="2" t="str">
        <f t="shared" si="59"/>
        <v>OK</v>
      </c>
    </row>
    <row r="3897" spans="1:4">
      <c r="A3897" s="10">
        <v>3836</v>
      </c>
      <c r="D3897" s="2" t="str">
        <f t="shared" si="59"/>
        <v>OK</v>
      </c>
    </row>
    <row r="3898" spans="1:4">
      <c r="A3898" s="10">
        <v>3837</v>
      </c>
      <c r="D3898" s="2" t="str">
        <f t="shared" si="59"/>
        <v>OK</v>
      </c>
    </row>
    <row r="3899" spans="1:4">
      <c r="A3899" s="10">
        <v>3838</v>
      </c>
      <c r="D3899" s="2" t="str">
        <f t="shared" si="59"/>
        <v>OK</v>
      </c>
    </row>
    <row r="3900" spans="1:4">
      <c r="A3900" s="10">
        <v>3839</v>
      </c>
      <c r="D3900" s="2" t="str">
        <f t="shared" si="59"/>
        <v>OK</v>
      </c>
    </row>
    <row r="3901" spans="1:4">
      <c r="A3901" s="10">
        <v>3840</v>
      </c>
      <c r="D3901" s="2" t="str">
        <f t="shared" si="59"/>
        <v>OK</v>
      </c>
    </row>
    <row r="3902" spans="1:4">
      <c r="A3902" s="10">
        <v>3841</v>
      </c>
      <c r="D3902" s="2" t="str">
        <f t="shared" si="59"/>
        <v>OK</v>
      </c>
    </row>
    <row r="3903" spans="1:4">
      <c r="A3903" s="10">
        <v>3842</v>
      </c>
      <c r="D3903" s="2" t="str">
        <f t="shared" ref="D3903:D3966" si="60">IF(ISBLANK(B3903),"OK",IF(A3903-B3903=0,"OK","Error?"))</f>
        <v>OK</v>
      </c>
    </row>
    <row r="3904" spans="1:4">
      <c r="A3904" s="10">
        <v>3843</v>
      </c>
      <c r="D3904" s="2" t="str">
        <f t="shared" si="60"/>
        <v>OK</v>
      </c>
    </row>
    <row r="3905" spans="1:4">
      <c r="A3905" s="10">
        <v>3844</v>
      </c>
      <c r="D3905" s="2" t="str">
        <f t="shared" si="60"/>
        <v>OK</v>
      </c>
    </row>
    <row r="3906" spans="1:4">
      <c r="A3906" s="10">
        <v>3845</v>
      </c>
      <c r="D3906" s="2" t="str">
        <f t="shared" si="60"/>
        <v>OK</v>
      </c>
    </row>
    <row r="3907" spans="1:4">
      <c r="A3907" s="10">
        <v>3846</v>
      </c>
      <c r="D3907" s="2" t="str">
        <f t="shared" si="60"/>
        <v>OK</v>
      </c>
    </row>
    <row r="3908" spans="1:4">
      <c r="A3908" s="10">
        <v>3847</v>
      </c>
      <c r="D3908" s="2" t="str">
        <f t="shared" si="60"/>
        <v>OK</v>
      </c>
    </row>
    <row r="3909" spans="1:4">
      <c r="A3909" s="10">
        <v>3848</v>
      </c>
      <c r="D3909" s="2" t="str">
        <f t="shared" si="60"/>
        <v>OK</v>
      </c>
    </row>
    <row r="3910" spans="1:4">
      <c r="A3910" s="10">
        <v>3849</v>
      </c>
      <c r="D3910" s="2" t="str">
        <f t="shared" si="60"/>
        <v>OK</v>
      </c>
    </row>
    <row r="3911" spans="1:4">
      <c r="A3911" s="10">
        <v>3850</v>
      </c>
      <c r="D3911" s="2" t="str">
        <f t="shared" si="60"/>
        <v>OK</v>
      </c>
    </row>
    <row r="3912" spans="1:4">
      <c r="A3912" s="10">
        <v>3851</v>
      </c>
      <c r="D3912" s="2" t="str">
        <f t="shared" si="60"/>
        <v>OK</v>
      </c>
    </row>
    <row r="3913" spans="1:4">
      <c r="A3913" s="10">
        <v>3852</v>
      </c>
      <c r="D3913" s="2" t="str">
        <f t="shared" si="60"/>
        <v>OK</v>
      </c>
    </row>
    <row r="3914" spans="1:4">
      <c r="A3914" s="10">
        <v>3853</v>
      </c>
      <c r="D3914" s="2" t="str">
        <f t="shared" si="60"/>
        <v>OK</v>
      </c>
    </row>
    <row r="3915" spans="1:4">
      <c r="A3915" s="10">
        <v>3854</v>
      </c>
      <c r="D3915" s="2" t="str">
        <f t="shared" si="60"/>
        <v>OK</v>
      </c>
    </row>
    <row r="3916" spans="1:4">
      <c r="A3916" s="10">
        <v>3855</v>
      </c>
      <c r="D3916" s="2" t="str">
        <f t="shared" si="60"/>
        <v>OK</v>
      </c>
    </row>
    <row r="3917" spans="1:4">
      <c r="A3917" s="10">
        <v>3856</v>
      </c>
      <c r="D3917" s="2" t="str">
        <f t="shared" si="60"/>
        <v>OK</v>
      </c>
    </row>
    <row r="3918" spans="1:4">
      <c r="A3918" s="10">
        <v>3857</v>
      </c>
      <c r="D3918" s="2" t="str">
        <f t="shared" si="60"/>
        <v>OK</v>
      </c>
    </row>
    <row r="3919" spans="1:4">
      <c r="A3919" s="10">
        <v>3858</v>
      </c>
      <c r="D3919" s="2" t="str">
        <f t="shared" si="60"/>
        <v>OK</v>
      </c>
    </row>
    <row r="3920" spans="1:4">
      <c r="A3920" s="10">
        <v>3859</v>
      </c>
      <c r="D3920" s="2" t="str">
        <f t="shared" si="60"/>
        <v>OK</v>
      </c>
    </row>
    <row r="3921" spans="1:4">
      <c r="A3921" s="10">
        <v>3860</v>
      </c>
      <c r="D3921" s="2" t="str">
        <f t="shared" si="60"/>
        <v>OK</v>
      </c>
    </row>
    <row r="3922" spans="1:4">
      <c r="A3922" s="10">
        <v>3861</v>
      </c>
      <c r="D3922" s="2" t="str">
        <f t="shared" si="60"/>
        <v>OK</v>
      </c>
    </row>
    <row r="3923" spans="1:4">
      <c r="A3923" s="10">
        <v>3862</v>
      </c>
      <c r="D3923" s="2" t="str">
        <f t="shared" si="60"/>
        <v>OK</v>
      </c>
    </row>
    <row r="3924" spans="1:4">
      <c r="A3924" s="10">
        <v>3863</v>
      </c>
      <c r="D3924" s="2" t="str">
        <f t="shared" si="60"/>
        <v>OK</v>
      </c>
    </row>
    <row r="3925" spans="1:4">
      <c r="A3925" s="10">
        <v>3864</v>
      </c>
      <c r="D3925" s="2" t="str">
        <f t="shared" si="60"/>
        <v>OK</v>
      </c>
    </row>
    <row r="3926" spans="1:4">
      <c r="A3926" s="10">
        <v>3865</v>
      </c>
      <c r="D3926" s="2" t="str">
        <f t="shared" si="60"/>
        <v>OK</v>
      </c>
    </row>
    <row r="3927" spans="1:4">
      <c r="A3927" s="10">
        <v>3866</v>
      </c>
      <c r="D3927" s="2" t="str">
        <f t="shared" si="60"/>
        <v>OK</v>
      </c>
    </row>
    <row r="3928" spans="1:4">
      <c r="A3928" s="10">
        <v>3867</v>
      </c>
      <c r="D3928" s="2" t="str">
        <f t="shared" si="60"/>
        <v>OK</v>
      </c>
    </row>
    <row r="3929" spans="1:4">
      <c r="A3929" s="10">
        <v>3868</v>
      </c>
      <c r="D3929" s="2" t="str">
        <f t="shared" si="60"/>
        <v>OK</v>
      </c>
    </row>
    <row r="3930" spans="1:4">
      <c r="A3930" s="10">
        <v>3869</v>
      </c>
      <c r="D3930" s="2" t="str">
        <f t="shared" si="60"/>
        <v>OK</v>
      </c>
    </row>
    <row r="3931" spans="1:4">
      <c r="A3931" s="10">
        <v>3870</v>
      </c>
      <c r="D3931" s="2" t="str">
        <f t="shared" si="60"/>
        <v>OK</v>
      </c>
    </row>
    <row r="3932" spans="1:4">
      <c r="A3932" s="10">
        <v>3871</v>
      </c>
      <c r="D3932" s="2" t="str">
        <f t="shared" si="60"/>
        <v>OK</v>
      </c>
    </row>
    <row r="3933" spans="1:4">
      <c r="A3933" s="10">
        <v>3872</v>
      </c>
      <c r="D3933" s="2" t="str">
        <f t="shared" si="60"/>
        <v>OK</v>
      </c>
    </row>
    <row r="3934" spans="1:4">
      <c r="A3934" s="10">
        <v>3873</v>
      </c>
      <c r="D3934" s="2" t="str">
        <f t="shared" si="60"/>
        <v>OK</v>
      </c>
    </row>
    <row r="3935" spans="1:4">
      <c r="A3935" s="10">
        <v>3874</v>
      </c>
      <c r="D3935" s="2" t="str">
        <f t="shared" si="60"/>
        <v>OK</v>
      </c>
    </row>
    <row r="3936" spans="1:4">
      <c r="A3936" s="10">
        <v>3875</v>
      </c>
      <c r="D3936" s="2" t="str">
        <f t="shared" si="60"/>
        <v>OK</v>
      </c>
    </row>
    <row r="3937" spans="1:4">
      <c r="A3937" s="10">
        <v>3876</v>
      </c>
      <c r="D3937" s="2" t="str">
        <f t="shared" si="60"/>
        <v>OK</v>
      </c>
    </row>
    <row r="3938" spans="1:4">
      <c r="A3938" s="10">
        <v>3877</v>
      </c>
      <c r="D3938" s="2" t="str">
        <f t="shared" si="60"/>
        <v>OK</v>
      </c>
    </row>
    <row r="3939" spans="1:4">
      <c r="A3939" s="10">
        <v>3878</v>
      </c>
      <c r="D3939" s="2" t="str">
        <f t="shared" si="60"/>
        <v>OK</v>
      </c>
    </row>
    <row r="3940" spans="1:4">
      <c r="A3940" s="10">
        <v>3879</v>
      </c>
      <c r="D3940" s="2" t="str">
        <f t="shared" si="60"/>
        <v>OK</v>
      </c>
    </row>
    <row r="3941" spans="1:4">
      <c r="A3941" s="10">
        <v>3880</v>
      </c>
      <c r="D3941" s="2" t="str">
        <f t="shared" si="60"/>
        <v>OK</v>
      </c>
    </row>
    <row r="3942" spans="1:4">
      <c r="A3942" s="10">
        <v>3881</v>
      </c>
      <c r="D3942" s="2" t="str">
        <f t="shared" si="60"/>
        <v>OK</v>
      </c>
    </row>
    <row r="3943" spans="1:4">
      <c r="A3943" s="10">
        <v>3882</v>
      </c>
      <c r="D3943" s="2" t="str">
        <f t="shared" si="60"/>
        <v>OK</v>
      </c>
    </row>
    <row r="3944" spans="1:4">
      <c r="A3944" s="10">
        <v>3883</v>
      </c>
      <c r="D3944" s="2" t="str">
        <f t="shared" si="60"/>
        <v>OK</v>
      </c>
    </row>
    <row r="3945" spans="1:4">
      <c r="A3945" s="10">
        <v>3884</v>
      </c>
      <c r="D3945" s="2" t="str">
        <f t="shared" si="60"/>
        <v>OK</v>
      </c>
    </row>
    <row r="3946" spans="1:4">
      <c r="A3946" s="10">
        <v>3885</v>
      </c>
      <c r="D3946" s="2" t="str">
        <f t="shared" si="60"/>
        <v>OK</v>
      </c>
    </row>
    <row r="3947" spans="1:4">
      <c r="A3947" s="10">
        <v>3886</v>
      </c>
      <c r="D3947" s="2" t="str">
        <f t="shared" si="60"/>
        <v>OK</v>
      </c>
    </row>
    <row r="3948" spans="1:4">
      <c r="A3948" s="10">
        <v>3887</v>
      </c>
      <c r="D3948" s="2" t="str">
        <f t="shared" si="60"/>
        <v>OK</v>
      </c>
    </row>
    <row r="3949" spans="1:4">
      <c r="A3949" s="10">
        <v>3888</v>
      </c>
      <c r="D3949" s="2" t="str">
        <f t="shared" si="60"/>
        <v>OK</v>
      </c>
    </row>
    <row r="3950" spans="1:4">
      <c r="A3950" s="10">
        <v>3889</v>
      </c>
      <c r="D3950" s="2" t="str">
        <f t="shared" si="60"/>
        <v>OK</v>
      </c>
    </row>
    <row r="3951" spans="1:4">
      <c r="A3951" s="10">
        <v>3890</v>
      </c>
      <c r="D3951" s="2" t="str">
        <f t="shared" si="60"/>
        <v>OK</v>
      </c>
    </row>
    <row r="3952" spans="1:4">
      <c r="A3952" s="10">
        <v>3891</v>
      </c>
      <c r="D3952" s="2" t="str">
        <f t="shared" si="60"/>
        <v>OK</v>
      </c>
    </row>
    <row r="3953" spans="1:4">
      <c r="A3953" s="10">
        <v>3892</v>
      </c>
      <c r="D3953" s="2" t="str">
        <f t="shared" si="60"/>
        <v>OK</v>
      </c>
    </row>
    <row r="3954" spans="1:4">
      <c r="A3954" s="10">
        <v>3893</v>
      </c>
      <c r="D3954" s="2" t="str">
        <f t="shared" si="60"/>
        <v>OK</v>
      </c>
    </row>
    <row r="3955" spans="1:4">
      <c r="A3955" s="10">
        <v>3894</v>
      </c>
      <c r="D3955" s="2" t="str">
        <f t="shared" si="60"/>
        <v>OK</v>
      </c>
    </row>
    <row r="3956" spans="1:4">
      <c r="A3956" s="10">
        <v>3895</v>
      </c>
      <c r="D3956" s="2" t="str">
        <f t="shared" si="60"/>
        <v>OK</v>
      </c>
    </row>
    <row r="3957" spans="1:4">
      <c r="A3957" s="10">
        <v>3896</v>
      </c>
      <c r="D3957" s="2" t="str">
        <f t="shared" si="60"/>
        <v>OK</v>
      </c>
    </row>
    <row r="3958" spans="1:4">
      <c r="A3958" s="10">
        <v>3897</v>
      </c>
      <c r="D3958" s="2" t="str">
        <f t="shared" si="60"/>
        <v>OK</v>
      </c>
    </row>
    <row r="3959" spans="1:4">
      <c r="A3959" s="10">
        <v>3898</v>
      </c>
      <c r="D3959" s="2" t="str">
        <f t="shared" si="60"/>
        <v>OK</v>
      </c>
    </row>
    <row r="3960" spans="1:4">
      <c r="A3960" s="10">
        <v>3899</v>
      </c>
      <c r="D3960" s="2" t="str">
        <f t="shared" si="60"/>
        <v>OK</v>
      </c>
    </row>
    <row r="3961" spans="1:4">
      <c r="A3961" s="10">
        <v>3900</v>
      </c>
      <c r="D3961" s="2" t="str">
        <f t="shared" si="60"/>
        <v>OK</v>
      </c>
    </row>
    <row r="3962" spans="1:4">
      <c r="A3962" s="10">
        <v>3901</v>
      </c>
      <c r="D3962" s="2" t="str">
        <f t="shared" si="60"/>
        <v>OK</v>
      </c>
    </row>
    <row r="3963" spans="1:4">
      <c r="A3963" s="10">
        <v>3902</v>
      </c>
      <c r="D3963" s="2" t="str">
        <f t="shared" si="60"/>
        <v>OK</v>
      </c>
    </row>
    <row r="3964" spans="1:4">
      <c r="A3964" s="10">
        <v>3903</v>
      </c>
      <c r="D3964" s="2" t="str">
        <f t="shared" si="60"/>
        <v>OK</v>
      </c>
    </row>
    <row r="3965" spans="1:4">
      <c r="A3965" s="10">
        <v>3904</v>
      </c>
      <c r="D3965" s="2" t="str">
        <f t="shared" si="60"/>
        <v>OK</v>
      </c>
    </row>
    <row r="3966" spans="1:4">
      <c r="A3966" s="10">
        <v>3905</v>
      </c>
      <c r="D3966" s="2" t="str">
        <f t="shared" si="60"/>
        <v>OK</v>
      </c>
    </row>
    <row r="3967" spans="1:4">
      <c r="A3967" s="10">
        <v>3906</v>
      </c>
      <c r="D3967" s="2" t="str">
        <f t="shared" ref="D3967:D4030" si="61">IF(ISBLANK(B3967),"OK",IF(A3967-B3967=0,"OK","Error?"))</f>
        <v>OK</v>
      </c>
    </row>
    <row r="3968" spans="1:4">
      <c r="A3968" s="10">
        <v>3907</v>
      </c>
      <c r="D3968" s="2" t="str">
        <f t="shared" si="61"/>
        <v>OK</v>
      </c>
    </row>
    <row r="3969" spans="1:4">
      <c r="A3969" s="10">
        <v>3908</v>
      </c>
      <c r="D3969" s="2" t="str">
        <f t="shared" si="61"/>
        <v>OK</v>
      </c>
    </row>
    <row r="3970" spans="1:4">
      <c r="A3970" s="10">
        <v>3909</v>
      </c>
      <c r="D3970" s="2" t="str">
        <f t="shared" si="61"/>
        <v>OK</v>
      </c>
    </row>
    <row r="3971" spans="1:4">
      <c r="A3971" s="10">
        <v>3910</v>
      </c>
      <c r="D3971" s="2" t="str">
        <f t="shared" si="61"/>
        <v>OK</v>
      </c>
    </row>
    <row r="3972" spans="1:4">
      <c r="A3972" s="10">
        <v>3911</v>
      </c>
      <c r="D3972" s="2" t="str">
        <f t="shared" si="61"/>
        <v>OK</v>
      </c>
    </row>
    <row r="3973" spans="1:4">
      <c r="A3973" s="10">
        <v>3912</v>
      </c>
      <c r="D3973" s="2" t="str">
        <f t="shared" si="61"/>
        <v>OK</v>
      </c>
    </row>
    <row r="3974" spans="1:4">
      <c r="A3974" s="10">
        <v>3913</v>
      </c>
      <c r="D3974" s="2" t="str">
        <f t="shared" si="61"/>
        <v>OK</v>
      </c>
    </row>
    <row r="3975" spans="1:4">
      <c r="A3975" s="10">
        <v>3914</v>
      </c>
      <c r="D3975" s="2" t="str">
        <f t="shared" si="61"/>
        <v>OK</v>
      </c>
    </row>
    <row r="3976" spans="1:4">
      <c r="A3976" s="10">
        <v>3915</v>
      </c>
      <c r="D3976" s="2" t="str">
        <f t="shared" si="61"/>
        <v>OK</v>
      </c>
    </row>
    <row r="3977" spans="1:4">
      <c r="A3977" s="10">
        <v>3916</v>
      </c>
      <c r="D3977" s="2" t="str">
        <f t="shared" si="61"/>
        <v>OK</v>
      </c>
    </row>
    <row r="3978" spans="1:4">
      <c r="A3978" s="10">
        <v>3917</v>
      </c>
      <c r="D3978" s="2" t="str">
        <f t="shared" si="61"/>
        <v>OK</v>
      </c>
    </row>
    <row r="3979" spans="1:4">
      <c r="A3979" s="10">
        <v>3918</v>
      </c>
      <c r="D3979" s="2" t="str">
        <f t="shared" si="61"/>
        <v>OK</v>
      </c>
    </row>
    <row r="3980" spans="1:4">
      <c r="A3980" s="10">
        <v>3919</v>
      </c>
      <c r="D3980" s="2" t="str">
        <f t="shared" si="61"/>
        <v>OK</v>
      </c>
    </row>
    <row r="3981" spans="1:4">
      <c r="A3981" s="10">
        <v>3920</v>
      </c>
      <c r="D3981" s="2" t="str">
        <f t="shared" si="61"/>
        <v>OK</v>
      </c>
    </row>
    <row r="3982" spans="1:4">
      <c r="A3982" s="10">
        <v>3921</v>
      </c>
      <c r="D3982" s="2" t="str">
        <f t="shared" si="61"/>
        <v>OK</v>
      </c>
    </row>
    <row r="3983" spans="1:4">
      <c r="A3983" s="10">
        <v>3922</v>
      </c>
      <c r="D3983" s="2" t="str">
        <f t="shared" si="61"/>
        <v>OK</v>
      </c>
    </row>
    <row r="3984" spans="1:4">
      <c r="A3984" s="10">
        <v>3923</v>
      </c>
      <c r="D3984" s="2" t="str">
        <f t="shared" si="61"/>
        <v>OK</v>
      </c>
    </row>
    <row r="3985" spans="1:4">
      <c r="A3985" s="10">
        <v>3924</v>
      </c>
      <c r="D3985" s="2" t="str">
        <f t="shared" si="61"/>
        <v>OK</v>
      </c>
    </row>
    <row r="3986" spans="1:4">
      <c r="A3986" s="10">
        <v>3925</v>
      </c>
      <c r="D3986" s="2" t="str">
        <f t="shared" si="61"/>
        <v>OK</v>
      </c>
    </row>
    <row r="3987" spans="1:4">
      <c r="A3987" s="10">
        <v>3926</v>
      </c>
      <c r="D3987" s="2" t="str">
        <f t="shared" si="61"/>
        <v>OK</v>
      </c>
    </row>
    <row r="3988" spans="1:4">
      <c r="A3988" s="10">
        <v>3927</v>
      </c>
      <c r="D3988" s="2" t="str">
        <f t="shared" si="61"/>
        <v>OK</v>
      </c>
    </row>
    <row r="3989" spans="1:4">
      <c r="A3989" s="10">
        <v>3928</v>
      </c>
      <c r="D3989" s="2" t="str">
        <f t="shared" si="61"/>
        <v>OK</v>
      </c>
    </row>
    <row r="3990" spans="1:4">
      <c r="A3990" s="10">
        <v>3929</v>
      </c>
      <c r="D3990" s="2" t="str">
        <f t="shared" si="61"/>
        <v>OK</v>
      </c>
    </row>
    <row r="3991" spans="1:4">
      <c r="A3991" s="10">
        <v>3930</v>
      </c>
      <c r="D3991" s="2" t="str">
        <f t="shared" si="61"/>
        <v>OK</v>
      </c>
    </row>
    <row r="3992" spans="1:4">
      <c r="A3992" s="10">
        <v>3931</v>
      </c>
      <c r="D3992" s="2" t="str">
        <f t="shared" si="61"/>
        <v>OK</v>
      </c>
    </row>
    <row r="3993" spans="1:4">
      <c r="A3993" s="10">
        <v>3932</v>
      </c>
      <c r="D3993" s="2" t="str">
        <f t="shared" si="61"/>
        <v>OK</v>
      </c>
    </row>
    <row r="3994" spans="1:4">
      <c r="A3994" s="10">
        <v>3933</v>
      </c>
      <c r="D3994" s="2" t="str">
        <f t="shared" si="61"/>
        <v>OK</v>
      </c>
    </row>
    <row r="3995" spans="1:4">
      <c r="A3995" s="10">
        <v>3934</v>
      </c>
      <c r="D3995" s="2" t="str">
        <f t="shared" si="61"/>
        <v>OK</v>
      </c>
    </row>
    <row r="3996" spans="1:4">
      <c r="A3996" s="10">
        <v>3935</v>
      </c>
      <c r="D3996" s="2" t="str">
        <f t="shared" si="61"/>
        <v>OK</v>
      </c>
    </row>
    <row r="3997" spans="1:4">
      <c r="A3997" s="10">
        <v>3936</v>
      </c>
      <c r="D3997" s="2" t="str">
        <f t="shared" si="61"/>
        <v>OK</v>
      </c>
    </row>
    <row r="3998" spans="1:4">
      <c r="A3998" s="10">
        <v>3937</v>
      </c>
      <c r="D3998" s="2" t="str">
        <f t="shared" si="61"/>
        <v>OK</v>
      </c>
    </row>
    <row r="3999" spans="1:4">
      <c r="A3999" s="10">
        <v>3938</v>
      </c>
      <c r="D3999" s="2" t="str">
        <f t="shared" si="61"/>
        <v>OK</v>
      </c>
    </row>
    <row r="4000" spans="1:4">
      <c r="A4000" s="10">
        <v>3939</v>
      </c>
      <c r="D4000" s="2" t="str">
        <f t="shared" si="61"/>
        <v>OK</v>
      </c>
    </row>
    <row r="4001" spans="1:4">
      <c r="A4001" s="10">
        <v>3940</v>
      </c>
      <c r="D4001" s="2" t="str">
        <f t="shared" si="61"/>
        <v>OK</v>
      </c>
    </row>
    <row r="4002" spans="1:4">
      <c r="A4002" s="10">
        <v>3941</v>
      </c>
      <c r="D4002" s="2" t="str">
        <f t="shared" si="61"/>
        <v>OK</v>
      </c>
    </row>
    <row r="4003" spans="1:4">
      <c r="A4003" s="10">
        <v>3942</v>
      </c>
      <c r="D4003" s="2" t="str">
        <f t="shared" si="61"/>
        <v>OK</v>
      </c>
    </row>
    <row r="4004" spans="1:4">
      <c r="A4004" s="10">
        <v>3943</v>
      </c>
      <c r="D4004" s="2" t="str">
        <f t="shared" si="61"/>
        <v>OK</v>
      </c>
    </row>
    <row r="4005" spans="1:4">
      <c r="A4005" s="10">
        <v>3944</v>
      </c>
      <c r="D4005" s="2" t="str">
        <f t="shared" si="61"/>
        <v>OK</v>
      </c>
    </row>
    <row r="4006" spans="1:4">
      <c r="A4006" s="10">
        <v>3945</v>
      </c>
      <c r="D4006" s="2" t="str">
        <f t="shared" si="61"/>
        <v>OK</v>
      </c>
    </row>
    <row r="4007" spans="1:4">
      <c r="A4007" s="10">
        <v>3946</v>
      </c>
      <c r="D4007" s="2" t="str">
        <f t="shared" si="61"/>
        <v>OK</v>
      </c>
    </row>
    <row r="4008" spans="1:4">
      <c r="A4008" s="10">
        <v>3947</v>
      </c>
      <c r="D4008" s="2" t="str">
        <f t="shared" si="61"/>
        <v>OK</v>
      </c>
    </row>
    <row r="4009" spans="1:4">
      <c r="A4009" s="10">
        <v>3948</v>
      </c>
      <c r="D4009" s="2" t="str">
        <f t="shared" si="61"/>
        <v>OK</v>
      </c>
    </row>
    <row r="4010" spans="1:4">
      <c r="A4010" s="10">
        <v>3949</v>
      </c>
      <c r="D4010" s="2" t="str">
        <f t="shared" si="61"/>
        <v>OK</v>
      </c>
    </row>
    <row r="4011" spans="1:4">
      <c r="A4011" s="10">
        <v>3950</v>
      </c>
      <c r="D4011" s="2" t="str">
        <f t="shared" si="61"/>
        <v>OK</v>
      </c>
    </row>
    <row r="4012" spans="1:4">
      <c r="A4012" s="10">
        <v>3951</v>
      </c>
      <c r="D4012" s="2" t="str">
        <f t="shared" si="61"/>
        <v>OK</v>
      </c>
    </row>
    <row r="4013" spans="1:4">
      <c r="A4013" s="10">
        <v>3952</v>
      </c>
      <c r="D4013" s="2" t="str">
        <f t="shared" si="61"/>
        <v>OK</v>
      </c>
    </row>
    <row r="4014" spans="1:4">
      <c r="A4014" s="10">
        <v>3953</v>
      </c>
      <c r="D4014" s="2" t="str">
        <f t="shared" si="61"/>
        <v>OK</v>
      </c>
    </row>
    <row r="4015" spans="1:4">
      <c r="A4015" s="10">
        <v>3954</v>
      </c>
      <c r="D4015" s="2" t="str">
        <f t="shared" si="61"/>
        <v>OK</v>
      </c>
    </row>
    <row r="4016" spans="1:4">
      <c r="A4016" s="10">
        <v>3955</v>
      </c>
      <c r="D4016" s="2" t="str">
        <f t="shared" si="61"/>
        <v>OK</v>
      </c>
    </row>
    <row r="4017" spans="1:4">
      <c r="A4017" s="10">
        <v>3956</v>
      </c>
      <c r="D4017" s="2" t="str">
        <f t="shared" si="61"/>
        <v>OK</v>
      </c>
    </row>
    <row r="4018" spans="1:4">
      <c r="A4018" s="10">
        <v>3957</v>
      </c>
      <c r="D4018" s="2" t="str">
        <f t="shared" si="61"/>
        <v>OK</v>
      </c>
    </row>
    <row r="4019" spans="1:4">
      <c r="A4019" s="10">
        <v>3958</v>
      </c>
      <c r="D4019" s="2" t="str">
        <f t="shared" si="61"/>
        <v>OK</v>
      </c>
    </row>
    <row r="4020" spans="1:4">
      <c r="A4020" s="10">
        <v>3959</v>
      </c>
      <c r="D4020" s="2" t="str">
        <f t="shared" si="61"/>
        <v>OK</v>
      </c>
    </row>
    <row r="4021" spans="1:4">
      <c r="A4021" s="10">
        <v>3960</v>
      </c>
      <c r="D4021" s="2" t="str">
        <f t="shared" si="61"/>
        <v>OK</v>
      </c>
    </row>
    <row r="4022" spans="1:4">
      <c r="A4022" s="10">
        <v>3961</v>
      </c>
      <c r="D4022" s="2" t="str">
        <f t="shared" si="61"/>
        <v>OK</v>
      </c>
    </row>
    <row r="4023" spans="1:4">
      <c r="A4023" s="10">
        <v>3962</v>
      </c>
      <c r="D4023" s="2" t="str">
        <f t="shared" si="61"/>
        <v>OK</v>
      </c>
    </row>
    <row r="4024" spans="1:4">
      <c r="A4024" s="10">
        <v>3963</v>
      </c>
      <c r="D4024" s="2" t="str">
        <f t="shared" si="61"/>
        <v>OK</v>
      </c>
    </row>
    <row r="4025" spans="1:4">
      <c r="A4025" s="10">
        <v>3964</v>
      </c>
      <c r="D4025" s="2" t="str">
        <f t="shared" si="61"/>
        <v>OK</v>
      </c>
    </row>
    <row r="4026" spans="1:4">
      <c r="A4026" s="10">
        <v>3965</v>
      </c>
      <c r="D4026" s="2" t="str">
        <f t="shared" si="61"/>
        <v>OK</v>
      </c>
    </row>
    <row r="4027" spans="1:4">
      <c r="A4027" s="10">
        <v>3966</v>
      </c>
      <c r="D4027" s="2" t="str">
        <f t="shared" si="61"/>
        <v>OK</v>
      </c>
    </row>
    <row r="4028" spans="1:4">
      <c r="A4028" s="10">
        <v>3967</v>
      </c>
      <c r="D4028" s="2" t="str">
        <f t="shared" si="61"/>
        <v>OK</v>
      </c>
    </row>
    <row r="4029" spans="1:4">
      <c r="A4029" s="10">
        <v>3968</v>
      </c>
      <c r="D4029" s="2" t="str">
        <f t="shared" si="61"/>
        <v>OK</v>
      </c>
    </row>
    <row r="4030" spans="1:4">
      <c r="A4030" s="10">
        <v>3969</v>
      </c>
      <c r="D4030" s="2" t="str">
        <f t="shared" si="61"/>
        <v>OK</v>
      </c>
    </row>
    <row r="4031" spans="1:4">
      <c r="A4031" s="10">
        <v>3970</v>
      </c>
      <c r="D4031" s="2" t="str">
        <f t="shared" ref="D4031:D4094" si="62">IF(ISBLANK(B4031),"OK",IF(A4031-B4031=0,"OK","Error?"))</f>
        <v>OK</v>
      </c>
    </row>
    <row r="4032" spans="1:4">
      <c r="A4032" s="10">
        <v>3971</v>
      </c>
      <c r="D4032" s="2" t="str">
        <f t="shared" si="62"/>
        <v>OK</v>
      </c>
    </row>
    <row r="4033" spans="1:4">
      <c r="A4033" s="10">
        <v>3972</v>
      </c>
      <c r="D4033" s="2" t="str">
        <f t="shared" si="62"/>
        <v>OK</v>
      </c>
    </row>
    <row r="4034" spans="1:4">
      <c r="A4034" s="10">
        <v>3973</v>
      </c>
      <c r="D4034" s="2" t="str">
        <f t="shared" si="62"/>
        <v>OK</v>
      </c>
    </row>
    <row r="4035" spans="1:4">
      <c r="A4035" s="10">
        <v>3974</v>
      </c>
      <c r="D4035" s="2" t="str">
        <f t="shared" si="62"/>
        <v>OK</v>
      </c>
    </row>
    <row r="4036" spans="1:4">
      <c r="A4036" s="10">
        <v>3975</v>
      </c>
      <c r="D4036" s="2" t="str">
        <f t="shared" si="62"/>
        <v>OK</v>
      </c>
    </row>
    <row r="4037" spans="1:4">
      <c r="A4037" s="10">
        <v>3976</v>
      </c>
      <c r="D4037" s="2" t="str">
        <f t="shared" si="62"/>
        <v>OK</v>
      </c>
    </row>
    <row r="4038" spans="1:4">
      <c r="A4038" s="10">
        <v>3977</v>
      </c>
      <c r="D4038" s="2" t="str">
        <f t="shared" si="62"/>
        <v>OK</v>
      </c>
    </row>
    <row r="4039" spans="1:4">
      <c r="A4039" s="10">
        <v>3978</v>
      </c>
      <c r="D4039" s="2" t="str">
        <f t="shared" si="62"/>
        <v>OK</v>
      </c>
    </row>
    <row r="4040" spans="1:4">
      <c r="A4040" s="10">
        <v>3979</v>
      </c>
      <c r="D4040" s="2" t="str">
        <f t="shared" si="62"/>
        <v>OK</v>
      </c>
    </row>
    <row r="4041" spans="1:4">
      <c r="A4041" s="10">
        <v>3980</v>
      </c>
      <c r="D4041" s="2" t="str">
        <f t="shared" si="62"/>
        <v>OK</v>
      </c>
    </row>
    <row r="4042" spans="1:4">
      <c r="A4042" s="10">
        <v>3981</v>
      </c>
      <c r="D4042" s="2" t="str">
        <f t="shared" si="62"/>
        <v>OK</v>
      </c>
    </row>
    <row r="4043" spans="1:4">
      <c r="A4043" s="10">
        <v>3982</v>
      </c>
      <c r="D4043" s="2" t="str">
        <f t="shared" si="62"/>
        <v>OK</v>
      </c>
    </row>
    <row r="4044" spans="1:4">
      <c r="A4044" s="10">
        <v>3983</v>
      </c>
      <c r="D4044" s="2" t="str">
        <f t="shared" si="62"/>
        <v>OK</v>
      </c>
    </row>
    <row r="4045" spans="1:4">
      <c r="A4045" s="10">
        <v>3984</v>
      </c>
      <c r="D4045" s="2" t="str">
        <f t="shared" si="62"/>
        <v>OK</v>
      </c>
    </row>
    <row r="4046" spans="1:4">
      <c r="A4046" s="10">
        <v>3985</v>
      </c>
      <c r="D4046" s="2" t="str">
        <f t="shared" si="62"/>
        <v>OK</v>
      </c>
    </row>
    <row r="4047" spans="1:4">
      <c r="A4047" s="10">
        <v>3986</v>
      </c>
      <c r="D4047" s="2" t="str">
        <f t="shared" si="62"/>
        <v>OK</v>
      </c>
    </row>
    <row r="4048" spans="1:4">
      <c r="A4048" s="10">
        <v>3987</v>
      </c>
      <c r="D4048" s="2" t="str">
        <f t="shared" si="62"/>
        <v>OK</v>
      </c>
    </row>
    <row r="4049" spans="1:4">
      <c r="A4049" s="10">
        <v>3988</v>
      </c>
      <c r="D4049" s="2" t="str">
        <f t="shared" si="62"/>
        <v>OK</v>
      </c>
    </row>
    <row r="4050" spans="1:4">
      <c r="A4050" s="10">
        <v>3989</v>
      </c>
      <c r="D4050" s="2" t="str">
        <f t="shared" si="62"/>
        <v>OK</v>
      </c>
    </row>
    <row r="4051" spans="1:4">
      <c r="A4051" s="10">
        <v>3990</v>
      </c>
      <c r="D4051" s="2" t="str">
        <f t="shared" si="62"/>
        <v>OK</v>
      </c>
    </row>
    <row r="4052" spans="1:4">
      <c r="A4052" s="10">
        <v>3991</v>
      </c>
      <c r="D4052" s="2" t="str">
        <f t="shared" si="62"/>
        <v>OK</v>
      </c>
    </row>
    <row r="4053" spans="1:4">
      <c r="A4053" s="10">
        <v>3992</v>
      </c>
      <c r="D4053" s="2" t="str">
        <f t="shared" si="62"/>
        <v>OK</v>
      </c>
    </row>
    <row r="4054" spans="1:4">
      <c r="A4054" s="10">
        <v>3993</v>
      </c>
      <c r="D4054" s="2" t="str">
        <f t="shared" si="62"/>
        <v>OK</v>
      </c>
    </row>
    <row r="4055" spans="1:4">
      <c r="A4055" s="10">
        <v>3994</v>
      </c>
      <c r="D4055" s="2" t="str">
        <f t="shared" si="62"/>
        <v>OK</v>
      </c>
    </row>
    <row r="4056" spans="1:4">
      <c r="A4056" s="10">
        <v>3995</v>
      </c>
      <c r="D4056" s="2" t="str">
        <f t="shared" si="62"/>
        <v>OK</v>
      </c>
    </row>
    <row r="4057" spans="1:4">
      <c r="A4057" s="10">
        <v>3996</v>
      </c>
      <c r="D4057" s="2" t="str">
        <f t="shared" si="62"/>
        <v>OK</v>
      </c>
    </row>
    <row r="4058" spans="1:4">
      <c r="A4058" s="10">
        <v>3997</v>
      </c>
      <c r="D4058" s="2" t="str">
        <f t="shared" si="62"/>
        <v>OK</v>
      </c>
    </row>
    <row r="4059" spans="1:4">
      <c r="A4059" s="10">
        <v>3998</v>
      </c>
      <c r="D4059" s="2" t="str">
        <f t="shared" si="62"/>
        <v>OK</v>
      </c>
    </row>
    <row r="4060" spans="1:4">
      <c r="A4060" s="10">
        <v>3999</v>
      </c>
      <c r="D4060" s="2" t="str">
        <f t="shared" si="62"/>
        <v>OK</v>
      </c>
    </row>
    <row r="4061" spans="1:4">
      <c r="A4061" s="10">
        <v>4000</v>
      </c>
      <c r="D4061" s="2" t="str">
        <f t="shared" si="62"/>
        <v>OK</v>
      </c>
    </row>
    <row r="4062" spans="1:4">
      <c r="A4062" s="10">
        <v>4001</v>
      </c>
      <c r="D4062" s="2" t="str">
        <f t="shared" si="62"/>
        <v>OK</v>
      </c>
    </row>
    <row r="4063" spans="1:4">
      <c r="A4063" s="10">
        <v>4002</v>
      </c>
      <c r="D4063" s="2" t="str">
        <f t="shared" si="62"/>
        <v>OK</v>
      </c>
    </row>
    <row r="4064" spans="1:4">
      <c r="A4064" s="10">
        <v>4003</v>
      </c>
      <c r="D4064" s="2" t="str">
        <f t="shared" si="62"/>
        <v>OK</v>
      </c>
    </row>
    <row r="4065" spans="1:4">
      <c r="A4065" s="10">
        <v>4004</v>
      </c>
      <c r="D4065" s="2" t="str">
        <f t="shared" si="62"/>
        <v>OK</v>
      </c>
    </row>
    <row r="4066" spans="1:4">
      <c r="A4066" s="10">
        <v>4005</v>
      </c>
      <c r="D4066" s="2" t="str">
        <f t="shared" si="62"/>
        <v>OK</v>
      </c>
    </row>
    <row r="4067" spans="1:4">
      <c r="A4067" s="10">
        <v>4006</v>
      </c>
      <c r="D4067" s="2" t="str">
        <f t="shared" si="62"/>
        <v>OK</v>
      </c>
    </row>
    <row r="4068" spans="1:4">
      <c r="A4068" s="10">
        <v>4007</v>
      </c>
      <c r="D4068" s="2" t="str">
        <f t="shared" si="62"/>
        <v>OK</v>
      </c>
    </row>
    <row r="4069" spans="1:4">
      <c r="A4069" s="10">
        <v>4008</v>
      </c>
      <c r="D4069" s="2" t="str">
        <f t="shared" si="62"/>
        <v>OK</v>
      </c>
    </row>
    <row r="4070" spans="1:4">
      <c r="A4070" s="10">
        <v>4009</v>
      </c>
      <c r="D4070" s="2" t="str">
        <f t="shared" si="62"/>
        <v>OK</v>
      </c>
    </row>
    <row r="4071" spans="1:4">
      <c r="A4071" s="10">
        <v>4010</v>
      </c>
      <c r="D4071" s="2" t="str">
        <f t="shared" si="62"/>
        <v>OK</v>
      </c>
    </row>
    <row r="4072" spans="1:4">
      <c r="A4072" s="10">
        <v>4011</v>
      </c>
      <c r="D4072" s="2" t="str">
        <f t="shared" si="62"/>
        <v>OK</v>
      </c>
    </row>
    <row r="4073" spans="1:4">
      <c r="A4073" s="10">
        <v>4012</v>
      </c>
      <c r="D4073" s="2" t="str">
        <f t="shared" si="62"/>
        <v>OK</v>
      </c>
    </row>
    <row r="4074" spans="1:4">
      <c r="A4074" s="5">
        <v>4013</v>
      </c>
      <c r="B4074" s="138">
        <f>'Expenditures 15-22'!C120</f>
        <v>0</v>
      </c>
      <c r="D4074" s="2" t="str">
        <f t="shared" si="62"/>
        <v>Error?</v>
      </c>
    </row>
    <row r="4075" spans="1:4">
      <c r="A4075" s="5">
        <v>4014</v>
      </c>
      <c r="B4075" s="138">
        <f>'Expenditures 15-22'!D120</f>
        <v>0</v>
      </c>
      <c r="D4075" s="2" t="str">
        <f t="shared" si="62"/>
        <v>Error?</v>
      </c>
    </row>
    <row r="4076" spans="1:4">
      <c r="A4076" s="5">
        <v>4015</v>
      </c>
      <c r="B4076" s="138">
        <f>'Expenditures 15-22'!E120</f>
        <v>0</v>
      </c>
      <c r="D4076" s="2" t="str">
        <f t="shared" si="62"/>
        <v>Error?</v>
      </c>
    </row>
    <row r="4077" spans="1:4">
      <c r="A4077" s="5">
        <v>4016</v>
      </c>
      <c r="B4077" s="138">
        <f>'Expenditures 15-22'!F120</f>
        <v>0</v>
      </c>
      <c r="D4077" s="2" t="str">
        <f t="shared" si="62"/>
        <v>Error?</v>
      </c>
    </row>
    <row r="4078" spans="1:4">
      <c r="A4078" s="5">
        <v>4017</v>
      </c>
      <c r="B4078" s="138">
        <f>'Expenditures 15-22'!G120</f>
        <v>0</v>
      </c>
      <c r="D4078" s="2" t="str">
        <f t="shared" si="62"/>
        <v>Error?</v>
      </c>
    </row>
    <row r="4079" spans="1:4">
      <c r="A4079" s="5">
        <v>4018</v>
      </c>
      <c r="B4079" s="138">
        <f>'Expenditures 15-22'!H120</f>
        <v>0</v>
      </c>
      <c r="D4079" s="2" t="str">
        <f t="shared" si="62"/>
        <v>Error?</v>
      </c>
    </row>
    <row r="4080" spans="1:4">
      <c r="A4080" s="5">
        <v>4019</v>
      </c>
      <c r="B4080" s="138">
        <f>'Expenditures 15-22'!K120</f>
        <v>0</v>
      </c>
      <c r="C4080" s="2" t="s">
        <v>572</v>
      </c>
      <c r="D4080" s="2" t="str">
        <f t="shared" si="62"/>
        <v>Error?</v>
      </c>
    </row>
    <row r="4081" spans="1:4">
      <c r="A4081" s="5">
        <v>4020</v>
      </c>
      <c r="B4081" s="138">
        <f>'Expenditures 15-22'!C180</f>
        <v>3192</v>
      </c>
      <c r="D4081" s="2" t="str">
        <f t="shared" si="62"/>
        <v>Error?</v>
      </c>
    </row>
    <row r="4082" spans="1:4">
      <c r="A4082" s="5">
        <v>4021</v>
      </c>
      <c r="B4082" s="138">
        <f>'Expenditures 15-22'!D180</f>
        <v>0</v>
      </c>
      <c r="D4082" s="2" t="str">
        <f t="shared" si="62"/>
        <v>Error?</v>
      </c>
    </row>
    <row r="4083" spans="1:4">
      <c r="A4083" s="5">
        <v>4022</v>
      </c>
      <c r="B4083" s="138">
        <f>'Expenditures 15-22'!E180</f>
        <v>0</v>
      </c>
      <c r="D4083" s="2" t="str">
        <f t="shared" si="62"/>
        <v>Error?</v>
      </c>
    </row>
    <row r="4084" spans="1:4">
      <c r="A4084" s="5">
        <v>4023</v>
      </c>
      <c r="B4084" s="138">
        <f>'Expenditures 15-22'!F180</f>
        <v>0</v>
      </c>
      <c r="D4084" s="2" t="str">
        <f t="shared" si="62"/>
        <v>Error?</v>
      </c>
    </row>
    <row r="4085" spans="1:4">
      <c r="A4085" s="5">
        <v>4024</v>
      </c>
      <c r="B4085" s="138">
        <f>'Expenditures 15-22'!G180</f>
        <v>0</v>
      </c>
      <c r="D4085" s="2" t="str">
        <f t="shared" si="62"/>
        <v>Error?</v>
      </c>
    </row>
    <row r="4086" spans="1:4">
      <c r="A4086" s="5">
        <v>4025</v>
      </c>
      <c r="B4086" s="138">
        <f>'Expenditures 15-22'!H180</f>
        <v>0</v>
      </c>
      <c r="D4086" s="2" t="str">
        <f t="shared" si="62"/>
        <v>Error?</v>
      </c>
    </row>
    <row r="4087" spans="1:4">
      <c r="A4087" s="5">
        <v>4026</v>
      </c>
      <c r="B4087" s="138">
        <f>'Expenditures 15-22'!K180</f>
        <v>3192</v>
      </c>
      <c r="C4087" s="2" t="s">
        <v>572</v>
      </c>
      <c r="D4087" s="2" t="str">
        <f t="shared" si="62"/>
        <v>Error?</v>
      </c>
    </row>
    <row r="4088" spans="1:4">
      <c r="A4088" s="10">
        <v>4027</v>
      </c>
      <c r="D4088" s="2" t="str">
        <f t="shared" si="62"/>
        <v>OK</v>
      </c>
    </row>
    <row r="4089" spans="1:4">
      <c r="A4089" s="10">
        <v>4028</v>
      </c>
      <c r="D4089" s="2" t="str">
        <f t="shared" si="62"/>
        <v>OK</v>
      </c>
    </row>
    <row r="4090" spans="1:4">
      <c r="A4090" s="10">
        <v>4029</v>
      </c>
      <c r="D4090" s="2" t="str">
        <f t="shared" si="62"/>
        <v>OK</v>
      </c>
    </row>
    <row r="4091" spans="1:4">
      <c r="A4091" s="10">
        <v>4030</v>
      </c>
      <c r="D4091" s="2" t="str">
        <f t="shared" si="62"/>
        <v>OK</v>
      </c>
    </row>
    <row r="4092" spans="1:4">
      <c r="A4092" s="10">
        <v>4031</v>
      </c>
      <c r="D4092" s="2" t="str">
        <f t="shared" si="62"/>
        <v>OK</v>
      </c>
    </row>
    <row r="4093" spans="1:4">
      <c r="A4093" s="10">
        <v>4032</v>
      </c>
      <c r="D4093" s="2" t="str">
        <f t="shared" si="62"/>
        <v>OK</v>
      </c>
    </row>
    <row r="4094" spans="1:4">
      <c r="A4094" s="10">
        <v>4033</v>
      </c>
      <c r="D4094" s="2" t="str">
        <f t="shared" si="62"/>
        <v>OK</v>
      </c>
    </row>
    <row r="4095" spans="1:4">
      <c r="A4095" s="10">
        <v>4034</v>
      </c>
      <c r="D4095" s="2" t="str">
        <f t="shared" ref="D4095:D4158" si="63">IF(ISBLANK(B4095),"OK",IF(A4095-B4095=0,"OK","Error?"))</f>
        <v>OK</v>
      </c>
    </row>
    <row r="4096" spans="1:4">
      <c r="A4096" s="10">
        <v>4035</v>
      </c>
      <c r="B4096" s="138">
        <f>'Expenditures 15-22'!I307</f>
        <v>0</v>
      </c>
      <c r="D4096" s="2" t="str">
        <f t="shared" si="63"/>
        <v>Error?</v>
      </c>
    </row>
    <row r="4097" spans="1:4">
      <c r="A4097" s="10">
        <v>4036</v>
      </c>
      <c r="B4097" s="138">
        <f>'Expenditures 15-22'!I308</f>
        <v>0</v>
      </c>
      <c r="D4097" s="2" t="str">
        <f t="shared" si="63"/>
        <v>Error?</v>
      </c>
    </row>
    <row r="4098" spans="1:4">
      <c r="A4098" s="10">
        <v>4037</v>
      </c>
      <c r="C4098" s="2" t="s">
        <v>572</v>
      </c>
      <c r="D4098" s="2" t="str">
        <f t="shared" si="63"/>
        <v>OK</v>
      </c>
    </row>
    <row r="4099" spans="1:4">
      <c r="A4099" s="5">
        <v>4038</v>
      </c>
      <c r="B4099" s="138">
        <f>'Expenditures 15-22'!K307</f>
        <v>0</v>
      </c>
      <c r="C4099" s="2" t="s">
        <v>572</v>
      </c>
      <c r="D4099" s="2" t="str">
        <f t="shared" si="63"/>
        <v>Error?</v>
      </c>
    </row>
    <row r="4100" spans="1:4">
      <c r="A4100" s="5">
        <v>4039</v>
      </c>
      <c r="B4100" s="138">
        <f>'Expenditures 15-22'!K308</f>
        <v>0</v>
      </c>
      <c r="C4100" s="2" t="s">
        <v>572</v>
      </c>
      <c r="D4100" s="2" t="str">
        <f t="shared" si="63"/>
        <v>Error?</v>
      </c>
    </row>
    <row r="4101" spans="1:4">
      <c r="A4101" s="10">
        <v>4040</v>
      </c>
      <c r="C4101" s="2" t="s">
        <v>572</v>
      </c>
      <c r="D4101" s="2" t="str">
        <f t="shared" si="63"/>
        <v>OK</v>
      </c>
    </row>
    <row r="4102" spans="1:4">
      <c r="A4102" s="5">
        <v>4041</v>
      </c>
      <c r="B4102" s="138">
        <f>'Tax Sched 23'!B17</f>
        <v>0</v>
      </c>
      <c r="C4102" s="2" t="s">
        <v>572</v>
      </c>
      <c r="D4102" s="2" t="str">
        <f t="shared" si="63"/>
        <v>Error?</v>
      </c>
    </row>
    <row r="4103" spans="1:4">
      <c r="A4103" s="5">
        <v>4042</v>
      </c>
      <c r="B4103" s="138">
        <f>'Tax Sched 23'!B18</f>
        <v>0</v>
      </c>
      <c r="C4103" s="2" t="s">
        <v>572</v>
      </c>
      <c r="D4103" s="2" t="str">
        <f t="shared" si="63"/>
        <v>Error?</v>
      </c>
    </row>
    <row r="4104" spans="1:4">
      <c r="A4104" s="5">
        <v>4043</v>
      </c>
      <c r="B4104" s="138">
        <f>'Tax Sched 23'!D17</f>
        <v>0</v>
      </c>
      <c r="C4104" s="2" t="s">
        <v>572</v>
      </c>
      <c r="D4104" s="2" t="str">
        <f t="shared" si="63"/>
        <v>Error?</v>
      </c>
    </row>
    <row r="4105" spans="1:4">
      <c r="A4105" s="5">
        <v>4044</v>
      </c>
      <c r="B4105" s="138">
        <f>'Tax Sched 23'!D18</f>
        <v>0</v>
      </c>
      <c r="C4105" s="2" t="s">
        <v>572</v>
      </c>
      <c r="D4105" s="2" t="str">
        <f t="shared" si="63"/>
        <v>Error?</v>
      </c>
    </row>
    <row r="4106" spans="1:4">
      <c r="A4106" s="5">
        <v>4045</v>
      </c>
      <c r="B4106" s="138">
        <f>'Tax Sched 23'!C17</f>
        <v>0</v>
      </c>
      <c r="D4106" s="2" t="str">
        <f t="shared" si="63"/>
        <v>Error?</v>
      </c>
    </row>
    <row r="4107" spans="1:4">
      <c r="A4107" s="5">
        <v>4046</v>
      </c>
      <c r="B4107" s="138">
        <f>'Tax Sched 23'!C18</f>
        <v>0</v>
      </c>
      <c r="D4107" s="2" t="str">
        <f t="shared" si="63"/>
        <v>Error?</v>
      </c>
    </row>
    <row r="4108" spans="1:4">
      <c r="A4108" s="5">
        <v>4047</v>
      </c>
      <c r="B4108" s="138">
        <f>'Tax Sched 23'!F17</f>
        <v>0</v>
      </c>
      <c r="C4108" s="2" t="s">
        <v>572</v>
      </c>
      <c r="D4108" s="2" t="str">
        <f t="shared" si="63"/>
        <v>Error?</v>
      </c>
    </row>
    <row r="4109" spans="1:4">
      <c r="A4109" s="5">
        <v>4048</v>
      </c>
      <c r="B4109" s="138">
        <f>'Tax Sched 23'!F18</f>
        <v>0</v>
      </c>
      <c r="C4109" s="2" t="s">
        <v>572</v>
      </c>
      <c r="D4109" s="2" t="str">
        <f t="shared" si="63"/>
        <v>Error?</v>
      </c>
    </row>
    <row r="4110" spans="1:4">
      <c r="A4110" s="5">
        <v>4049</v>
      </c>
      <c r="B4110" s="138">
        <f>'Tax Sched 23'!E17</f>
        <v>0</v>
      </c>
      <c r="C4110" s="2" t="s">
        <v>572</v>
      </c>
      <c r="D4110" s="2" t="str">
        <f t="shared" si="63"/>
        <v>Error?</v>
      </c>
    </row>
    <row r="4111" spans="1:4">
      <c r="A4111" s="5">
        <v>4050</v>
      </c>
      <c r="B4111" s="138">
        <f>'Tax Sched 23'!E18</f>
        <v>0</v>
      </c>
      <c r="D4111" s="2" t="str">
        <f t="shared" si="63"/>
        <v>Error?</v>
      </c>
    </row>
    <row r="4112" spans="1:4">
      <c r="A4112" s="10">
        <v>4051</v>
      </c>
      <c r="D4112" s="2" t="str">
        <f t="shared" si="63"/>
        <v>OK</v>
      </c>
    </row>
    <row r="4113" spans="1:4">
      <c r="A4113" s="5">
        <v>4052</v>
      </c>
      <c r="B4113" s="138">
        <f>'Acct Summary 7-8'!C9</f>
        <v>52716321</v>
      </c>
      <c r="D4113" s="2" t="str">
        <f t="shared" si="63"/>
        <v>Error?</v>
      </c>
    </row>
    <row r="4114" spans="1:4">
      <c r="A4114" s="5">
        <v>4053</v>
      </c>
      <c r="B4114" s="138">
        <f>'Acct Summary 7-8'!D9</f>
        <v>0</v>
      </c>
      <c r="D4114" s="2" t="str">
        <f t="shared" si="63"/>
        <v>Error?</v>
      </c>
    </row>
    <row r="4115" spans="1:4">
      <c r="A4115" s="5">
        <v>4054</v>
      </c>
      <c r="B4115" s="138">
        <f>'Acct Summary 7-8'!E9</f>
        <v>0</v>
      </c>
      <c r="D4115" s="2" t="str">
        <f t="shared" si="63"/>
        <v>Error?</v>
      </c>
    </row>
    <row r="4116" spans="1:4">
      <c r="A4116" s="5">
        <v>4055</v>
      </c>
      <c r="B4116" s="138">
        <f>'Acct Summary 7-8'!F9</f>
        <v>0</v>
      </c>
      <c r="D4116" s="2" t="str">
        <f t="shared" si="63"/>
        <v>Error?</v>
      </c>
    </row>
    <row r="4117" spans="1:4">
      <c r="A4117" s="5">
        <v>4056</v>
      </c>
      <c r="B4117" s="138">
        <f>'Acct Summary 7-8'!G9</f>
        <v>0</v>
      </c>
      <c r="D4117" s="2" t="str">
        <f t="shared" si="63"/>
        <v>Error?</v>
      </c>
    </row>
    <row r="4118" spans="1:4">
      <c r="A4118" s="5">
        <v>4057</v>
      </c>
      <c r="B4118" s="138">
        <f>'Acct Summary 7-8'!H9</f>
        <v>0</v>
      </c>
      <c r="D4118" s="2" t="str">
        <f t="shared" si="63"/>
        <v>Error?</v>
      </c>
    </row>
    <row r="4119" spans="1:4">
      <c r="A4119" s="10">
        <v>4058</v>
      </c>
      <c r="D4119" s="2" t="str">
        <f t="shared" si="63"/>
        <v>OK</v>
      </c>
    </row>
    <row r="4120" spans="1:4">
      <c r="A4120" s="10">
        <v>4059</v>
      </c>
      <c r="D4120" s="2" t="str">
        <f t="shared" si="63"/>
        <v>OK</v>
      </c>
    </row>
    <row r="4121" spans="1:4">
      <c r="A4121" s="5">
        <v>4060</v>
      </c>
      <c r="B4121" s="138">
        <f>'Acct Summary 7-8'!K9</f>
        <v>0</v>
      </c>
      <c r="D4121" s="2" t="str">
        <f t="shared" si="63"/>
        <v>Error?</v>
      </c>
    </row>
    <row r="4122" spans="1:4">
      <c r="A4122" s="5">
        <v>4061</v>
      </c>
      <c r="B4122" s="138">
        <f>'Acct Summary 7-8'!C10</f>
        <v>375047981</v>
      </c>
      <c r="C4122" s="2" t="s">
        <v>572</v>
      </c>
      <c r="D4122" s="2" t="str">
        <f t="shared" si="63"/>
        <v>Error?</v>
      </c>
    </row>
    <row r="4123" spans="1:4">
      <c r="A4123" s="5">
        <v>4062</v>
      </c>
      <c r="B4123" s="138">
        <f>'Acct Summary 7-8'!D10</f>
        <v>23214005</v>
      </c>
      <c r="C4123" s="2" t="s">
        <v>572</v>
      </c>
      <c r="D4123" s="2" t="str">
        <f t="shared" si="63"/>
        <v>Error?</v>
      </c>
    </row>
    <row r="4124" spans="1:4">
      <c r="A4124" s="5">
        <v>4063</v>
      </c>
      <c r="B4124" s="138">
        <f>'Acct Summary 7-8'!E10</f>
        <v>14693275</v>
      </c>
      <c r="C4124" s="2" t="s">
        <v>572</v>
      </c>
      <c r="D4124" s="2" t="str">
        <f t="shared" si="63"/>
        <v>Error?</v>
      </c>
    </row>
    <row r="4125" spans="1:4">
      <c r="A4125" s="5">
        <v>4064</v>
      </c>
      <c r="B4125" s="138">
        <f>'Acct Summary 7-8'!F10</f>
        <v>37327554</v>
      </c>
      <c r="C4125" s="2" t="s">
        <v>572</v>
      </c>
      <c r="D4125" s="2" t="str">
        <f t="shared" si="63"/>
        <v>Error?</v>
      </c>
    </row>
    <row r="4126" spans="1:4">
      <c r="A4126" s="5">
        <v>4065</v>
      </c>
      <c r="B4126" s="138">
        <f>'Acct Summary 7-8'!G10</f>
        <v>7332439</v>
      </c>
      <c r="C4126" s="2" t="s">
        <v>572</v>
      </c>
      <c r="D4126" s="2" t="str">
        <f t="shared" si="63"/>
        <v>Error?</v>
      </c>
    </row>
    <row r="4127" spans="1:4">
      <c r="A4127" s="5">
        <v>4066</v>
      </c>
      <c r="B4127" s="138">
        <f>'Acct Summary 7-8'!H10</f>
        <v>3407567</v>
      </c>
      <c r="C4127" s="2" t="s">
        <v>572</v>
      </c>
      <c r="D4127" s="2" t="str">
        <f t="shared" si="63"/>
        <v>Error?</v>
      </c>
    </row>
    <row r="4128" spans="1:4">
      <c r="A4128" s="5">
        <v>4067</v>
      </c>
      <c r="B4128" s="138">
        <f>'Acct Summary 7-8'!I10</f>
        <v>2112616</v>
      </c>
      <c r="C4128" s="2" t="s">
        <v>572</v>
      </c>
      <c r="D4128" s="2" t="str">
        <f t="shared" si="63"/>
        <v>Error?</v>
      </c>
    </row>
    <row r="4129" spans="1:4">
      <c r="A4129" s="10">
        <v>4068</v>
      </c>
      <c r="C4129" s="2" t="s">
        <v>572</v>
      </c>
      <c r="D4129" s="2" t="str">
        <f t="shared" si="63"/>
        <v>OK</v>
      </c>
    </row>
    <row r="4130" spans="1:4">
      <c r="A4130" s="5">
        <v>4069</v>
      </c>
      <c r="B4130" s="138">
        <f>'Acct Summary 7-8'!K10</f>
        <v>1994405</v>
      </c>
      <c r="C4130" s="2" t="s">
        <v>572</v>
      </c>
      <c r="D4130" s="2" t="str">
        <f t="shared" si="63"/>
        <v>Error?</v>
      </c>
    </row>
    <row r="4131" spans="1:4">
      <c r="A4131" s="5">
        <v>4070</v>
      </c>
      <c r="B4131" s="138">
        <f>'Acct Summary 7-8'!C18</f>
        <v>52716321</v>
      </c>
      <c r="C4131" s="2" t="s">
        <v>572</v>
      </c>
      <c r="D4131" s="2" t="str">
        <f t="shared" si="63"/>
        <v>Error?</v>
      </c>
    </row>
    <row r="4132" spans="1:4">
      <c r="A4132" s="5">
        <v>4071</v>
      </c>
      <c r="B4132" s="138">
        <f>'Acct Summary 7-8'!D18</f>
        <v>0</v>
      </c>
      <c r="C4132" s="2" t="s">
        <v>572</v>
      </c>
      <c r="D4132" s="2" t="str">
        <f t="shared" si="63"/>
        <v>Error?</v>
      </c>
    </row>
    <row r="4133" spans="1:4">
      <c r="A4133" s="5">
        <v>4072</v>
      </c>
      <c r="B4133" s="138">
        <f>'Acct Summary 7-8'!F18</f>
        <v>0</v>
      </c>
      <c r="C4133" s="2" t="s">
        <v>572</v>
      </c>
      <c r="D4133" s="2" t="str">
        <f t="shared" si="63"/>
        <v>Error?</v>
      </c>
    </row>
    <row r="4134" spans="1:4">
      <c r="A4134" s="5">
        <v>4073</v>
      </c>
      <c r="B4134" s="138">
        <f>'Acct Summary 7-8'!H18</f>
        <v>0</v>
      </c>
      <c r="C4134" s="2" t="s">
        <v>572</v>
      </c>
      <c r="D4134" s="2" t="str">
        <f t="shared" si="63"/>
        <v>Error?</v>
      </c>
    </row>
    <row r="4135" spans="1:4">
      <c r="A4135" s="5">
        <v>4074</v>
      </c>
      <c r="B4135" s="138">
        <f>'Acct Summary 7-8'!K18</f>
        <v>0</v>
      </c>
      <c r="C4135" s="2" t="s">
        <v>572</v>
      </c>
      <c r="D4135" s="2" t="str">
        <f t="shared" si="63"/>
        <v>Error?</v>
      </c>
    </row>
    <row r="4136" spans="1:4">
      <c r="A4136" s="5">
        <v>4075</v>
      </c>
      <c r="B4136" s="138">
        <f>'Acct Summary 7-8'!C19</f>
        <v>360748021</v>
      </c>
      <c r="C4136" s="2" t="s">
        <v>572</v>
      </c>
      <c r="D4136" s="2" t="str">
        <f t="shared" si="63"/>
        <v>Error?</v>
      </c>
    </row>
    <row r="4137" spans="1:4">
      <c r="A4137" s="5">
        <v>4076</v>
      </c>
      <c r="B4137" s="138">
        <f>'Acct Summary 7-8'!D19</f>
        <v>26545592</v>
      </c>
      <c r="C4137" s="2" t="s">
        <v>572</v>
      </c>
      <c r="D4137" s="2" t="str">
        <f t="shared" si="63"/>
        <v>Error?</v>
      </c>
    </row>
    <row r="4138" spans="1:4">
      <c r="A4138" s="5">
        <v>4077</v>
      </c>
      <c r="B4138" s="138">
        <f>'Acct Summary 7-8'!E19</f>
        <v>14448033</v>
      </c>
      <c r="C4138" s="2" t="s">
        <v>572</v>
      </c>
      <c r="D4138" s="2" t="str">
        <f t="shared" si="63"/>
        <v>Error?</v>
      </c>
    </row>
    <row r="4139" spans="1:4">
      <c r="A4139" s="5">
        <v>4078</v>
      </c>
      <c r="B4139" s="138">
        <f>'Acct Summary 7-8'!F19</f>
        <v>20701413</v>
      </c>
      <c r="C4139" s="2" t="s">
        <v>572</v>
      </c>
      <c r="D4139" s="2" t="str">
        <f t="shared" si="63"/>
        <v>Error?</v>
      </c>
    </row>
    <row r="4140" spans="1:4">
      <c r="A4140" s="5">
        <v>4079</v>
      </c>
      <c r="B4140" s="138">
        <f>'Acct Summary 7-8'!G19</f>
        <v>7585542</v>
      </c>
      <c r="C4140" s="2" t="s">
        <v>572</v>
      </c>
      <c r="D4140" s="2" t="str">
        <f t="shared" si="63"/>
        <v>Error?</v>
      </c>
    </row>
    <row r="4141" spans="1:4">
      <c r="A4141" s="5">
        <v>4080</v>
      </c>
      <c r="B4141" s="138">
        <f>'Acct Summary 7-8'!H19</f>
        <v>22573777</v>
      </c>
      <c r="C4141" s="2" t="s">
        <v>572</v>
      </c>
      <c r="D4141" s="2" t="str">
        <f t="shared" si="63"/>
        <v>Error?</v>
      </c>
    </row>
    <row r="4142" spans="1:4">
      <c r="A4142" s="10">
        <v>4081</v>
      </c>
      <c r="D4142" s="2" t="str">
        <f t="shared" si="63"/>
        <v>OK</v>
      </c>
    </row>
    <row r="4143" spans="1:4">
      <c r="A4143" s="10">
        <v>4082</v>
      </c>
      <c r="C4143" s="2" t="s">
        <v>572</v>
      </c>
      <c r="D4143" s="2" t="str">
        <f t="shared" si="63"/>
        <v>OK</v>
      </c>
    </row>
    <row r="4144" spans="1:4">
      <c r="A4144" s="5">
        <v>4083</v>
      </c>
      <c r="B4144" s="138">
        <f>'Acct Summary 7-8'!K19</f>
        <v>4124941</v>
      </c>
      <c r="C4144" s="2" t="s">
        <v>572</v>
      </c>
      <c r="D4144" s="2" t="str">
        <f t="shared" si="63"/>
        <v>Error?</v>
      </c>
    </row>
    <row r="4145" spans="1:4">
      <c r="A4145" s="10">
        <v>4084</v>
      </c>
      <c r="C4145" s="2" t="s">
        <v>572</v>
      </c>
      <c r="D4145" s="2" t="str">
        <f t="shared" si="63"/>
        <v>OK</v>
      </c>
    </row>
    <row r="4146" spans="1:4">
      <c r="A4146" s="10">
        <v>4085</v>
      </c>
      <c r="D4146" s="2" t="str">
        <f t="shared" si="63"/>
        <v>OK</v>
      </c>
    </row>
    <row r="4147" spans="1:4">
      <c r="A4147" s="10">
        <v>4086</v>
      </c>
      <c r="D4147" s="2" t="str">
        <f t="shared" si="63"/>
        <v>OK</v>
      </c>
    </row>
    <row r="4148" spans="1:4">
      <c r="A4148" s="10">
        <v>4087</v>
      </c>
      <c r="D4148" s="2" t="str">
        <f t="shared" si="63"/>
        <v>OK</v>
      </c>
    </row>
    <row r="4149" spans="1:4">
      <c r="A4149" s="10">
        <v>4088</v>
      </c>
      <c r="D4149" s="2" t="str">
        <f t="shared" si="63"/>
        <v>OK</v>
      </c>
    </row>
    <row r="4150" spans="1:4">
      <c r="A4150" s="10">
        <v>4089</v>
      </c>
      <c r="C4150" s="2" t="s">
        <v>572</v>
      </c>
      <c r="D4150" s="2" t="str">
        <f t="shared" si="63"/>
        <v>OK</v>
      </c>
    </row>
    <row r="4151" spans="1:4">
      <c r="A4151" s="10">
        <v>4090</v>
      </c>
      <c r="C4151" s="2" t="s">
        <v>572</v>
      </c>
      <c r="D4151" s="2" t="str">
        <f t="shared" si="63"/>
        <v>OK</v>
      </c>
    </row>
    <row r="4152" spans="1:4">
      <c r="A4152" s="10">
        <v>4091</v>
      </c>
      <c r="D4152" s="2" t="str">
        <f t="shared" si="63"/>
        <v>OK</v>
      </c>
    </row>
    <row r="4153" spans="1:4">
      <c r="A4153" s="10">
        <v>4092</v>
      </c>
      <c r="D4153" s="2" t="str">
        <f t="shared" si="63"/>
        <v>OK</v>
      </c>
    </row>
    <row r="4154" spans="1:4">
      <c r="A4154" s="10">
        <v>4093</v>
      </c>
      <c r="D4154" s="2" t="str">
        <f t="shared" si="63"/>
        <v>OK</v>
      </c>
    </row>
    <row r="4155" spans="1:4">
      <c r="A4155" s="10">
        <v>4094</v>
      </c>
      <c r="D4155" s="2" t="str">
        <f t="shared" si="63"/>
        <v>OK</v>
      </c>
    </row>
    <row r="4156" spans="1:4">
      <c r="A4156" s="5">
        <v>4095</v>
      </c>
      <c r="B4156" s="138">
        <f>'Expenditures 15-22'!H204</f>
        <v>0</v>
      </c>
      <c r="C4156" s="2" t="s">
        <v>572</v>
      </c>
      <c r="D4156" s="2" t="str">
        <f t="shared" si="63"/>
        <v>Error?</v>
      </c>
    </row>
    <row r="4157" spans="1:4">
      <c r="A4157" s="5">
        <v>4096</v>
      </c>
      <c r="B4157" s="138">
        <f>'Expenditures 15-22'!K204</f>
        <v>0</v>
      </c>
      <c r="C4157" s="2" t="s">
        <v>572</v>
      </c>
      <c r="D4157" s="2" t="str">
        <f t="shared" si="63"/>
        <v>Error?</v>
      </c>
    </row>
    <row r="4158" spans="1:4">
      <c r="A4158" s="10">
        <v>4097</v>
      </c>
      <c r="D4158" s="2" t="str">
        <f t="shared" si="63"/>
        <v>OK</v>
      </c>
    </row>
    <row r="4159" spans="1:4">
      <c r="A4159" s="10">
        <v>4098</v>
      </c>
      <c r="D4159" s="2" t="str">
        <f t="shared" ref="D4159:D4222" si="64">IF(ISBLANK(B4159),"OK",IF(A4159-B4159=0,"OK","Error?"))</f>
        <v>OK</v>
      </c>
    </row>
    <row r="4160" spans="1:4">
      <c r="A4160" s="10">
        <v>4099</v>
      </c>
      <c r="D4160" s="2" t="str">
        <f t="shared" si="64"/>
        <v>OK</v>
      </c>
    </row>
    <row r="4161" spans="1:4">
      <c r="A4161" s="10">
        <v>4100</v>
      </c>
      <c r="D4161" s="2" t="str">
        <f t="shared" si="64"/>
        <v>OK</v>
      </c>
    </row>
    <row r="4162" spans="1:4">
      <c r="A4162" s="10">
        <v>4101</v>
      </c>
      <c r="D4162" s="2" t="str">
        <f t="shared" si="64"/>
        <v>OK</v>
      </c>
    </row>
    <row r="4163" spans="1:4">
      <c r="A4163" s="10">
        <v>4102</v>
      </c>
      <c r="C4163" s="2" t="s">
        <v>572</v>
      </c>
      <c r="D4163" s="2" t="str">
        <f t="shared" si="64"/>
        <v>OK</v>
      </c>
    </row>
    <row r="4164" spans="1:4">
      <c r="A4164" s="10">
        <v>4103</v>
      </c>
      <c r="D4164" s="2" t="str">
        <f t="shared" si="64"/>
        <v>OK</v>
      </c>
    </row>
    <row r="4165" spans="1:4">
      <c r="A4165" s="5">
        <v>4104</v>
      </c>
      <c r="B4165" s="138">
        <f>'Expenditures 15-22'!D284</f>
        <v>0</v>
      </c>
      <c r="D4165" s="2" t="str">
        <f t="shared" si="64"/>
        <v>Error?</v>
      </c>
    </row>
    <row r="4166" spans="1:4">
      <c r="A4166" s="5">
        <v>4105</v>
      </c>
      <c r="B4166" s="138">
        <f>'Expenditures 15-22'!K284</f>
        <v>0</v>
      </c>
      <c r="C4166" s="2" t="s">
        <v>572</v>
      </c>
      <c r="D4166" s="2" t="str">
        <f t="shared" si="64"/>
        <v>Error?</v>
      </c>
    </row>
    <row r="4167" spans="1:4">
      <c r="A4167" s="10">
        <v>4106</v>
      </c>
      <c r="D4167" s="2" t="str">
        <f t="shared" si="64"/>
        <v>OK</v>
      </c>
    </row>
    <row r="4168" spans="1:4">
      <c r="A4168" s="10">
        <v>4107</v>
      </c>
      <c r="D4168" s="2" t="str">
        <f t="shared" si="64"/>
        <v>OK</v>
      </c>
    </row>
    <row r="4169" spans="1:4">
      <c r="A4169" s="10">
        <v>4108</v>
      </c>
      <c r="D4169" s="2" t="str">
        <f t="shared" si="64"/>
        <v>OK</v>
      </c>
    </row>
    <row r="4170" spans="1:4">
      <c r="A4170" s="10">
        <v>4109</v>
      </c>
      <c r="C4170" s="2" t="s">
        <v>572</v>
      </c>
      <c r="D4170" s="2" t="str">
        <f t="shared" si="64"/>
        <v>OK</v>
      </c>
    </row>
    <row r="4171" spans="1:4">
      <c r="A4171" s="5">
        <v>4110</v>
      </c>
      <c r="B4171" s="138">
        <f>'Short-Term Long-Term Debt 24'!I49</f>
        <v>200907504</v>
      </c>
      <c r="C4171" s="2" t="s">
        <v>572</v>
      </c>
      <c r="D4171" s="2" t="str">
        <f t="shared" si="64"/>
        <v>Error?</v>
      </c>
    </row>
    <row r="4172" spans="1:4">
      <c r="A4172" s="5">
        <v>4111</v>
      </c>
      <c r="B4172" s="138">
        <f>'Short-Term Long-Term Debt 24'!J49</f>
        <v>194172596.00000003</v>
      </c>
      <c r="C4172" s="2" t="s">
        <v>572</v>
      </c>
      <c r="D4172" s="2" t="str">
        <f t="shared" si="64"/>
        <v>Error?</v>
      </c>
    </row>
    <row r="4173" spans="1:4">
      <c r="A4173" s="5">
        <v>4112</v>
      </c>
      <c r="B4173" s="138">
        <f>'Short-Term Long-Term Debt 24'!H49</f>
        <v>8995000</v>
      </c>
      <c r="C4173" s="2" t="s">
        <v>572</v>
      </c>
      <c r="D4173" s="2" t="str">
        <f t="shared" si="64"/>
        <v>Error?</v>
      </c>
    </row>
    <row r="4174" spans="1:4">
      <c r="A4174" s="10">
        <v>4113</v>
      </c>
      <c r="C4174" s="2" t="s">
        <v>572</v>
      </c>
      <c r="D4174" s="2" t="str">
        <f t="shared" si="64"/>
        <v>OK</v>
      </c>
    </row>
    <row r="4175" spans="1:4">
      <c r="A4175" s="5">
        <v>4114</v>
      </c>
      <c r="B4175" s="138">
        <f>'Acct Summary 7-8'!E18</f>
        <v>0</v>
      </c>
      <c r="C4175" s="2" t="s">
        <v>572</v>
      </c>
      <c r="D4175" s="2" t="str">
        <f t="shared" si="64"/>
        <v>Error?</v>
      </c>
    </row>
    <row r="4176" spans="1:4">
      <c r="A4176" s="5">
        <v>4115</v>
      </c>
      <c r="B4176" s="138">
        <f>'Acct Summary 7-8'!G18</f>
        <v>0</v>
      </c>
      <c r="C4176" s="2" t="s">
        <v>572</v>
      </c>
      <c r="D4176" s="2" t="str">
        <f t="shared" si="64"/>
        <v>Error?</v>
      </c>
    </row>
    <row r="4177" spans="1:4">
      <c r="A4177" s="5">
        <v>4116</v>
      </c>
      <c r="B4177" s="138">
        <f>'Short-Term Long-Term Debt 24'!G49</f>
        <v>2817024</v>
      </c>
      <c r="D4177" s="2" t="str">
        <f t="shared" si="64"/>
        <v>Error?</v>
      </c>
    </row>
    <row r="4178" spans="1:4">
      <c r="A4178" s="10">
        <v>4117</v>
      </c>
      <c r="C4178" s="2" t="s">
        <v>572</v>
      </c>
      <c r="D4178" s="2" t="str">
        <f t="shared" si="64"/>
        <v>OK</v>
      </c>
    </row>
    <row r="4179" spans="1:4">
      <c r="A4179" s="5">
        <v>4118</v>
      </c>
      <c r="B4179" s="138">
        <f>'Revenues 9-14'!D161</f>
        <v>0</v>
      </c>
      <c r="D4179" s="2" t="str">
        <f t="shared" si="64"/>
        <v>Error?</v>
      </c>
    </row>
    <row r="4180" spans="1:4">
      <c r="A4180" s="5">
        <v>4119</v>
      </c>
      <c r="B4180" s="138">
        <f>'Revenues 9-14'!F161</f>
        <v>0</v>
      </c>
      <c r="D4180" s="2" t="str">
        <f t="shared" si="64"/>
        <v>Error?</v>
      </c>
    </row>
    <row r="4181" spans="1:4">
      <c r="A4181" s="5">
        <v>4120</v>
      </c>
      <c r="B4181" s="138">
        <f>'Revenues 9-14'!G161</f>
        <v>0</v>
      </c>
      <c r="D4181" s="2" t="str">
        <f t="shared" si="64"/>
        <v>Error?</v>
      </c>
    </row>
    <row r="4182" spans="1:4">
      <c r="A4182" s="10">
        <v>4121</v>
      </c>
      <c r="D4182" s="2" t="str">
        <f t="shared" si="64"/>
        <v>OK</v>
      </c>
    </row>
    <row r="4183" spans="1:4">
      <c r="A4183" s="10">
        <v>4122</v>
      </c>
      <c r="D4183" s="2" t="str">
        <f t="shared" si="64"/>
        <v>OK</v>
      </c>
    </row>
    <row r="4184" spans="1:4">
      <c r="A4184" s="10">
        <v>4123</v>
      </c>
      <c r="D4184" s="2" t="str">
        <f t="shared" si="64"/>
        <v>OK</v>
      </c>
    </row>
    <row r="4185" spans="1:4">
      <c r="A4185" s="10">
        <v>4124</v>
      </c>
      <c r="D4185" s="2" t="str">
        <f t="shared" si="64"/>
        <v>OK</v>
      </c>
    </row>
    <row r="4186" spans="1:4">
      <c r="A4186" s="10">
        <v>4125</v>
      </c>
      <c r="D4186" s="2" t="str">
        <f t="shared" si="64"/>
        <v>OK</v>
      </c>
    </row>
    <row r="4187" spans="1:4">
      <c r="A4187" s="10">
        <v>4126</v>
      </c>
      <c r="D4187" s="2" t="str">
        <f t="shared" si="64"/>
        <v>OK</v>
      </c>
    </row>
    <row r="4188" spans="1:4">
      <c r="A4188" s="5">
        <v>4127</v>
      </c>
      <c r="D4188" s="2" t="str">
        <f t="shared" si="64"/>
        <v>OK</v>
      </c>
    </row>
    <row r="4189" spans="1:4">
      <c r="A4189" s="5">
        <v>4128</v>
      </c>
      <c r="B4189" s="138">
        <f>'Revenues 9-14'!C260</f>
        <v>0</v>
      </c>
      <c r="D4189" s="2" t="str">
        <f t="shared" si="64"/>
        <v>Error?</v>
      </c>
    </row>
    <row r="4190" spans="1:4">
      <c r="A4190" s="5">
        <v>4129</v>
      </c>
      <c r="B4190" s="138">
        <f>'Revenues 9-14'!D260</f>
        <v>0</v>
      </c>
      <c r="D4190" s="2" t="str">
        <f t="shared" si="64"/>
        <v>Error?</v>
      </c>
    </row>
    <row r="4191" spans="1:4">
      <c r="A4191" s="5">
        <v>4130</v>
      </c>
      <c r="B4191" s="138">
        <f>'Revenues 9-14'!F260</f>
        <v>0</v>
      </c>
      <c r="D4191" s="2" t="str">
        <f t="shared" si="64"/>
        <v>Error?</v>
      </c>
    </row>
    <row r="4192" spans="1:4">
      <c r="A4192" s="5">
        <v>4131</v>
      </c>
      <c r="B4192" s="138">
        <f>'Revenues 9-14'!G260</f>
        <v>0</v>
      </c>
      <c r="D4192" s="2" t="str">
        <f t="shared" si="64"/>
        <v>Error?</v>
      </c>
    </row>
    <row r="4193" spans="1:4">
      <c r="A4193" s="10">
        <v>4132</v>
      </c>
      <c r="D4193" s="2" t="str">
        <f t="shared" si="64"/>
        <v>OK</v>
      </c>
    </row>
    <row r="4194" spans="1:4">
      <c r="A4194" s="10">
        <v>4133</v>
      </c>
      <c r="D4194" s="2" t="str">
        <f t="shared" si="64"/>
        <v>OK</v>
      </c>
    </row>
    <row r="4195" spans="1:4">
      <c r="A4195" s="10">
        <v>4134</v>
      </c>
      <c r="D4195" s="2" t="str">
        <f t="shared" si="64"/>
        <v>OK</v>
      </c>
    </row>
    <row r="4196" spans="1:4">
      <c r="A4196" s="10">
        <v>4135</v>
      </c>
      <c r="D4196" s="2" t="str">
        <f t="shared" si="64"/>
        <v>OK</v>
      </c>
    </row>
    <row r="4197" spans="1:4">
      <c r="A4197" s="10">
        <v>4136</v>
      </c>
      <c r="D4197" s="2" t="str">
        <f t="shared" si="64"/>
        <v>OK</v>
      </c>
    </row>
    <row r="4198" spans="1:4">
      <c r="A4198" s="10">
        <v>4137</v>
      </c>
      <c r="C4198" s="2" t="s">
        <v>572</v>
      </c>
      <c r="D4198" s="2" t="str">
        <f t="shared" si="64"/>
        <v>OK</v>
      </c>
    </row>
    <row r="4199" spans="1:4">
      <c r="A4199" s="5">
        <v>4138</v>
      </c>
      <c r="B4199" s="138">
        <f>'Expenditures 15-22'!E134</f>
        <v>0</v>
      </c>
      <c r="D4199" s="2" t="str">
        <f t="shared" si="64"/>
        <v>Error?</v>
      </c>
    </row>
    <row r="4200" spans="1:4">
      <c r="A4200" s="5">
        <v>4139</v>
      </c>
      <c r="B4200" s="138">
        <f>'Expenditures 15-22'!E135</f>
        <v>0</v>
      </c>
      <c r="D4200" s="2" t="str">
        <f t="shared" si="64"/>
        <v>Error?</v>
      </c>
    </row>
    <row r="4201" spans="1:4">
      <c r="A4201" s="5">
        <v>4140</v>
      </c>
      <c r="B4201" s="138">
        <f>'Expenditures 15-22'!E136</f>
        <v>0</v>
      </c>
      <c r="D4201" s="2" t="str">
        <f t="shared" si="64"/>
        <v>Error?</v>
      </c>
    </row>
    <row r="4202" spans="1:4">
      <c r="A4202" s="5">
        <v>4141</v>
      </c>
      <c r="B4202" s="138">
        <f>'Expenditures 15-22'!E137</f>
        <v>0</v>
      </c>
      <c r="C4202" s="2" t="s">
        <v>572</v>
      </c>
      <c r="D4202" s="2" t="str">
        <f t="shared" si="64"/>
        <v>Error?</v>
      </c>
    </row>
    <row r="4203" spans="1:4">
      <c r="A4203" s="5">
        <v>4142</v>
      </c>
      <c r="B4203" s="138">
        <f>'Expenditures 15-22'!E139</f>
        <v>0</v>
      </c>
      <c r="C4203" s="2" t="s">
        <v>572</v>
      </c>
      <c r="D4203" s="2" t="str">
        <f t="shared" si="64"/>
        <v>Error?</v>
      </c>
    </row>
    <row r="4204" spans="1:4">
      <c r="A4204" s="10">
        <v>4143</v>
      </c>
      <c r="D4204" s="2" t="str">
        <f t="shared" si="64"/>
        <v>OK</v>
      </c>
    </row>
    <row r="4205" spans="1:4">
      <c r="A4205" s="10">
        <v>4144</v>
      </c>
      <c r="C4205" s="2" t="s">
        <v>572</v>
      </c>
      <c r="D4205" s="2" t="str">
        <f t="shared" si="64"/>
        <v>OK</v>
      </c>
    </row>
    <row r="4206" spans="1:4">
      <c r="A4206" s="10">
        <v>4145</v>
      </c>
      <c r="D4206" s="2" t="str">
        <f t="shared" si="64"/>
        <v>OK</v>
      </c>
    </row>
    <row r="4207" spans="1:4">
      <c r="A4207" s="10">
        <v>4146</v>
      </c>
      <c r="D4207" s="2" t="str">
        <f t="shared" si="64"/>
        <v>OK</v>
      </c>
    </row>
    <row r="4208" spans="1:4">
      <c r="A4208" s="10">
        <v>4147</v>
      </c>
      <c r="D4208" s="2" t="str">
        <f t="shared" si="64"/>
        <v>OK</v>
      </c>
    </row>
    <row r="4209" spans="1:4">
      <c r="A4209" s="10">
        <v>4148</v>
      </c>
      <c r="D4209" s="2" t="str">
        <f t="shared" si="64"/>
        <v>OK</v>
      </c>
    </row>
    <row r="4210" spans="1:4">
      <c r="A4210" s="5">
        <v>4149</v>
      </c>
      <c r="B4210" s="138">
        <f>'Expenditures 15-22'!H206</f>
        <v>0</v>
      </c>
      <c r="D4210" s="2" t="str">
        <f t="shared" si="64"/>
        <v>Error?</v>
      </c>
    </row>
    <row r="4211" spans="1:4">
      <c r="A4211" s="5">
        <v>4150</v>
      </c>
      <c r="B4211" s="138">
        <f>'Expenditures 15-22'!K206</f>
        <v>0</v>
      </c>
      <c r="C4211" s="2" t="s">
        <v>572</v>
      </c>
      <c r="D4211" s="2" t="str">
        <f t="shared" si="64"/>
        <v>Error?</v>
      </c>
    </row>
    <row r="4212" spans="1:4">
      <c r="A4212" s="10">
        <v>4151</v>
      </c>
      <c r="D4212" s="2" t="str">
        <f t="shared" si="64"/>
        <v>OK</v>
      </c>
    </row>
    <row r="4213" spans="1:4">
      <c r="A4213" s="10">
        <v>4152</v>
      </c>
      <c r="C4213" s="2" t="s">
        <v>572</v>
      </c>
      <c r="D4213" s="2" t="str">
        <f t="shared" si="64"/>
        <v>OK</v>
      </c>
    </row>
    <row r="4214" spans="1:4">
      <c r="A4214" s="10">
        <v>4153</v>
      </c>
      <c r="C4214" s="2" t="s">
        <v>572</v>
      </c>
      <c r="D4214" s="2" t="str">
        <f t="shared" si="64"/>
        <v>OK</v>
      </c>
    </row>
    <row r="4215" spans="1:4">
      <c r="A4215" s="5">
        <v>4154</v>
      </c>
      <c r="B4215" s="138">
        <f>'Revenues 9-14'!I168</f>
        <v>0</v>
      </c>
      <c r="D4215" s="2" t="str">
        <f t="shared" si="64"/>
        <v>Error?</v>
      </c>
    </row>
    <row r="4216" spans="1:4">
      <c r="A4216" s="5">
        <v>4155</v>
      </c>
      <c r="B4216" s="138">
        <f>'Revenues 9-14'!I170</f>
        <v>0</v>
      </c>
      <c r="C4216" s="2" t="s">
        <v>572</v>
      </c>
      <c r="D4216" s="2" t="str">
        <f t="shared" si="64"/>
        <v>Error?</v>
      </c>
    </row>
    <row r="4217" spans="1:4">
      <c r="A4217" s="5">
        <v>4156</v>
      </c>
      <c r="B4217" s="138">
        <f>'Acct Summary 7-8'!E36</f>
        <v>0</v>
      </c>
      <c r="D4217" s="2" t="str">
        <f t="shared" si="64"/>
        <v>Error?</v>
      </c>
    </row>
    <row r="4218" spans="1:4">
      <c r="A4218" s="10">
        <v>4157</v>
      </c>
      <c r="D4218" s="2" t="str">
        <f t="shared" si="64"/>
        <v>OK</v>
      </c>
    </row>
    <row r="4219" spans="1:4">
      <c r="A4219" s="10">
        <v>4158</v>
      </c>
      <c r="D4219" s="2" t="str">
        <f t="shared" si="64"/>
        <v>OK</v>
      </c>
    </row>
    <row r="4220" spans="1:4">
      <c r="A4220" s="10">
        <v>4159</v>
      </c>
      <c r="D4220" s="2" t="str">
        <f t="shared" si="64"/>
        <v>OK</v>
      </c>
    </row>
    <row r="4221" spans="1:4">
      <c r="A4221" s="10">
        <v>4160</v>
      </c>
      <c r="D4221" s="2" t="str">
        <f t="shared" si="64"/>
        <v>OK</v>
      </c>
    </row>
    <row r="4222" spans="1:4">
      <c r="A4222" s="10">
        <v>4161</v>
      </c>
      <c r="D4222" s="2" t="str">
        <f t="shared" si="64"/>
        <v>OK</v>
      </c>
    </row>
    <row r="4223" spans="1:4">
      <c r="A4223" s="10">
        <v>4162</v>
      </c>
      <c r="D4223" s="2" t="str">
        <f t="shared" ref="D4223:D4286" si="65">IF(ISBLANK(B4223),"OK",IF(A4223-B4223=0,"OK","Error?"))</f>
        <v>OK</v>
      </c>
    </row>
    <row r="4224" spans="1:4">
      <c r="A4224" s="10">
        <v>4163</v>
      </c>
      <c r="D4224" s="2" t="str">
        <f t="shared" si="65"/>
        <v>OK</v>
      </c>
    </row>
    <row r="4225" spans="1:5">
      <c r="A4225" s="10">
        <v>4164</v>
      </c>
      <c r="D4225" s="2" t="str">
        <f t="shared" si="65"/>
        <v>OK</v>
      </c>
    </row>
    <row r="4226" spans="1:5">
      <c r="A4226" s="10">
        <v>4165</v>
      </c>
      <c r="D4226" s="2" t="str">
        <f t="shared" si="65"/>
        <v>OK</v>
      </c>
    </row>
    <row r="4227" spans="1:5">
      <c r="A4227" s="5">
        <v>4166</v>
      </c>
      <c r="B4227" s="138">
        <f>'Revenues 9-14'!C140</f>
        <v>0</v>
      </c>
      <c r="D4227" s="2" t="str">
        <f t="shared" si="65"/>
        <v>Error?</v>
      </c>
    </row>
    <row r="4228" spans="1:5">
      <c r="A4228" s="5">
        <v>4167</v>
      </c>
      <c r="B4228" s="138">
        <f>'Revenues 9-14'!D140</f>
        <v>0</v>
      </c>
      <c r="D4228" s="2" t="str">
        <f t="shared" si="65"/>
        <v>Error?</v>
      </c>
    </row>
    <row r="4229" spans="1:5">
      <c r="A4229" s="10">
        <v>4168</v>
      </c>
      <c r="D4229" s="2" t="str">
        <f t="shared" si="65"/>
        <v>OK</v>
      </c>
    </row>
    <row r="4230" spans="1:5">
      <c r="A4230" s="5">
        <v>4169</v>
      </c>
      <c r="B4230" s="138">
        <f>'Revenues 9-14'!G140</f>
        <v>0</v>
      </c>
      <c r="D4230" s="2" t="str">
        <f t="shared" si="65"/>
        <v>Error?</v>
      </c>
    </row>
    <row r="4231" spans="1:5">
      <c r="A4231" s="10">
        <v>4170</v>
      </c>
      <c r="D4231" s="2" t="str">
        <f t="shared" si="65"/>
        <v>OK</v>
      </c>
    </row>
    <row r="4232" spans="1:5">
      <c r="A4232" s="10">
        <v>4171</v>
      </c>
      <c r="D4232" s="2" t="str">
        <f t="shared" si="65"/>
        <v>OK</v>
      </c>
    </row>
    <row r="4233" spans="1:5">
      <c r="A4233" s="10">
        <v>4172</v>
      </c>
      <c r="D4233" s="2" t="str">
        <f t="shared" si="65"/>
        <v>OK</v>
      </c>
    </row>
    <row r="4234" spans="1:5">
      <c r="A4234" s="10">
        <v>4173</v>
      </c>
      <c r="D4234" s="2" t="str">
        <f t="shared" si="65"/>
        <v>OK</v>
      </c>
    </row>
    <row r="4235" spans="1:5">
      <c r="A4235" s="10">
        <v>4174</v>
      </c>
      <c r="D4235" s="2" t="str">
        <f t="shared" si="65"/>
        <v>OK</v>
      </c>
      <c r="E4235" s="4" t="s">
        <v>1935</v>
      </c>
    </row>
    <row r="4236" spans="1:5">
      <c r="A4236" s="10">
        <v>4175</v>
      </c>
      <c r="D4236" s="2" t="str">
        <f t="shared" si="65"/>
        <v>OK</v>
      </c>
      <c r="E4236" s="4" t="s">
        <v>1935</v>
      </c>
    </row>
    <row r="4237" spans="1:5">
      <c r="A4237" s="10">
        <v>4176</v>
      </c>
      <c r="D4237" s="2" t="str">
        <f t="shared" si="65"/>
        <v>OK</v>
      </c>
      <c r="E4237" s="4" t="s">
        <v>1935</v>
      </c>
    </row>
    <row r="4238" spans="1:5">
      <c r="A4238" s="10">
        <v>4177</v>
      </c>
      <c r="D4238" s="2" t="str">
        <f t="shared" si="65"/>
        <v>OK</v>
      </c>
      <c r="E4238" s="4" t="s">
        <v>1935</v>
      </c>
    </row>
    <row r="4239" spans="1:5">
      <c r="A4239" s="10">
        <v>4178</v>
      </c>
      <c r="D4239" s="2" t="str">
        <f t="shared" si="65"/>
        <v>OK</v>
      </c>
    </row>
    <row r="4240" spans="1:5">
      <c r="A4240" s="10">
        <v>4179</v>
      </c>
      <c r="D4240" s="2" t="str">
        <f t="shared" si="65"/>
        <v>OK</v>
      </c>
    </row>
    <row r="4241" spans="1:4">
      <c r="A4241" s="10">
        <v>4180</v>
      </c>
      <c r="D4241" s="2" t="str">
        <f t="shared" si="65"/>
        <v>OK</v>
      </c>
    </row>
    <row r="4242" spans="1:4">
      <c r="A4242" s="10">
        <v>4181</v>
      </c>
      <c r="D4242" s="2" t="str">
        <f t="shared" si="65"/>
        <v>OK</v>
      </c>
    </row>
    <row r="4243" spans="1:4">
      <c r="A4243" s="10">
        <v>4182</v>
      </c>
      <c r="D4243" s="2" t="str">
        <f t="shared" si="65"/>
        <v>OK</v>
      </c>
    </row>
    <row r="4244" spans="1:4">
      <c r="A4244" s="10">
        <v>4183</v>
      </c>
      <c r="D4244" s="2" t="str">
        <f t="shared" si="65"/>
        <v>OK</v>
      </c>
    </row>
    <row r="4245" spans="1:4">
      <c r="A4245" s="10">
        <v>4184</v>
      </c>
      <c r="D4245" s="2" t="str">
        <f t="shared" si="65"/>
        <v>OK</v>
      </c>
    </row>
    <row r="4246" spans="1:4">
      <c r="A4246" s="10">
        <v>4185</v>
      </c>
      <c r="D4246" s="2" t="str">
        <f t="shared" si="65"/>
        <v>OK</v>
      </c>
    </row>
    <row r="4247" spans="1:4">
      <c r="A4247" s="10">
        <v>4186</v>
      </c>
      <c r="D4247" s="2" t="str">
        <f t="shared" si="65"/>
        <v>OK</v>
      </c>
    </row>
    <row r="4248" spans="1:4">
      <c r="A4248" s="10">
        <v>4187</v>
      </c>
      <c r="D4248" s="2" t="str">
        <f t="shared" si="65"/>
        <v>OK</v>
      </c>
    </row>
    <row r="4249" spans="1:4">
      <c r="A4249" s="10">
        <v>4188</v>
      </c>
      <c r="D4249" s="2" t="str">
        <f t="shared" si="65"/>
        <v>OK</v>
      </c>
    </row>
    <row r="4250" spans="1:4">
      <c r="A4250" s="10">
        <v>4189</v>
      </c>
      <c r="D4250" s="2" t="str">
        <f t="shared" si="65"/>
        <v>OK</v>
      </c>
    </row>
    <row r="4251" spans="1:4">
      <c r="A4251" s="10">
        <v>4190</v>
      </c>
      <c r="D4251" s="2" t="str">
        <f t="shared" si="65"/>
        <v>OK</v>
      </c>
    </row>
    <row r="4252" spans="1:4">
      <c r="A4252" s="10">
        <v>4191</v>
      </c>
      <c r="D4252" s="2" t="str">
        <f t="shared" si="65"/>
        <v>OK</v>
      </c>
    </row>
    <row r="4253" spans="1:4">
      <c r="A4253" s="10">
        <v>4192</v>
      </c>
      <c r="D4253" s="2" t="str">
        <f t="shared" si="65"/>
        <v>OK</v>
      </c>
    </row>
    <row r="4254" spans="1:4">
      <c r="A4254" s="10">
        <v>4193</v>
      </c>
      <c r="D4254" s="2" t="str">
        <f t="shared" si="65"/>
        <v>OK</v>
      </c>
    </row>
    <row r="4255" spans="1:4">
      <c r="A4255" s="10">
        <v>4194</v>
      </c>
      <c r="D4255" s="2" t="str">
        <f t="shared" si="65"/>
        <v>OK</v>
      </c>
    </row>
    <row r="4256" spans="1:4">
      <c r="A4256" s="10">
        <v>4195</v>
      </c>
      <c r="D4256" s="2" t="str">
        <f t="shared" si="65"/>
        <v>OK</v>
      </c>
    </row>
    <row r="4257" spans="1:5">
      <c r="A4257" s="10">
        <v>4196</v>
      </c>
      <c r="D4257" s="2" t="str">
        <f t="shared" si="65"/>
        <v>OK</v>
      </c>
    </row>
    <row r="4258" spans="1:5">
      <c r="A4258" s="10">
        <v>4197</v>
      </c>
      <c r="D4258" s="2" t="str">
        <f t="shared" si="65"/>
        <v>OK</v>
      </c>
    </row>
    <row r="4259" spans="1:5">
      <c r="A4259" s="10">
        <v>4198</v>
      </c>
      <c r="D4259" s="2" t="str">
        <f t="shared" si="65"/>
        <v>OK</v>
      </c>
    </row>
    <row r="4260" spans="1:5">
      <c r="A4260" s="10">
        <v>4199</v>
      </c>
      <c r="D4260" s="2" t="str">
        <f t="shared" si="65"/>
        <v>OK</v>
      </c>
    </row>
    <row r="4261" spans="1:5">
      <c r="A4261" s="10">
        <v>4200</v>
      </c>
      <c r="D4261" s="2" t="str">
        <f t="shared" si="65"/>
        <v>OK</v>
      </c>
    </row>
    <row r="4262" spans="1:5">
      <c r="A4262" s="10">
        <v>4201</v>
      </c>
      <c r="D4262" s="2" t="str">
        <f t="shared" si="65"/>
        <v>OK</v>
      </c>
    </row>
    <row r="4263" spans="1:5">
      <c r="A4263" s="10">
        <v>4202</v>
      </c>
      <c r="D4263" s="2" t="str">
        <f t="shared" si="65"/>
        <v>OK</v>
      </c>
    </row>
    <row r="4264" spans="1:5">
      <c r="A4264" s="10">
        <v>4203</v>
      </c>
      <c r="D4264" s="2" t="str">
        <f t="shared" si="65"/>
        <v>OK</v>
      </c>
      <c r="E4264" s="128"/>
    </row>
    <row r="4265" spans="1:5">
      <c r="A4265" s="12">
        <v>4204</v>
      </c>
      <c r="B4265" s="138">
        <f>('FP Info 3'!D10)*100000</f>
        <v>3781.0000000000005</v>
      </c>
      <c r="C4265" s="2" t="s">
        <v>572</v>
      </c>
      <c r="D4265" s="2" t="str">
        <f t="shared" si="65"/>
        <v>Error?</v>
      </c>
      <c r="E4265" s="128"/>
    </row>
    <row r="4266" spans="1:5">
      <c r="A4266" s="12">
        <v>4205</v>
      </c>
      <c r="B4266" s="138">
        <f>('FP Info 3'!F10)*100000</f>
        <v>697.9</v>
      </c>
      <c r="C4266" s="2" t="s">
        <v>572</v>
      </c>
      <c r="D4266" s="2" t="str">
        <f t="shared" si="65"/>
        <v>Error?</v>
      </c>
      <c r="E4266" s="128"/>
    </row>
    <row r="4267" spans="1:5">
      <c r="A4267" s="12">
        <v>4206</v>
      </c>
      <c r="B4267" s="138">
        <f>('FP Info 3'!H10)*100000</f>
        <v>769.2</v>
      </c>
      <c r="C4267" s="2" t="s">
        <v>572</v>
      </c>
      <c r="D4267" s="2" t="str">
        <f t="shared" si="65"/>
        <v>Error?</v>
      </c>
      <c r="E4267" s="128"/>
    </row>
    <row r="4268" spans="1:5">
      <c r="A4268" s="12">
        <v>4207</v>
      </c>
      <c r="B4268" s="138">
        <f>('FP Info 3'!J10)*100000</f>
        <v>5248</v>
      </c>
      <c r="C4268" s="2" t="s">
        <v>572</v>
      </c>
      <c r="D4268" s="2" t="str">
        <f t="shared" si="65"/>
        <v>Error?</v>
      </c>
    </row>
    <row r="4269" spans="1:5">
      <c r="A4269" s="12">
        <v>4208</v>
      </c>
      <c r="B4269" s="138">
        <f>'FP Info 3'!J16</f>
        <v>157231717</v>
      </c>
      <c r="C4269" s="2" t="s">
        <v>572</v>
      </c>
      <c r="D4269" s="2" t="str">
        <f t="shared" si="65"/>
        <v>Error?</v>
      </c>
    </row>
    <row r="4270" spans="1:5">
      <c r="A4270" s="12">
        <v>4209</v>
      </c>
      <c r="B4270" s="138">
        <f>'FP Info 3'!D24</f>
        <v>0</v>
      </c>
      <c r="D4270" s="2" t="str">
        <f t="shared" si="65"/>
        <v>Error?</v>
      </c>
    </row>
    <row r="4271" spans="1:5">
      <c r="A4271" s="10">
        <v>4210</v>
      </c>
      <c r="C4271" s="2" t="s">
        <v>572</v>
      </c>
      <c r="D4271" s="2" t="str">
        <f t="shared" si="65"/>
        <v>OK</v>
      </c>
    </row>
    <row r="4272" spans="1:5">
      <c r="A4272" s="10">
        <v>4211</v>
      </c>
      <c r="D4272" s="2" t="str">
        <f t="shared" si="65"/>
        <v>OK</v>
      </c>
      <c r="E4272" s="2" t="s">
        <v>828</v>
      </c>
    </row>
    <row r="4273" spans="1:5">
      <c r="A4273" s="10">
        <v>4212</v>
      </c>
      <c r="D4273" s="2" t="str">
        <f t="shared" si="65"/>
        <v>OK</v>
      </c>
      <c r="E4273" s="2" t="s">
        <v>920</v>
      </c>
    </row>
    <row r="4274" spans="1:5">
      <c r="A4274" s="10">
        <v>4213</v>
      </c>
      <c r="C4274" s="2" t="s">
        <v>572</v>
      </c>
      <c r="D4274" s="2" t="str">
        <f t="shared" si="65"/>
        <v>OK</v>
      </c>
    </row>
    <row r="4275" spans="1:5">
      <c r="A4275" s="10">
        <v>4214</v>
      </c>
      <c r="D4275" s="2" t="str">
        <f t="shared" si="65"/>
        <v>OK</v>
      </c>
    </row>
    <row r="4276" spans="1:5">
      <c r="A4276" s="10">
        <v>4215</v>
      </c>
      <c r="D4276" s="2" t="str">
        <f t="shared" si="65"/>
        <v>OK</v>
      </c>
    </row>
    <row r="4277" spans="1:5">
      <c r="A4277" s="10">
        <v>4216</v>
      </c>
      <c r="D4277" s="2" t="str">
        <f t="shared" si="65"/>
        <v>OK</v>
      </c>
    </row>
    <row r="4278" spans="1:5">
      <c r="A4278" s="10">
        <v>4217</v>
      </c>
      <c r="D4278" s="2" t="str">
        <f t="shared" si="65"/>
        <v>OK</v>
      </c>
    </row>
    <row r="4279" spans="1:5">
      <c r="A4279" s="10">
        <v>4218</v>
      </c>
      <c r="D4279" s="2" t="str">
        <f t="shared" si="65"/>
        <v>OK</v>
      </c>
    </row>
    <row r="4280" spans="1:5">
      <c r="A4280" s="10">
        <v>4219</v>
      </c>
      <c r="D4280" s="2" t="str">
        <f t="shared" si="65"/>
        <v>OK</v>
      </c>
    </row>
    <row r="4281" spans="1:5">
      <c r="A4281" s="10">
        <v>4220</v>
      </c>
      <c r="D4281" s="2" t="str">
        <f t="shared" si="65"/>
        <v>OK</v>
      </c>
    </row>
    <row r="4282" spans="1:5">
      <c r="A4282" s="10">
        <v>4221</v>
      </c>
      <c r="D4282" s="2" t="str">
        <f t="shared" si="65"/>
        <v>OK</v>
      </c>
    </row>
    <row r="4283" spans="1:5">
      <c r="A4283" s="10">
        <v>4222</v>
      </c>
      <c r="D4283" s="2" t="str">
        <f t="shared" si="65"/>
        <v>OK</v>
      </c>
    </row>
    <row r="4284" spans="1:5">
      <c r="A4284" s="10">
        <v>4223</v>
      </c>
      <c r="D4284" s="2" t="str">
        <f t="shared" si="65"/>
        <v>OK</v>
      </c>
    </row>
    <row r="4285" spans="1:5">
      <c r="A4285" s="10">
        <v>4224</v>
      </c>
      <c r="D4285" s="2" t="str">
        <f t="shared" si="65"/>
        <v>OK</v>
      </c>
    </row>
    <row r="4286" spans="1:5">
      <c r="A4286" s="10">
        <v>4225</v>
      </c>
      <c r="D4286" s="2" t="str">
        <f t="shared" si="65"/>
        <v>OK</v>
      </c>
    </row>
    <row r="4287" spans="1:5">
      <c r="A4287" s="10">
        <v>4226</v>
      </c>
      <c r="D4287" s="2" t="str">
        <f t="shared" ref="D4287:D4350" si="66">IF(ISBLANK(B4287),"OK",IF(A4287-B4287=0,"OK","Error?"))</f>
        <v>OK</v>
      </c>
    </row>
    <row r="4288" spans="1:5">
      <c r="A4288" s="10">
        <v>4227</v>
      </c>
      <c r="D4288" s="2" t="str">
        <f t="shared" si="66"/>
        <v>OK</v>
      </c>
    </row>
    <row r="4289" spans="1:4">
      <c r="A4289" s="10">
        <v>4228</v>
      </c>
      <c r="D4289" s="2" t="str">
        <f t="shared" si="66"/>
        <v>OK</v>
      </c>
    </row>
    <row r="4290" spans="1:4">
      <c r="A4290" s="10">
        <v>4229</v>
      </c>
      <c r="D4290" s="2" t="str">
        <f t="shared" si="66"/>
        <v>OK</v>
      </c>
    </row>
    <row r="4291" spans="1:4">
      <c r="A4291" s="10">
        <v>4230</v>
      </c>
      <c r="D4291" s="2" t="str">
        <f t="shared" si="66"/>
        <v>OK</v>
      </c>
    </row>
    <row r="4292" spans="1:4">
      <c r="A4292" s="10">
        <v>4231</v>
      </c>
      <c r="D4292" s="2" t="str">
        <f t="shared" si="66"/>
        <v>OK</v>
      </c>
    </row>
    <row r="4293" spans="1:4">
      <c r="A4293" s="10">
        <v>4232</v>
      </c>
      <c r="D4293" s="2" t="str">
        <f t="shared" si="66"/>
        <v>OK</v>
      </c>
    </row>
    <row r="4294" spans="1:4">
      <c r="A4294" s="10">
        <v>4233</v>
      </c>
      <c r="D4294" s="2" t="str">
        <f t="shared" si="66"/>
        <v>OK</v>
      </c>
    </row>
    <row r="4295" spans="1:4">
      <c r="A4295" s="10">
        <v>4234</v>
      </c>
      <c r="C4295" s="2" t="s">
        <v>572</v>
      </c>
      <c r="D4295" s="2" t="str">
        <f t="shared" si="66"/>
        <v>OK</v>
      </c>
    </row>
    <row r="4296" spans="1:4">
      <c r="A4296" s="10">
        <v>4235</v>
      </c>
      <c r="C4296" s="2" t="s">
        <v>572</v>
      </c>
      <c r="D4296" s="2" t="str">
        <f t="shared" si="66"/>
        <v>OK</v>
      </c>
    </row>
    <row r="4297" spans="1:4">
      <c r="A4297" s="10">
        <v>4236</v>
      </c>
      <c r="D4297" s="2" t="str">
        <f t="shared" si="66"/>
        <v>OK</v>
      </c>
    </row>
    <row r="4298" spans="1:4">
      <c r="A4298" s="5">
        <v>4237</v>
      </c>
      <c r="B4298" s="138">
        <f>'Rest Tax Levies-Tort Im 25'!G31</f>
        <v>0</v>
      </c>
      <c r="D4298" s="2" t="str">
        <f t="shared" si="66"/>
        <v>Error?</v>
      </c>
    </row>
    <row r="4299" spans="1:4">
      <c r="A4299" s="5">
        <v>4238</v>
      </c>
      <c r="B4299" s="138">
        <f>'Rest Tax Levies-Tort Im 25'!G32</f>
        <v>0</v>
      </c>
      <c r="D4299" s="2" t="str">
        <f t="shared" si="66"/>
        <v>Error?</v>
      </c>
    </row>
    <row r="4300" spans="1:4">
      <c r="A4300" s="5">
        <v>4239</v>
      </c>
      <c r="B4300" s="138">
        <f>'Rest Tax Levies-Tort Im 25'!G36</f>
        <v>0</v>
      </c>
      <c r="D4300" s="2" t="str">
        <f t="shared" si="66"/>
        <v>Error?</v>
      </c>
    </row>
    <row r="4301" spans="1:4">
      <c r="A4301" s="5">
        <v>4240</v>
      </c>
      <c r="B4301" s="138">
        <f>'Rest Tax Levies-Tort Im 25'!G37</f>
        <v>0</v>
      </c>
      <c r="D4301" s="2" t="str">
        <f t="shared" si="66"/>
        <v>Error?</v>
      </c>
    </row>
    <row r="4302" spans="1:4">
      <c r="A4302" s="5">
        <v>4241</v>
      </c>
      <c r="B4302" s="138">
        <f>'Rest Tax Levies-Tort Im 25'!G38</f>
        <v>0</v>
      </c>
      <c r="D4302" s="2" t="str">
        <f t="shared" si="66"/>
        <v>Error?</v>
      </c>
    </row>
    <row r="4303" spans="1:4">
      <c r="A4303" s="5">
        <v>4242</v>
      </c>
      <c r="B4303" s="138">
        <f>'Rest Tax Levies-Tort Im 25'!G39</f>
        <v>0</v>
      </c>
      <c r="D4303" s="2" t="str">
        <f t="shared" si="66"/>
        <v>Error?</v>
      </c>
    </row>
    <row r="4304" spans="1:4">
      <c r="A4304" s="5">
        <v>4243</v>
      </c>
      <c r="B4304" s="138">
        <f>'Rest Tax Levies-Tort Im 25'!G40</f>
        <v>0</v>
      </c>
      <c r="D4304" s="2" t="str">
        <f t="shared" si="66"/>
        <v>Error?</v>
      </c>
    </row>
    <row r="4305" spans="1:4">
      <c r="A4305" s="5">
        <v>4244</v>
      </c>
      <c r="B4305" s="138">
        <f>'Rest Tax Levies-Tort Im 25'!G41</f>
        <v>0</v>
      </c>
      <c r="D4305" s="2" t="str">
        <f t="shared" si="66"/>
        <v>Error?</v>
      </c>
    </row>
    <row r="4306" spans="1:4">
      <c r="A4306" s="5">
        <v>4245</v>
      </c>
      <c r="B4306" s="138">
        <f>'Rest Tax Levies-Tort Im 25'!G42</f>
        <v>0</v>
      </c>
      <c r="D4306" s="2" t="str">
        <f t="shared" si="66"/>
        <v>Error?</v>
      </c>
    </row>
    <row r="4307" spans="1:4">
      <c r="A4307" s="5">
        <v>4246</v>
      </c>
      <c r="B4307" s="138">
        <f>'Rest Tax Levies-Tort Im 25'!G43</f>
        <v>0</v>
      </c>
      <c r="D4307" s="2" t="str">
        <f t="shared" si="66"/>
        <v>Error?</v>
      </c>
    </row>
    <row r="4308" spans="1:4">
      <c r="A4308" s="5">
        <v>4247</v>
      </c>
      <c r="B4308" s="138">
        <f>'Rest Tax Levies-Tort Im 25'!G44</f>
        <v>0</v>
      </c>
      <c r="D4308" s="2" t="str">
        <f t="shared" si="66"/>
        <v>Error?</v>
      </c>
    </row>
    <row r="4309" spans="1:4">
      <c r="A4309" s="5">
        <v>4248</v>
      </c>
      <c r="B4309" s="138">
        <f>'Revenues 9-14'!C131</f>
        <v>0</v>
      </c>
      <c r="D4309" s="2" t="str">
        <f t="shared" si="66"/>
        <v>Error?</v>
      </c>
    </row>
    <row r="4310" spans="1:4">
      <c r="A4310" s="5">
        <v>4249</v>
      </c>
      <c r="B4310" s="138">
        <f>'Revenues 9-14'!D131</f>
        <v>0</v>
      </c>
      <c r="D4310" s="2" t="str">
        <f t="shared" si="66"/>
        <v>Error?</v>
      </c>
    </row>
    <row r="4311" spans="1:4">
      <c r="A4311" s="5">
        <v>4250</v>
      </c>
      <c r="B4311" s="138">
        <f>'Revenues 9-14'!F131</f>
        <v>0</v>
      </c>
      <c r="D4311" s="2" t="str">
        <f t="shared" si="66"/>
        <v>Error?</v>
      </c>
    </row>
    <row r="4312" spans="1:4">
      <c r="A4312" s="5">
        <v>4251</v>
      </c>
      <c r="B4312" s="138">
        <f>'Revenues 9-14'!C150</f>
        <v>0</v>
      </c>
      <c r="D4312" s="2" t="str">
        <f t="shared" si="66"/>
        <v>Error?</v>
      </c>
    </row>
    <row r="4313" spans="1:4">
      <c r="A4313" s="5">
        <v>4252</v>
      </c>
      <c r="B4313" s="138">
        <f>'Revenues 9-14'!D150</f>
        <v>0</v>
      </c>
      <c r="D4313" s="2" t="str">
        <f t="shared" si="66"/>
        <v>Error?</v>
      </c>
    </row>
    <row r="4314" spans="1:4">
      <c r="A4314" s="5">
        <v>4253</v>
      </c>
      <c r="B4314" s="138">
        <f>'Revenues 9-14'!C154</f>
        <v>0</v>
      </c>
      <c r="D4314" s="2" t="str">
        <f t="shared" si="66"/>
        <v>Error?</v>
      </c>
    </row>
    <row r="4315" spans="1:4">
      <c r="A4315" s="5">
        <v>4254</v>
      </c>
      <c r="B4315" s="138">
        <f>'Revenues 9-14'!D154</f>
        <v>0</v>
      </c>
      <c r="D4315" s="2" t="str">
        <f t="shared" si="66"/>
        <v>Error?</v>
      </c>
    </row>
    <row r="4316" spans="1:4">
      <c r="A4316" s="5">
        <v>4255</v>
      </c>
      <c r="B4316" s="138">
        <f>'Revenues 9-14'!F154</f>
        <v>0</v>
      </c>
      <c r="D4316" s="2" t="str">
        <f t="shared" si="66"/>
        <v>Error?</v>
      </c>
    </row>
    <row r="4317" spans="1:4">
      <c r="A4317" s="5">
        <v>4256</v>
      </c>
      <c r="B4317" s="138">
        <f>'Revenues 9-14'!C164</f>
        <v>0</v>
      </c>
      <c r="D4317" s="2" t="str">
        <f t="shared" si="66"/>
        <v>Error?</v>
      </c>
    </row>
    <row r="4318" spans="1:4">
      <c r="A4318" s="5">
        <v>4257</v>
      </c>
      <c r="B4318" s="138">
        <f>'Revenues 9-14'!F164</f>
        <v>0</v>
      </c>
      <c r="D4318" s="2" t="str">
        <f t="shared" si="66"/>
        <v>Error?</v>
      </c>
    </row>
    <row r="4319" spans="1:4">
      <c r="A4319" s="10">
        <v>4258</v>
      </c>
      <c r="D4319" s="2" t="str">
        <f t="shared" si="66"/>
        <v>OK</v>
      </c>
    </row>
    <row r="4320" spans="1:4">
      <c r="A4320" s="10">
        <v>4259</v>
      </c>
      <c r="D4320" s="2" t="str">
        <f t="shared" si="66"/>
        <v>OK</v>
      </c>
    </row>
    <row r="4321" spans="1:4">
      <c r="A4321" s="5">
        <v>4260</v>
      </c>
      <c r="B4321" s="138">
        <f>'Revenues 9-14'!C165</f>
        <v>0</v>
      </c>
      <c r="D4321" s="2" t="str">
        <f t="shared" si="66"/>
        <v>Error?</v>
      </c>
    </row>
    <row r="4322" spans="1:4">
      <c r="A4322" s="5">
        <v>4261</v>
      </c>
      <c r="B4322" s="138">
        <f>'Revenues 9-14'!F165</f>
        <v>0</v>
      </c>
      <c r="D4322" s="2" t="str">
        <f t="shared" si="66"/>
        <v>Error?</v>
      </c>
    </row>
    <row r="4323" spans="1:4">
      <c r="A4323" s="10">
        <v>4262</v>
      </c>
      <c r="D4323" s="2" t="str">
        <f t="shared" si="66"/>
        <v>OK</v>
      </c>
    </row>
    <row r="4324" spans="1:4">
      <c r="A4324" s="10">
        <v>4263</v>
      </c>
      <c r="D4324" s="2" t="str">
        <f t="shared" si="66"/>
        <v>OK</v>
      </c>
    </row>
    <row r="4325" spans="1:4">
      <c r="A4325" s="10">
        <v>4264</v>
      </c>
      <c r="D4325" s="2" t="str">
        <f t="shared" si="66"/>
        <v>OK</v>
      </c>
    </row>
    <row r="4326" spans="1:4">
      <c r="A4326" s="10">
        <v>4265</v>
      </c>
      <c r="D4326" s="2" t="str">
        <f t="shared" si="66"/>
        <v>OK</v>
      </c>
    </row>
    <row r="4327" spans="1:4">
      <c r="A4327" s="5">
        <v>4266</v>
      </c>
      <c r="B4327" s="138">
        <f>'Revenues 9-14'!D166</f>
        <v>0</v>
      </c>
      <c r="D4327" s="2" t="str">
        <f t="shared" si="66"/>
        <v>Error?</v>
      </c>
    </row>
    <row r="4328" spans="1:4">
      <c r="A4328" s="5">
        <v>4267</v>
      </c>
      <c r="B4328" s="138">
        <f>'Revenues 9-14'!H166</f>
        <v>0</v>
      </c>
      <c r="D4328" s="2" t="str">
        <f t="shared" si="66"/>
        <v>Error?</v>
      </c>
    </row>
    <row r="4329" spans="1:4">
      <c r="A4329" s="5">
        <v>4268</v>
      </c>
      <c r="B4329" s="138">
        <f>'Revenues 9-14'!D167</f>
        <v>0</v>
      </c>
      <c r="D4329" s="2" t="str">
        <f t="shared" si="66"/>
        <v>Error?</v>
      </c>
    </row>
    <row r="4330" spans="1:4">
      <c r="A4330" s="5">
        <v>4269</v>
      </c>
      <c r="B4330" s="138">
        <f>'Revenues 9-14'!K167</f>
        <v>0</v>
      </c>
      <c r="D4330" s="2" t="str">
        <f t="shared" si="66"/>
        <v>Error?</v>
      </c>
    </row>
    <row r="4331" spans="1:4">
      <c r="A4331" s="5">
        <v>4270</v>
      </c>
      <c r="B4331" s="138">
        <f>'Revenues 9-14'!C197</f>
        <v>1017045</v>
      </c>
      <c r="D4331" s="2" t="str">
        <f t="shared" si="66"/>
        <v>Error?</v>
      </c>
    </row>
    <row r="4332" spans="1:4">
      <c r="A4332" s="5">
        <v>4271</v>
      </c>
      <c r="B4332" s="138">
        <f>'Revenues 9-14'!C203</f>
        <v>2316398</v>
      </c>
      <c r="D4332" s="2" t="str">
        <f t="shared" si="66"/>
        <v>Error?</v>
      </c>
    </row>
    <row r="4333" spans="1:4">
      <c r="A4333" s="5">
        <v>4272</v>
      </c>
      <c r="B4333" s="138">
        <f>'Revenues 9-14'!D203</f>
        <v>0</v>
      </c>
      <c r="D4333" s="2" t="str">
        <f t="shared" si="66"/>
        <v>Error?</v>
      </c>
    </row>
    <row r="4334" spans="1:4">
      <c r="A4334" s="5">
        <v>4273</v>
      </c>
      <c r="B4334" s="138">
        <f>'Revenues 9-14'!F203</f>
        <v>0</v>
      </c>
      <c r="D4334" s="2" t="str">
        <f t="shared" si="66"/>
        <v>Error?</v>
      </c>
    </row>
    <row r="4335" spans="1:4">
      <c r="A4335" s="5">
        <v>4274</v>
      </c>
      <c r="B4335" s="138">
        <f>'Revenues 9-14'!G203</f>
        <v>0</v>
      </c>
      <c r="D4335" s="2" t="str">
        <f t="shared" si="66"/>
        <v>Error?</v>
      </c>
    </row>
    <row r="4336" spans="1:4">
      <c r="A4336" s="5">
        <v>4275</v>
      </c>
      <c r="B4336" s="138">
        <f>'Revenues 9-14'!C208</f>
        <v>0</v>
      </c>
      <c r="D4336" s="2" t="str">
        <f t="shared" si="66"/>
        <v>Error?</v>
      </c>
    </row>
    <row r="4337" spans="1:4">
      <c r="A4337" s="5">
        <v>4276</v>
      </c>
      <c r="B4337" s="138">
        <f>'Revenues 9-14'!D208</f>
        <v>0</v>
      </c>
      <c r="D4337" s="2" t="str">
        <f t="shared" si="66"/>
        <v>Error?</v>
      </c>
    </row>
    <row r="4338" spans="1:4">
      <c r="A4338" s="5">
        <v>4277</v>
      </c>
      <c r="B4338" s="138">
        <f>'Revenues 9-14'!F208</f>
        <v>0</v>
      </c>
      <c r="D4338" s="2" t="str">
        <f t="shared" si="66"/>
        <v>Error?</v>
      </c>
    </row>
    <row r="4339" spans="1:4">
      <c r="A4339" s="5">
        <v>4278</v>
      </c>
      <c r="B4339" s="138">
        <f>'Revenues 9-14'!G208</f>
        <v>0</v>
      </c>
      <c r="D4339" s="2" t="str">
        <f t="shared" si="66"/>
        <v>Error?</v>
      </c>
    </row>
    <row r="4340" spans="1:4">
      <c r="A4340" s="5">
        <v>4279</v>
      </c>
      <c r="B4340" s="138">
        <f>'Revenues 9-14'!C216</f>
        <v>0</v>
      </c>
      <c r="D4340" s="2" t="str">
        <f t="shared" si="66"/>
        <v>Error?</v>
      </c>
    </row>
    <row r="4341" spans="1:4">
      <c r="A4341" s="5">
        <v>4280</v>
      </c>
      <c r="B4341" s="138">
        <f>'Revenues 9-14'!D216</f>
        <v>0</v>
      </c>
      <c r="D4341" s="2" t="str">
        <f t="shared" si="66"/>
        <v>Error?</v>
      </c>
    </row>
    <row r="4342" spans="1:4">
      <c r="A4342" s="5">
        <v>4281</v>
      </c>
      <c r="B4342" s="138">
        <f>'Revenues 9-14'!F216</f>
        <v>0</v>
      </c>
      <c r="D4342" s="2" t="str">
        <f t="shared" si="66"/>
        <v>Error?</v>
      </c>
    </row>
    <row r="4343" spans="1:4">
      <c r="A4343" s="5">
        <v>4282</v>
      </c>
      <c r="B4343" s="138">
        <f>'Revenues 9-14'!G216</f>
        <v>0</v>
      </c>
      <c r="D4343" s="2" t="str">
        <f t="shared" si="66"/>
        <v>Error?</v>
      </c>
    </row>
    <row r="4344" spans="1:4">
      <c r="A4344" s="5">
        <v>4283</v>
      </c>
      <c r="B4344" s="138">
        <f>'Revenues 9-14'!C220</f>
        <v>0</v>
      </c>
      <c r="D4344" s="2" t="str">
        <f t="shared" si="66"/>
        <v>Error?</v>
      </c>
    </row>
    <row r="4345" spans="1:4">
      <c r="A4345" s="5">
        <v>4284</v>
      </c>
      <c r="B4345" s="138">
        <f>'Revenues 9-14'!D220</f>
        <v>0</v>
      </c>
      <c r="D4345" s="2" t="str">
        <f t="shared" si="66"/>
        <v>Error?</v>
      </c>
    </row>
    <row r="4346" spans="1:4">
      <c r="A4346" s="5">
        <v>4285</v>
      </c>
      <c r="B4346" s="138">
        <f>'Revenues 9-14'!G220</f>
        <v>0</v>
      </c>
      <c r="D4346" s="2" t="str">
        <f t="shared" si="66"/>
        <v>Error?</v>
      </c>
    </row>
    <row r="4347" spans="1:4">
      <c r="A4347" s="10">
        <v>4286</v>
      </c>
      <c r="D4347" s="2" t="str">
        <f t="shared" si="66"/>
        <v>OK</v>
      </c>
    </row>
    <row r="4348" spans="1:4">
      <c r="A4348" s="10">
        <v>4287</v>
      </c>
      <c r="D4348" s="2" t="str">
        <f t="shared" si="66"/>
        <v>OK</v>
      </c>
    </row>
    <row r="4349" spans="1:4">
      <c r="A4349" s="10">
        <v>4288</v>
      </c>
      <c r="D4349" s="2" t="str">
        <f t="shared" si="66"/>
        <v>OK</v>
      </c>
    </row>
    <row r="4350" spans="1:4">
      <c r="A4350" s="10">
        <v>4289</v>
      </c>
      <c r="D4350" s="2" t="str">
        <f t="shared" si="66"/>
        <v>OK</v>
      </c>
    </row>
    <row r="4351" spans="1:4">
      <c r="A4351" s="5">
        <v>4290</v>
      </c>
      <c r="B4351" s="138">
        <f>'Revenues 9-14'!C147</f>
        <v>0</v>
      </c>
      <c r="D4351" s="2" t="str">
        <f t="shared" ref="D4351:D4414" si="67">IF(ISBLANK(B4351),"OK",IF(A4351-B4351=0,"OK","Error?"))</f>
        <v>Error?</v>
      </c>
    </row>
    <row r="4352" spans="1:4">
      <c r="A4352" s="5">
        <v>4291</v>
      </c>
      <c r="B4352" s="138">
        <f>'Revenues 9-14'!D147</f>
        <v>0</v>
      </c>
      <c r="D4352" s="2" t="str">
        <f t="shared" si="67"/>
        <v>Error?</v>
      </c>
    </row>
    <row r="4353" spans="1:4">
      <c r="A4353" s="5">
        <v>4292</v>
      </c>
      <c r="B4353" s="138">
        <f>'Revenues 9-14'!G147</f>
        <v>0</v>
      </c>
      <c r="D4353" s="2" t="str">
        <f t="shared" si="67"/>
        <v>Error?</v>
      </c>
    </row>
    <row r="4354" spans="1:4">
      <c r="A4354" s="5">
        <v>4293</v>
      </c>
      <c r="B4354" s="138">
        <f>'Revenues 9-14'!F150</f>
        <v>0</v>
      </c>
      <c r="D4354" s="2" t="str">
        <f t="shared" si="67"/>
        <v>Error?</v>
      </c>
    </row>
    <row r="4355" spans="1:4">
      <c r="A4355" s="5">
        <v>4294</v>
      </c>
      <c r="B4355" s="138">
        <f>'Revenues 9-14'!G150</f>
        <v>0</v>
      </c>
      <c r="D4355" s="2" t="str">
        <f t="shared" si="67"/>
        <v>Error?</v>
      </c>
    </row>
    <row r="4356" spans="1:4">
      <c r="A4356" s="5">
        <v>4295</v>
      </c>
      <c r="B4356" s="138">
        <f>'Revenues 9-14'!G154</f>
        <v>0</v>
      </c>
      <c r="D4356" s="2" t="str">
        <f t="shared" si="67"/>
        <v>Error?</v>
      </c>
    </row>
    <row r="4357" spans="1:4">
      <c r="A4357" s="5">
        <v>4296</v>
      </c>
      <c r="B4357" s="138">
        <f>'Revenues 9-14'!G155</f>
        <v>0</v>
      </c>
      <c r="C4357" s="2" t="s">
        <v>572</v>
      </c>
      <c r="D4357" s="2" t="str">
        <f t="shared" si="67"/>
        <v>Error?</v>
      </c>
    </row>
    <row r="4358" spans="1:4">
      <c r="A4358" s="5">
        <v>4297</v>
      </c>
      <c r="B4358" s="138">
        <f>'Revenues 9-14'!C263</f>
        <v>787333</v>
      </c>
      <c r="D4358" s="2" t="str">
        <f t="shared" si="67"/>
        <v>Error?</v>
      </c>
    </row>
    <row r="4359" spans="1:4">
      <c r="A4359" s="5">
        <v>4298</v>
      </c>
      <c r="B4359" s="138">
        <f>'Revenues 9-14'!D263</f>
        <v>0</v>
      </c>
      <c r="D4359" s="2" t="str">
        <f t="shared" si="67"/>
        <v>Error?</v>
      </c>
    </row>
    <row r="4360" spans="1:4">
      <c r="A4360" s="5">
        <v>4299</v>
      </c>
      <c r="B4360" s="138">
        <f>'Revenues 9-14'!F263</f>
        <v>0</v>
      </c>
      <c r="D4360" s="2" t="str">
        <f t="shared" si="67"/>
        <v>Error?</v>
      </c>
    </row>
    <row r="4361" spans="1:4">
      <c r="A4361" s="5">
        <v>4300</v>
      </c>
      <c r="B4361" s="138">
        <f>'Revenues 9-14'!G263</f>
        <v>0</v>
      </c>
      <c r="D4361" s="2" t="str">
        <f t="shared" si="67"/>
        <v>Error?</v>
      </c>
    </row>
    <row r="4362" spans="1:4">
      <c r="A4362" s="5">
        <v>4301</v>
      </c>
      <c r="B4362" s="138">
        <f>'Revenues 9-14'!C264</f>
        <v>3647825</v>
      </c>
      <c r="D4362" s="2" t="str">
        <f t="shared" si="67"/>
        <v>Error?</v>
      </c>
    </row>
    <row r="4363" spans="1:4">
      <c r="A4363" s="5">
        <v>4302</v>
      </c>
      <c r="B4363" s="138">
        <f>'Revenues 9-14'!I169</f>
        <v>0</v>
      </c>
      <c r="C4363" s="2" t="s">
        <v>572</v>
      </c>
      <c r="D4363" s="2" t="str">
        <f t="shared" si="67"/>
        <v>Error?</v>
      </c>
    </row>
    <row r="4364" spans="1:4">
      <c r="A4364" s="5">
        <v>4303</v>
      </c>
      <c r="B4364" s="138">
        <f>'Revenues 9-14'!E173</f>
        <v>0</v>
      </c>
      <c r="D4364" s="2" t="str">
        <f t="shared" si="67"/>
        <v>Error?</v>
      </c>
    </row>
    <row r="4365" spans="1:4">
      <c r="A4365" s="5">
        <v>4304</v>
      </c>
      <c r="B4365" s="138">
        <f>'Revenues 9-14'!H173</f>
        <v>0</v>
      </c>
      <c r="D4365" s="2" t="str">
        <f t="shared" si="67"/>
        <v>Error?</v>
      </c>
    </row>
    <row r="4366" spans="1:4">
      <c r="A4366" s="5">
        <v>4305</v>
      </c>
      <c r="B4366" s="138">
        <f>'Revenues 9-14'!I173</f>
        <v>0</v>
      </c>
      <c r="D4366" s="2" t="str">
        <f t="shared" si="67"/>
        <v>Error?</v>
      </c>
    </row>
    <row r="4367" spans="1:4">
      <c r="A4367" s="10">
        <v>4306</v>
      </c>
      <c r="D4367" s="2" t="str">
        <f t="shared" si="67"/>
        <v>OK</v>
      </c>
    </row>
    <row r="4368" spans="1:4">
      <c r="A4368" s="5">
        <v>4307</v>
      </c>
      <c r="B4368" s="138">
        <f>'Revenues 9-14'!K173</f>
        <v>0</v>
      </c>
      <c r="D4368" s="2" t="str">
        <f t="shared" si="67"/>
        <v>Error?</v>
      </c>
    </row>
    <row r="4369" spans="1:4">
      <c r="A4369" s="5">
        <v>4308</v>
      </c>
      <c r="B4369" s="138">
        <f>'Revenues 9-14'!E174</f>
        <v>0</v>
      </c>
      <c r="D4369" s="2" t="str">
        <f t="shared" si="67"/>
        <v>Error?</v>
      </c>
    </row>
    <row r="4370" spans="1:4">
      <c r="A4370" s="5">
        <v>4309</v>
      </c>
      <c r="B4370" s="138">
        <f>'Revenues 9-14'!I174</f>
        <v>0</v>
      </c>
      <c r="D4370" s="2" t="str">
        <f t="shared" si="67"/>
        <v>Error?</v>
      </c>
    </row>
    <row r="4371" spans="1:4">
      <c r="A4371" s="10">
        <v>4310</v>
      </c>
      <c r="D4371" s="2" t="str">
        <f t="shared" si="67"/>
        <v>OK</v>
      </c>
    </row>
    <row r="4372" spans="1:4">
      <c r="A4372" s="5">
        <v>4311</v>
      </c>
      <c r="B4372" s="138">
        <f>'Revenues 9-14'!E175</f>
        <v>0</v>
      </c>
      <c r="C4372" s="2" t="s">
        <v>572</v>
      </c>
      <c r="D4372" s="2" t="str">
        <f t="shared" si="67"/>
        <v>Error?</v>
      </c>
    </row>
    <row r="4373" spans="1:4">
      <c r="A4373" s="5">
        <v>4312</v>
      </c>
      <c r="B4373" s="138">
        <f>'Revenues 9-14'!I175</f>
        <v>0</v>
      </c>
      <c r="C4373" s="2" t="s">
        <v>572</v>
      </c>
      <c r="D4373" s="2" t="str">
        <f t="shared" si="67"/>
        <v>Error?</v>
      </c>
    </row>
    <row r="4374" spans="1:4">
      <c r="A4374" s="10">
        <v>4313</v>
      </c>
      <c r="C4374" s="2" t="s">
        <v>572</v>
      </c>
      <c r="D4374" s="2" t="str">
        <f t="shared" si="67"/>
        <v>OK</v>
      </c>
    </row>
    <row r="4375" spans="1:4">
      <c r="A4375" s="5">
        <v>4314</v>
      </c>
      <c r="B4375" s="138">
        <f>'Revenues 9-14'!C185</f>
        <v>0</v>
      </c>
      <c r="D4375" s="2" t="str">
        <f t="shared" si="67"/>
        <v>Error?</v>
      </c>
    </row>
    <row r="4376" spans="1:4">
      <c r="A4376" s="5">
        <v>4315</v>
      </c>
      <c r="B4376" s="138">
        <f>'Revenues 9-14'!D185</f>
        <v>0</v>
      </c>
      <c r="D4376" s="2" t="str">
        <f t="shared" si="67"/>
        <v>Error?</v>
      </c>
    </row>
    <row r="4377" spans="1:4">
      <c r="A4377" s="5">
        <v>4316</v>
      </c>
      <c r="B4377" s="138">
        <f>'Revenues 9-14'!F185</f>
        <v>0</v>
      </c>
      <c r="D4377" s="2" t="str">
        <f t="shared" si="67"/>
        <v>Error?</v>
      </c>
    </row>
    <row r="4378" spans="1:4">
      <c r="A4378" s="5">
        <v>4317</v>
      </c>
      <c r="B4378" s="138">
        <f>'Revenues 9-14'!G185</f>
        <v>0</v>
      </c>
      <c r="D4378" s="2" t="str">
        <f t="shared" si="67"/>
        <v>Error?</v>
      </c>
    </row>
    <row r="4379" spans="1:4">
      <c r="A4379" s="5">
        <v>4318</v>
      </c>
      <c r="B4379" s="138">
        <f>'Revenues 9-14'!C186</f>
        <v>0</v>
      </c>
      <c r="D4379" s="2" t="str">
        <f t="shared" si="67"/>
        <v>Error?</v>
      </c>
    </row>
    <row r="4380" spans="1:4">
      <c r="A4380" s="5">
        <v>4319</v>
      </c>
      <c r="B4380" s="138">
        <f>'Revenues 9-14'!D186</f>
        <v>0</v>
      </c>
      <c r="D4380" s="2" t="str">
        <f t="shared" si="67"/>
        <v>Error?</v>
      </c>
    </row>
    <row r="4381" spans="1:4">
      <c r="A4381" s="5">
        <v>4320</v>
      </c>
      <c r="B4381" s="138">
        <f>'Revenues 9-14'!F186</f>
        <v>0</v>
      </c>
      <c r="D4381" s="2" t="str">
        <f t="shared" si="67"/>
        <v>Error?</v>
      </c>
    </row>
    <row r="4382" spans="1:4">
      <c r="A4382" s="5">
        <v>4321</v>
      </c>
      <c r="B4382" s="138">
        <f>'Revenues 9-14'!G186</f>
        <v>0</v>
      </c>
      <c r="D4382" s="2" t="str">
        <f t="shared" si="67"/>
        <v>Error?</v>
      </c>
    </row>
    <row r="4383" spans="1:4">
      <c r="A4383" s="10">
        <v>4322</v>
      </c>
      <c r="D4383" s="2" t="str">
        <f t="shared" si="67"/>
        <v>OK</v>
      </c>
    </row>
    <row r="4384" spans="1:4">
      <c r="A4384" s="10">
        <v>4323</v>
      </c>
      <c r="D4384" s="2" t="str">
        <f t="shared" si="67"/>
        <v>OK</v>
      </c>
    </row>
    <row r="4385" spans="1:5">
      <c r="A4385" s="10">
        <v>4324</v>
      </c>
      <c r="D4385" s="2" t="str">
        <f t="shared" si="67"/>
        <v>OK</v>
      </c>
    </row>
    <row r="4386" spans="1:5">
      <c r="A4386" s="10">
        <v>4325</v>
      </c>
      <c r="D4386" s="2" t="str">
        <f t="shared" si="67"/>
        <v>OK</v>
      </c>
    </row>
    <row r="4387" spans="1:5">
      <c r="A4387" s="10">
        <v>4326</v>
      </c>
      <c r="D4387" s="2" t="str">
        <f t="shared" si="67"/>
        <v>OK</v>
      </c>
    </row>
    <row r="4388" spans="1:5">
      <c r="A4388" s="10">
        <v>4327</v>
      </c>
      <c r="D4388" s="2" t="str">
        <f t="shared" si="67"/>
        <v>OK</v>
      </c>
    </row>
    <row r="4389" spans="1:5">
      <c r="A4389" s="10">
        <v>4328</v>
      </c>
      <c r="D4389" s="2" t="str">
        <f t="shared" si="67"/>
        <v>OK</v>
      </c>
    </row>
    <row r="4390" spans="1:5">
      <c r="A4390" s="10">
        <v>4329</v>
      </c>
      <c r="D4390" s="2" t="str">
        <f t="shared" si="67"/>
        <v>OK</v>
      </c>
    </row>
    <row r="4391" spans="1:5">
      <c r="A4391" s="5">
        <v>4330</v>
      </c>
      <c r="B4391" s="138">
        <f>'Revenues 9-14'!C187</f>
        <v>152831</v>
      </c>
      <c r="D4391" s="2" t="str">
        <f t="shared" si="67"/>
        <v>Error?</v>
      </c>
    </row>
    <row r="4392" spans="1:5">
      <c r="A4392" s="5">
        <v>4331</v>
      </c>
      <c r="B4392" s="138">
        <f>'Revenues 9-14'!D187</f>
        <v>0</v>
      </c>
      <c r="D4392" s="2" t="str">
        <f t="shared" si="67"/>
        <v>Error?</v>
      </c>
    </row>
    <row r="4393" spans="1:5">
      <c r="A4393" s="5">
        <v>4332</v>
      </c>
      <c r="B4393" s="138">
        <f>'Revenues 9-14'!F187</f>
        <v>0</v>
      </c>
      <c r="D4393" s="2" t="str">
        <f t="shared" si="67"/>
        <v>Error?</v>
      </c>
    </row>
    <row r="4394" spans="1:5">
      <c r="A4394" s="5">
        <v>4333</v>
      </c>
      <c r="B4394" s="138">
        <f>'Revenues 9-14'!G187</f>
        <v>0</v>
      </c>
      <c r="D4394" s="2" t="str">
        <f t="shared" si="67"/>
        <v>Error?</v>
      </c>
    </row>
    <row r="4395" spans="1:5">
      <c r="A4395" s="5">
        <v>4334</v>
      </c>
      <c r="B4395" s="138">
        <f>'Revenues 9-14'!C188</f>
        <v>152831</v>
      </c>
      <c r="C4395" s="2" t="s">
        <v>572</v>
      </c>
      <c r="D4395" s="2" t="str">
        <f t="shared" si="67"/>
        <v>Error?</v>
      </c>
    </row>
    <row r="4396" spans="1:5">
      <c r="A4396" s="5">
        <v>4335</v>
      </c>
      <c r="B4396" s="138">
        <f>'Revenues 9-14'!D188</f>
        <v>0</v>
      </c>
      <c r="C4396" s="2" t="s">
        <v>572</v>
      </c>
      <c r="D4396" s="2" t="str">
        <f t="shared" si="67"/>
        <v>Error?</v>
      </c>
    </row>
    <row r="4397" spans="1:5">
      <c r="A4397" s="5">
        <v>4336</v>
      </c>
      <c r="B4397" s="138">
        <f>'Revenues 9-14'!F188</f>
        <v>0</v>
      </c>
      <c r="C4397" s="2" t="s">
        <v>572</v>
      </c>
      <c r="D4397" s="2" t="str">
        <f t="shared" si="67"/>
        <v>Error?</v>
      </c>
    </row>
    <row r="4398" spans="1:5">
      <c r="A4398" s="5">
        <v>4337</v>
      </c>
      <c r="B4398" s="138">
        <f>'Revenues 9-14'!G188</f>
        <v>0</v>
      </c>
      <c r="C4398" s="2" t="s">
        <v>572</v>
      </c>
      <c r="D4398" s="2" t="str">
        <f t="shared" si="67"/>
        <v>Error?</v>
      </c>
    </row>
    <row r="4399" spans="1:5">
      <c r="A4399" s="10">
        <v>4338</v>
      </c>
      <c r="D4399" s="2" t="str">
        <f t="shared" si="67"/>
        <v>OK</v>
      </c>
      <c r="E4399" s="4" t="s">
        <v>1935</v>
      </c>
    </row>
    <row r="4400" spans="1:5">
      <c r="A4400" s="10">
        <v>4339</v>
      </c>
      <c r="D4400" s="2" t="str">
        <f t="shared" si="67"/>
        <v>OK</v>
      </c>
      <c r="E4400" s="4" t="s">
        <v>1935</v>
      </c>
    </row>
    <row r="4401" spans="1:5">
      <c r="A4401" s="10">
        <v>4340</v>
      </c>
      <c r="D4401" s="2" t="str">
        <f t="shared" si="67"/>
        <v>OK</v>
      </c>
      <c r="E4401" s="4" t="s">
        <v>1935</v>
      </c>
    </row>
    <row r="4402" spans="1:5">
      <c r="A4402" s="10">
        <v>4341</v>
      </c>
      <c r="D4402" s="2" t="str">
        <f t="shared" si="67"/>
        <v>OK</v>
      </c>
      <c r="E4402" s="4" t="s">
        <v>1935</v>
      </c>
    </row>
    <row r="4403" spans="1:5">
      <c r="A4403" s="10">
        <v>4342</v>
      </c>
      <c r="D4403" s="2" t="str">
        <f t="shared" si="67"/>
        <v>OK</v>
      </c>
    </row>
    <row r="4404" spans="1:5">
      <c r="A4404" s="10">
        <v>4343</v>
      </c>
      <c r="D4404" s="2" t="str">
        <f t="shared" si="67"/>
        <v>OK</v>
      </c>
    </row>
    <row r="4405" spans="1:5">
      <c r="A4405" s="10">
        <v>4344</v>
      </c>
      <c r="D4405" s="2" t="str">
        <f t="shared" si="67"/>
        <v>OK</v>
      </c>
    </row>
    <row r="4406" spans="1:5">
      <c r="A4406" s="10">
        <v>4345</v>
      </c>
      <c r="D4406" s="2" t="str">
        <f t="shared" si="67"/>
        <v>OK</v>
      </c>
    </row>
    <row r="4407" spans="1:5">
      <c r="A4407" s="5">
        <v>4346</v>
      </c>
      <c r="B4407" s="138">
        <f>'Revenues 9-14'!C207</f>
        <v>1531505</v>
      </c>
      <c r="D4407" s="2" t="str">
        <f t="shared" si="67"/>
        <v>Error?</v>
      </c>
    </row>
    <row r="4408" spans="1:5">
      <c r="A4408" s="5">
        <v>4347</v>
      </c>
      <c r="B4408" s="138">
        <f>'Revenues 9-14'!D207</f>
        <v>0</v>
      </c>
      <c r="D4408" s="2" t="str">
        <f t="shared" si="67"/>
        <v>Error?</v>
      </c>
    </row>
    <row r="4409" spans="1:5">
      <c r="A4409" s="5">
        <v>4348</v>
      </c>
      <c r="B4409" s="138">
        <f>'Revenues 9-14'!F207</f>
        <v>0</v>
      </c>
      <c r="D4409" s="2" t="str">
        <f t="shared" si="67"/>
        <v>Error?</v>
      </c>
    </row>
    <row r="4410" spans="1:5">
      <c r="A4410" s="5">
        <v>4349</v>
      </c>
      <c r="B4410" s="138">
        <f>'Revenues 9-14'!G207</f>
        <v>0</v>
      </c>
      <c r="D4410" s="2" t="str">
        <f t="shared" si="67"/>
        <v>Error?</v>
      </c>
    </row>
    <row r="4411" spans="1:5">
      <c r="A4411" s="5">
        <v>4350</v>
      </c>
      <c r="B4411" s="138">
        <f>'Revenues 9-14'!C209</f>
        <v>1685891</v>
      </c>
      <c r="C4411" s="2" t="s">
        <v>572</v>
      </c>
      <c r="D4411" s="2" t="str">
        <f t="shared" si="67"/>
        <v>Error?</v>
      </c>
    </row>
    <row r="4412" spans="1:5">
      <c r="A4412" s="5">
        <v>4351</v>
      </c>
      <c r="B4412" s="138">
        <f>'Revenues 9-14'!D209</f>
        <v>0</v>
      </c>
      <c r="C4412" s="2" t="s">
        <v>572</v>
      </c>
      <c r="D4412" s="2" t="str">
        <f t="shared" si="67"/>
        <v>Error?</v>
      </c>
    </row>
    <row r="4413" spans="1:5">
      <c r="A4413" s="5">
        <v>4352</v>
      </c>
      <c r="B4413" s="138">
        <f>'Revenues 9-14'!F209</f>
        <v>0</v>
      </c>
      <c r="C4413" s="2" t="s">
        <v>572</v>
      </c>
      <c r="D4413" s="2" t="str">
        <f t="shared" si="67"/>
        <v>Error?</v>
      </c>
    </row>
    <row r="4414" spans="1:5">
      <c r="A4414" s="5">
        <v>4353</v>
      </c>
      <c r="B4414" s="138">
        <f>'Revenues 9-14'!G209</f>
        <v>0</v>
      </c>
      <c r="C4414" s="2" t="s">
        <v>572</v>
      </c>
      <c r="D4414" s="2" t="str">
        <f t="shared" si="67"/>
        <v>Error?</v>
      </c>
    </row>
    <row r="4415" spans="1:5">
      <c r="A4415" s="5">
        <v>4354</v>
      </c>
      <c r="B4415" s="138">
        <f>'Revenues 9-14'!C256</f>
        <v>533381</v>
      </c>
      <c r="D4415" s="2" t="str">
        <f t="shared" ref="D4415:D4478" si="68">IF(ISBLANK(B4415),"OK",IF(A4415-B4415=0,"OK","Error?"))</f>
        <v>Error?</v>
      </c>
    </row>
    <row r="4416" spans="1:5">
      <c r="A4416" s="5">
        <v>4355</v>
      </c>
      <c r="B4416" s="138">
        <f>'Revenues 9-14'!F256</f>
        <v>0</v>
      </c>
      <c r="D4416" s="2" t="str">
        <f t="shared" si="68"/>
        <v>Error?</v>
      </c>
    </row>
    <row r="4417" spans="1:4">
      <c r="A4417" s="5">
        <v>4356</v>
      </c>
      <c r="B4417" s="138">
        <f>'Revenues 9-14'!G256</f>
        <v>0</v>
      </c>
      <c r="D4417" s="2" t="str">
        <f t="shared" si="68"/>
        <v>Error?</v>
      </c>
    </row>
    <row r="4418" spans="1:4">
      <c r="A4418" s="5">
        <v>4357</v>
      </c>
      <c r="B4418" s="138">
        <f>'Revenues 9-14'!C259</f>
        <v>1977203</v>
      </c>
      <c r="D4418" s="2" t="str">
        <f t="shared" si="68"/>
        <v>Error?</v>
      </c>
    </row>
    <row r="4419" spans="1:4">
      <c r="A4419" s="5">
        <v>4358</v>
      </c>
      <c r="B4419" s="138">
        <f>'Revenues 9-14'!D259</f>
        <v>0</v>
      </c>
      <c r="D4419" s="2" t="str">
        <f t="shared" si="68"/>
        <v>Error?</v>
      </c>
    </row>
    <row r="4420" spans="1:4">
      <c r="A4420" s="5">
        <v>4359</v>
      </c>
      <c r="B4420" s="138">
        <f>'Revenues 9-14'!F259</f>
        <v>0</v>
      </c>
      <c r="D4420" s="2" t="str">
        <f t="shared" si="68"/>
        <v>Error?</v>
      </c>
    </row>
    <row r="4421" spans="1:4">
      <c r="A4421" s="5">
        <v>4360</v>
      </c>
      <c r="B4421" s="138">
        <f>'Revenues 9-14'!G259</f>
        <v>0</v>
      </c>
      <c r="D4421" s="2" t="str">
        <f t="shared" si="68"/>
        <v>Error?</v>
      </c>
    </row>
    <row r="4422" spans="1:4">
      <c r="A4422" s="10">
        <v>4361</v>
      </c>
      <c r="D4422" s="2" t="str">
        <f t="shared" si="68"/>
        <v>OK</v>
      </c>
    </row>
    <row r="4423" spans="1:4">
      <c r="A4423" s="10">
        <v>4362</v>
      </c>
      <c r="D4423" s="2" t="str">
        <f t="shared" si="68"/>
        <v>OK</v>
      </c>
    </row>
    <row r="4424" spans="1:4">
      <c r="A4424" s="10">
        <v>4363</v>
      </c>
      <c r="D4424" s="2" t="str">
        <f t="shared" si="68"/>
        <v>OK</v>
      </c>
    </row>
    <row r="4425" spans="1:4">
      <c r="A4425" s="10">
        <v>4364</v>
      </c>
      <c r="D4425" s="2" t="str">
        <f t="shared" si="68"/>
        <v>OK</v>
      </c>
    </row>
    <row r="4426" spans="1:4">
      <c r="A4426" s="10">
        <v>4365</v>
      </c>
      <c r="D4426" s="2" t="str">
        <f t="shared" si="68"/>
        <v>OK</v>
      </c>
    </row>
    <row r="4427" spans="1:4">
      <c r="A4427" s="10">
        <v>4366</v>
      </c>
      <c r="D4427" s="2" t="str">
        <f t="shared" si="68"/>
        <v>OK</v>
      </c>
    </row>
    <row r="4428" spans="1:4">
      <c r="A4428" s="10">
        <v>4367</v>
      </c>
      <c r="D4428" s="2" t="str">
        <f t="shared" si="68"/>
        <v>OK</v>
      </c>
    </row>
    <row r="4429" spans="1:4">
      <c r="A4429" s="10">
        <v>4368</v>
      </c>
      <c r="D4429" s="2" t="str">
        <f t="shared" si="68"/>
        <v>OK</v>
      </c>
    </row>
    <row r="4430" spans="1:4">
      <c r="A4430" s="10">
        <v>4369</v>
      </c>
      <c r="D4430" s="2" t="str">
        <f t="shared" si="68"/>
        <v>OK</v>
      </c>
    </row>
    <row r="4431" spans="1:4">
      <c r="A4431" s="10">
        <v>4370</v>
      </c>
      <c r="D4431" s="2" t="str">
        <f t="shared" si="68"/>
        <v>OK</v>
      </c>
    </row>
    <row r="4432" spans="1:4">
      <c r="A4432" s="10">
        <v>4371</v>
      </c>
      <c r="D4432" s="2" t="str">
        <f t="shared" si="68"/>
        <v>OK</v>
      </c>
    </row>
    <row r="4433" spans="1:5">
      <c r="A4433" s="10">
        <v>4372</v>
      </c>
      <c r="D4433" s="2" t="str">
        <f t="shared" si="68"/>
        <v>OK</v>
      </c>
    </row>
    <row r="4434" spans="1:5">
      <c r="A4434" s="5">
        <v>4373</v>
      </c>
      <c r="B4434" s="138">
        <f>'Revenues 9-14'!E267</f>
        <v>1057916</v>
      </c>
      <c r="C4434" s="2" t="s">
        <v>572</v>
      </c>
      <c r="D4434" s="2" t="str">
        <f t="shared" si="68"/>
        <v>Error?</v>
      </c>
    </row>
    <row r="4435" spans="1:5">
      <c r="A4435" s="5">
        <v>4374</v>
      </c>
      <c r="B4435" s="138">
        <f>'Revenues 9-14'!I267</f>
        <v>0</v>
      </c>
      <c r="C4435" s="2" t="s">
        <v>572</v>
      </c>
      <c r="D4435" s="2" t="str">
        <f t="shared" si="68"/>
        <v>Error?</v>
      </c>
    </row>
    <row r="4436" spans="1:5">
      <c r="A4436" s="10">
        <v>4375</v>
      </c>
      <c r="C4436" s="2" t="s">
        <v>572</v>
      </c>
      <c r="D4436" s="2" t="str">
        <f t="shared" si="68"/>
        <v>OK</v>
      </c>
      <c r="E4436" s="128"/>
    </row>
    <row r="4437" spans="1:5">
      <c r="A4437" s="12">
        <v>4376</v>
      </c>
      <c r="B4437" s="138">
        <f>('FP Info 3'!L10)*100000</f>
        <v>46.6</v>
      </c>
      <c r="D4437" s="2" t="str">
        <f t="shared" si="68"/>
        <v>Error?</v>
      </c>
    </row>
    <row r="4438" spans="1:5">
      <c r="A4438" s="10">
        <v>4377</v>
      </c>
      <c r="D4438" s="2" t="str">
        <f t="shared" si="68"/>
        <v>OK</v>
      </c>
    </row>
    <row r="4439" spans="1:5">
      <c r="A4439" s="10">
        <v>4378</v>
      </c>
      <c r="D4439" s="2" t="str">
        <f t="shared" si="68"/>
        <v>OK</v>
      </c>
    </row>
    <row r="4440" spans="1:5">
      <c r="A4440" s="10">
        <v>4379</v>
      </c>
      <c r="D4440" s="2" t="str">
        <f t="shared" si="68"/>
        <v>OK</v>
      </c>
    </row>
    <row r="4441" spans="1:5">
      <c r="A4441" s="5">
        <v>4380</v>
      </c>
      <c r="B4441" s="138">
        <f>'Revenues 9-14'!H266</f>
        <v>0</v>
      </c>
      <c r="C4441" s="2" t="s">
        <v>572</v>
      </c>
      <c r="D4441" s="2" t="str">
        <f t="shared" si="68"/>
        <v>Error?</v>
      </c>
    </row>
    <row r="4442" spans="1:5">
      <c r="A4442" s="5">
        <v>4381</v>
      </c>
      <c r="B4442" s="138">
        <f>'Revenues 9-14'!K266</f>
        <v>0</v>
      </c>
      <c r="C4442" s="2" t="s">
        <v>572</v>
      </c>
      <c r="D4442" s="2" t="str">
        <f t="shared" si="68"/>
        <v>Error?</v>
      </c>
    </row>
    <row r="4443" spans="1:5">
      <c r="A4443" s="5">
        <v>4382</v>
      </c>
      <c r="B4443" s="138">
        <f>'Acct Summary 7-8'!E7</f>
        <v>1057916</v>
      </c>
      <c r="C4443" s="2" t="s">
        <v>572</v>
      </c>
      <c r="D4443" s="2" t="str">
        <f t="shared" si="68"/>
        <v>Error?</v>
      </c>
    </row>
    <row r="4444" spans="1:5">
      <c r="A4444" s="5">
        <v>4383</v>
      </c>
      <c r="B4444" s="138">
        <f>'Acct Summary 7-8'!I7</f>
        <v>0</v>
      </c>
      <c r="C4444" s="2" t="s">
        <v>572</v>
      </c>
      <c r="D4444" s="2" t="str">
        <f t="shared" si="68"/>
        <v>Error?</v>
      </c>
    </row>
    <row r="4445" spans="1:5">
      <c r="A4445" s="10">
        <v>4384</v>
      </c>
      <c r="C4445" s="2" t="s">
        <v>572</v>
      </c>
      <c r="D4445" s="2" t="str">
        <f t="shared" si="68"/>
        <v>OK</v>
      </c>
    </row>
    <row r="4446" spans="1:5">
      <c r="A4446" s="5">
        <v>4385</v>
      </c>
      <c r="B4446" s="138">
        <f>'Revenues 9-14'!D264</f>
        <v>0</v>
      </c>
      <c r="D4446" s="2" t="str">
        <f t="shared" si="68"/>
        <v>Error?</v>
      </c>
    </row>
    <row r="4447" spans="1:5">
      <c r="A4447" s="5">
        <v>4386</v>
      </c>
      <c r="B4447" s="138">
        <f>'Revenues 9-14'!F264</f>
        <v>0</v>
      </c>
      <c r="D4447" s="2" t="str">
        <f t="shared" si="68"/>
        <v>Error?</v>
      </c>
    </row>
    <row r="4448" spans="1:5">
      <c r="A4448" s="5">
        <v>4387</v>
      </c>
      <c r="B4448" s="138">
        <f>'Revenues 9-14'!G264</f>
        <v>0</v>
      </c>
      <c r="D4448" s="2" t="str">
        <f t="shared" si="68"/>
        <v>Error?</v>
      </c>
    </row>
    <row r="4449" spans="1:4">
      <c r="A4449" s="10">
        <v>4388</v>
      </c>
      <c r="D4449" s="2" t="str">
        <f t="shared" si="68"/>
        <v>OK</v>
      </c>
    </row>
    <row r="4450" spans="1:4">
      <c r="A4450" s="10">
        <v>4389</v>
      </c>
      <c r="D4450" s="2" t="str">
        <f t="shared" si="68"/>
        <v>OK</v>
      </c>
    </row>
    <row r="4451" spans="1:4">
      <c r="A4451" s="10">
        <v>4390</v>
      </c>
      <c r="D4451" s="2" t="str">
        <f t="shared" si="68"/>
        <v>OK</v>
      </c>
    </row>
    <row r="4452" spans="1:4">
      <c r="A4452" s="10">
        <v>4391</v>
      </c>
      <c r="D4452" s="2" t="str">
        <f t="shared" si="68"/>
        <v>OK</v>
      </c>
    </row>
    <row r="4453" spans="1:4">
      <c r="A4453" s="10">
        <v>4392</v>
      </c>
      <c r="D4453" s="2" t="str">
        <f t="shared" si="68"/>
        <v>OK</v>
      </c>
    </row>
    <row r="4454" spans="1:4">
      <c r="A4454" s="10">
        <v>4393</v>
      </c>
      <c r="D4454" s="2" t="str">
        <f t="shared" si="68"/>
        <v>OK</v>
      </c>
    </row>
    <row r="4455" spans="1:4">
      <c r="A4455" s="10">
        <v>4394</v>
      </c>
      <c r="D4455" s="2" t="str">
        <f t="shared" si="68"/>
        <v>OK</v>
      </c>
    </row>
    <row r="4456" spans="1:4">
      <c r="A4456" s="10">
        <v>4395</v>
      </c>
      <c r="D4456" s="2" t="str">
        <f t="shared" si="68"/>
        <v>OK</v>
      </c>
    </row>
    <row r="4457" spans="1:4">
      <c r="A4457" s="10">
        <v>4396</v>
      </c>
      <c r="D4457" s="2" t="str">
        <f t="shared" si="68"/>
        <v>OK</v>
      </c>
    </row>
    <row r="4458" spans="1:4">
      <c r="A4458" s="10">
        <v>4397</v>
      </c>
      <c r="D4458" s="2" t="str">
        <f t="shared" si="68"/>
        <v>OK</v>
      </c>
    </row>
    <row r="4459" spans="1:4">
      <c r="A4459" s="10">
        <v>4398</v>
      </c>
      <c r="D4459" s="2" t="str">
        <f t="shared" si="68"/>
        <v>OK</v>
      </c>
    </row>
    <row r="4460" spans="1:4">
      <c r="A4460" s="10">
        <v>4399</v>
      </c>
      <c r="D4460" s="2" t="str">
        <f t="shared" si="68"/>
        <v>OK</v>
      </c>
    </row>
    <row r="4461" spans="1:4">
      <c r="A4461" s="10">
        <v>4400</v>
      </c>
      <c r="D4461" s="2" t="str">
        <f t="shared" si="68"/>
        <v>OK</v>
      </c>
    </row>
    <row r="4462" spans="1:4">
      <c r="A4462" s="10">
        <v>4401</v>
      </c>
      <c r="D4462" s="2" t="str">
        <f t="shared" si="68"/>
        <v>OK</v>
      </c>
    </row>
    <row r="4463" spans="1:4">
      <c r="A4463" s="10">
        <v>4402</v>
      </c>
      <c r="D4463" s="2" t="str">
        <f t="shared" si="68"/>
        <v>OK</v>
      </c>
    </row>
    <row r="4464" spans="1:4">
      <c r="A4464" s="10">
        <v>4403</v>
      </c>
      <c r="D4464" s="2" t="str">
        <f t="shared" si="68"/>
        <v>OK</v>
      </c>
    </row>
    <row r="4465" spans="1:4">
      <c r="A4465" s="10">
        <v>4404</v>
      </c>
      <c r="D4465" s="2" t="str">
        <f t="shared" si="68"/>
        <v>OK</v>
      </c>
    </row>
    <row r="4466" spans="1:4">
      <c r="A4466" s="10">
        <v>4405</v>
      </c>
      <c r="D4466" s="2" t="str">
        <f t="shared" si="68"/>
        <v>OK</v>
      </c>
    </row>
    <row r="4467" spans="1:4">
      <c r="A4467" s="10">
        <v>4406</v>
      </c>
      <c r="D4467" s="2" t="str">
        <f t="shared" si="68"/>
        <v>OK</v>
      </c>
    </row>
    <row r="4468" spans="1:4">
      <c r="A4468" s="10">
        <v>4407</v>
      </c>
      <c r="D4468" s="2" t="str">
        <f t="shared" si="68"/>
        <v>OK</v>
      </c>
    </row>
    <row r="4469" spans="1:4">
      <c r="A4469" s="10">
        <v>4408</v>
      </c>
      <c r="D4469" s="2" t="str">
        <f t="shared" si="68"/>
        <v>OK</v>
      </c>
    </row>
    <row r="4470" spans="1:4">
      <c r="A4470" s="10">
        <v>4409</v>
      </c>
      <c r="D4470" s="2" t="str">
        <f t="shared" si="68"/>
        <v>OK</v>
      </c>
    </row>
    <row r="4471" spans="1:4">
      <c r="A4471" s="10">
        <v>4410</v>
      </c>
      <c r="D4471" s="2" t="str">
        <f t="shared" si="68"/>
        <v>OK</v>
      </c>
    </row>
    <row r="4472" spans="1:4">
      <c r="A4472" s="10">
        <v>4411</v>
      </c>
      <c r="D4472" s="2" t="str">
        <f t="shared" si="68"/>
        <v>OK</v>
      </c>
    </row>
    <row r="4473" spans="1:4">
      <c r="A4473" s="10">
        <v>4412</v>
      </c>
      <c r="D4473" s="2" t="str">
        <f t="shared" si="68"/>
        <v>OK</v>
      </c>
    </row>
    <row r="4474" spans="1:4">
      <c r="A4474" s="10">
        <v>4413</v>
      </c>
      <c r="D4474" s="2" t="str">
        <f t="shared" si="68"/>
        <v>OK</v>
      </c>
    </row>
    <row r="4475" spans="1:4">
      <c r="A4475" s="10">
        <v>4414</v>
      </c>
      <c r="D4475" s="2" t="str">
        <f t="shared" si="68"/>
        <v>OK</v>
      </c>
    </row>
    <row r="4476" spans="1:4">
      <c r="A4476" s="10">
        <v>4415</v>
      </c>
      <c r="D4476" s="2" t="str">
        <f t="shared" si="68"/>
        <v>OK</v>
      </c>
    </row>
    <row r="4477" spans="1:4">
      <c r="A4477" s="10">
        <v>4416</v>
      </c>
      <c r="D4477" s="2" t="str">
        <f t="shared" si="68"/>
        <v>OK</v>
      </c>
    </row>
    <row r="4478" spans="1:4">
      <c r="A4478" s="10">
        <v>4417</v>
      </c>
      <c r="D4478" s="2" t="str">
        <f t="shared" si="68"/>
        <v>OK</v>
      </c>
    </row>
    <row r="4479" spans="1:4">
      <c r="A4479" s="10">
        <v>4418</v>
      </c>
      <c r="D4479" s="2" t="str">
        <f t="shared" ref="D4479:D4542" si="69">IF(ISBLANK(B4479),"OK",IF(A4479-B4479=0,"OK","Error?"))</f>
        <v>OK</v>
      </c>
    </row>
    <row r="4480" spans="1:4">
      <c r="A4480" s="10">
        <v>4419</v>
      </c>
      <c r="D4480" s="2" t="str">
        <f t="shared" si="69"/>
        <v>OK</v>
      </c>
    </row>
    <row r="4481" spans="1:4">
      <c r="A4481" s="10">
        <v>4420</v>
      </c>
      <c r="D4481" s="2" t="str">
        <f t="shared" si="69"/>
        <v>OK</v>
      </c>
    </row>
    <row r="4482" spans="1:4">
      <c r="A4482" s="10">
        <v>4421</v>
      </c>
      <c r="D4482" s="2" t="str">
        <f t="shared" si="69"/>
        <v>OK</v>
      </c>
    </row>
    <row r="4483" spans="1:4">
      <c r="A4483" s="10">
        <v>4422</v>
      </c>
      <c r="D4483" s="2" t="str">
        <f t="shared" si="69"/>
        <v>OK</v>
      </c>
    </row>
    <row r="4484" spans="1:4">
      <c r="A4484" s="10">
        <v>4423</v>
      </c>
      <c r="D4484" s="2" t="str">
        <f t="shared" si="69"/>
        <v>OK</v>
      </c>
    </row>
    <row r="4485" spans="1:4">
      <c r="A4485" s="10">
        <v>4424</v>
      </c>
      <c r="D4485" s="2" t="str">
        <f t="shared" si="69"/>
        <v>OK</v>
      </c>
    </row>
    <row r="4486" spans="1:4">
      <c r="A4486" s="10">
        <v>4425</v>
      </c>
      <c r="D4486" s="2" t="str">
        <f t="shared" si="69"/>
        <v>OK</v>
      </c>
    </row>
    <row r="4487" spans="1:4">
      <c r="A4487" s="10">
        <v>4426</v>
      </c>
      <c r="D4487" s="2" t="str">
        <f t="shared" si="69"/>
        <v>OK</v>
      </c>
    </row>
    <row r="4488" spans="1:4">
      <c r="A4488" s="10">
        <v>4427</v>
      </c>
      <c r="D4488" s="2" t="str">
        <f t="shared" si="69"/>
        <v>OK</v>
      </c>
    </row>
    <row r="4489" spans="1:4">
      <c r="A4489" s="10">
        <v>4428</v>
      </c>
      <c r="D4489" s="2" t="str">
        <f t="shared" si="69"/>
        <v>OK</v>
      </c>
    </row>
    <row r="4490" spans="1:4">
      <c r="A4490" s="10">
        <v>4429</v>
      </c>
      <c r="D4490" s="2" t="str">
        <f t="shared" si="69"/>
        <v>OK</v>
      </c>
    </row>
    <row r="4491" spans="1:4">
      <c r="A4491" s="10">
        <v>4430</v>
      </c>
      <c r="D4491" s="2" t="str">
        <f t="shared" si="69"/>
        <v>OK</v>
      </c>
    </row>
    <row r="4492" spans="1:4">
      <c r="A4492" s="10">
        <v>4431</v>
      </c>
      <c r="D4492" s="2" t="str">
        <f t="shared" si="69"/>
        <v>OK</v>
      </c>
    </row>
    <row r="4493" spans="1:4">
      <c r="A4493" s="10">
        <v>4432</v>
      </c>
      <c r="D4493" s="2" t="str">
        <f t="shared" si="69"/>
        <v>OK</v>
      </c>
    </row>
    <row r="4494" spans="1:4">
      <c r="A4494" s="10">
        <v>4433</v>
      </c>
      <c r="D4494" s="2" t="str">
        <f t="shared" si="69"/>
        <v>OK</v>
      </c>
    </row>
    <row r="4495" spans="1:4">
      <c r="A4495" s="10">
        <v>4434</v>
      </c>
      <c r="D4495" s="2" t="str">
        <f t="shared" si="69"/>
        <v>OK</v>
      </c>
    </row>
    <row r="4496" spans="1:4">
      <c r="A4496" s="10">
        <v>4435</v>
      </c>
      <c r="D4496" s="2" t="str">
        <f t="shared" si="69"/>
        <v>OK</v>
      </c>
    </row>
    <row r="4497" spans="1:4">
      <c r="A4497" s="10">
        <v>4436</v>
      </c>
      <c r="D4497" s="2" t="str">
        <f t="shared" si="69"/>
        <v>OK</v>
      </c>
    </row>
    <row r="4498" spans="1:4">
      <c r="A4498" s="10">
        <v>4437</v>
      </c>
      <c r="D4498" s="2" t="str">
        <f t="shared" si="69"/>
        <v>OK</v>
      </c>
    </row>
    <row r="4499" spans="1:4">
      <c r="A4499" s="10">
        <v>4438</v>
      </c>
      <c r="D4499" s="2" t="str">
        <f t="shared" si="69"/>
        <v>OK</v>
      </c>
    </row>
    <row r="4500" spans="1:4">
      <c r="A4500" s="10">
        <v>4439</v>
      </c>
      <c r="D4500" s="2" t="str">
        <f t="shared" si="69"/>
        <v>OK</v>
      </c>
    </row>
    <row r="4501" spans="1:4">
      <c r="A4501" s="10">
        <v>4440</v>
      </c>
      <c r="D4501" s="2" t="str">
        <f t="shared" si="69"/>
        <v>OK</v>
      </c>
    </row>
    <row r="4502" spans="1:4">
      <c r="A4502" s="10">
        <v>4441</v>
      </c>
      <c r="D4502" s="2" t="str">
        <f t="shared" si="69"/>
        <v>OK</v>
      </c>
    </row>
    <row r="4503" spans="1:4">
      <c r="A4503" s="10">
        <v>4442</v>
      </c>
      <c r="D4503" s="2" t="str">
        <f t="shared" si="69"/>
        <v>OK</v>
      </c>
    </row>
    <row r="4504" spans="1:4">
      <c r="A4504" s="10">
        <v>4443</v>
      </c>
      <c r="D4504" s="2" t="str">
        <f t="shared" si="69"/>
        <v>OK</v>
      </c>
    </row>
    <row r="4505" spans="1:4">
      <c r="A4505" s="10">
        <v>4444</v>
      </c>
      <c r="D4505" s="2" t="str">
        <f t="shared" si="69"/>
        <v>OK</v>
      </c>
    </row>
    <row r="4506" spans="1:4">
      <c r="A4506" s="10">
        <v>4445</v>
      </c>
      <c r="D4506" s="2" t="str">
        <f t="shared" si="69"/>
        <v>OK</v>
      </c>
    </row>
    <row r="4507" spans="1:4">
      <c r="A4507" s="10">
        <v>4446</v>
      </c>
      <c r="D4507" s="2" t="str">
        <f t="shared" si="69"/>
        <v>OK</v>
      </c>
    </row>
    <row r="4508" spans="1:4">
      <c r="A4508" s="10">
        <v>4447</v>
      </c>
      <c r="D4508" s="2" t="str">
        <f t="shared" si="69"/>
        <v>OK</v>
      </c>
    </row>
    <row r="4509" spans="1:4">
      <c r="A4509" s="10">
        <v>4448</v>
      </c>
      <c r="D4509" s="2" t="str">
        <f t="shared" si="69"/>
        <v>OK</v>
      </c>
    </row>
    <row r="4510" spans="1:4">
      <c r="A4510" s="10">
        <v>4449</v>
      </c>
      <c r="D4510" s="2" t="str">
        <f t="shared" si="69"/>
        <v>OK</v>
      </c>
    </row>
    <row r="4511" spans="1:4">
      <c r="A4511" s="10">
        <v>4450</v>
      </c>
      <c r="D4511" s="2" t="str">
        <f t="shared" si="69"/>
        <v>OK</v>
      </c>
    </row>
    <row r="4512" spans="1:4">
      <c r="A4512" s="10">
        <v>4451</v>
      </c>
      <c r="D4512" s="2" t="str">
        <f t="shared" si="69"/>
        <v>OK</v>
      </c>
    </row>
    <row r="4513" spans="1:4">
      <c r="A4513" s="10">
        <v>4452</v>
      </c>
      <c r="D4513" s="2" t="str">
        <f t="shared" si="69"/>
        <v>OK</v>
      </c>
    </row>
    <row r="4514" spans="1:4">
      <c r="A4514" s="10">
        <v>4453</v>
      </c>
      <c r="D4514" s="2" t="str">
        <f t="shared" si="69"/>
        <v>OK</v>
      </c>
    </row>
    <row r="4515" spans="1:4">
      <c r="A4515" s="10">
        <v>4454</v>
      </c>
      <c r="D4515" s="2" t="str">
        <f t="shared" si="69"/>
        <v>OK</v>
      </c>
    </row>
    <row r="4516" spans="1:4">
      <c r="A4516" s="10">
        <v>4455</v>
      </c>
      <c r="D4516" s="2" t="str">
        <f t="shared" si="69"/>
        <v>OK</v>
      </c>
    </row>
    <row r="4517" spans="1:4">
      <c r="A4517" s="10">
        <v>4456</v>
      </c>
      <c r="D4517" s="2" t="str">
        <f t="shared" si="69"/>
        <v>OK</v>
      </c>
    </row>
    <row r="4518" spans="1:4">
      <c r="A4518" s="10">
        <v>4457</v>
      </c>
      <c r="D4518" s="2" t="str">
        <f t="shared" si="69"/>
        <v>OK</v>
      </c>
    </row>
    <row r="4519" spans="1:4">
      <c r="A4519" s="10">
        <v>4458</v>
      </c>
      <c r="D4519" s="2" t="str">
        <f t="shared" si="69"/>
        <v>OK</v>
      </c>
    </row>
    <row r="4520" spans="1:4">
      <c r="A4520" s="10">
        <v>4459</v>
      </c>
      <c r="D4520" s="2" t="str">
        <f t="shared" si="69"/>
        <v>OK</v>
      </c>
    </row>
    <row r="4521" spans="1:4">
      <c r="A4521" s="10">
        <v>4460</v>
      </c>
      <c r="D4521" s="2" t="str">
        <f t="shared" si="69"/>
        <v>OK</v>
      </c>
    </row>
    <row r="4522" spans="1:4">
      <c r="A4522" s="10">
        <v>4461</v>
      </c>
      <c r="D4522" s="2" t="str">
        <f t="shared" si="69"/>
        <v>OK</v>
      </c>
    </row>
    <row r="4523" spans="1:4">
      <c r="A4523" s="10">
        <v>4462</v>
      </c>
      <c r="D4523" s="2" t="str">
        <f t="shared" si="69"/>
        <v>OK</v>
      </c>
    </row>
    <row r="4524" spans="1:4">
      <c r="A4524" s="10">
        <v>4463</v>
      </c>
      <c r="D4524" s="2" t="str">
        <f t="shared" si="69"/>
        <v>OK</v>
      </c>
    </row>
    <row r="4525" spans="1:4">
      <c r="A4525" s="10">
        <v>4464</v>
      </c>
      <c r="D4525" s="2" t="str">
        <f t="shared" si="69"/>
        <v>OK</v>
      </c>
    </row>
    <row r="4526" spans="1:4">
      <c r="A4526" s="10">
        <v>4465</v>
      </c>
      <c r="D4526" s="2" t="str">
        <f t="shared" si="69"/>
        <v>OK</v>
      </c>
    </row>
    <row r="4527" spans="1:4">
      <c r="A4527" s="10">
        <v>4466</v>
      </c>
      <c r="D4527" s="2" t="str">
        <f t="shared" si="69"/>
        <v>OK</v>
      </c>
    </row>
    <row r="4528" spans="1:4">
      <c r="A4528" s="10">
        <v>4467</v>
      </c>
      <c r="D4528" s="2" t="str">
        <f t="shared" si="69"/>
        <v>OK</v>
      </c>
    </row>
    <row r="4529" spans="1:4">
      <c r="A4529" s="10">
        <v>4468</v>
      </c>
      <c r="D4529" s="2" t="str">
        <f t="shared" si="69"/>
        <v>OK</v>
      </c>
    </row>
    <row r="4530" spans="1:4">
      <c r="A4530" s="10">
        <v>4469</v>
      </c>
      <c r="D4530" s="2" t="str">
        <f t="shared" si="69"/>
        <v>OK</v>
      </c>
    </row>
    <row r="4531" spans="1:4">
      <c r="A4531" s="10">
        <v>4470</v>
      </c>
      <c r="D4531" s="2" t="str">
        <f t="shared" si="69"/>
        <v>OK</v>
      </c>
    </row>
    <row r="4532" spans="1:4">
      <c r="A4532" s="10">
        <v>4471</v>
      </c>
      <c r="D4532" s="2" t="str">
        <f t="shared" si="69"/>
        <v>OK</v>
      </c>
    </row>
    <row r="4533" spans="1:4">
      <c r="A4533" s="10">
        <v>4472</v>
      </c>
      <c r="D4533" s="2" t="str">
        <f t="shared" si="69"/>
        <v>OK</v>
      </c>
    </row>
    <row r="4534" spans="1:4">
      <c r="A4534" s="10">
        <v>4473</v>
      </c>
      <c r="D4534" s="2" t="str">
        <f t="shared" si="69"/>
        <v>OK</v>
      </c>
    </row>
    <row r="4535" spans="1:4">
      <c r="A4535" s="10">
        <v>4474</v>
      </c>
      <c r="D4535" s="2" t="str">
        <f t="shared" si="69"/>
        <v>OK</v>
      </c>
    </row>
    <row r="4536" spans="1:4">
      <c r="A4536" s="10">
        <v>4475</v>
      </c>
      <c r="D4536" s="2" t="str">
        <f t="shared" si="69"/>
        <v>OK</v>
      </c>
    </row>
    <row r="4537" spans="1:4">
      <c r="A4537" s="10">
        <v>4476</v>
      </c>
      <c r="D4537" s="2" t="str">
        <f t="shared" si="69"/>
        <v>OK</v>
      </c>
    </row>
    <row r="4538" spans="1:4">
      <c r="A4538" s="10">
        <v>4477</v>
      </c>
      <c r="D4538" s="2" t="str">
        <f t="shared" si="69"/>
        <v>OK</v>
      </c>
    </row>
    <row r="4539" spans="1:4">
      <c r="A4539" s="10">
        <v>4478</v>
      </c>
      <c r="D4539" s="2" t="str">
        <f t="shared" si="69"/>
        <v>OK</v>
      </c>
    </row>
    <row r="4540" spans="1:4">
      <c r="A4540" s="10">
        <v>4479</v>
      </c>
      <c r="D4540" s="2" t="str">
        <f t="shared" si="69"/>
        <v>OK</v>
      </c>
    </row>
    <row r="4541" spans="1:4">
      <c r="A4541" s="10">
        <v>4480</v>
      </c>
      <c r="D4541" s="2" t="str">
        <f t="shared" si="69"/>
        <v>OK</v>
      </c>
    </row>
    <row r="4542" spans="1:4">
      <c r="A4542" s="10">
        <v>4481</v>
      </c>
      <c r="D4542" s="2" t="str">
        <f t="shared" si="69"/>
        <v>OK</v>
      </c>
    </row>
    <row r="4543" spans="1:4">
      <c r="A4543" s="10">
        <v>4482</v>
      </c>
      <c r="D4543" s="2" t="str">
        <f t="shared" ref="D4543:D4606" si="70">IF(ISBLANK(B4543),"OK",IF(A4543-B4543=0,"OK","Error?"))</f>
        <v>OK</v>
      </c>
    </row>
    <row r="4544" spans="1:4">
      <c r="A4544" s="10">
        <v>4483</v>
      </c>
      <c r="D4544" s="2" t="str">
        <f t="shared" si="70"/>
        <v>OK</v>
      </c>
    </row>
    <row r="4545" spans="1:4">
      <c r="A4545" s="10">
        <v>4484</v>
      </c>
      <c r="D4545" s="2" t="str">
        <f t="shared" si="70"/>
        <v>OK</v>
      </c>
    </row>
    <row r="4546" spans="1:4">
      <c r="A4546" s="10">
        <v>4485</v>
      </c>
      <c r="D4546" s="2" t="str">
        <f t="shared" si="70"/>
        <v>OK</v>
      </c>
    </row>
    <row r="4547" spans="1:4">
      <c r="A4547" s="10">
        <v>4486</v>
      </c>
      <c r="D4547" s="2" t="str">
        <f t="shared" si="70"/>
        <v>OK</v>
      </c>
    </row>
    <row r="4548" spans="1:4">
      <c r="A4548" s="10">
        <v>4487</v>
      </c>
      <c r="D4548" s="2" t="str">
        <f t="shared" si="70"/>
        <v>OK</v>
      </c>
    </row>
    <row r="4549" spans="1:4">
      <c r="A4549" s="10">
        <v>4488</v>
      </c>
      <c r="D4549" s="2" t="str">
        <f t="shared" si="70"/>
        <v>OK</v>
      </c>
    </row>
    <row r="4550" spans="1:4">
      <c r="A4550" s="10">
        <v>4489</v>
      </c>
      <c r="D4550" s="2" t="str">
        <f t="shared" si="70"/>
        <v>OK</v>
      </c>
    </row>
    <row r="4551" spans="1:4">
      <c r="A4551" s="10">
        <v>4490</v>
      </c>
      <c r="D4551" s="2" t="str">
        <f t="shared" si="70"/>
        <v>OK</v>
      </c>
    </row>
    <row r="4552" spans="1:4">
      <c r="A4552" s="10">
        <v>4491</v>
      </c>
      <c r="D4552" s="2" t="str">
        <f t="shared" si="70"/>
        <v>OK</v>
      </c>
    </row>
    <row r="4553" spans="1:4">
      <c r="A4553" s="10">
        <v>4492</v>
      </c>
      <c r="D4553" s="2" t="str">
        <f t="shared" si="70"/>
        <v>OK</v>
      </c>
    </row>
    <row r="4554" spans="1:4">
      <c r="A4554" s="10">
        <v>4493</v>
      </c>
      <c r="D4554" s="2" t="str">
        <f t="shared" si="70"/>
        <v>OK</v>
      </c>
    </row>
    <row r="4555" spans="1:4">
      <c r="A4555" s="10">
        <v>4494</v>
      </c>
      <c r="D4555" s="2" t="str">
        <f t="shared" si="70"/>
        <v>OK</v>
      </c>
    </row>
    <row r="4556" spans="1:4">
      <c r="A4556" s="10">
        <v>4495</v>
      </c>
      <c r="D4556" s="2" t="str">
        <f t="shared" si="70"/>
        <v>OK</v>
      </c>
    </row>
    <row r="4557" spans="1:4">
      <c r="A4557" s="10">
        <v>4496</v>
      </c>
      <c r="D4557" s="2" t="str">
        <f t="shared" si="70"/>
        <v>OK</v>
      </c>
    </row>
    <row r="4558" spans="1:4">
      <c r="A4558" s="10">
        <v>4497</v>
      </c>
      <c r="D4558" s="2" t="str">
        <f t="shared" si="70"/>
        <v>OK</v>
      </c>
    </row>
    <row r="4559" spans="1:4">
      <c r="A4559" s="10">
        <v>4498</v>
      </c>
      <c r="D4559" s="2" t="str">
        <f t="shared" si="70"/>
        <v>OK</v>
      </c>
    </row>
    <row r="4560" spans="1:4">
      <c r="A4560" s="10">
        <v>4499</v>
      </c>
      <c r="D4560" s="2" t="str">
        <f t="shared" si="70"/>
        <v>OK</v>
      </c>
    </row>
    <row r="4561" spans="1:4">
      <c r="A4561" s="10">
        <v>4500</v>
      </c>
      <c r="D4561" s="2" t="str">
        <f t="shared" si="70"/>
        <v>OK</v>
      </c>
    </row>
    <row r="4562" spans="1:4">
      <c r="A4562" s="10">
        <v>4501</v>
      </c>
      <c r="D4562" s="2" t="str">
        <f t="shared" si="70"/>
        <v>OK</v>
      </c>
    </row>
    <row r="4563" spans="1:4">
      <c r="A4563" s="10">
        <v>4502</v>
      </c>
      <c r="D4563" s="2" t="str">
        <f t="shared" si="70"/>
        <v>OK</v>
      </c>
    </row>
    <row r="4564" spans="1:4">
      <c r="A4564" s="10">
        <v>4503</v>
      </c>
      <c r="D4564" s="2" t="str">
        <f t="shared" si="70"/>
        <v>OK</v>
      </c>
    </row>
    <row r="4565" spans="1:4">
      <c r="A4565" s="10">
        <v>4504</v>
      </c>
      <c r="D4565" s="2" t="str">
        <f t="shared" si="70"/>
        <v>OK</v>
      </c>
    </row>
    <row r="4566" spans="1:4">
      <c r="A4566" s="10">
        <v>4505</v>
      </c>
      <c r="D4566" s="2" t="str">
        <f t="shared" si="70"/>
        <v>OK</v>
      </c>
    </row>
    <row r="4567" spans="1:4">
      <c r="A4567" s="10">
        <v>4506</v>
      </c>
      <c r="D4567" s="2" t="str">
        <f t="shared" si="70"/>
        <v>OK</v>
      </c>
    </row>
    <row r="4568" spans="1:4">
      <c r="A4568" s="10">
        <v>4507</v>
      </c>
      <c r="D4568" s="2" t="str">
        <f t="shared" si="70"/>
        <v>OK</v>
      </c>
    </row>
    <row r="4569" spans="1:4">
      <c r="A4569" s="10">
        <v>4508</v>
      </c>
      <c r="D4569" s="2" t="str">
        <f t="shared" si="70"/>
        <v>OK</v>
      </c>
    </row>
    <row r="4570" spans="1:4">
      <c r="A4570" s="10">
        <v>4509</v>
      </c>
      <c r="D4570" s="2" t="str">
        <f t="shared" si="70"/>
        <v>OK</v>
      </c>
    </row>
    <row r="4571" spans="1:4">
      <c r="A4571" s="10">
        <v>4510</v>
      </c>
      <c r="D4571" s="2" t="str">
        <f t="shared" si="70"/>
        <v>OK</v>
      </c>
    </row>
    <row r="4572" spans="1:4">
      <c r="A4572" s="10">
        <v>4511</v>
      </c>
      <c r="D4572" s="2" t="str">
        <f t="shared" si="70"/>
        <v>OK</v>
      </c>
    </row>
    <row r="4573" spans="1:4">
      <c r="A4573" s="10">
        <v>4512</v>
      </c>
      <c r="D4573" s="2" t="str">
        <f t="shared" si="70"/>
        <v>OK</v>
      </c>
    </row>
    <row r="4574" spans="1:4">
      <c r="A4574" s="10">
        <v>4513</v>
      </c>
      <c r="D4574" s="2" t="str">
        <f t="shared" si="70"/>
        <v>OK</v>
      </c>
    </row>
    <row r="4575" spans="1:4">
      <c r="A4575" s="10">
        <v>4514</v>
      </c>
      <c r="D4575" s="2" t="str">
        <f t="shared" si="70"/>
        <v>OK</v>
      </c>
    </row>
    <row r="4576" spans="1:4">
      <c r="A4576" s="10">
        <v>4515</v>
      </c>
      <c r="D4576" s="2" t="str">
        <f t="shared" si="70"/>
        <v>OK</v>
      </c>
    </row>
    <row r="4577" spans="1:4">
      <c r="A4577" s="10">
        <v>4516</v>
      </c>
      <c r="D4577" s="2" t="str">
        <f t="shared" si="70"/>
        <v>OK</v>
      </c>
    </row>
    <row r="4578" spans="1:4">
      <c r="A4578" s="10">
        <v>4517</v>
      </c>
      <c r="D4578" s="2" t="str">
        <f t="shared" si="70"/>
        <v>OK</v>
      </c>
    </row>
    <row r="4579" spans="1:4">
      <c r="A4579" s="10">
        <v>4518</v>
      </c>
      <c r="D4579" s="2" t="str">
        <f t="shared" si="70"/>
        <v>OK</v>
      </c>
    </row>
    <row r="4580" spans="1:4">
      <c r="A4580" s="10">
        <v>4519</v>
      </c>
      <c r="D4580" s="2" t="str">
        <f t="shared" si="70"/>
        <v>OK</v>
      </c>
    </row>
    <row r="4581" spans="1:4">
      <c r="A4581" s="10">
        <v>4520</v>
      </c>
      <c r="D4581" s="2" t="str">
        <f t="shared" si="70"/>
        <v>OK</v>
      </c>
    </row>
    <row r="4582" spans="1:4">
      <c r="A4582" s="10">
        <v>4521</v>
      </c>
      <c r="D4582" s="2" t="str">
        <f t="shared" si="70"/>
        <v>OK</v>
      </c>
    </row>
    <row r="4583" spans="1:4">
      <c r="A4583" s="10">
        <v>4522</v>
      </c>
      <c r="D4583" s="2" t="str">
        <f t="shared" si="70"/>
        <v>OK</v>
      </c>
    </row>
    <row r="4584" spans="1:4">
      <c r="A4584" s="10">
        <v>4523</v>
      </c>
      <c r="D4584" s="2" t="str">
        <f t="shared" si="70"/>
        <v>OK</v>
      </c>
    </row>
    <row r="4585" spans="1:4">
      <c r="A4585" s="10">
        <v>4524</v>
      </c>
      <c r="D4585" s="2" t="str">
        <f t="shared" si="70"/>
        <v>OK</v>
      </c>
    </row>
    <row r="4586" spans="1:4">
      <c r="A4586" s="10">
        <v>4525</v>
      </c>
      <c r="D4586" s="2" t="str">
        <f t="shared" si="70"/>
        <v>OK</v>
      </c>
    </row>
    <row r="4587" spans="1:4">
      <c r="A4587" s="10">
        <v>4526</v>
      </c>
      <c r="D4587" s="2" t="str">
        <f t="shared" si="70"/>
        <v>OK</v>
      </c>
    </row>
    <row r="4588" spans="1:4">
      <c r="A4588" s="10">
        <v>4527</v>
      </c>
      <c r="D4588" s="2" t="str">
        <f t="shared" si="70"/>
        <v>OK</v>
      </c>
    </row>
    <row r="4589" spans="1:4">
      <c r="A4589" s="10">
        <v>4528</v>
      </c>
      <c r="D4589" s="2" t="str">
        <f t="shared" si="70"/>
        <v>OK</v>
      </c>
    </row>
    <row r="4590" spans="1:4">
      <c r="A4590" s="10">
        <v>4529</v>
      </c>
      <c r="D4590" s="2" t="str">
        <f t="shared" si="70"/>
        <v>OK</v>
      </c>
    </row>
    <row r="4591" spans="1:4">
      <c r="A4591" s="10">
        <v>4530</v>
      </c>
      <c r="D4591" s="2" t="str">
        <f t="shared" si="70"/>
        <v>OK</v>
      </c>
    </row>
    <row r="4592" spans="1:4">
      <c r="A4592" s="10">
        <v>4531</v>
      </c>
      <c r="D4592" s="2" t="str">
        <f t="shared" si="70"/>
        <v>OK</v>
      </c>
    </row>
    <row r="4593" spans="1:4">
      <c r="A4593" s="10">
        <v>4532</v>
      </c>
      <c r="D4593" s="2" t="str">
        <f t="shared" si="70"/>
        <v>OK</v>
      </c>
    </row>
    <row r="4594" spans="1:4">
      <c r="A4594" s="10">
        <v>4533</v>
      </c>
      <c r="D4594" s="2" t="str">
        <f t="shared" si="70"/>
        <v>OK</v>
      </c>
    </row>
    <row r="4595" spans="1:4">
      <c r="A4595" s="10">
        <v>4534</v>
      </c>
      <c r="D4595" s="2" t="str">
        <f t="shared" si="70"/>
        <v>OK</v>
      </c>
    </row>
    <row r="4596" spans="1:4">
      <c r="A4596" s="10">
        <v>4535</v>
      </c>
      <c r="D4596" s="2" t="str">
        <f t="shared" si="70"/>
        <v>OK</v>
      </c>
    </row>
    <row r="4597" spans="1:4">
      <c r="A4597" s="10">
        <v>4536</v>
      </c>
      <c r="D4597" s="2" t="str">
        <f t="shared" si="70"/>
        <v>OK</v>
      </c>
    </row>
    <row r="4598" spans="1:4">
      <c r="A4598" s="10">
        <v>4537</v>
      </c>
      <c r="D4598" s="2" t="str">
        <f t="shared" si="70"/>
        <v>OK</v>
      </c>
    </row>
    <row r="4599" spans="1:4">
      <c r="A4599" s="10">
        <v>4538</v>
      </c>
      <c r="D4599" s="2" t="str">
        <f t="shared" si="70"/>
        <v>OK</v>
      </c>
    </row>
    <row r="4600" spans="1:4">
      <c r="A4600" s="10">
        <v>4539</v>
      </c>
      <c r="D4600" s="2" t="str">
        <f t="shared" si="70"/>
        <v>OK</v>
      </c>
    </row>
    <row r="4601" spans="1:4">
      <c r="A4601" s="10">
        <v>4540</v>
      </c>
      <c r="D4601" s="2" t="str">
        <f t="shared" si="70"/>
        <v>OK</v>
      </c>
    </row>
    <row r="4602" spans="1:4">
      <c r="A4602" s="10">
        <v>4541</v>
      </c>
      <c r="D4602" s="2" t="str">
        <f t="shared" si="70"/>
        <v>OK</v>
      </c>
    </row>
    <row r="4603" spans="1:4">
      <c r="A4603" s="10">
        <v>4542</v>
      </c>
      <c r="D4603" s="2" t="str">
        <f t="shared" si="70"/>
        <v>OK</v>
      </c>
    </row>
    <row r="4604" spans="1:4">
      <c r="A4604" s="10">
        <v>4543</v>
      </c>
      <c r="D4604" s="2" t="str">
        <f t="shared" si="70"/>
        <v>OK</v>
      </c>
    </row>
    <row r="4605" spans="1:4">
      <c r="A4605" s="10">
        <v>4544</v>
      </c>
      <c r="D4605" s="2" t="str">
        <f t="shared" si="70"/>
        <v>OK</v>
      </c>
    </row>
    <row r="4606" spans="1:4">
      <c r="A4606" s="10">
        <v>4545</v>
      </c>
      <c r="D4606" s="2" t="str">
        <f t="shared" si="70"/>
        <v>OK</v>
      </c>
    </row>
    <row r="4607" spans="1:4">
      <c r="A4607" s="10">
        <v>4546</v>
      </c>
      <c r="D4607" s="2" t="str">
        <f t="shared" ref="D4607:D4670" si="71">IF(ISBLANK(B4607),"OK",IF(A4607-B4607=0,"OK","Error?"))</f>
        <v>OK</v>
      </c>
    </row>
    <row r="4608" spans="1:4">
      <c r="A4608" s="10">
        <v>4547</v>
      </c>
      <c r="D4608" s="2" t="str">
        <f t="shared" si="71"/>
        <v>OK</v>
      </c>
    </row>
    <row r="4609" spans="1:4">
      <c r="A4609" s="10">
        <v>4548</v>
      </c>
      <c r="D4609" s="2" t="str">
        <f t="shared" si="71"/>
        <v>OK</v>
      </c>
    </row>
    <row r="4610" spans="1:4">
      <c r="A4610" s="10">
        <v>4549</v>
      </c>
      <c r="D4610" s="2" t="str">
        <f t="shared" si="71"/>
        <v>OK</v>
      </c>
    </row>
    <row r="4611" spans="1:4">
      <c r="A4611" s="10">
        <v>4550</v>
      </c>
      <c r="D4611" s="2" t="str">
        <f t="shared" si="71"/>
        <v>OK</v>
      </c>
    </row>
    <row r="4612" spans="1:4">
      <c r="A4612" s="10">
        <v>4551</v>
      </c>
      <c r="D4612" s="2" t="str">
        <f t="shared" si="71"/>
        <v>OK</v>
      </c>
    </row>
    <row r="4613" spans="1:4">
      <c r="A4613" s="10">
        <v>4552</v>
      </c>
      <c r="D4613" s="2" t="str">
        <f t="shared" si="71"/>
        <v>OK</v>
      </c>
    </row>
    <row r="4614" spans="1:4">
      <c r="A4614" s="10">
        <v>4553</v>
      </c>
      <c r="D4614" s="2" t="str">
        <f t="shared" si="71"/>
        <v>OK</v>
      </c>
    </row>
    <row r="4615" spans="1:4">
      <c r="A4615" s="10">
        <v>4554</v>
      </c>
      <c r="D4615" s="2" t="str">
        <f t="shared" si="71"/>
        <v>OK</v>
      </c>
    </row>
    <row r="4616" spans="1:4">
      <c r="A4616" s="10">
        <v>4555</v>
      </c>
      <c r="D4616" s="2" t="str">
        <f t="shared" si="71"/>
        <v>OK</v>
      </c>
    </row>
    <row r="4617" spans="1:4">
      <c r="A4617" s="10">
        <v>4556</v>
      </c>
      <c r="D4617" s="2" t="str">
        <f t="shared" si="71"/>
        <v>OK</v>
      </c>
    </row>
    <row r="4618" spans="1:4">
      <c r="A4618" s="10">
        <v>4557</v>
      </c>
      <c r="D4618" s="2" t="str">
        <f t="shared" si="71"/>
        <v>OK</v>
      </c>
    </row>
    <row r="4619" spans="1:4">
      <c r="A4619" s="10">
        <v>4558</v>
      </c>
      <c r="D4619" s="2" t="str">
        <f t="shared" si="71"/>
        <v>OK</v>
      </c>
    </row>
    <row r="4620" spans="1:4">
      <c r="A4620" s="10">
        <v>4559</v>
      </c>
      <c r="D4620" s="2" t="str">
        <f t="shared" si="71"/>
        <v>OK</v>
      </c>
    </row>
    <row r="4621" spans="1:4">
      <c r="A4621" s="10">
        <v>4560</v>
      </c>
      <c r="D4621" s="2" t="str">
        <f t="shared" si="71"/>
        <v>OK</v>
      </c>
    </row>
    <row r="4622" spans="1:4">
      <c r="A4622" s="10">
        <v>4561</v>
      </c>
      <c r="D4622" s="2" t="str">
        <f t="shared" si="71"/>
        <v>OK</v>
      </c>
    </row>
    <row r="4623" spans="1:4">
      <c r="A4623" s="10">
        <v>4562</v>
      </c>
      <c r="D4623" s="2" t="str">
        <f t="shared" si="71"/>
        <v>OK</v>
      </c>
    </row>
    <row r="4624" spans="1:4">
      <c r="A4624" s="10">
        <v>4563</v>
      </c>
      <c r="D4624" s="2" t="str">
        <f t="shared" si="71"/>
        <v>OK</v>
      </c>
    </row>
    <row r="4625" spans="1:4">
      <c r="A4625" s="10">
        <v>4564</v>
      </c>
      <c r="D4625" s="2" t="str">
        <f t="shared" si="71"/>
        <v>OK</v>
      </c>
    </row>
    <row r="4626" spans="1:4">
      <c r="A4626" s="10">
        <v>4565</v>
      </c>
      <c r="D4626" s="2" t="str">
        <f t="shared" si="71"/>
        <v>OK</v>
      </c>
    </row>
    <row r="4627" spans="1:4">
      <c r="A4627" s="10">
        <v>4566</v>
      </c>
      <c r="D4627" s="2" t="str">
        <f t="shared" si="71"/>
        <v>OK</v>
      </c>
    </row>
    <row r="4628" spans="1:4">
      <c r="A4628" s="10">
        <v>4567</v>
      </c>
      <c r="D4628" s="2" t="str">
        <f t="shared" si="71"/>
        <v>OK</v>
      </c>
    </row>
    <row r="4629" spans="1:4">
      <c r="A4629" s="10">
        <v>4568</v>
      </c>
      <c r="D4629" s="2" t="str">
        <f t="shared" si="71"/>
        <v>OK</v>
      </c>
    </row>
    <row r="4630" spans="1:4">
      <c r="A4630" s="10">
        <v>4569</v>
      </c>
      <c r="D4630" s="2" t="str">
        <f t="shared" si="71"/>
        <v>OK</v>
      </c>
    </row>
    <row r="4631" spans="1:4">
      <c r="A4631" s="10">
        <v>4570</v>
      </c>
      <c r="D4631" s="2" t="str">
        <f t="shared" si="71"/>
        <v>OK</v>
      </c>
    </row>
    <row r="4632" spans="1:4">
      <c r="A4632" s="10">
        <v>4571</v>
      </c>
      <c r="D4632" s="2" t="str">
        <f t="shared" si="71"/>
        <v>OK</v>
      </c>
    </row>
    <row r="4633" spans="1:4">
      <c r="A4633" s="10">
        <v>4572</v>
      </c>
      <c r="D4633" s="2" t="str">
        <f t="shared" si="71"/>
        <v>OK</v>
      </c>
    </row>
    <row r="4634" spans="1:4">
      <c r="A4634" s="10">
        <v>4573</v>
      </c>
      <c r="D4634" s="2" t="str">
        <f t="shared" si="71"/>
        <v>OK</v>
      </c>
    </row>
    <row r="4635" spans="1:4">
      <c r="A4635" s="10">
        <v>4574</v>
      </c>
      <c r="D4635" s="2" t="str">
        <f t="shared" si="71"/>
        <v>OK</v>
      </c>
    </row>
    <row r="4636" spans="1:4">
      <c r="A4636" s="10">
        <v>4575</v>
      </c>
      <c r="D4636" s="2" t="str">
        <f t="shared" si="71"/>
        <v>OK</v>
      </c>
    </row>
    <row r="4637" spans="1:4">
      <c r="A4637" s="10">
        <v>4576</v>
      </c>
      <c r="D4637" s="2" t="str">
        <f t="shared" si="71"/>
        <v>OK</v>
      </c>
    </row>
    <row r="4638" spans="1:4">
      <c r="A4638" s="10">
        <v>4577</v>
      </c>
      <c r="D4638" s="2" t="str">
        <f t="shared" si="71"/>
        <v>OK</v>
      </c>
    </row>
    <row r="4639" spans="1:4">
      <c r="A4639" s="10">
        <v>4578</v>
      </c>
      <c r="D4639" s="2" t="str">
        <f t="shared" si="71"/>
        <v>OK</v>
      </c>
    </row>
    <row r="4640" spans="1:4">
      <c r="A4640" s="10">
        <v>4579</v>
      </c>
      <c r="D4640" s="2" t="str">
        <f t="shared" si="71"/>
        <v>OK</v>
      </c>
    </row>
    <row r="4641" spans="1:4">
      <c r="A4641" s="10">
        <v>4580</v>
      </c>
      <c r="D4641" s="2" t="str">
        <f t="shared" si="71"/>
        <v>OK</v>
      </c>
    </row>
    <row r="4642" spans="1:4">
      <c r="A4642" s="10">
        <v>4581</v>
      </c>
      <c r="D4642" s="2" t="str">
        <f t="shared" si="71"/>
        <v>OK</v>
      </c>
    </row>
    <row r="4643" spans="1:4">
      <c r="A4643" s="10">
        <v>4582</v>
      </c>
      <c r="D4643" s="2" t="str">
        <f t="shared" si="71"/>
        <v>OK</v>
      </c>
    </row>
    <row r="4644" spans="1:4">
      <c r="A4644" s="10">
        <v>4583</v>
      </c>
      <c r="D4644" s="2" t="str">
        <f t="shared" si="71"/>
        <v>OK</v>
      </c>
    </row>
    <row r="4645" spans="1:4">
      <c r="A4645" s="10">
        <v>4584</v>
      </c>
      <c r="D4645" s="2" t="str">
        <f t="shared" si="71"/>
        <v>OK</v>
      </c>
    </row>
    <row r="4646" spans="1:4">
      <c r="A4646" s="10">
        <v>4585</v>
      </c>
      <c r="D4646" s="2" t="str">
        <f t="shared" si="71"/>
        <v>OK</v>
      </c>
    </row>
    <row r="4647" spans="1:4">
      <c r="A4647" s="10">
        <v>4586</v>
      </c>
      <c r="D4647" s="2" t="str">
        <f t="shared" si="71"/>
        <v>OK</v>
      </c>
    </row>
    <row r="4648" spans="1:4">
      <c r="A4648" s="10">
        <v>4587</v>
      </c>
      <c r="D4648" s="2" t="str">
        <f t="shared" si="71"/>
        <v>OK</v>
      </c>
    </row>
    <row r="4649" spans="1:4">
      <c r="A4649" s="10">
        <v>4588</v>
      </c>
      <c r="D4649" s="2" t="str">
        <f t="shared" si="71"/>
        <v>OK</v>
      </c>
    </row>
    <row r="4650" spans="1:4">
      <c r="A4650" s="10">
        <v>4589</v>
      </c>
      <c r="D4650" s="2" t="str">
        <f t="shared" si="71"/>
        <v>OK</v>
      </c>
    </row>
    <row r="4651" spans="1:4">
      <c r="A4651" s="10">
        <v>4590</v>
      </c>
      <c r="D4651" s="2" t="str">
        <f t="shared" si="71"/>
        <v>OK</v>
      </c>
    </row>
    <row r="4652" spans="1:4">
      <c r="A4652" s="10">
        <v>4591</v>
      </c>
      <c r="D4652" s="2" t="str">
        <f t="shared" si="71"/>
        <v>OK</v>
      </c>
    </row>
    <row r="4653" spans="1:4">
      <c r="A4653" s="10">
        <v>4592</v>
      </c>
      <c r="D4653" s="2" t="str">
        <f t="shared" si="71"/>
        <v>OK</v>
      </c>
    </row>
    <row r="4654" spans="1:4">
      <c r="A4654" s="10">
        <v>4593</v>
      </c>
      <c r="D4654" s="2" t="str">
        <f t="shared" si="71"/>
        <v>OK</v>
      </c>
    </row>
    <row r="4655" spans="1:4">
      <c r="A4655" s="10">
        <v>4594</v>
      </c>
      <c r="D4655" s="2" t="str">
        <f t="shared" si="71"/>
        <v>OK</v>
      </c>
    </row>
    <row r="4656" spans="1:4">
      <c r="A4656" s="10">
        <v>4595</v>
      </c>
      <c r="D4656" s="2" t="str">
        <f t="shared" si="71"/>
        <v>OK</v>
      </c>
    </row>
    <row r="4657" spans="1:4">
      <c r="A4657" s="10">
        <v>4596</v>
      </c>
      <c r="D4657" s="2" t="str">
        <f t="shared" si="71"/>
        <v>OK</v>
      </c>
    </row>
    <row r="4658" spans="1:4">
      <c r="A4658" s="10">
        <v>4597</v>
      </c>
      <c r="D4658" s="2" t="str">
        <f t="shared" si="71"/>
        <v>OK</v>
      </c>
    </row>
    <row r="4659" spans="1:4">
      <c r="A4659" s="10">
        <v>4598</v>
      </c>
      <c r="D4659" s="2" t="str">
        <f t="shared" si="71"/>
        <v>OK</v>
      </c>
    </row>
    <row r="4660" spans="1:4">
      <c r="A4660" s="10">
        <v>4599</v>
      </c>
      <c r="D4660" s="2" t="str">
        <f t="shared" si="71"/>
        <v>OK</v>
      </c>
    </row>
    <row r="4661" spans="1:4">
      <c r="A4661" s="10">
        <v>4600</v>
      </c>
      <c r="D4661" s="2" t="str">
        <f t="shared" si="71"/>
        <v>OK</v>
      </c>
    </row>
    <row r="4662" spans="1:4">
      <c r="A4662" s="10">
        <v>4601</v>
      </c>
      <c r="D4662" s="2" t="str">
        <f t="shared" si="71"/>
        <v>OK</v>
      </c>
    </row>
    <row r="4663" spans="1:4">
      <c r="A4663" s="10">
        <v>4602</v>
      </c>
      <c r="D4663" s="2" t="str">
        <f t="shared" si="71"/>
        <v>OK</v>
      </c>
    </row>
    <row r="4664" spans="1:4">
      <c r="A4664" s="10">
        <v>4603</v>
      </c>
      <c r="D4664" s="2" t="str">
        <f t="shared" si="71"/>
        <v>OK</v>
      </c>
    </row>
    <row r="4665" spans="1:4">
      <c r="A4665" s="10">
        <v>4604</v>
      </c>
      <c r="D4665" s="2" t="str">
        <f t="shared" si="71"/>
        <v>OK</v>
      </c>
    </row>
    <row r="4666" spans="1:4">
      <c r="A4666" s="10">
        <v>4605</v>
      </c>
      <c r="D4666" s="2" t="str">
        <f t="shared" si="71"/>
        <v>OK</v>
      </c>
    </row>
    <row r="4667" spans="1:4">
      <c r="A4667" s="10">
        <v>4606</v>
      </c>
      <c r="D4667" s="2" t="str">
        <f t="shared" si="71"/>
        <v>OK</v>
      </c>
    </row>
    <row r="4668" spans="1:4">
      <c r="A4668" s="10">
        <v>4607</v>
      </c>
      <c r="D4668" s="2" t="str">
        <f t="shared" si="71"/>
        <v>OK</v>
      </c>
    </row>
    <row r="4669" spans="1:4">
      <c r="A4669" s="10">
        <v>4608</v>
      </c>
      <c r="D4669" s="2" t="str">
        <f t="shared" si="71"/>
        <v>OK</v>
      </c>
    </row>
    <row r="4670" spans="1:4">
      <c r="A4670" s="10">
        <v>4609</v>
      </c>
      <c r="D4670" s="2" t="str">
        <f t="shared" si="71"/>
        <v>OK</v>
      </c>
    </row>
    <row r="4671" spans="1:4">
      <c r="A4671" s="10">
        <v>4610</v>
      </c>
      <c r="D4671" s="2" t="str">
        <f t="shared" ref="D4671:D4734" si="72">IF(ISBLANK(B4671),"OK",IF(A4671-B4671=0,"OK","Error?"))</f>
        <v>OK</v>
      </c>
    </row>
    <row r="4672" spans="1:4">
      <c r="A4672" s="10">
        <v>4611</v>
      </c>
      <c r="D4672" s="2" t="str">
        <f t="shared" si="72"/>
        <v>OK</v>
      </c>
    </row>
    <row r="4673" spans="1:4">
      <c r="A4673" s="10">
        <v>4612</v>
      </c>
      <c r="D4673" s="2" t="str">
        <f t="shared" si="72"/>
        <v>OK</v>
      </c>
    </row>
    <row r="4674" spans="1:4">
      <c r="A4674" s="10">
        <v>4613</v>
      </c>
      <c r="D4674" s="2" t="str">
        <f t="shared" si="72"/>
        <v>OK</v>
      </c>
    </row>
    <row r="4675" spans="1:4">
      <c r="A4675" s="10">
        <v>4614</v>
      </c>
      <c r="D4675" s="2" t="str">
        <f t="shared" si="72"/>
        <v>OK</v>
      </c>
    </row>
    <row r="4676" spans="1:4">
      <c r="A4676" s="10">
        <v>4615</v>
      </c>
      <c r="D4676" s="2" t="str">
        <f t="shared" si="72"/>
        <v>OK</v>
      </c>
    </row>
    <row r="4677" spans="1:4">
      <c r="A4677" s="10">
        <v>4616</v>
      </c>
      <c r="D4677" s="2" t="str">
        <f t="shared" si="72"/>
        <v>OK</v>
      </c>
    </row>
    <row r="4678" spans="1:4">
      <c r="A4678" s="10">
        <v>4617</v>
      </c>
      <c r="D4678" s="2" t="str">
        <f t="shared" si="72"/>
        <v>OK</v>
      </c>
    </row>
    <row r="4679" spans="1:4">
      <c r="A4679" s="10">
        <v>4618</v>
      </c>
      <c r="D4679" s="2" t="str">
        <f t="shared" si="72"/>
        <v>OK</v>
      </c>
    </row>
    <row r="4680" spans="1:4">
      <c r="A4680" s="10">
        <v>4619</v>
      </c>
      <c r="D4680" s="2" t="str">
        <f t="shared" si="72"/>
        <v>OK</v>
      </c>
    </row>
    <row r="4681" spans="1:4">
      <c r="A4681" s="10">
        <v>4620</v>
      </c>
      <c r="D4681" s="2" t="str">
        <f t="shared" si="72"/>
        <v>OK</v>
      </c>
    </row>
    <row r="4682" spans="1:4">
      <c r="A4682" s="10">
        <v>4621</v>
      </c>
      <c r="D4682" s="2" t="str">
        <f t="shared" si="72"/>
        <v>OK</v>
      </c>
    </row>
    <row r="4683" spans="1:4">
      <c r="A4683" s="10">
        <v>4622</v>
      </c>
      <c r="D4683" s="2" t="str">
        <f t="shared" si="72"/>
        <v>OK</v>
      </c>
    </row>
    <row r="4684" spans="1:4">
      <c r="A4684" s="10">
        <v>4623</v>
      </c>
      <c r="D4684" s="2" t="str">
        <f t="shared" si="72"/>
        <v>OK</v>
      </c>
    </row>
    <row r="4685" spans="1:4">
      <c r="A4685" s="10">
        <v>4624</v>
      </c>
      <c r="D4685" s="2" t="str">
        <f t="shared" si="72"/>
        <v>OK</v>
      </c>
    </row>
    <row r="4686" spans="1:4">
      <c r="A4686" s="10">
        <v>4625</v>
      </c>
      <c r="D4686" s="2" t="str">
        <f t="shared" si="72"/>
        <v>OK</v>
      </c>
    </row>
    <row r="4687" spans="1:4">
      <c r="A4687" s="10">
        <v>4626</v>
      </c>
      <c r="D4687" s="2" t="str">
        <f t="shared" si="72"/>
        <v>OK</v>
      </c>
    </row>
    <row r="4688" spans="1:4">
      <c r="A4688" s="10">
        <v>4627</v>
      </c>
      <c r="D4688" s="2" t="str">
        <f t="shared" si="72"/>
        <v>OK</v>
      </c>
    </row>
    <row r="4689" spans="1:4">
      <c r="A4689" s="10">
        <v>4628</v>
      </c>
      <c r="D4689" s="2" t="str">
        <f t="shared" si="72"/>
        <v>OK</v>
      </c>
    </row>
    <row r="4690" spans="1:4">
      <c r="A4690" s="10">
        <v>4629</v>
      </c>
      <c r="D4690" s="2" t="str">
        <f t="shared" si="72"/>
        <v>OK</v>
      </c>
    </row>
    <row r="4691" spans="1:4">
      <c r="A4691" s="10">
        <v>4630</v>
      </c>
      <c r="D4691" s="2" t="str">
        <f t="shared" si="72"/>
        <v>OK</v>
      </c>
    </row>
    <row r="4692" spans="1:4">
      <c r="A4692" s="10">
        <v>4631</v>
      </c>
      <c r="D4692" s="2" t="str">
        <f t="shared" si="72"/>
        <v>OK</v>
      </c>
    </row>
    <row r="4693" spans="1:4">
      <c r="A4693" s="10">
        <v>4632</v>
      </c>
      <c r="D4693" s="2" t="str">
        <f t="shared" si="72"/>
        <v>OK</v>
      </c>
    </row>
    <row r="4694" spans="1:4">
      <c r="A4694" s="10">
        <v>4633</v>
      </c>
      <c r="D4694" s="2" t="str">
        <f t="shared" si="72"/>
        <v>OK</v>
      </c>
    </row>
    <row r="4695" spans="1:4">
      <c r="A4695" s="10">
        <v>4634</v>
      </c>
      <c r="D4695" s="2" t="str">
        <f t="shared" si="72"/>
        <v>OK</v>
      </c>
    </row>
    <row r="4696" spans="1:4">
      <c r="A4696" s="10">
        <v>4635</v>
      </c>
      <c r="D4696" s="2" t="str">
        <f t="shared" si="72"/>
        <v>OK</v>
      </c>
    </row>
    <row r="4697" spans="1:4">
      <c r="A4697" s="10">
        <v>4636</v>
      </c>
      <c r="D4697" s="2" t="str">
        <f t="shared" si="72"/>
        <v>OK</v>
      </c>
    </row>
    <row r="4698" spans="1:4">
      <c r="A4698" s="10">
        <v>4637</v>
      </c>
      <c r="D4698" s="2" t="str">
        <f t="shared" si="72"/>
        <v>OK</v>
      </c>
    </row>
    <row r="4699" spans="1:4">
      <c r="A4699" s="10">
        <v>4638</v>
      </c>
      <c r="D4699" s="2" t="str">
        <f t="shared" si="72"/>
        <v>OK</v>
      </c>
    </row>
    <row r="4700" spans="1:4">
      <c r="A4700" s="10">
        <v>4639</v>
      </c>
      <c r="D4700" s="2" t="str">
        <f t="shared" si="72"/>
        <v>OK</v>
      </c>
    </row>
    <row r="4701" spans="1:4">
      <c r="A4701" s="10">
        <v>4640</v>
      </c>
      <c r="D4701" s="2" t="str">
        <f t="shared" si="72"/>
        <v>OK</v>
      </c>
    </row>
    <row r="4702" spans="1:4">
      <c r="A4702" s="10">
        <v>4641</v>
      </c>
      <c r="D4702" s="2" t="str">
        <f t="shared" si="72"/>
        <v>OK</v>
      </c>
    </row>
    <row r="4703" spans="1:4">
      <c r="A4703" s="10">
        <v>4642</v>
      </c>
      <c r="D4703" s="2" t="str">
        <f t="shared" si="72"/>
        <v>OK</v>
      </c>
    </row>
    <row r="4704" spans="1:4">
      <c r="A4704" s="10">
        <v>4643</v>
      </c>
      <c r="D4704" s="2" t="str">
        <f t="shared" si="72"/>
        <v>OK</v>
      </c>
    </row>
    <row r="4705" spans="1:4">
      <c r="A4705" s="10">
        <v>4644</v>
      </c>
      <c r="D4705" s="2" t="str">
        <f t="shared" si="72"/>
        <v>OK</v>
      </c>
    </row>
    <row r="4706" spans="1:4">
      <c r="A4706" s="10">
        <v>4645</v>
      </c>
      <c r="D4706" s="2" t="str">
        <f t="shared" si="72"/>
        <v>OK</v>
      </c>
    </row>
    <row r="4707" spans="1:4">
      <c r="A4707" s="10">
        <v>4646</v>
      </c>
      <c r="D4707" s="2" t="str">
        <f t="shared" si="72"/>
        <v>OK</v>
      </c>
    </row>
    <row r="4708" spans="1:4">
      <c r="A4708" s="10">
        <v>4647</v>
      </c>
      <c r="D4708" s="2" t="str">
        <f t="shared" si="72"/>
        <v>OK</v>
      </c>
    </row>
    <row r="4709" spans="1:4">
      <c r="A4709" s="10">
        <v>4648</v>
      </c>
      <c r="D4709" s="2" t="str">
        <f t="shared" si="72"/>
        <v>OK</v>
      </c>
    </row>
    <row r="4710" spans="1:4">
      <c r="A4710" s="10">
        <v>4649</v>
      </c>
      <c r="D4710" s="2" t="str">
        <f t="shared" si="72"/>
        <v>OK</v>
      </c>
    </row>
    <row r="4711" spans="1:4">
      <c r="A4711" s="10">
        <v>4650</v>
      </c>
      <c r="D4711" s="2" t="str">
        <f t="shared" si="72"/>
        <v>OK</v>
      </c>
    </row>
    <row r="4712" spans="1:4">
      <c r="A4712" s="10">
        <v>4651</v>
      </c>
      <c r="D4712" s="2" t="str">
        <f t="shared" si="72"/>
        <v>OK</v>
      </c>
    </row>
    <row r="4713" spans="1:4">
      <c r="A4713" s="10">
        <v>4652</v>
      </c>
      <c r="D4713" s="2" t="str">
        <f t="shared" si="72"/>
        <v>OK</v>
      </c>
    </row>
    <row r="4714" spans="1:4">
      <c r="A4714" s="10">
        <v>4653</v>
      </c>
      <c r="D4714" s="2" t="str">
        <f t="shared" si="72"/>
        <v>OK</v>
      </c>
    </row>
    <row r="4715" spans="1:4">
      <c r="A4715" s="10">
        <v>4654</v>
      </c>
      <c r="D4715" s="2" t="str">
        <f t="shared" si="72"/>
        <v>OK</v>
      </c>
    </row>
    <row r="4716" spans="1:4">
      <c r="A4716" s="10">
        <v>4655</v>
      </c>
      <c r="D4716" s="2" t="str">
        <f t="shared" si="72"/>
        <v>OK</v>
      </c>
    </row>
    <row r="4717" spans="1:4">
      <c r="A4717" s="10">
        <v>4656</v>
      </c>
      <c r="D4717" s="2" t="str">
        <f t="shared" si="72"/>
        <v>OK</v>
      </c>
    </row>
    <row r="4718" spans="1:4">
      <c r="A4718" s="10">
        <v>4657</v>
      </c>
      <c r="D4718" s="2" t="str">
        <f t="shared" si="72"/>
        <v>OK</v>
      </c>
    </row>
    <row r="4719" spans="1:4">
      <c r="A4719" s="10">
        <v>4658</v>
      </c>
      <c r="D4719" s="2" t="str">
        <f t="shared" si="72"/>
        <v>OK</v>
      </c>
    </row>
    <row r="4720" spans="1:4">
      <c r="A4720" s="10">
        <v>4659</v>
      </c>
      <c r="D4720" s="2" t="str">
        <f t="shared" si="72"/>
        <v>OK</v>
      </c>
    </row>
    <row r="4721" spans="1:4">
      <c r="A4721" s="10">
        <v>4660</v>
      </c>
      <c r="D4721" s="2" t="str">
        <f t="shared" si="72"/>
        <v>OK</v>
      </c>
    </row>
    <row r="4722" spans="1:4">
      <c r="A4722" s="10">
        <v>4661</v>
      </c>
      <c r="D4722" s="2" t="str">
        <f t="shared" si="72"/>
        <v>OK</v>
      </c>
    </row>
    <row r="4723" spans="1:4">
      <c r="A4723" s="10">
        <v>4662</v>
      </c>
      <c r="D4723" s="2" t="str">
        <f t="shared" si="72"/>
        <v>OK</v>
      </c>
    </row>
    <row r="4724" spans="1:4">
      <c r="A4724" s="10">
        <v>4663</v>
      </c>
      <c r="D4724" s="2" t="str">
        <f t="shared" si="72"/>
        <v>OK</v>
      </c>
    </row>
    <row r="4725" spans="1:4">
      <c r="A4725" s="10">
        <v>4664</v>
      </c>
      <c r="D4725" s="2" t="str">
        <f t="shared" si="72"/>
        <v>OK</v>
      </c>
    </row>
    <row r="4726" spans="1:4">
      <c r="A4726" s="10">
        <v>4665</v>
      </c>
      <c r="D4726" s="2" t="str">
        <f t="shared" si="72"/>
        <v>OK</v>
      </c>
    </row>
    <row r="4727" spans="1:4">
      <c r="A4727" s="10">
        <v>4666</v>
      </c>
      <c r="D4727" s="2" t="str">
        <f t="shared" si="72"/>
        <v>OK</v>
      </c>
    </row>
    <row r="4728" spans="1:4">
      <c r="A4728" s="10">
        <v>4667</v>
      </c>
      <c r="D4728" s="2" t="str">
        <f t="shared" si="72"/>
        <v>OK</v>
      </c>
    </row>
    <row r="4729" spans="1:4">
      <c r="A4729" s="10">
        <v>4668</v>
      </c>
      <c r="D4729" s="2" t="str">
        <f t="shared" si="72"/>
        <v>OK</v>
      </c>
    </row>
    <row r="4730" spans="1:4">
      <c r="A4730" s="10">
        <v>4669</v>
      </c>
      <c r="D4730" s="2" t="str">
        <f t="shared" si="72"/>
        <v>OK</v>
      </c>
    </row>
    <row r="4731" spans="1:4">
      <c r="A4731" s="10">
        <v>4670</v>
      </c>
      <c r="D4731" s="2" t="str">
        <f t="shared" si="72"/>
        <v>OK</v>
      </c>
    </row>
    <row r="4732" spans="1:4">
      <c r="A4732" s="10">
        <v>4671</v>
      </c>
      <c r="D4732" s="2" t="str">
        <f t="shared" si="72"/>
        <v>OK</v>
      </c>
    </row>
    <row r="4733" spans="1:4">
      <c r="A4733" s="10">
        <v>4672</v>
      </c>
      <c r="D4733" s="2" t="str">
        <f t="shared" si="72"/>
        <v>OK</v>
      </c>
    </row>
    <row r="4734" spans="1:4">
      <c r="A4734" s="10">
        <v>4673</v>
      </c>
      <c r="D4734" s="2" t="str">
        <f t="shared" si="72"/>
        <v>OK</v>
      </c>
    </row>
    <row r="4735" spans="1:4">
      <c r="A4735" s="10">
        <v>4674</v>
      </c>
      <c r="D4735" s="2" t="str">
        <f t="shared" ref="D4735:D4798" si="73">IF(ISBLANK(B4735),"OK",IF(A4735-B4735=0,"OK","Error?"))</f>
        <v>OK</v>
      </c>
    </row>
    <row r="4736" spans="1:4">
      <c r="A4736" s="10">
        <v>4675</v>
      </c>
      <c r="D4736" s="2" t="str">
        <f t="shared" si="73"/>
        <v>OK</v>
      </c>
    </row>
    <row r="4737" spans="1:4">
      <c r="A4737" s="10">
        <v>4676</v>
      </c>
      <c r="D4737" s="2" t="str">
        <f t="shared" si="73"/>
        <v>OK</v>
      </c>
    </row>
    <row r="4738" spans="1:4">
      <c r="A4738" s="10">
        <v>4677</v>
      </c>
      <c r="D4738" s="2" t="str">
        <f t="shared" si="73"/>
        <v>OK</v>
      </c>
    </row>
    <row r="4739" spans="1:4">
      <c r="A4739" s="10">
        <v>4678</v>
      </c>
      <c r="D4739" s="2" t="str">
        <f t="shared" si="73"/>
        <v>OK</v>
      </c>
    </row>
    <row r="4740" spans="1:4">
      <c r="A4740" s="10">
        <v>4679</v>
      </c>
      <c r="D4740" s="2" t="str">
        <f t="shared" si="73"/>
        <v>OK</v>
      </c>
    </row>
    <row r="4741" spans="1:4">
      <c r="A4741" s="10">
        <v>4680</v>
      </c>
      <c r="D4741" s="2" t="str">
        <f t="shared" si="73"/>
        <v>OK</v>
      </c>
    </row>
    <row r="4742" spans="1:4">
      <c r="A4742" s="10">
        <v>4681</v>
      </c>
      <c r="D4742" s="2" t="str">
        <f t="shared" si="73"/>
        <v>OK</v>
      </c>
    </row>
    <row r="4743" spans="1:4">
      <c r="A4743" s="10">
        <v>4682</v>
      </c>
      <c r="D4743" s="2" t="str">
        <f t="shared" si="73"/>
        <v>OK</v>
      </c>
    </row>
    <row r="4744" spans="1:4">
      <c r="A4744" s="10">
        <v>4683</v>
      </c>
      <c r="D4744" s="2" t="str">
        <f t="shared" si="73"/>
        <v>OK</v>
      </c>
    </row>
    <row r="4745" spans="1:4">
      <c r="A4745" s="10">
        <v>4684</v>
      </c>
      <c r="D4745" s="2" t="str">
        <f t="shared" si="73"/>
        <v>OK</v>
      </c>
    </row>
    <row r="4746" spans="1:4">
      <c r="A4746" s="10">
        <v>4685</v>
      </c>
      <c r="D4746" s="2" t="str">
        <f t="shared" si="73"/>
        <v>OK</v>
      </c>
    </row>
    <row r="4747" spans="1:4">
      <c r="A4747" s="10">
        <v>4686</v>
      </c>
      <c r="D4747" s="2" t="str">
        <f t="shared" si="73"/>
        <v>OK</v>
      </c>
    </row>
    <row r="4748" spans="1:4">
      <c r="A4748" s="10">
        <v>4687</v>
      </c>
      <c r="D4748" s="2" t="str">
        <f t="shared" si="73"/>
        <v>OK</v>
      </c>
    </row>
    <row r="4749" spans="1:4">
      <c r="A4749" s="10">
        <v>4688</v>
      </c>
      <c r="D4749" s="2" t="str">
        <f t="shared" si="73"/>
        <v>OK</v>
      </c>
    </row>
    <row r="4750" spans="1:4">
      <c r="A4750" s="10">
        <v>4689</v>
      </c>
      <c r="D4750" s="2" t="str">
        <f t="shared" si="73"/>
        <v>OK</v>
      </c>
    </row>
    <row r="4751" spans="1:4">
      <c r="A4751" s="10">
        <v>4690</v>
      </c>
      <c r="D4751" s="2" t="str">
        <f t="shared" si="73"/>
        <v>OK</v>
      </c>
    </row>
    <row r="4752" spans="1:4">
      <c r="A4752" s="10">
        <v>4691</v>
      </c>
      <c r="D4752" s="2" t="str">
        <f t="shared" si="73"/>
        <v>OK</v>
      </c>
    </row>
    <row r="4753" spans="1:4">
      <c r="A4753" s="10">
        <v>4692</v>
      </c>
      <c r="D4753" s="2" t="str">
        <f t="shared" si="73"/>
        <v>OK</v>
      </c>
    </row>
    <row r="4754" spans="1:4">
      <c r="A4754" s="10">
        <v>4693</v>
      </c>
      <c r="D4754" s="2" t="str">
        <f t="shared" si="73"/>
        <v>OK</v>
      </c>
    </row>
    <row r="4755" spans="1:4">
      <c r="A4755" s="10">
        <v>4694</v>
      </c>
      <c r="D4755" s="2" t="str">
        <f t="shared" si="73"/>
        <v>OK</v>
      </c>
    </row>
    <row r="4756" spans="1:4">
      <c r="A4756" s="10">
        <v>4695</v>
      </c>
      <c r="D4756" s="2" t="str">
        <f t="shared" si="73"/>
        <v>OK</v>
      </c>
    </row>
    <row r="4757" spans="1:4">
      <c r="A4757" s="10">
        <v>4696</v>
      </c>
      <c r="D4757" s="2" t="str">
        <f t="shared" si="73"/>
        <v>OK</v>
      </c>
    </row>
    <row r="4758" spans="1:4">
      <c r="A4758" s="10">
        <v>4697</v>
      </c>
      <c r="D4758" s="2" t="str">
        <f t="shared" si="73"/>
        <v>OK</v>
      </c>
    </row>
    <row r="4759" spans="1:4">
      <c r="A4759" s="10">
        <v>4698</v>
      </c>
      <c r="D4759" s="2" t="str">
        <f t="shared" si="73"/>
        <v>OK</v>
      </c>
    </row>
    <row r="4760" spans="1:4">
      <c r="A4760" s="10">
        <v>4699</v>
      </c>
      <c r="D4760" s="2" t="str">
        <f t="shared" si="73"/>
        <v>OK</v>
      </c>
    </row>
    <row r="4761" spans="1:4">
      <c r="A4761" s="5">
        <v>4700</v>
      </c>
      <c r="B4761" s="138">
        <f>'Revenues 9-14'!C104</f>
        <v>0</v>
      </c>
      <c r="D4761" s="2" t="str">
        <f t="shared" si="73"/>
        <v>Error?</v>
      </c>
    </row>
    <row r="4762" spans="1:4">
      <c r="A4762" s="10">
        <v>4701</v>
      </c>
      <c r="D4762" s="2" t="str">
        <f t="shared" si="73"/>
        <v>OK</v>
      </c>
    </row>
    <row r="4763" spans="1:4">
      <c r="A4763" s="10">
        <v>4702</v>
      </c>
      <c r="D4763" s="2" t="str">
        <f t="shared" si="73"/>
        <v>OK</v>
      </c>
    </row>
    <row r="4764" spans="1:4">
      <c r="A4764" s="10">
        <v>4703</v>
      </c>
      <c r="D4764" s="2" t="str">
        <f t="shared" si="73"/>
        <v>OK</v>
      </c>
    </row>
    <row r="4765" spans="1:4">
      <c r="A4765" s="10">
        <v>4704</v>
      </c>
      <c r="D4765" s="2" t="str">
        <f t="shared" si="73"/>
        <v>OK</v>
      </c>
    </row>
    <row r="4766" spans="1:4">
      <c r="A4766" s="10">
        <v>4705</v>
      </c>
      <c r="D4766" s="2" t="str">
        <f t="shared" si="73"/>
        <v>OK</v>
      </c>
    </row>
    <row r="4767" spans="1:4">
      <c r="A4767" s="10">
        <v>4706</v>
      </c>
      <c r="D4767" s="2" t="str">
        <f t="shared" si="73"/>
        <v>OK</v>
      </c>
    </row>
    <row r="4768" spans="1:4">
      <c r="A4768" s="10">
        <v>4707</v>
      </c>
      <c r="D4768" s="2" t="str">
        <f t="shared" si="73"/>
        <v>OK</v>
      </c>
    </row>
    <row r="4769" spans="1:4">
      <c r="A4769" s="10">
        <v>4708</v>
      </c>
      <c r="C4769" s="2" t="s">
        <v>572</v>
      </c>
      <c r="D4769" s="2" t="str">
        <f t="shared" si="73"/>
        <v>OK</v>
      </c>
    </row>
    <row r="4770" spans="1:4">
      <c r="A4770" s="10">
        <v>4709</v>
      </c>
      <c r="D4770" s="2" t="str">
        <f t="shared" si="73"/>
        <v>OK</v>
      </c>
    </row>
    <row r="4771" spans="1:4">
      <c r="A4771" s="5">
        <v>4710</v>
      </c>
      <c r="B4771" s="138">
        <f>'Revenues 9-14'!G136</f>
        <v>0</v>
      </c>
      <c r="D4771" s="2" t="str">
        <f t="shared" si="73"/>
        <v>Error?</v>
      </c>
    </row>
    <row r="4772" spans="1:4">
      <c r="A4772" s="10">
        <v>4711</v>
      </c>
      <c r="D4772" s="2" t="str">
        <f t="shared" si="73"/>
        <v>OK</v>
      </c>
    </row>
    <row r="4773" spans="1:4">
      <c r="A4773" s="10">
        <v>4712</v>
      </c>
      <c r="D4773" s="2" t="str">
        <f t="shared" si="73"/>
        <v>OK</v>
      </c>
    </row>
    <row r="4774" spans="1:4">
      <c r="A4774" s="10">
        <v>4713</v>
      </c>
      <c r="D4774" s="2" t="str">
        <f t="shared" si="73"/>
        <v>OK</v>
      </c>
    </row>
    <row r="4775" spans="1:4">
      <c r="A4775" s="10">
        <v>4714</v>
      </c>
      <c r="D4775" s="2" t="str">
        <f t="shared" si="73"/>
        <v>OK</v>
      </c>
    </row>
    <row r="4776" spans="1:4">
      <c r="A4776" s="10">
        <v>4715</v>
      </c>
      <c r="D4776" s="2" t="str">
        <f t="shared" si="73"/>
        <v>OK</v>
      </c>
    </row>
    <row r="4777" spans="1:4">
      <c r="A4777" s="10">
        <v>4716</v>
      </c>
      <c r="D4777" s="2" t="str">
        <f t="shared" si="73"/>
        <v>OK</v>
      </c>
    </row>
    <row r="4778" spans="1:4">
      <c r="A4778" s="10">
        <v>4717</v>
      </c>
      <c r="D4778" s="2" t="str">
        <f t="shared" si="73"/>
        <v>OK</v>
      </c>
    </row>
    <row r="4779" spans="1:4">
      <c r="A4779" s="10">
        <v>4718</v>
      </c>
      <c r="D4779" s="2" t="str">
        <f t="shared" si="73"/>
        <v>OK</v>
      </c>
    </row>
    <row r="4780" spans="1:4">
      <c r="A4780" s="10">
        <v>4719</v>
      </c>
      <c r="D4780" s="2" t="str">
        <f t="shared" si="73"/>
        <v>OK</v>
      </c>
    </row>
    <row r="4781" spans="1:4">
      <c r="A4781" s="10">
        <v>4720</v>
      </c>
      <c r="D4781" s="2" t="str">
        <f t="shared" si="73"/>
        <v>OK</v>
      </c>
    </row>
    <row r="4782" spans="1:4">
      <c r="A4782" s="10">
        <v>4721</v>
      </c>
      <c r="D4782" s="2" t="str">
        <f t="shared" si="73"/>
        <v>OK</v>
      </c>
    </row>
    <row r="4783" spans="1:4">
      <c r="A4783" s="10">
        <v>4722</v>
      </c>
      <c r="D4783" s="2" t="str">
        <f t="shared" si="73"/>
        <v>OK</v>
      </c>
    </row>
    <row r="4784" spans="1:4">
      <c r="A4784" s="10">
        <v>4723</v>
      </c>
      <c r="D4784" s="2" t="str">
        <f t="shared" si="73"/>
        <v>OK</v>
      </c>
    </row>
    <row r="4785" spans="1:4">
      <c r="A4785" s="10">
        <v>4724</v>
      </c>
      <c r="D4785" s="2" t="str">
        <f t="shared" si="73"/>
        <v>OK</v>
      </c>
    </row>
    <row r="4786" spans="1:4">
      <c r="A4786" s="10">
        <v>4725</v>
      </c>
      <c r="D4786" s="2" t="str">
        <f t="shared" si="73"/>
        <v>OK</v>
      </c>
    </row>
    <row r="4787" spans="1:4">
      <c r="A4787" s="10">
        <v>4726</v>
      </c>
      <c r="D4787" s="2" t="str">
        <f t="shared" si="73"/>
        <v>OK</v>
      </c>
    </row>
    <row r="4788" spans="1:4">
      <c r="A4788" s="10">
        <v>4727</v>
      </c>
      <c r="D4788" s="2" t="str">
        <f t="shared" si="73"/>
        <v>OK</v>
      </c>
    </row>
    <row r="4789" spans="1:4">
      <c r="A4789" s="10">
        <v>4728</v>
      </c>
      <c r="D4789" s="2" t="str">
        <f t="shared" si="73"/>
        <v>OK</v>
      </c>
    </row>
    <row r="4790" spans="1:4">
      <c r="A4790" s="10">
        <v>4729</v>
      </c>
      <c r="D4790" s="2" t="str">
        <f t="shared" si="73"/>
        <v>OK</v>
      </c>
    </row>
    <row r="4791" spans="1:4">
      <c r="A4791" s="10">
        <v>4730</v>
      </c>
      <c r="D4791" s="2" t="str">
        <f t="shared" si="73"/>
        <v>OK</v>
      </c>
    </row>
    <row r="4792" spans="1:4">
      <c r="A4792" s="5">
        <v>4731</v>
      </c>
      <c r="B4792" s="138">
        <f>'Revenues 9-14'!C168</f>
        <v>885819</v>
      </c>
      <c r="D4792" s="2" t="str">
        <f t="shared" si="73"/>
        <v>Error?</v>
      </c>
    </row>
    <row r="4793" spans="1:4">
      <c r="A4793" s="5">
        <v>4732</v>
      </c>
      <c r="B4793" s="138">
        <f>'Revenues 9-14'!D168</f>
        <v>0</v>
      </c>
      <c r="D4793" s="2" t="str">
        <f t="shared" si="73"/>
        <v>Error?</v>
      </c>
    </row>
    <row r="4794" spans="1:4">
      <c r="A4794" s="5">
        <v>4733</v>
      </c>
      <c r="B4794" s="138">
        <f>'Revenues 9-14'!E168</f>
        <v>0</v>
      </c>
      <c r="D4794" s="2" t="str">
        <f t="shared" si="73"/>
        <v>Error?</v>
      </c>
    </row>
    <row r="4795" spans="1:4">
      <c r="A4795" s="5">
        <v>4734</v>
      </c>
      <c r="B4795" s="138">
        <f>'Revenues 9-14'!F168</f>
        <v>0</v>
      </c>
      <c r="D4795" s="2" t="str">
        <f t="shared" si="73"/>
        <v>Error?</v>
      </c>
    </row>
    <row r="4796" spans="1:4">
      <c r="A4796" s="5">
        <v>4735</v>
      </c>
      <c r="B4796" s="138">
        <f>'Revenues 9-14'!G168</f>
        <v>0</v>
      </c>
      <c r="D4796" s="2" t="str">
        <f t="shared" si="73"/>
        <v>Error?</v>
      </c>
    </row>
    <row r="4797" spans="1:4">
      <c r="A4797" s="5">
        <v>4736</v>
      </c>
      <c r="B4797" s="138">
        <f>'Revenues 9-14'!H168</f>
        <v>0</v>
      </c>
      <c r="D4797" s="2" t="str">
        <f t="shared" si="73"/>
        <v>Error?</v>
      </c>
    </row>
    <row r="4798" spans="1:4">
      <c r="A4798" s="10">
        <v>4737</v>
      </c>
      <c r="D4798" s="2" t="str">
        <f t="shared" si="73"/>
        <v>OK</v>
      </c>
    </row>
    <row r="4799" spans="1:4">
      <c r="A4799" s="5">
        <v>4738</v>
      </c>
      <c r="B4799" s="138">
        <f>'Revenues 9-14'!K168</f>
        <v>0</v>
      </c>
      <c r="D4799" s="2" t="str">
        <f t="shared" ref="D4799:D4862" si="74">IF(ISBLANK(B4799),"OK",IF(A4799-B4799=0,"OK","Error?"))</f>
        <v>Error?</v>
      </c>
    </row>
    <row r="4800" spans="1:4">
      <c r="A4800" s="10">
        <v>4739</v>
      </c>
      <c r="D4800" s="2" t="str">
        <f t="shared" si="74"/>
        <v>OK</v>
      </c>
    </row>
    <row r="4801" spans="1:4">
      <c r="A4801" s="5">
        <v>4740</v>
      </c>
      <c r="B4801" s="138">
        <f>'Revenues 9-14'!C179</f>
        <v>0</v>
      </c>
      <c r="D4801" s="2" t="str">
        <f t="shared" si="74"/>
        <v>Error?</v>
      </c>
    </row>
    <row r="4802" spans="1:4">
      <c r="A4802" s="5">
        <v>4741</v>
      </c>
      <c r="B4802" s="138">
        <f>'Revenues 9-14'!D179</f>
        <v>0</v>
      </c>
      <c r="D4802" s="2" t="str">
        <f t="shared" si="74"/>
        <v>Error?</v>
      </c>
    </row>
    <row r="4803" spans="1:4">
      <c r="A4803" s="10">
        <v>4742</v>
      </c>
      <c r="D4803" s="2" t="str">
        <f t="shared" si="74"/>
        <v>OK</v>
      </c>
    </row>
    <row r="4804" spans="1:4">
      <c r="A4804" s="5">
        <v>4743</v>
      </c>
      <c r="B4804" s="138">
        <f>'Revenues 9-14'!F179</f>
        <v>0</v>
      </c>
      <c r="D4804" s="2" t="str">
        <f t="shared" si="74"/>
        <v>Error?</v>
      </c>
    </row>
    <row r="4805" spans="1:4">
      <c r="A4805" s="5">
        <v>4744</v>
      </c>
      <c r="B4805" s="138">
        <f>'Revenues 9-14'!C180</f>
        <v>0</v>
      </c>
      <c r="D4805" s="2" t="str">
        <f t="shared" si="74"/>
        <v>Error?</v>
      </c>
    </row>
    <row r="4806" spans="1:4">
      <c r="A4806" s="5">
        <v>4745</v>
      </c>
      <c r="B4806" s="138">
        <f>'Revenues 9-14'!D180</f>
        <v>0</v>
      </c>
      <c r="D4806" s="2" t="str">
        <f t="shared" si="74"/>
        <v>Error?</v>
      </c>
    </row>
    <row r="4807" spans="1:4">
      <c r="A4807" s="10">
        <v>4746</v>
      </c>
      <c r="D4807" s="2" t="str">
        <f t="shared" si="74"/>
        <v>OK</v>
      </c>
    </row>
    <row r="4808" spans="1:4">
      <c r="A4808" s="12">
        <v>4747</v>
      </c>
      <c r="B4808" s="138">
        <f>'Revenues 9-14'!F180</f>
        <v>0</v>
      </c>
      <c r="D4808" s="2" t="str">
        <f t="shared" si="74"/>
        <v>Error?</v>
      </c>
    </row>
    <row r="4809" spans="1:4">
      <c r="A4809" s="5">
        <v>4748</v>
      </c>
      <c r="D4809" s="2" t="str">
        <f t="shared" si="74"/>
        <v>OK</v>
      </c>
    </row>
    <row r="4810" spans="1:4">
      <c r="A4810" s="5">
        <v>4749</v>
      </c>
      <c r="B4810" s="138">
        <f>'Revenues 9-14'!G179</f>
        <v>0</v>
      </c>
      <c r="D4810" s="2" t="str">
        <f t="shared" si="74"/>
        <v>Error?</v>
      </c>
    </row>
    <row r="4811" spans="1:4">
      <c r="A4811" s="5">
        <v>4750</v>
      </c>
      <c r="B4811" s="138">
        <f>'Revenues 9-14'!H179</f>
        <v>0</v>
      </c>
      <c r="D4811" s="2" t="str">
        <f t="shared" si="74"/>
        <v>Error?</v>
      </c>
    </row>
    <row r="4812" spans="1:4">
      <c r="A4812" s="10">
        <v>4751</v>
      </c>
      <c r="D4812" s="2" t="str">
        <f t="shared" si="74"/>
        <v>OK</v>
      </c>
    </row>
    <row r="4813" spans="1:4">
      <c r="A4813" s="5">
        <v>4752</v>
      </c>
      <c r="B4813" s="138">
        <f>'Revenues 9-14'!G180</f>
        <v>0</v>
      </c>
      <c r="D4813" s="2" t="str">
        <f t="shared" si="74"/>
        <v>Error?</v>
      </c>
    </row>
    <row r="4814" spans="1:4">
      <c r="A4814" s="5">
        <v>4753</v>
      </c>
      <c r="B4814" s="138">
        <f>'Revenues 9-14'!H180</f>
        <v>0</v>
      </c>
      <c r="D4814" s="2" t="str">
        <f t="shared" si="74"/>
        <v>Error?</v>
      </c>
    </row>
    <row r="4815" spans="1:4">
      <c r="A4815" s="10">
        <v>4754</v>
      </c>
      <c r="D4815" s="2" t="str">
        <f t="shared" si="74"/>
        <v>OK</v>
      </c>
    </row>
    <row r="4816" spans="1:4">
      <c r="A4816" s="5">
        <v>4755</v>
      </c>
      <c r="B4816" s="138">
        <f>'Revenues 9-14'!K180</f>
        <v>0</v>
      </c>
      <c r="D4816" s="2" t="str">
        <f t="shared" si="74"/>
        <v>Error?</v>
      </c>
    </row>
    <row r="4817" spans="1:4">
      <c r="A4817" s="10">
        <v>4756</v>
      </c>
      <c r="D4817" s="2" t="str">
        <f t="shared" si="74"/>
        <v>OK</v>
      </c>
    </row>
    <row r="4818" spans="1:4">
      <c r="A4818" s="10">
        <v>4757</v>
      </c>
      <c r="D4818" s="2" t="str">
        <f t="shared" si="74"/>
        <v>OK</v>
      </c>
    </row>
    <row r="4819" spans="1:4">
      <c r="A4819" s="10">
        <v>4758</v>
      </c>
      <c r="D4819" s="2" t="str">
        <f t="shared" si="74"/>
        <v>OK</v>
      </c>
    </row>
    <row r="4820" spans="1:4">
      <c r="A4820" s="10">
        <v>4759</v>
      </c>
      <c r="D4820" s="2" t="str">
        <f t="shared" si="74"/>
        <v>OK</v>
      </c>
    </row>
    <row r="4821" spans="1:4">
      <c r="A4821" s="10">
        <v>4760</v>
      </c>
      <c r="D4821" s="2" t="str">
        <f t="shared" si="74"/>
        <v>OK</v>
      </c>
    </row>
    <row r="4822" spans="1:4">
      <c r="A4822" s="10">
        <v>4761</v>
      </c>
      <c r="D4822" s="2" t="str">
        <f t="shared" si="74"/>
        <v>OK</v>
      </c>
    </row>
    <row r="4823" spans="1:4">
      <c r="A4823" s="10">
        <v>4762</v>
      </c>
      <c r="D4823" s="2" t="str">
        <f t="shared" si="74"/>
        <v>OK</v>
      </c>
    </row>
    <row r="4824" spans="1:4">
      <c r="A4824" s="10">
        <v>4763</v>
      </c>
      <c r="D4824" s="2" t="str">
        <f t="shared" si="74"/>
        <v>OK</v>
      </c>
    </row>
    <row r="4825" spans="1:4">
      <c r="A4825" s="10">
        <v>4764</v>
      </c>
      <c r="D4825" s="2" t="str">
        <f t="shared" si="74"/>
        <v>OK</v>
      </c>
    </row>
    <row r="4826" spans="1:4">
      <c r="A4826" s="10">
        <v>4765</v>
      </c>
      <c r="D4826" s="2" t="str">
        <f t="shared" si="74"/>
        <v>OK</v>
      </c>
    </row>
    <row r="4827" spans="1:4">
      <c r="A4827" s="10">
        <v>4766</v>
      </c>
      <c r="D4827" s="2" t="str">
        <f t="shared" si="74"/>
        <v>OK</v>
      </c>
    </row>
    <row r="4828" spans="1:4">
      <c r="A4828" s="10">
        <v>4767</v>
      </c>
      <c r="D4828" s="2" t="str">
        <f t="shared" si="74"/>
        <v>OK</v>
      </c>
    </row>
    <row r="4829" spans="1:4">
      <c r="A4829" s="10">
        <v>4768</v>
      </c>
      <c r="D4829" s="2" t="str">
        <f t="shared" si="74"/>
        <v>OK</v>
      </c>
    </row>
    <row r="4830" spans="1:4">
      <c r="A4830" s="10">
        <v>4769</v>
      </c>
      <c r="D4830" s="2" t="str">
        <f t="shared" si="74"/>
        <v>OK</v>
      </c>
    </row>
    <row r="4831" spans="1:4">
      <c r="A4831" s="10">
        <v>4770</v>
      </c>
      <c r="D4831" s="2" t="str">
        <f t="shared" si="74"/>
        <v>OK</v>
      </c>
    </row>
    <row r="4832" spans="1:4">
      <c r="A4832" s="10">
        <v>4771</v>
      </c>
      <c r="D4832" s="2" t="str">
        <f t="shared" si="74"/>
        <v>OK</v>
      </c>
    </row>
    <row r="4833" spans="1:4">
      <c r="A4833" s="10">
        <v>4772</v>
      </c>
      <c r="D4833" s="2" t="str">
        <f t="shared" si="74"/>
        <v>OK</v>
      </c>
    </row>
    <row r="4834" spans="1:4">
      <c r="A4834" s="10">
        <v>4773</v>
      </c>
      <c r="D4834" s="2" t="str">
        <f t="shared" si="74"/>
        <v>OK</v>
      </c>
    </row>
    <row r="4835" spans="1:4">
      <c r="A4835" s="10">
        <v>4774</v>
      </c>
      <c r="D4835" s="2" t="str">
        <f t="shared" si="74"/>
        <v>OK</v>
      </c>
    </row>
    <row r="4836" spans="1:4">
      <c r="A4836" s="10">
        <v>4775</v>
      </c>
      <c r="D4836" s="2" t="str">
        <f t="shared" si="74"/>
        <v>OK</v>
      </c>
    </row>
    <row r="4837" spans="1:4">
      <c r="A4837" s="10">
        <v>4776</v>
      </c>
      <c r="D4837" s="2" t="str">
        <f t="shared" si="74"/>
        <v>OK</v>
      </c>
    </row>
    <row r="4838" spans="1:4">
      <c r="A4838" s="10">
        <v>4777</v>
      </c>
      <c r="D4838" s="2" t="str">
        <f t="shared" si="74"/>
        <v>OK</v>
      </c>
    </row>
    <row r="4839" spans="1:4">
      <c r="A4839" s="10">
        <v>4778</v>
      </c>
      <c r="D4839" s="2" t="str">
        <f t="shared" si="74"/>
        <v>OK</v>
      </c>
    </row>
    <row r="4840" spans="1:4">
      <c r="A4840" s="10">
        <v>4779</v>
      </c>
      <c r="D4840" s="2" t="str">
        <f t="shared" si="74"/>
        <v>OK</v>
      </c>
    </row>
    <row r="4841" spans="1:4">
      <c r="A4841" s="10">
        <v>4780</v>
      </c>
      <c r="D4841" s="2" t="str">
        <f t="shared" si="74"/>
        <v>OK</v>
      </c>
    </row>
    <row r="4842" spans="1:4">
      <c r="A4842" s="10">
        <v>4781</v>
      </c>
      <c r="D4842" s="2" t="str">
        <f t="shared" si="74"/>
        <v>OK</v>
      </c>
    </row>
    <row r="4843" spans="1:4">
      <c r="A4843" s="10">
        <v>4782</v>
      </c>
      <c r="D4843" s="2" t="str">
        <f t="shared" si="74"/>
        <v>OK</v>
      </c>
    </row>
    <row r="4844" spans="1:4">
      <c r="A4844" s="10">
        <v>4783</v>
      </c>
      <c r="D4844" s="2" t="str">
        <f t="shared" si="74"/>
        <v>OK</v>
      </c>
    </row>
    <row r="4845" spans="1:4">
      <c r="A4845" s="10">
        <v>4784</v>
      </c>
      <c r="D4845" s="2" t="str">
        <f t="shared" si="74"/>
        <v>OK</v>
      </c>
    </row>
    <row r="4846" spans="1:4">
      <c r="A4846" s="10">
        <v>4785</v>
      </c>
      <c r="D4846" s="2" t="str">
        <f t="shared" si="74"/>
        <v>OK</v>
      </c>
    </row>
    <row r="4847" spans="1:4">
      <c r="A4847" s="10">
        <v>4786</v>
      </c>
      <c r="D4847" s="2" t="str">
        <f t="shared" si="74"/>
        <v>OK</v>
      </c>
    </row>
    <row r="4848" spans="1:4">
      <c r="A4848" s="10">
        <v>4787</v>
      </c>
      <c r="D4848" s="2" t="str">
        <f t="shared" si="74"/>
        <v>OK</v>
      </c>
    </row>
    <row r="4849" spans="1:4">
      <c r="A4849" s="10">
        <v>4788</v>
      </c>
      <c r="D4849" s="2" t="str">
        <f t="shared" si="74"/>
        <v>OK</v>
      </c>
    </row>
    <row r="4850" spans="1:4">
      <c r="A4850" s="10">
        <v>4789</v>
      </c>
      <c r="D4850" s="2" t="str">
        <f t="shared" si="74"/>
        <v>OK</v>
      </c>
    </row>
    <row r="4851" spans="1:4">
      <c r="A4851" s="10">
        <v>4790</v>
      </c>
      <c r="D4851" s="2" t="str">
        <f t="shared" si="74"/>
        <v>OK</v>
      </c>
    </row>
    <row r="4852" spans="1:4">
      <c r="A4852" s="5">
        <v>4791</v>
      </c>
      <c r="B4852" s="138">
        <f>'Revenues 9-14'!C265</f>
        <v>29679</v>
      </c>
      <c r="D4852" s="2" t="str">
        <f t="shared" si="74"/>
        <v>Error?</v>
      </c>
    </row>
    <row r="4853" spans="1:4">
      <c r="A4853" s="5">
        <v>4792</v>
      </c>
      <c r="B4853" s="138">
        <f>'Revenues 9-14'!D265</f>
        <v>0</v>
      </c>
      <c r="D4853" s="2" t="str">
        <f t="shared" si="74"/>
        <v>Error?</v>
      </c>
    </row>
    <row r="4854" spans="1:4">
      <c r="A4854" s="10">
        <v>4793</v>
      </c>
      <c r="D4854" s="2" t="str">
        <f t="shared" si="74"/>
        <v>OK</v>
      </c>
    </row>
    <row r="4855" spans="1:4">
      <c r="A4855" s="5">
        <v>4794</v>
      </c>
      <c r="B4855" s="138">
        <f>'Revenues 9-14'!F265</f>
        <v>0</v>
      </c>
      <c r="D4855" s="2" t="str">
        <f t="shared" si="74"/>
        <v>Error?</v>
      </c>
    </row>
    <row r="4856" spans="1:4">
      <c r="A4856" s="10">
        <v>4795</v>
      </c>
      <c r="D4856" s="2" t="str">
        <f t="shared" si="74"/>
        <v>OK</v>
      </c>
    </row>
    <row r="4857" spans="1:4">
      <c r="A4857" s="10">
        <v>4796</v>
      </c>
      <c r="D4857" s="2" t="str">
        <f t="shared" si="74"/>
        <v>OK</v>
      </c>
    </row>
    <row r="4858" spans="1:4">
      <c r="A4858" s="10">
        <v>4797</v>
      </c>
      <c r="D4858" s="2" t="str">
        <f t="shared" si="74"/>
        <v>OK</v>
      </c>
    </row>
    <row r="4859" spans="1:4">
      <c r="A4859" s="10">
        <v>4798</v>
      </c>
      <c r="D4859" s="2" t="str">
        <f t="shared" si="74"/>
        <v>OK</v>
      </c>
    </row>
    <row r="4860" spans="1:4">
      <c r="A4860" s="10">
        <v>4799</v>
      </c>
      <c r="D4860" s="2" t="str">
        <f t="shared" si="74"/>
        <v>OK</v>
      </c>
    </row>
    <row r="4861" spans="1:4">
      <c r="A4861" s="10">
        <v>4800</v>
      </c>
      <c r="D4861" s="2" t="str">
        <f t="shared" si="74"/>
        <v>OK</v>
      </c>
    </row>
    <row r="4862" spans="1:4">
      <c r="A4862" s="10">
        <v>4801</v>
      </c>
      <c r="D4862" s="2" t="str">
        <f t="shared" si="74"/>
        <v>OK</v>
      </c>
    </row>
    <row r="4863" spans="1:4">
      <c r="A4863" s="10">
        <v>4802</v>
      </c>
      <c r="D4863" s="2" t="str">
        <f t="shared" ref="D4863:D4926" si="75">IF(ISBLANK(B4863),"OK",IF(A4863-B4863=0,"OK","Error?"))</f>
        <v>OK</v>
      </c>
    </row>
    <row r="4864" spans="1:4">
      <c r="A4864" s="5">
        <v>4803</v>
      </c>
      <c r="B4864" s="138">
        <f>'Revenues 9-14'!G265</f>
        <v>0</v>
      </c>
      <c r="D4864" s="2" t="str">
        <f t="shared" si="75"/>
        <v>Error?</v>
      </c>
    </row>
    <row r="4865" spans="1:4">
      <c r="A4865" s="5">
        <v>4804</v>
      </c>
      <c r="B4865" s="138">
        <f>'Revenues 9-14'!H265</f>
        <v>0</v>
      </c>
      <c r="D4865" s="2" t="str">
        <f t="shared" si="75"/>
        <v>Error?</v>
      </c>
    </row>
    <row r="4866" spans="1:4">
      <c r="A4866" s="10">
        <v>4805</v>
      </c>
      <c r="D4866" s="2" t="str">
        <f t="shared" si="75"/>
        <v>OK</v>
      </c>
    </row>
    <row r="4867" spans="1:4">
      <c r="A4867" s="10">
        <v>4806</v>
      </c>
      <c r="D4867" s="2" t="str">
        <f t="shared" si="75"/>
        <v>OK</v>
      </c>
    </row>
    <row r="4868" spans="1:4">
      <c r="A4868" s="5">
        <v>4807</v>
      </c>
      <c r="B4868" s="138">
        <f>'Revenues 9-14'!K265</f>
        <v>0</v>
      </c>
      <c r="D4868" s="2" t="str">
        <f t="shared" si="75"/>
        <v>Error?</v>
      </c>
    </row>
    <row r="4869" spans="1:4">
      <c r="A4869" s="10">
        <v>4808</v>
      </c>
      <c r="D4869" s="2" t="str">
        <f t="shared" si="75"/>
        <v>OK</v>
      </c>
    </row>
    <row r="4870" spans="1:4">
      <c r="A4870" s="10">
        <v>4809</v>
      </c>
      <c r="D4870" s="2" t="str">
        <f t="shared" si="75"/>
        <v>OK</v>
      </c>
    </row>
    <row r="4871" spans="1:4">
      <c r="A4871" s="10">
        <v>4810</v>
      </c>
      <c r="D4871" s="2" t="str">
        <f t="shared" si="75"/>
        <v>OK</v>
      </c>
    </row>
    <row r="4872" spans="1:4">
      <c r="A4872" s="10">
        <v>4811</v>
      </c>
      <c r="D4872" s="2" t="str">
        <f t="shared" si="75"/>
        <v>OK</v>
      </c>
    </row>
    <row r="4873" spans="1:4">
      <c r="A4873" s="10">
        <v>4812</v>
      </c>
      <c r="D4873" s="2" t="str">
        <f t="shared" si="75"/>
        <v>OK</v>
      </c>
    </row>
    <row r="4874" spans="1:4">
      <c r="A4874" s="5">
        <v>4813</v>
      </c>
      <c r="B4874" s="138">
        <f>'Revenues 9-14'!C118</f>
        <v>0</v>
      </c>
      <c r="D4874" s="2" t="str">
        <f t="shared" si="75"/>
        <v>Error?</v>
      </c>
    </row>
    <row r="4875" spans="1:4">
      <c r="A4875" s="5">
        <v>4814</v>
      </c>
      <c r="B4875" s="138">
        <f>'Revenues 9-14'!D118</f>
        <v>0</v>
      </c>
      <c r="D4875" s="2" t="str">
        <f t="shared" si="75"/>
        <v>Error?</v>
      </c>
    </row>
    <row r="4876" spans="1:4">
      <c r="A4876" s="5">
        <v>4815</v>
      </c>
      <c r="B4876" s="138">
        <f>'Revenues 9-14'!E118</f>
        <v>0</v>
      </c>
      <c r="D4876" s="2" t="str">
        <f t="shared" si="75"/>
        <v>Error?</v>
      </c>
    </row>
    <row r="4877" spans="1:4">
      <c r="A4877" s="5">
        <v>4816</v>
      </c>
      <c r="B4877" s="138">
        <f>'Revenues 9-14'!F118</f>
        <v>0</v>
      </c>
      <c r="D4877" s="2" t="str">
        <f t="shared" si="75"/>
        <v>Error?</v>
      </c>
    </row>
    <row r="4878" spans="1:4">
      <c r="A4878" s="5">
        <v>4817</v>
      </c>
      <c r="B4878" s="138">
        <f>'Revenues 9-14'!G118</f>
        <v>0</v>
      </c>
      <c r="D4878" s="2" t="str">
        <f t="shared" si="75"/>
        <v>Error?</v>
      </c>
    </row>
    <row r="4879" spans="1:4">
      <c r="A4879" s="5">
        <v>4818</v>
      </c>
      <c r="B4879" s="138">
        <f>'Revenues 9-14'!H118</f>
        <v>0</v>
      </c>
      <c r="D4879" s="2" t="str">
        <f t="shared" si="75"/>
        <v>Error?</v>
      </c>
    </row>
    <row r="4880" spans="1:4">
      <c r="A4880" s="10">
        <v>4819</v>
      </c>
      <c r="D4880" s="2" t="str">
        <f t="shared" si="75"/>
        <v>OK</v>
      </c>
    </row>
    <row r="4881" spans="1:4">
      <c r="A4881" s="5">
        <v>4820</v>
      </c>
      <c r="B4881" s="138">
        <f>'Revenues 9-14'!K118</f>
        <v>0</v>
      </c>
      <c r="D4881" s="2" t="str">
        <f t="shared" si="75"/>
        <v>Error?</v>
      </c>
    </row>
    <row r="4882" spans="1:4">
      <c r="A4882" s="5">
        <v>4821</v>
      </c>
      <c r="B4882" s="138">
        <f>'Revenues 9-14'!C121</f>
        <v>0</v>
      </c>
      <c r="D4882" s="2" t="str">
        <f t="shared" si="75"/>
        <v>Error?</v>
      </c>
    </row>
    <row r="4883" spans="1:4">
      <c r="A4883" s="5">
        <v>4822</v>
      </c>
      <c r="B4883" s="138">
        <f>'Revenues 9-14'!D121</f>
        <v>0</v>
      </c>
      <c r="D4883" s="2" t="str">
        <f t="shared" si="75"/>
        <v>Error?</v>
      </c>
    </row>
    <row r="4884" spans="1:4">
      <c r="A4884" s="5">
        <v>4823</v>
      </c>
      <c r="B4884" s="138">
        <f>'Revenues 9-14'!E121</f>
        <v>0</v>
      </c>
      <c r="D4884" s="2" t="str">
        <f t="shared" si="75"/>
        <v>Error?</v>
      </c>
    </row>
    <row r="4885" spans="1:4">
      <c r="A4885" s="5">
        <v>4824</v>
      </c>
      <c r="B4885" s="138">
        <f>'Revenues 9-14'!F121</f>
        <v>0</v>
      </c>
      <c r="D4885" s="2" t="str">
        <f t="shared" si="75"/>
        <v>Error?</v>
      </c>
    </row>
    <row r="4886" spans="1:4">
      <c r="A4886" s="5">
        <v>4825</v>
      </c>
      <c r="B4886" s="138">
        <f>'Revenues 9-14'!G121</f>
        <v>0</v>
      </c>
      <c r="D4886" s="2" t="str">
        <f t="shared" si="75"/>
        <v>Error?</v>
      </c>
    </row>
    <row r="4887" spans="1:4">
      <c r="A4887" s="5">
        <v>4826</v>
      </c>
      <c r="B4887" s="138">
        <f>'Revenues 9-14'!H121</f>
        <v>0</v>
      </c>
      <c r="D4887" s="2" t="str">
        <f t="shared" si="75"/>
        <v>Error?</v>
      </c>
    </row>
    <row r="4888" spans="1:4">
      <c r="A4888" s="10">
        <v>4827</v>
      </c>
      <c r="D4888" s="2" t="str">
        <f t="shared" si="75"/>
        <v>OK</v>
      </c>
    </row>
    <row r="4889" spans="1:4">
      <c r="A4889" s="5">
        <v>4828</v>
      </c>
      <c r="B4889" s="138">
        <f>'Revenues 9-14'!K121</f>
        <v>0</v>
      </c>
      <c r="D4889" s="2" t="str">
        <f t="shared" si="75"/>
        <v>Error?</v>
      </c>
    </row>
    <row r="4890" spans="1:4">
      <c r="A4890" s="10">
        <v>4829</v>
      </c>
      <c r="D4890" s="2" t="str">
        <f t="shared" si="75"/>
        <v>OK</v>
      </c>
    </row>
    <row r="4891" spans="1:4">
      <c r="A4891" s="10">
        <v>4830</v>
      </c>
      <c r="D4891" s="2" t="str">
        <f t="shared" si="75"/>
        <v>OK</v>
      </c>
    </row>
    <row r="4892" spans="1:4">
      <c r="A4892" s="10">
        <v>4831</v>
      </c>
      <c r="D4892" s="2" t="str">
        <f t="shared" si="75"/>
        <v>OK</v>
      </c>
    </row>
    <row r="4893" spans="1:4">
      <c r="A4893" s="10">
        <v>4832</v>
      </c>
      <c r="D4893" s="2" t="str">
        <f t="shared" si="75"/>
        <v>OK</v>
      </c>
    </row>
    <row r="4894" spans="1:4">
      <c r="A4894" s="10">
        <v>4833</v>
      </c>
      <c r="D4894" s="2" t="str">
        <f t="shared" si="75"/>
        <v>OK</v>
      </c>
    </row>
    <row r="4895" spans="1:4">
      <c r="A4895" s="10">
        <v>4834</v>
      </c>
      <c r="D4895" s="2" t="str">
        <f t="shared" si="75"/>
        <v>OK</v>
      </c>
    </row>
    <row r="4896" spans="1:4">
      <c r="A4896" s="10">
        <v>4835</v>
      </c>
      <c r="D4896" s="2" t="str">
        <f t="shared" si="75"/>
        <v>OK</v>
      </c>
    </row>
    <row r="4897" spans="1:4">
      <c r="A4897" s="10">
        <v>4836</v>
      </c>
      <c r="D4897" s="2" t="str">
        <f t="shared" si="75"/>
        <v>OK</v>
      </c>
    </row>
    <row r="4898" spans="1:4">
      <c r="A4898" s="10">
        <v>4837</v>
      </c>
      <c r="D4898" s="2" t="str">
        <f t="shared" si="75"/>
        <v>OK</v>
      </c>
    </row>
    <row r="4899" spans="1:4">
      <c r="A4899" s="10">
        <v>4838</v>
      </c>
      <c r="D4899" s="2" t="str">
        <f t="shared" si="75"/>
        <v>OK</v>
      </c>
    </row>
    <row r="4900" spans="1:4">
      <c r="A4900" s="10">
        <v>4839</v>
      </c>
      <c r="D4900" s="2" t="str">
        <f t="shared" si="75"/>
        <v>OK</v>
      </c>
    </row>
    <row r="4901" spans="1:4">
      <c r="A4901" s="10">
        <v>4840</v>
      </c>
      <c r="D4901" s="2" t="str">
        <f t="shared" si="75"/>
        <v>OK</v>
      </c>
    </row>
    <row r="4902" spans="1:4">
      <c r="A4902" s="10">
        <v>4841</v>
      </c>
      <c r="D4902" s="2" t="str">
        <f t="shared" si="75"/>
        <v>OK</v>
      </c>
    </row>
    <row r="4903" spans="1:4">
      <c r="A4903" s="10">
        <v>4842</v>
      </c>
      <c r="D4903" s="2" t="str">
        <f t="shared" si="75"/>
        <v>OK</v>
      </c>
    </row>
    <row r="4904" spans="1:4">
      <c r="A4904" s="10">
        <v>4843</v>
      </c>
      <c r="D4904" s="2" t="str">
        <f t="shared" si="75"/>
        <v>OK</v>
      </c>
    </row>
    <row r="4905" spans="1:4">
      <c r="A4905" s="10">
        <v>4844</v>
      </c>
      <c r="D4905" s="2" t="str">
        <f t="shared" si="75"/>
        <v>OK</v>
      </c>
    </row>
    <row r="4906" spans="1:4">
      <c r="A4906" s="10">
        <v>4845</v>
      </c>
      <c r="D4906" s="2" t="str">
        <f t="shared" si="75"/>
        <v>OK</v>
      </c>
    </row>
    <row r="4907" spans="1:4">
      <c r="A4907" s="10">
        <v>4846</v>
      </c>
      <c r="D4907" s="2" t="str">
        <f t="shared" si="75"/>
        <v>OK</v>
      </c>
    </row>
    <row r="4908" spans="1:4">
      <c r="A4908" s="10">
        <v>4847</v>
      </c>
      <c r="D4908" s="2" t="str">
        <f t="shared" si="75"/>
        <v>OK</v>
      </c>
    </row>
    <row r="4909" spans="1:4">
      <c r="A4909" s="10">
        <v>4848</v>
      </c>
      <c r="D4909" s="2" t="str">
        <f t="shared" si="75"/>
        <v>OK</v>
      </c>
    </row>
    <row r="4910" spans="1:4">
      <c r="A4910" s="10">
        <v>4849</v>
      </c>
      <c r="D4910" s="2" t="str">
        <f t="shared" si="75"/>
        <v>OK</v>
      </c>
    </row>
    <row r="4911" spans="1:4">
      <c r="A4911" s="10">
        <v>4850</v>
      </c>
      <c r="D4911" s="2" t="str">
        <f t="shared" si="75"/>
        <v>OK</v>
      </c>
    </row>
    <row r="4912" spans="1:4">
      <c r="A4912" s="10">
        <v>4851</v>
      </c>
      <c r="D4912" s="2" t="str">
        <f t="shared" si="75"/>
        <v>OK</v>
      </c>
    </row>
    <row r="4913" spans="1:4">
      <c r="A4913" s="10">
        <v>4852</v>
      </c>
      <c r="D4913" s="2" t="str">
        <f t="shared" si="75"/>
        <v>OK</v>
      </c>
    </row>
    <row r="4914" spans="1:4">
      <c r="A4914" s="10">
        <v>4853</v>
      </c>
      <c r="D4914" s="2" t="str">
        <f t="shared" si="75"/>
        <v>OK</v>
      </c>
    </row>
    <row r="4915" spans="1:4">
      <c r="A4915" s="5">
        <v>4854</v>
      </c>
      <c r="B4915" s="138">
        <f>'Revenues 9-14'!C162</f>
        <v>0</v>
      </c>
      <c r="D4915" s="2" t="str">
        <f t="shared" si="75"/>
        <v>Error?</v>
      </c>
    </row>
    <row r="4916" spans="1:4">
      <c r="A4916" s="5">
        <v>4855</v>
      </c>
      <c r="B4916" s="138">
        <f>'Revenues 9-14'!D162</f>
        <v>0</v>
      </c>
      <c r="D4916" s="2" t="str">
        <f t="shared" si="75"/>
        <v>Error?</v>
      </c>
    </row>
    <row r="4917" spans="1:4">
      <c r="A4917" s="5">
        <v>4856</v>
      </c>
      <c r="B4917" s="138">
        <f>'Revenues 9-14'!E162</f>
        <v>0</v>
      </c>
      <c r="D4917" s="2" t="str">
        <f t="shared" si="75"/>
        <v>Error?</v>
      </c>
    </row>
    <row r="4918" spans="1:4">
      <c r="A4918" s="5">
        <v>4857</v>
      </c>
      <c r="B4918" s="138">
        <f>'Revenues 9-14'!F162</f>
        <v>0</v>
      </c>
      <c r="D4918" s="2" t="str">
        <f t="shared" si="75"/>
        <v>Error?</v>
      </c>
    </row>
    <row r="4919" spans="1:4">
      <c r="A4919" s="5">
        <v>4858</v>
      </c>
      <c r="B4919" s="138">
        <f>'Revenues 9-14'!G162</f>
        <v>0</v>
      </c>
      <c r="D4919" s="2" t="str">
        <f t="shared" si="75"/>
        <v>Error?</v>
      </c>
    </row>
    <row r="4920" spans="1:4">
      <c r="A4920" s="5">
        <v>4859</v>
      </c>
      <c r="B4920" s="138">
        <f>'Revenues 9-14'!H162</f>
        <v>0</v>
      </c>
      <c r="D4920" s="2" t="str">
        <f t="shared" si="75"/>
        <v>Error?</v>
      </c>
    </row>
    <row r="4921" spans="1:4">
      <c r="A4921" s="10">
        <v>4860</v>
      </c>
      <c r="D4921" s="2" t="str">
        <f t="shared" si="75"/>
        <v>OK</v>
      </c>
    </row>
    <row r="4922" spans="1:4">
      <c r="A4922" s="5">
        <v>4861</v>
      </c>
      <c r="B4922" s="138">
        <f>'Revenues 9-14'!K162</f>
        <v>0</v>
      </c>
      <c r="D4922" s="2" t="str">
        <f t="shared" si="75"/>
        <v>Error?</v>
      </c>
    </row>
    <row r="4923" spans="1:4">
      <c r="A4923" s="10">
        <v>4862</v>
      </c>
      <c r="D4923" s="2" t="str">
        <f t="shared" si="75"/>
        <v>OK</v>
      </c>
    </row>
    <row r="4924" spans="1:4">
      <c r="A4924" s="10">
        <v>4863</v>
      </c>
      <c r="D4924" s="2" t="str">
        <f t="shared" si="75"/>
        <v>OK</v>
      </c>
    </row>
    <row r="4925" spans="1:4">
      <c r="A4925" s="10">
        <v>4864</v>
      </c>
      <c r="D4925" s="2" t="str">
        <f t="shared" si="75"/>
        <v>OK</v>
      </c>
    </row>
    <row r="4926" spans="1:4">
      <c r="A4926" s="10">
        <v>4865</v>
      </c>
      <c r="D4926" s="2" t="str">
        <f t="shared" si="75"/>
        <v>OK</v>
      </c>
    </row>
    <row r="4927" spans="1:4">
      <c r="A4927" s="10">
        <v>4866</v>
      </c>
      <c r="D4927" s="2" t="str">
        <f t="shared" ref="D4927:D4990" si="76">IF(ISBLANK(B4927),"OK",IF(A4927-B4927=0,"OK","Error?"))</f>
        <v>OK</v>
      </c>
    </row>
    <row r="4928" spans="1:4">
      <c r="A4928" s="10">
        <v>4867</v>
      </c>
      <c r="D4928" s="2" t="str">
        <f t="shared" si="76"/>
        <v>OK</v>
      </c>
    </row>
    <row r="4929" spans="1:4">
      <c r="A4929" s="10">
        <v>4868</v>
      </c>
      <c r="D4929" s="2" t="str">
        <f t="shared" si="76"/>
        <v>OK</v>
      </c>
    </row>
    <row r="4930" spans="1:4">
      <c r="A4930" s="10">
        <v>4869</v>
      </c>
      <c r="D4930" s="2" t="str">
        <f t="shared" si="76"/>
        <v>OK</v>
      </c>
    </row>
    <row r="4931" spans="1:4">
      <c r="A4931" s="10">
        <v>4870</v>
      </c>
      <c r="D4931" s="2" t="str">
        <f t="shared" si="76"/>
        <v>OK</v>
      </c>
    </row>
    <row r="4932" spans="1:4">
      <c r="A4932" s="10">
        <v>4871</v>
      </c>
      <c r="D4932" s="2" t="str">
        <f t="shared" si="76"/>
        <v>OK</v>
      </c>
    </row>
    <row r="4933" spans="1:4">
      <c r="A4933" s="10">
        <v>4872</v>
      </c>
      <c r="D4933" s="2" t="str">
        <f t="shared" si="76"/>
        <v>OK</v>
      </c>
    </row>
    <row r="4934" spans="1:4">
      <c r="A4934" s="10">
        <v>4873</v>
      </c>
      <c r="D4934" s="2" t="str">
        <f t="shared" si="76"/>
        <v>OK</v>
      </c>
    </row>
    <row r="4935" spans="1:4">
      <c r="A4935" s="10">
        <v>4874</v>
      </c>
      <c r="D4935" s="2" t="str">
        <f t="shared" si="76"/>
        <v>OK</v>
      </c>
    </row>
    <row r="4936" spans="1:4">
      <c r="A4936" s="10">
        <v>4875</v>
      </c>
      <c r="D4936" s="2" t="str">
        <f t="shared" si="76"/>
        <v>OK</v>
      </c>
    </row>
    <row r="4937" spans="1:4">
      <c r="A4937" s="10">
        <v>4876</v>
      </c>
      <c r="D4937" s="2" t="str">
        <f t="shared" si="76"/>
        <v>OK</v>
      </c>
    </row>
    <row r="4938" spans="1:4">
      <c r="A4938" s="10">
        <v>4877</v>
      </c>
      <c r="D4938" s="2" t="str">
        <f t="shared" si="76"/>
        <v>OK</v>
      </c>
    </row>
    <row r="4939" spans="1:4">
      <c r="A4939" s="10">
        <v>4878</v>
      </c>
      <c r="D4939" s="2" t="str">
        <f t="shared" si="76"/>
        <v>OK</v>
      </c>
    </row>
    <row r="4940" spans="1:4">
      <c r="A4940" s="10">
        <v>4879</v>
      </c>
      <c r="D4940" s="2" t="str">
        <f t="shared" si="76"/>
        <v>OK</v>
      </c>
    </row>
    <row r="4941" spans="1:4">
      <c r="A4941" s="10">
        <v>4880</v>
      </c>
      <c r="D4941" s="2" t="str">
        <f t="shared" si="76"/>
        <v>OK</v>
      </c>
    </row>
    <row r="4942" spans="1:4">
      <c r="A4942" s="10">
        <v>4881</v>
      </c>
      <c r="D4942" s="2" t="str">
        <f t="shared" si="76"/>
        <v>OK</v>
      </c>
    </row>
    <row r="4943" spans="1:4">
      <c r="A4943" s="10">
        <v>4882</v>
      </c>
      <c r="D4943" s="2" t="str">
        <f t="shared" si="76"/>
        <v>OK</v>
      </c>
    </row>
    <row r="4944" spans="1:4">
      <c r="A4944" s="5">
        <v>4883</v>
      </c>
      <c r="B4944" s="138">
        <f>'Revenues 9-14'!C174</f>
        <v>0</v>
      </c>
      <c r="D4944" s="2" t="str">
        <f t="shared" si="76"/>
        <v>Error?</v>
      </c>
    </row>
    <row r="4945" spans="1:4">
      <c r="A4945" s="5">
        <v>4884</v>
      </c>
      <c r="B4945" s="138">
        <f>'Revenues 9-14'!D174</f>
        <v>0</v>
      </c>
      <c r="D4945" s="2" t="str">
        <f t="shared" si="76"/>
        <v>Error?</v>
      </c>
    </row>
    <row r="4946" spans="1:4">
      <c r="A4946" s="5">
        <v>4885</v>
      </c>
      <c r="B4946" s="138">
        <f>'Revenues 9-14'!F174</f>
        <v>0</v>
      </c>
      <c r="D4946" s="2" t="str">
        <f t="shared" si="76"/>
        <v>Error?</v>
      </c>
    </row>
    <row r="4947" spans="1:4">
      <c r="A4947" s="5">
        <v>4886</v>
      </c>
      <c r="B4947" s="138">
        <f>'Revenues 9-14'!G174</f>
        <v>0</v>
      </c>
      <c r="D4947" s="2" t="str">
        <f t="shared" si="76"/>
        <v>Error?</v>
      </c>
    </row>
    <row r="4948" spans="1:4">
      <c r="A4948" s="5">
        <v>4887</v>
      </c>
      <c r="B4948" s="138">
        <f>'Revenues 9-14'!H174</f>
        <v>0</v>
      </c>
      <c r="D4948" s="2" t="str">
        <f t="shared" si="76"/>
        <v>Error?</v>
      </c>
    </row>
    <row r="4949" spans="1:4">
      <c r="A4949" s="5">
        <v>4888</v>
      </c>
      <c r="B4949" s="138">
        <f>'Revenues 9-14'!K174</f>
        <v>0</v>
      </c>
      <c r="D4949" s="2" t="str">
        <f t="shared" si="76"/>
        <v>Error?</v>
      </c>
    </row>
    <row r="4950" spans="1:4">
      <c r="A4950" s="5">
        <v>4889</v>
      </c>
      <c r="B4950" s="138">
        <f>'Revenues 9-14'!H175</f>
        <v>0</v>
      </c>
      <c r="C4950" s="2" t="s">
        <v>572</v>
      </c>
      <c r="D4950" s="2" t="str">
        <f t="shared" si="76"/>
        <v>Error?</v>
      </c>
    </row>
    <row r="4951" spans="1:4">
      <c r="A4951" s="5">
        <v>4890</v>
      </c>
      <c r="B4951" s="138">
        <f>'Revenues 9-14'!K175</f>
        <v>0</v>
      </c>
      <c r="C4951" s="2" t="s">
        <v>572</v>
      </c>
      <c r="D4951" s="2" t="str">
        <f t="shared" si="76"/>
        <v>Error?</v>
      </c>
    </row>
    <row r="4952" spans="1:4">
      <c r="A4952" s="10">
        <v>4891</v>
      </c>
      <c r="D4952" s="2" t="str">
        <f t="shared" si="76"/>
        <v>OK</v>
      </c>
    </row>
    <row r="4953" spans="1:4">
      <c r="A4953" s="10">
        <v>4892</v>
      </c>
      <c r="D4953" s="2" t="str">
        <f t="shared" si="76"/>
        <v>OK</v>
      </c>
    </row>
    <row r="4954" spans="1:4">
      <c r="A4954" s="10">
        <v>4893</v>
      </c>
      <c r="D4954" s="2" t="str">
        <f t="shared" si="76"/>
        <v>OK</v>
      </c>
    </row>
    <row r="4955" spans="1:4">
      <c r="A4955" s="10">
        <v>4894</v>
      </c>
      <c r="D4955" s="2" t="str">
        <f t="shared" si="76"/>
        <v>OK</v>
      </c>
    </row>
    <row r="4956" spans="1:4">
      <c r="A4956" s="10">
        <v>4895</v>
      </c>
      <c r="D4956" s="2" t="str">
        <f t="shared" si="76"/>
        <v>OK</v>
      </c>
    </row>
    <row r="4957" spans="1:4">
      <c r="A4957" s="10">
        <v>4896</v>
      </c>
      <c r="D4957" s="2" t="str">
        <f t="shared" si="76"/>
        <v>OK</v>
      </c>
    </row>
    <row r="4958" spans="1:4">
      <c r="A4958" s="10">
        <v>4897</v>
      </c>
      <c r="D4958" s="2" t="str">
        <f t="shared" si="76"/>
        <v>OK</v>
      </c>
    </row>
    <row r="4959" spans="1:4">
      <c r="A4959" s="10">
        <v>4898</v>
      </c>
      <c r="D4959" s="2" t="str">
        <f t="shared" si="76"/>
        <v>OK</v>
      </c>
    </row>
    <row r="4960" spans="1:4">
      <c r="A4960" s="10">
        <v>4899</v>
      </c>
      <c r="D4960" s="2" t="str">
        <f t="shared" si="76"/>
        <v>OK</v>
      </c>
    </row>
    <row r="4961" spans="1:4">
      <c r="A4961" s="10">
        <v>4900</v>
      </c>
      <c r="D4961" s="2" t="str">
        <f t="shared" si="76"/>
        <v>OK</v>
      </c>
    </row>
    <row r="4962" spans="1:4">
      <c r="A4962" s="10">
        <v>4901</v>
      </c>
      <c r="D4962" s="2" t="str">
        <f t="shared" si="76"/>
        <v>OK</v>
      </c>
    </row>
    <row r="4963" spans="1:4">
      <c r="A4963" s="10">
        <v>4902</v>
      </c>
      <c r="D4963" s="2" t="str">
        <f t="shared" si="76"/>
        <v>OK</v>
      </c>
    </row>
    <row r="4964" spans="1:4">
      <c r="A4964" s="10">
        <v>4903</v>
      </c>
      <c r="D4964" s="2" t="str">
        <f t="shared" si="76"/>
        <v>OK</v>
      </c>
    </row>
    <row r="4965" spans="1:4">
      <c r="A4965" s="10">
        <v>4904</v>
      </c>
      <c r="D4965" s="2" t="str">
        <f t="shared" si="76"/>
        <v>OK</v>
      </c>
    </row>
    <row r="4966" spans="1:4">
      <c r="A4966" s="10">
        <v>4905</v>
      </c>
      <c r="D4966" s="2" t="str">
        <f t="shared" si="76"/>
        <v>OK</v>
      </c>
    </row>
    <row r="4967" spans="1:4">
      <c r="A4967" s="10">
        <v>4906</v>
      </c>
      <c r="D4967" s="2" t="str">
        <f t="shared" si="76"/>
        <v>OK</v>
      </c>
    </row>
    <row r="4968" spans="1:4">
      <c r="A4968" s="10">
        <v>4907</v>
      </c>
      <c r="D4968" s="2" t="str">
        <f t="shared" si="76"/>
        <v>OK</v>
      </c>
    </row>
    <row r="4969" spans="1:4">
      <c r="A4969" s="10">
        <v>4908</v>
      </c>
      <c r="D4969" s="2" t="str">
        <f t="shared" si="76"/>
        <v>OK</v>
      </c>
    </row>
    <row r="4970" spans="1:4">
      <c r="A4970" s="10">
        <v>4909</v>
      </c>
      <c r="D4970" s="2" t="str">
        <f t="shared" si="76"/>
        <v>OK</v>
      </c>
    </row>
    <row r="4971" spans="1:4">
      <c r="A4971" s="10">
        <v>4910</v>
      </c>
      <c r="D4971" s="2" t="str">
        <f t="shared" si="76"/>
        <v>OK</v>
      </c>
    </row>
    <row r="4972" spans="1:4">
      <c r="A4972" s="10">
        <v>4911</v>
      </c>
      <c r="D4972" s="2" t="str">
        <f t="shared" si="76"/>
        <v>OK</v>
      </c>
    </row>
    <row r="4973" spans="1:4">
      <c r="A4973" s="10">
        <v>4912</v>
      </c>
      <c r="D4973" s="2" t="str">
        <f t="shared" si="76"/>
        <v>OK</v>
      </c>
    </row>
    <row r="4974" spans="1:4">
      <c r="A4974" s="10">
        <v>4913</v>
      </c>
      <c r="D4974" s="2" t="str">
        <f t="shared" si="76"/>
        <v>OK</v>
      </c>
    </row>
    <row r="4975" spans="1:4">
      <c r="A4975" s="10">
        <v>4914</v>
      </c>
      <c r="D4975" s="2" t="str">
        <f t="shared" si="76"/>
        <v>OK</v>
      </c>
    </row>
    <row r="4976" spans="1:4">
      <c r="A4976" s="10">
        <v>4915</v>
      </c>
      <c r="D4976" s="2" t="str">
        <f t="shared" si="76"/>
        <v>OK</v>
      </c>
    </row>
    <row r="4977" spans="1:4">
      <c r="A4977" s="10">
        <v>4916</v>
      </c>
      <c r="D4977" s="2" t="str">
        <f t="shared" si="76"/>
        <v>OK</v>
      </c>
    </row>
    <row r="4978" spans="1:4">
      <c r="A4978" s="10">
        <v>4917</v>
      </c>
      <c r="D4978" s="2" t="str">
        <f t="shared" si="76"/>
        <v>OK</v>
      </c>
    </row>
    <row r="4979" spans="1:4">
      <c r="A4979" s="10">
        <v>4918</v>
      </c>
      <c r="D4979" s="2" t="str">
        <f t="shared" si="76"/>
        <v>OK</v>
      </c>
    </row>
    <row r="4980" spans="1:4">
      <c r="A4980" s="10">
        <v>4919</v>
      </c>
      <c r="D4980" s="2" t="str">
        <f t="shared" si="76"/>
        <v>OK</v>
      </c>
    </row>
    <row r="4981" spans="1:4">
      <c r="A4981" s="10">
        <v>4920</v>
      </c>
      <c r="D4981" s="2" t="str">
        <f t="shared" si="76"/>
        <v>OK</v>
      </c>
    </row>
    <row r="4982" spans="1:4">
      <c r="A4982" s="10">
        <v>4921</v>
      </c>
      <c r="D4982" s="2" t="str">
        <f t="shared" si="76"/>
        <v>OK</v>
      </c>
    </row>
    <row r="4983" spans="1:4">
      <c r="A4983" s="10">
        <v>4922</v>
      </c>
      <c r="D4983" s="2" t="str">
        <f t="shared" si="76"/>
        <v>OK</v>
      </c>
    </row>
    <row r="4984" spans="1:4">
      <c r="A4984" s="10">
        <v>4923</v>
      </c>
      <c r="D4984" s="2" t="str">
        <f t="shared" si="76"/>
        <v>OK</v>
      </c>
    </row>
    <row r="4985" spans="1:4">
      <c r="A4985" s="10">
        <v>4924</v>
      </c>
      <c r="D4985" s="2" t="str">
        <f t="shared" si="76"/>
        <v>OK</v>
      </c>
    </row>
    <row r="4986" spans="1:4">
      <c r="A4986" s="10">
        <v>4925</v>
      </c>
      <c r="D4986" s="2" t="str">
        <f t="shared" si="76"/>
        <v>OK</v>
      </c>
    </row>
    <row r="4987" spans="1:4">
      <c r="A4987" s="10">
        <v>4926</v>
      </c>
      <c r="D4987" s="2" t="str">
        <f t="shared" si="76"/>
        <v>OK</v>
      </c>
    </row>
    <row r="4988" spans="1:4">
      <c r="A4988" s="10">
        <v>4927</v>
      </c>
      <c r="D4988" s="2" t="str">
        <f t="shared" si="76"/>
        <v>OK</v>
      </c>
    </row>
    <row r="4989" spans="1:4">
      <c r="A4989" s="10">
        <v>4928</v>
      </c>
      <c r="D4989" s="2" t="str">
        <f t="shared" si="76"/>
        <v>OK</v>
      </c>
    </row>
    <row r="4990" spans="1:4">
      <c r="A4990" s="10">
        <v>4929</v>
      </c>
      <c r="D4990" s="2" t="str">
        <f t="shared" si="76"/>
        <v>OK</v>
      </c>
    </row>
    <row r="4991" spans="1:4">
      <c r="A4991" s="10">
        <v>4930</v>
      </c>
      <c r="D4991" s="2" t="str">
        <f t="shared" ref="D4991:D5054" si="77">IF(ISBLANK(B4991),"OK",IF(A4991-B4991=0,"OK","Error?"))</f>
        <v>OK</v>
      </c>
    </row>
    <row r="4992" spans="1:4">
      <c r="A4992" s="10">
        <v>4931</v>
      </c>
      <c r="D4992" s="2" t="str">
        <f t="shared" si="77"/>
        <v>OK</v>
      </c>
    </row>
    <row r="4993" spans="1:4">
      <c r="A4993" s="10">
        <v>4932</v>
      </c>
      <c r="D4993" s="2" t="str">
        <f t="shared" si="77"/>
        <v>OK</v>
      </c>
    </row>
    <row r="4994" spans="1:4">
      <c r="A4994" s="10">
        <v>4933</v>
      </c>
      <c r="D4994" s="2" t="str">
        <f t="shared" si="77"/>
        <v>OK</v>
      </c>
    </row>
    <row r="4995" spans="1:4">
      <c r="A4995" s="12">
        <v>4934</v>
      </c>
      <c r="B4995" s="138">
        <f>'FP Info 3'!J7</f>
        <v>2106440681</v>
      </c>
      <c r="D4995" s="2" t="str">
        <f t="shared" si="77"/>
        <v>Error?</v>
      </c>
    </row>
    <row r="4996" spans="1:4">
      <c r="A4996" s="12">
        <v>4935</v>
      </c>
      <c r="B4996" s="138">
        <f>'FP Info 3'!H31</f>
        <v>290688813.97800004</v>
      </c>
      <c r="D4996" s="2" t="str">
        <f t="shared" si="77"/>
        <v>Error?</v>
      </c>
    </row>
    <row r="4997" spans="1:4">
      <c r="A4997" s="12">
        <v>4936</v>
      </c>
      <c r="B4997" s="138">
        <f>'FP Info 3'!H37</f>
        <v>200907504</v>
      </c>
      <c r="D4997" s="2" t="str">
        <f t="shared" si="77"/>
        <v>Error?</v>
      </c>
    </row>
    <row r="4998" spans="1:4">
      <c r="A4998" s="10">
        <v>4937</v>
      </c>
      <c r="D4998" s="2" t="str">
        <f t="shared" si="77"/>
        <v>OK</v>
      </c>
    </row>
    <row r="4999" spans="1:4">
      <c r="A4999" s="10">
        <v>4938</v>
      </c>
      <c r="C4999" s="2" t="s">
        <v>572</v>
      </c>
      <c r="D4999" s="2" t="str">
        <f t="shared" si="77"/>
        <v>OK</v>
      </c>
    </row>
    <row r="5000" spans="1:4">
      <c r="A5000" s="5">
        <v>4939</v>
      </c>
      <c r="B5000" s="138">
        <f>'Revenues 9-14'!K169</f>
        <v>0</v>
      </c>
      <c r="C5000" s="2" t="s">
        <v>572</v>
      </c>
      <c r="D5000" s="2" t="str">
        <f t="shared" si="77"/>
        <v>Error?</v>
      </c>
    </row>
    <row r="5001" spans="1:4">
      <c r="A5001" s="10">
        <v>4940</v>
      </c>
      <c r="D5001" s="2" t="str">
        <f t="shared" si="77"/>
        <v>OK</v>
      </c>
    </row>
    <row r="5002" spans="1:4">
      <c r="A5002" s="10">
        <v>4941</v>
      </c>
      <c r="D5002" s="2" t="str">
        <f t="shared" si="77"/>
        <v>OK</v>
      </c>
    </row>
    <row r="5003" spans="1:4">
      <c r="A5003" s="10">
        <v>4942</v>
      </c>
      <c r="D5003" s="2" t="str">
        <f t="shared" si="77"/>
        <v>OK</v>
      </c>
    </row>
    <row r="5004" spans="1:4">
      <c r="A5004" s="10">
        <v>4943</v>
      </c>
      <c r="D5004" s="2" t="str">
        <f t="shared" si="77"/>
        <v>OK</v>
      </c>
    </row>
    <row r="5005" spans="1:4">
      <c r="A5005" s="10">
        <v>4944</v>
      </c>
      <c r="C5005" s="2" t="s">
        <v>572</v>
      </c>
      <c r="D5005" s="2" t="str">
        <f t="shared" si="77"/>
        <v>OK</v>
      </c>
    </row>
    <row r="5006" spans="1:4">
      <c r="A5006" s="10">
        <v>4945</v>
      </c>
      <c r="D5006" s="2" t="str">
        <f t="shared" si="77"/>
        <v>OK</v>
      </c>
    </row>
    <row r="5007" spans="1:4">
      <c r="A5007" s="10">
        <v>4946</v>
      </c>
      <c r="D5007" s="2" t="str">
        <f t="shared" si="77"/>
        <v>OK</v>
      </c>
    </row>
    <row r="5008" spans="1:4">
      <c r="A5008" s="10">
        <v>4947</v>
      </c>
      <c r="D5008" s="2" t="str">
        <f t="shared" si="77"/>
        <v>OK</v>
      </c>
    </row>
    <row r="5009" spans="1:4">
      <c r="A5009" s="10">
        <v>4948</v>
      </c>
      <c r="C5009" s="2" t="s">
        <v>572</v>
      </c>
      <c r="D5009" s="2" t="str">
        <f t="shared" si="77"/>
        <v>OK</v>
      </c>
    </row>
    <row r="5010" spans="1:4">
      <c r="A5010" s="10">
        <v>4949</v>
      </c>
      <c r="C5010" s="2" t="s">
        <v>572</v>
      </c>
      <c r="D5010" s="2" t="str">
        <f t="shared" si="77"/>
        <v>OK</v>
      </c>
    </row>
    <row r="5011" spans="1:4">
      <c r="A5011" s="5">
        <v>4950</v>
      </c>
      <c r="B5011" s="138">
        <f>'Acct Summary 7-8'!I6</f>
        <v>0</v>
      </c>
      <c r="C5011" s="2" t="s">
        <v>572</v>
      </c>
      <c r="D5011" s="2" t="str">
        <f t="shared" si="77"/>
        <v>Error?</v>
      </c>
    </row>
    <row r="5012" spans="1:4">
      <c r="A5012" s="5">
        <v>4951</v>
      </c>
      <c r="B5012" s="138">
        <f>'Acct Summary 7-8'!C27</f>
        <v>0</v>
      </c>
      <c r="C5012" s="2" t="s">
        <v>572</v>
      </c>
      <c r="D5012" s="2" t="str">
        <f t="shared" si="77"/>
        <v>Error?</v>
      </c>
    </row>
    <row r="5013" spans="1:4">
      <c r="A5013" s="5">
        <v>4952</v>
      </c>
      <c r="B5013" s="138">
        <f>'Acct Summary 7-8'!D27</f>
        <v>5000000</v>
      </c>
      <c r="D5013" s="2" t="str">
        <f t="shared" si="77"/>
        <v>Error?</v>
      </c>
    </row>
    <row r="5014" spans="1:4">
      <c r="A5014" s="5">
        <v>4953</v>
      </c>
      <c r="B5014" s="138">
        <f>'Acct Summary 7-8'!F27</f>
        <v>0</v>
      </c>
      <c r="C5014" s="2" t="s">
        <v>572</v>
      </c>
      <c r="D5014" s="2" t="str">
        <f t="shared" si="77"/>
        <v>Error?</v>
      </c>
    </row>
    <row r="5015" spans="1:4">
      <c r="A5015" s="10">
        <v>4954</v>
      </c>
      <c r="D5015" s="2" t="str">
        <f t="shared" si="77"/>
        <v>OK</v>
      </c>
    </row>
    <row r="5016" spans="1:4">
      <c r="A5016" s="10">
        <v>4955</v>
      </c>
      <c r="D5016" s="2" t="str">
        <f t="shared" si="77"/>
        <v>OK</v>
      </c>
    </row>
    <row r="5017" spans="1:4">
      <c r="A5017" s="10">
        <v>4956</v>
      </c>
      <c r="D5017" s="2" t="str">
        <f t="shared" si="77"/>
        <v>OK</v>
      </c>
    </row>
    <row r="5018" spans="1:4">
      <c r="A5018" s="10">
        <v>4957</v>
      </c>
      <c r="D5018" s="2" t="str">
        <f t="shared" si="77"/>
        <v>OK</v>
      </c>
    </row>
    <row r="5019" spans="1:4">
      <c r="A5019" s="10">
        <v>4958</v>
      </c>
      <c r="D5019" s="2" t="str">
        <f t="shared" si="77"/>
        <v>OK</v>
      </c>
    </row>
    <row r="5020" spans="1:4">
      <c r="A5020" s="10">
        <v>4959</v>
      </c>
      <c r="D5020" s="2" t="str">
        <f t="shared" si="77"/>
        <v>OK</v>
      </c>
    </row>
    <row r="5021" spans="1:4">
      <c r="A5021" s="10">
        <v>4960</v>
      </c>
      <c r="D5021" s="2" t="str">
        <f t="shared" si="77"/>
        <v>OK</v>
      </c>
    </row>
    <row r="5022" spans="1:4">
      <c r="A5022" s="5">
        <v>4961</v>
      </c>
      <c r="B5022" s="138">
        <f>'Acct Summary 7-8'!C49</f>
        <v>0</v>
      </c>
      <c r="D5022" s="2" t="str">
        <f t="shared" si="77"/>
        <v>Error?</v>
      </c>
    </row>
    <row r="5023" spans="1:4">
      <c r="A5023" s="5">
        <v>4962</v>
      </c>
      <c r="B5023" s="138">
        <f>'Acct Summary 7-8'!D49</f>
        <v>0</v>
      </c>
      <c r="D5023" s="2" t="str">
        <f t="shared" si="77"/>
        <v>Error?</v>
      </c>
    </row>
    <row r="5024" spans="1:4">
      <c r="A5024" s="5">
        <v>4963</v>
      </c>
      <c r="B5024" s="138">
        <f>'Acct Summary 7-8'!F49</f>
        <v>5000000</v>
      </c>
      <c r="D5024" s="2" t="str">
        <f t="shared" si="77"/>
        <v>Error?</v>
      </c>
    </row>
    <row r="5025" spans="1:4">
      <c r="A5025" s="10">
        <v>4964</v>
      </c>
      <c r="C5025" s="2" t="s">
        <v>572</v>
      </c>
      <c r="D5025" s="2" t="str">
        <f t="shared" si="77"/>
        <v>OK</v>
      </c>
    </row>
    <row r="5026" spans="1:4">
      <c r="A5026" s="5">
        <v>4965</v>
      </c>
      <c r="B5026" s="138">
        <f>'Revenues 9-14'!C6</f>
        <v>0</v>
      </c>
      <c r="D5026" s="2" t="str">
        <f t="shared" si="77"/>
        <v>Error?</v>
      </c>
    </row>
    <row r="5027" spans="1:4">
      <c r="A5027" s="5">
        <v>4966</v>
      </c>
      <c r="B5027" s="138">
        <f>'Revenues 9-14'!F104</f>
        <v>0</v>
      </c>
      <c r="D5027" s="2" t="str">
        <f t="shared" si="77"/>
        <v>Error?</v>
      </c>
    </row>
    <row r="5028" spans="1:4">
      <c r="A5028" s="10">
        <v>4967</v>
      </c>
      <c r="D5028" s="2" t="str">
        <f t="shared" si="77"/>
        <v>OK</v>
      </c>
    </row>
    <row r="5029" spans="1:4">
      <c r="A5029" s="10">
        <v>4968</v>
      </c>
      <c r="D5029" s="2" t="str">
        <f t="shared" si="77"/>
        <v>OK</v>
      </c>
    </row>
    <row r="5030" spans="1:4">
      <c r="A5030" s="10">
        <v>4969</v>
      </c>
      <c r="D5030" s="2" t="str">
        <f t="shared" si="77"/>
        <v>OK</v>
      </c>
    </row>
    <row r="5031" spans="1:4">
      <c r="A5031" s="10">
        <v>4970</v>
      </c>
      <c r="D5031" s="2" t="str">
        <f t="shared" si="77"/>
        <v>OK</v>
      </c>
    </row>
    <row r="5032" spans="1:4">
      <c r="A5032" s="10">
        <v>4971</v>
      </c>
      <c r="D5032" s="2" t="str">
        <f t="shared" si="77"/>
        <v>OK</v>
      </c>
    </row>
    <row r="5033" spans="1:4">
      <c r="A5033" s="10">
        <v>4972</v>
      </c>
      <c r="D5033" s="2" t="str">
        <f t="shared" si="77"/>
        <v>OK</v>
      </c>
    </row>
    <row r="5034" spans="1:4">
      <c r="A5034" s="10">
        <v>4973</v>
      </c>
      <c r="D5034" s="2" t="str">
        <f t="shared" si="77"/>
        <v>OK</v>
      </c>
    </row>
    <row r="5035" spans="1:4">
      <c r="A5035" s="10">
        <v>4974</v>
      </c>
      <c r="D5035" s="2" t="str">
        <f t="shared" si="77"/>
        <v>OK</v>
      </c>
    </row>
    <row r="5036" spans="1:4">
      <c r="A5036" s="10">
        <v>4975</v>
      </c>
      <c r="D5036" s="2" t="str">
        <f t="shared" si="77"/>
        <v>OK</v>
      </c>
    </row>
    <row r="5037" spans="1:4">
      <c r="A5037" s="10">
        <v>4976</v>
      </c>
      <c r="D5037" s="2" t="str">
        <f t="shared" si="77"/>
        <v>OK</v>
      </c>
    </row>
    <row r="5038" spans="1:4">
      <c r="A5038" s="10">
        <v>4977</v>
      </c>
      <c r="D5038" s="2" t="str">
        <f t="shared" si="77"/>
        <v>OK</v>
      </c>
    </row>
    <row r="5039" spans="1:4">
      <c r="A5039" s="10">
        <v>4978</v>
      </c>
      <c r="D5039" s="2" t="str">
        <f t="shared" si="77"/>
        <v>OK</v>
      </c>
    </row>
    <row r="5040" spans="1:4">
      <c r="A5040" s="10">
        <v>4979</v>
      </c>
      <c r="D5040" s="2" t="str">
        <f t="shared" si="77"/>
        <v>OK</v>
      </c>
    </row>
    <row r="5041" spans="1:4">
      <c r="A5041" s="10">
        <v>4980</v>
      </c>
      <c r="D5041" s="2" t="str">
        <f t="shared" si="77"/>
        <v>OK</v>
      </c>
    </row>
    <row r="5042" spans="1:4">
      <c r="A5042" s="10">
        <v>4981</v>
      </c>
      <c r="D5042" s="2" t="str">
        <f t="shared" si="77"/>
        <v>OK</v>
      </c>
    </row>
    <row r="5043" spans="1:4">
      <c r="A5043" s="10">
        <v>4982</v>
      </c>
      <c r="D5043" s="2" t="str">
        <f t="shared" si="77"/>
        <v>OK</v>
      </c>
    </row>
    <row r="5044" spans="1:4">
      <c r="A5044" s="10">
        <v>4983</v>
      </c>
      <c r="D5044" s="2" t="str">
        <f t="shared" si="77"/>
        <v>OK</v>
      </c>
    </row>
    <row r="5045" spans="1:4">
      <c r="A5045" s="10">
        <v>4984</v>
      </c>
      <c r="D5045" s="2" t="str">
        <f t="shared" si="77"/>
        <v>OK</v>
      </c>
    </row>
    <row r="5046" spans="1:4">
      <c r="A5046" s="10">
        <v>4985</v>
      </c>
      <c r="D5046" s="2" t="str">
        <f t="shared" si="77"/>
        <v>OK</v>
      </c>
    </row>
    <row r="5047" spans="1:4">
      <c r="A5047" s="10">
        <v>4986</v>
      </c>
      <c r="D5047" s="2" t="str">
        <f t="shared" si="77"/>
        <v>OK</v>
      </c>
    </row>
    <row r="5048" spans="1:4">
      <c r="A5048" s="10">
        <v>4987</v>
      </c>
      <c r="D5048" s="2" t="str">
        <f t="shared" si="77"/>
        <v>OK</v>
      </c>
    </row>
    <row r="5049" spans="1:4">
      <c r="A5049" s="10">
        <v>4988</v>
      </c>
      <c r="D5049" s="2" t="str">
        <f t="shared" si="77"/>
        <v>OK</v>
      </c>
    </row>
    <row r="5050" spans="1:4">
      <c r="A5050" s="10">
        <v>4989</v>
      </c>
      <c r="D5050" s="2" t="str">
        <f t="shared" si="77"/>
        <v>OK</v>
      </c>
    </row>
    <row r="5051" spans="1:4">
      <c r="A5051" s="10">
        <v>4990</v>
      </c>
      <c r="D5051" s="2" t="str">
        <f t="shared" si="77"/>
        <v>OK</v>
      </c>
    </row>
    <row r="5052" spans="1:4">
      <c r="A5052" s="10">
        <v>4991</v>
      </c>
      <c r="D5052" s="2" t="str">
        <f t="shared" si="77"/>
        <v>OK</v>
      </c>
    </row>
    <row r="5053" spans="1:4">
      <c r="A5053" s="10">
        <v>4992</v>
      </c>
      <c r="D5053" s="2" t="str">
        <f t="shared" si="77"/>
        <v>OK</v>
      </c>
    </row>
    <row r="5054" spans="1:4">
      <c r="A5054" s="10">
        <v>4993</v>
      </c>
      <c r="D5054" s="2" t="str">
        <f t="shared" si="77"/>
        <v>OK</v>
      </c>
    </row>
    <row r="5055" spans="1:4">
      <c r="A5055" s="10">
        <v>4994</v>
      </c>
      <c r="D5055" s="2" t="str">
        <f t="shared" ref="D5055:D5118" si="78">IF(ISBLANK(B5055),"OK",IF(A5055-B5055=0,"OK","Error?"))</f>
        <v>OK</v>
      </c>
    </row>
    <row r="5056" spans="1:4">
      <c r="A5056" s="5">
        <v>4995</v>
      </c>
      <c r="B5056" s="138">
        <f>'Revenues 9-14'!C160</f>
        <v>0</v>
      </c>
      <c r="D5056" s="2" t="str">
        <f t="shared" si="78"/>
        <v>Error?</v>
      </c>
    </row>
    <row r="5057" spans="1:4">
      <c r="A5057" s="5">
        <v>4996</v>
      </c>
      <c r="B5057" s="138">
        <f>'Revenues 9-14'!D160</f>
        <v>0</v>
      </c>
      <c r="D5057" s="2" t="str">
        <f t="shared" si="78"/>
        <v>Error?</v>
      </c>
    </row>
    <row r="5058" spans="1:4">
      <c r="A5058" s="5">
        <v>4997</v>
      </c>
      <c r="B5058" s="138">
        <f>'Revenues 9-14'!F160</f>
        <v>0</v>
      </c>
      <c r="D5058" s="2" t="str">
        <f t="shared" si="78"/>
        <v>Error?</v>
      </c>
    </row>
    <row r="5059" spans="1:4">
      <c r="A5059" s="5">
        <v>4998</v>
      </c>
      <c r="B5059" s="138">
        <f>'Revenues 9-14'!G160</f>
        <v>0</v>
      </c>
      <c r="D5059" s="2" t="str">
        <f t="shared" si="78"/>
        <v>Error?</v>
      </c>
    </row>
    <row r="5060" spans="1:4">
      <c r="A5060" s="5">
        <v>4999</v>
      </c>
      <c r="B5060" s="138">
        <f>'Revenues 9-14'!C161</f>
        <v>0</v>
      </c>
      <c r="D5060" s="2" t="str">
        <f t="shared" si="78"/>
        <v>Error?</v>
      </c>
    </row>
    <row r="5061" spans="1:4">
      <c r="A5061" s="5">
        <v>5000</v>
      </c>
      <c r="B5061" s="138">
        <f>'Revenues 9-14'!C5</f>
        <v>79085808</v>
      </c>
      <c r="D5061" s="2" t="str">
        <f t="shared" si="78"/>
        <v>Error?</v>
      </c>
    </row>
    <row r="5062" spans="1:4">
      <c r="A5062" s="10">
        <v>5001</v>
      </c>
      <c r="D5062" s="2" t="str">
        <f t="shared" si="78"/>
        <v>OK</v>
      </c>
    </row>
    <row r="5063" spans="1:4">
      <c r="A5063" s="5">
        <v>5002</v>
      </c>
      <c r="B5063" s="138">
        <f>'Revenues 9-14'!C7</f>
        <v>15490293</v>
      </c>
      <c r="D5063" s="2" t="str">
        <f t="shared" si="78"/>
        <v>Error?</v>
      </c>
    </row>
    <row r="5064" spans="1:4">
      <c r="A5064" s="5">
        <v>5003</v>
      </c>
      <c r="B5064" s="138">
        <f>'Revenues 9-14'!C10</f>
        <v>0</v>
      </c>
      <c r="D5064" s="2" t="str">
        <f t="shared" si="78"/>
        <v>Error?</v>
      </c>
    </row>
    <row r="5065" spans="1:4">
      <c r="A5065" s="5">
        <v>5004</v>
      </c>
      <c r="B5065" s="138">
        <f>'Revenues 9-14'!C11</f>
        <v>0</v>
      </c>
      <c r="D5065" s="2" t="str">
        <f t="shared" si="78"/>
        <v>Error?</v>
      </c>
    </row>
    <row r="5066" spans="1:4">
      <c r="A5066" s="5">
        <v>5005</v>
      </c>
      <c r="B5066" s="138">
        <f>'Revenues 9-14'!C12</f>
        <v>94576101</v>
      </c>
      <c r="C5066" s="2" t="s">
        <v>572</v>
      </c>
      <c r="D5066" s="2" t="str">
        <f t="shared" si="78"/>
        <v>Error?</v>
      </c>
    </row>
    <row r="5067" spans="1:4">
      <c r="A5067" s="5">
        <v>5006</v>
      </c>
      <c r="B5067" s="138">
        <f>'Revenues 9-14'!C14</f>
        <v>0</v>
      </c>
      <c r="D5067" s="2" t="str">
        <f t="shared" si="78"/>
        <v>Error?</v>
      </c>
    </row>
    <row r="5068" spans="1:4">
      <c r="A5068" s="5">
        <v>5007</v>
      </c>
      <c r="B5068" s="138">
        <f>'Revenues 9-14'!C15</f>
        <v>0</v>
      </c>
      <c r="D5068" s="2" t="str">
        <f t="shared" si="78"/>
        <v>Error?</v>
      </c>
    </row>
    <row r="5069" spans="1:4">
      <c r="A5069" s="5">
        <v>5008</v>
      </c>
      <c r="B5069" s="138">
        <f>'Revenues 9-14'!C16</f>
        <v>11150417</v>
      </c>
      <c r="D5069" s="2" t="str">
        <f t="shared" si="78"/>
        <v>Error?</v>
      </c>
    </row>
    <row r="5070" spans="1:4">
      <c r="A5070" s="5">
        <v>5009</v>
      </c>
      <c r="B5070" s="138">
        <f>'Revenues 9-14'!C17</f>
        <v>0</v>
      </c>
      <c r="D5070" s="2" t="str">
        <f t="shared" si="78"/>
        <v>Error?</v>
      </c>
    </row>
    <row r="5071" spans="1:4">
      <c r="A5071" s="5">
        <v>5010</v>
      </c>
      <c r="B5071" s="138">
        <f>'Revenues 9-14'!C18</f>
        <v>11150417</v>
      </c>
      <c r="C5071" s="2" t="s">
        <v>572</v>
      </c>
      <c r="D5071" s="2" t="str">
        <f t="shared" si="78"/>
        <v>Error?</v>
      </c>
    </row>
    <row r="5072" spans="1:4">
      <c r="A5072" s="5">
        <v>5011</v>
      </c>
      <c r="B5072" s="138">
        <f>'Revenues 9-14'!C20</f>
        <v>667225</v>
      </c>
      <c r="D5072" s="2" t="str">
        <f t="shared" si="78"/>
        <v>Error?</v>
      </c>
    </row>
    <row r="5073" spans="1:4">
      <c r="A5073" s="5">
        <v>5012</v>
      </c>
      <c r="B5073" s="138">
        <f>'Revenues 9-14'!C21</f>
        <v>0</v>
      </c>
      <c r="D5073" s="2" t="str">
        <f t="shared" si="78"/>
        <v>Error?</v>
      </c>
    </row>
    <row r="5074" spans="1:4">
      <c r="A5074" s="5">
        <v>5013</v>
      </c>
      <c r="B5074" s="138">
        <f>'Revenues 9-14'!C22</f>
        <v>0</v>
      </c>
      <c r="D5074" s="2" t="str">
        <f t="shared" si="78"/>
        <v>Error?</v>
      </c>
    </row>
    <row r="5075" spans="1:4">
      <c r="A5075" s="5">
        <v>5014</v>
      </c>
      <c r="B5075" s="138">
        <f>'Revenues 9-14'!C24</f>
        <v>322595</v>
      </c>
      <c r="D5075" s="2" t="str">
        <f t="shared" si="78"/>
        <v>Error?</v>
      </c>
    </row>
    <row r="5076" spans="1:4">
      <c r="A5076" s="5">
        <v>5015</v>
      </c>
      <c r="B5076" s="138">
        <f>'Revenues 9-14'!C25</f>
        <v>0</v>
      </c>
      <c r="D5076" s="2" t="str">
        <f t="shared" si="78"/>
        <v>Error?</v>
      </c>
    </row>
    <row r="5077" spans="1:4">
      <c r="A5077" s="5">
        <v>5016</v>
      </c>
      <c r="B5077" s="138">
        <f>'Revenues 9-14'!C26</f>
        <v>0</v>
      </c>
      <c r="D5077" s="2" t="str">
        <f t="shared" si="78"/>
        <v>Error?</v>
      </c>
    </row>
    <row r="5078" spans="1:4">
      <c r="A5078" s="5">
        <v>5017</v>
      </c>
      <c r="B5078" s="138">
        <f>'Revenues 9-14'!C28</f>
        <v>0</v>
      </c>
      <c r="D5078" s="2" t="str">
        <f t="shared" si="78"/>
        <v>Error?</v>
      </c>
    </row>
    <row r="5079" spans="1:4">
      <c r="A5079" s="5">
        <v>5018</v>
      </c>
      <c r="B5079" s="138">
        <f>'Revenues 9-14'!C29</f>
        <v>0</v>
      </c>
      <c r="D5079" s="2" t="str">
        <f t="shared" si="78"/>
        <v>Error?</v>
      </c>
    </row>
    <row r="5080" spans="1:4">
      <c r="A5080" s="5">
        <v>5019</v>
      </c>
      <c r="B5080" s="138">
        <f>'Revenues 9-14'!C30</f>
        <v>0</v>
      </c>
      <c r="D5080" s="2" t="str">
        <f t="shared" si="78"/>
        <v>Error?</v>
      </c>
    </row>
    <row r="5081" spans="1:4">
      <c r="A5081" s="5">
        <v>5020</v>
      </c>
      <c r="B5081" s="138">
        <f>'Revenues 9-14'!C32</f>
        <v>0</v>
      </c>
      <c r="D5081" s="2" t="str">
        <f t="shared" si="78"/>
        <v>Error?</v>
      </c>
    </row>
    <row r="5082" spans="1:4">
      <c r="A5082" s="5">
        <v>5021</v>
      </c>
      <c r="B5082" s="138">
        <f>'Revenues 9-14'!C33</f>
        <v>1134756</v>
      </c>
      <c r="D5082" s="2" t="str">
        <f t="shared" si="78"/>
        <v>Error?</v>
      </c>
    </row>
    <row r="5083" spans="1:4">
      <c r="A5083" s="5">
        <v>5022</v>
      </c>
      <c r="B5083" s="138">
        <f>'Revenues 9-14'!C34</f>
        <v>0</v>
      </c>
      <c r="D5083" s="2" t="str">
        <f t="shared" si="78"/>
        <v>Error?</v>
      </c>
    </row>
    <row r="5084" spans="1:4">
      <c r="A5084" s="5">
        <v>5023</v>
      </c>
      <c r="B5084" s="138">
        <f>'Revenues 9-14'!C36</f>
        <v>52260</v>
      </c>
      <c r="D5084" s="2" t="str">
        <f t="shared" si="78"/>
        <v>Error?</v>
      </c>
    </row>
    <row r="5085" spans="1:4">
      <c r="A5085" s="5">
        <v>5024</v>
      </c>
      <c r="B5085" s="138">
        <f>'Revenues 9-14'!C37</f>
        <v>0</v>
      </c>
      <c r="D5085" s="2" t="str">
        <f t="shared" si="78"/>
        <v>Error?</v>
      </c>
    </row>
    <row r="5086" spans="1:4">
      <c r="A5086" s="5">
        <v>5025</v>
      </c>
      <c r="B5086" s="138">
        <f>'Revenues 9-14'!C38</f>
        <v>0</v>
      </c>
      <c r="D5086" s="2" t="str">
        <f t="shared" si="78"/>
        <v>Error?</v>
      </c>
    </row>
    <row r="5087" spans="1:4">
      <c r="A5087" s="5">
        <v>5026</v>
      </c>
      <c r="B5087" s="138">
        <f>'Revenues 9-14'!C40</f>
        <v>2176836</v>
      </c>
      <c r="C5087" s="2" t="s">
        <v>572</v>
      </c>
      <c r="D5087" s="2" t="str">
        <f t="shared" si="78"/>
        <v>Error?</v>
      </c>
    </row>
    <row r="5088" spans="1:4">
      <c r="A5088" s="5">
        <v>5027</v>
      </c>
      <c r="B5088" s="138">
        <f>'Revenues 9-14'!C65</f>
        <v>2026121</v>
      </c>
      <c r="D5088" s="2" t="str">
        <f t="shared" si="78"/>
        <v>Error?</v>
      </c>
    </row>
    <row r="5089" spans="1:4">
      <c r="A5089" s="5">
        <v>5028</v>
      </c>
      <c r="B5089" s="138">
        <f>'Revenues 9-14'!C66</f>
        <v>0</v>
      </c>
      <c r="D5089" s="2" t="str">
        <f t="shared" si="78"/>
        <v>Error?</v>
      </c>
    </row>
    <row r="5090" spans="1:4">
      <c r="A5090" s="5">
        <v>5029</v>
      </c>
      <c r="B5090" s="138">
        <f>'Revenues 9-14'!C67</f>
        <v>2026121</v>
      </c>
      <c r="C5090" s="2" t="s">
        <v>572</v>
      </c>
      <c r="D5090" s="2" t="str">
        <f t="shared" si="78"/>
        <v>Error?</v>
      </c>
    </row>
    <row r="5091" spans="1:4">
      <c r="A5091" s="5">
        <v>5030</v>
      </c>
      <c r="B5091" s="138">
        <f>'Revenues 9-14'!C70</f>
        <v>1082</v>
      </c>
      <c r="D5091" s="2" t="str">
        <f t="shared" si="78"/>
        <v>Error?</v>
      </c>
    </row>
    <row r="5092" spans="1:4">
      <c r="A5092" s="5">
        <v>5031</v>
      </c>
      <c r="B5092" s="138">
        <f>'Revenues 9-14'!C71</f>
        <v>361331</v>
      </c>
      <c r="D5092" s="2" t="str">
        <f t="shared" si="78"/>
        <v>Error?</v>
      </c>
    </row>
    <row r="5093" spans="1:4">
      <c r="A5093" s="5">
        <v>5032</v>
      </c>
      <c r="B5093" s="138">
        <f>'Revenues 9-14'!C72</f>
        <v>0</v>
      </c>
      <c r="D5093" s="2" t="str">
        <f t="shared" si="78"/>
        <v>Error?</v>
      </c>
    </row>
    <row r="5094" spans="1:4">
      <c r="A5094" s="5">
        <v>5033</v>
      </c>
      <c r="B5094" s="138">
        <f>'Revenues 9-14'!C73</f>
        <v>0</v>
      </c>
      <c r="D5094" s="2" t="str">
        <f t="shared" si="78"/>
        <v>Error?</v>
      </c>
    </row>
    <row r="5095" spans="1:4">
      <c r="A5095" s="5">
        <v>5034</v>
      </c>
      <c r="B5095" s="138">
        <f>'Revenues 9-14'!C74</f>
        <v>33339</v>
      </c>
      <c r="D5095" s="2" t="str">
        <f t="shared" si="78"/>
        <v>Error?</v>
      </c>
    </row>
    <row r="5096" spans="1:4">
      <c r="A5096" s="5">
        <v>5035</v>
      </c>
      <c r="B5096" s="138">
        <f>'Revenues 9-14'!C75</f>
        <v>397164</v>
      </c>
      <c r="C5096" s="2" t="s">
        <v>572</v>
      </c>
      <c r="D5096" s="2" t="str">
        <f t="shared" si="78"/>
        <v>Error?</v>
      </c>
    </row>
    <row r="5097" spans="1:4">
      <c r="A5097" s="5">
        <v>5036</v>
      </c>
      <c r="B5097" s="138">
        <f>'Revenues 9-14'!C77</f>
        <v>174618</v>
      </c>
      <c r="D5097" s="2" t="str">
        <f t="shared" si="78"/>
        <v>Error?</v>
      </c>
    </row>
    <row r="5098" spans="1:4">
      <c r="A5098" s="5">
        <v>5037</v>
      </c>
      <c r="B5098" s="138">
        <f>'Revenues 9-14'!C78</f>
        <v>4928</v>
      </c>
      <c r="D5098" s="2" t="str">
        <f t="shared" si="78"/>
        <v>Error?</v>
      </c>
    </row>
    <row r="5099" spans="1:4">
      <c r="A5099" s="5">
        <v>5038</v>
      </c>
      <c r="B5099" s="138">
        <f>'Revenues 9-14'!C79</f>
        <v>1444</v>
      </c>
      <c r="D5099" s="2" t="str">
        <f t="shared" si="78"/>
        <v>Error?</v>
      </c>
    </row>
    <row r="5100" spans="1:4">
      <c r="A5100" s="5">
        <v>5039</v>
      </c>
      <c r="B5100" s="138">
        <f>'Revenues 9-14'!C80</f>
        <v>0</v>
      </c>
      <c r="D5100" s="2" t="str">
        <f t="shared" si="78"/>
        <v>Error?</v>
      </c>
    </row>
    <row r="5101" spans="1:4">
      <c r="A5101" s="5">
        <v>5040</v>
      </c>
      <c r="B5101" s="138">
        <f>'Revenues 9-14'!C81</f>
        <v>24373</v>
      </c>
      <c r="D5101" s="2" t="str">
        <f t="shared" si="78"/>
        <v>Error?</v>
      </c>
    </row>
    <row r="5102" spans="1:4">
      <c r="A5102" s="5">
        <v>5041</v>
      </c>
      <c r="B5102" s="138">
        <f>'Revenues 9-14'!C82</f>
        <v>205363</v>
      </c>
      <c r="C5102" s="2" t="s">
        <v>572</v>
      </c>
      <c r="D5102" s="2" t="str">
        <f t="shared" si="78"/>
        <v>Error?</v>
      </c>
    </row>
    <row r="5103" spans="1:4">
      <c r="A5103" s="5">
        <v>5042</v>
      </c>
      <c r="B5103" s="138">
        <f>'Revenues 9-14'!C84</f>
        <v>0</v>
      </c>
      <c r="D5103" s="2" t="str">
        <f t="shared" si="78"/>
        <v>Error?</v>
      </c>
    </row>
    <row r="5104" spans="1:4">
      <c r="A5104" s="5">
        <v>5043</v>
      </c>
      <c r="B5104" s="138">
        <f>'Revenues 9-14'!C85</f>
        <v>0</v>
      </c>
      <c r="D5104" s="2" t="str">
        <f t="shared" si="78"/>
        <v>Error?</v>
      </c>
    </row>
    <row r="5105" spans="1:4">
      <c r="A5105" s="5">
        <v>5044</v>
      </c>
      <c r="B5105" s="138">
        <f>'Revenues 9-14'!C86</f>
        <v>0</v>
      </c>
      <c r="D5105" s="2" t="str">
        <f t="shared" si="78"/>
        <v>Error?</v>
      </c>
    </row>
    <row r="5106" spans="1:4">
      <c r="A5106" s="5">
        <v>5045</v>
      </c>
      <c r="B5106" s="138">
        <f>'Revenues 9-14'!C87</f>
        <v>0</v>
      </c>
      <c r="D5106" s="2" t="str">
        <f t="shared" si="78"/>
        <v>Error?</v>
      </c>
    </row>
    <row r="5107" spans="1:4">
      <c r="A5107" s="5">
        <v>5046</v>
      </c>
      <c r="B5107" s="138">
        <f>'Revenues 9-14'!C88</f>
        <v>0</v>
      </c>
      <c r="D5107" s="2" t="str">
        <f t="shared" si="78"/>
        <v>Error?</v>
      </c>
    </row>
    <row r="5108" spans="1:4">
      <c r="A5108" s="5">
        <v>5047</v>
      </c>
      <c r="B5108" s="138">
        <f>'Revenues 9-14'!C89</f>
        <v>0</v>
      </c>
      <c r="D5108" s="2" t="str">
        <f t="shared" si="78"/>
        <v>Error?</v>
      </c>
    </row>
    <row r="5109" spans="1:4">
      <c r="A5109" s="5">
        <v>5048</v>
      </c>
      <c r="B5109" s="138">
        <f>'Revenues 9-14'!C90</f>
        <v>0</v>
      </c>
      <c r="D5109" s="2" t="str">
        <f t="shared" si="78"/>
        <v>Error?</v>
      </c>
    </row>
    <row r="5110" spans="1:4">
      <c r="A5110" s="5">
        <v>5049</v>
      </c>
      <c r="B5110" s="138">
        <f>'Revenues 9-14'!C91</f>
        <v>0</v>
      </c>
      <c r="D5110" s="2" t="str">
        <f t="shared" si="78"/>
        <v>Error?</v>
      </c>
    </row>
    <row r="5111" spans="1:4">
      <c r="A5111" s="5">
        <v>5050</v>
      </c>
      <c r="B5111" s="138">
        <f>'Revenues 9-14'!C92</f>
        <v>0</v>
      </c>
      <c r="D5111" s="2" t="str">
        <f t="shared" si="78"/>
        <v>Error?</v>
      </c>
    </row>
    <row r="5112" spans="1:4">
      <c r="A5112" s="5">
        <v>5051</v>
      </c>
      <c r="B5112" s="138">
        <f>'Revenues 9-14'!C93</f>
        <v>0</v>
      </c>
      <c r="C5112" s="2" t="s">
        <v>572</v>
      </c>
      <c r="D5112" s="2" t="str">
        <f t="shared" si="78"/>
        <v>Error?</v>
      </c>
    </row>
    <row r="5113" spans="1:4">
      <c r="A5113" s="5">
        <v>5052</v>
      </c>
      <c r="B5113" s="138">
        <f>'Revenues 9-14'!C95</f>
        <v>29180</v>
      </c>
      <c r="D5113" s="2" t="str">
        <f t="shared" si="78"/>
        <v>Error?</v>
      </c>
    </row>
    <row r="5114" spans="1:4">
      <c r="A5114" s="5">
        <v>5053</v>
      </c>
      <c r="B5114" s="138">
        <f>'Revenues 9-14'!C96</f>
        <v>217324</v>
      </c>
      <c r="D5114" s="2" t="str">
        <f t="shared" si="78"/>
        <v>Error?</v>
      </c>
    </row>
    <row r="5115" spans="1:4">
      <c r="A5115" s="5">
        <v>5054</v>
      </c>
      <c r="B5115" s="138">
        <f>'Revenues 9-14'!C98</f>
        <v>0</v>
      </c>
      <c r="D5115" s="2" t="str">
        <f t="shared" si="78"/>
        <v>Error?</v>
      </c>
    </row>
    <row r="5116" spans="1:4">
      <c r="A5116" s="5">
        <v>5055</v>
      </c>
      <c r="B5116" s="138">
        <f>'Revenues 9-14'!C99</f>
        <v>363182</v>
      </c>
      <c r="D5116" s="2" t="str">
        <f t="shared" si="78"/>
        <v>Error?</v>
      </c>
    </row>
    <row r="5117" spans="1:4">
      <c r="A5117" s="5">
        <v>5056</v>
      </c>
      <c r="B5117" s="138">
        <f>'Revenues 9-14'!C105</f>
        <v>0</v>
      </c>
      <c r="D5117" s="2" t="str">
        <f t="shared" si="78"/>
        <v>Error?</v>
      </c>
    </row>
    <row r="5118" spans="1:4">
      <c r="A5118" s="5">
        <v>5057</v>
      </c>
      <c r="B5118" s="138">
        <f>'Revenues 9-14'!C106</f>
        <v>110566</v>
      </c>
      <c r="D5118" s="2" t="str">
        <f t="shared" si="78"/>
        <v>Error?</v>
      </c>
    </row>
    <row r="5119" spans="1:4">
      <c r="A5119" s="5">
        <v>5058</v>
      </c>
      <c r="B5119" s="138">
        <f>'Revenues 9-14'!C107</f>
        <v>578871</v>
      </c>
      <c r="D5119" s="2" t="str">
        <f t="shared" ref="D5119:D5182" si="79">IF(ISBLANK(B5119),"OK",IF(A5119-B5119=0,"OK","Error?"))</f>
        <v>Error?</v>
      </c>
    </row>
    <row r="5120" spans="1:4">
      <c r="A5120" s="5">
        <v>5059</v>
      </c>
      <c r="B5120" s="138">
        <f>'Revenues 9-14'!C108</f>
        <v>1332863</v>
      </c>
      <c r="C5120" s="2" t="s">
        <v>572</v>
      </c>
      <c r="D5120" s="2" t="str">
        <f t="shared" si="79"/>
        <v>Error?</v>
      </c>
    </row>
    <row r="5121" spans="1:4">
      <c r="A5121" s="5">
        <v>5060</v>
      </c>
      <c r="B5121" s="138">
        <f>'Revenues 9-14'!C109</f>
        <v>111864865</v>
      </c>
      <c r="C5121" s="2" t="s">
        <v>572</v>
      </c>
      <c r="D5121" s="2" t="str">
        <f t="shared" si="79"/>
        <v>Error?</v>
      </c>
    </row>
    <row r="5122" spans="1:4">
      <c r="A5122" s="5">
        <v>5061</v>
      </c>
      <c r="B5122" s="138">
        <f>'Revenues 9-14'!C111</f>
        <v>18777</v>
      </c>
      <c r="D5122" s="2" t="str">
        <f t="shared" si="79"/>
        <v>Error?</v>
      </c>
    </row>
    <row r="5123" spans="1:4">
      <c r="A5123" s="5">
        <v>5062</v>
      </c>
      <c r="B5123" s="138">
        <f>'Revenues 9-14'!C112</f>
        <v>0</v>
      </c>
      <c r="D5123" s="2" t="str">
        <f t="shared" si="79"/>
        <v>Error?</v>
      </c>
    </row>
    <row r="5124" spans="1:4">
      <c r="A5124" s="5">
        <v>5063</v>
      </c>
      <c r="B5124" s="138">
        <f>'Revenues 9-14'!C113</f>
        <v>0</v>
      </c>
      <c r="D5124" s="2" t="str">
        <f t="shared" si="79"/>
        <v>Error?</v>
      </c>
    </row>
    <row r="5125" spans="1:4">
      <c r="A5125" s="5">
        <v>5064</v>
      </c>
      <c r="B5125" s="138">
        <f>'Revenues 9-14'!C114</f>
        <v>18777</v>
      </c>
      <c r="C5125" s="2" t="s">
        <v>572</v>
      </c>
      <c r="D5125" s="2" t="str">
        <f t="shared" si="79"/>
        <v>Error?</v>
      </c>
    </row>
    <row r="5126" spans="1:4">
      <c r="A5126" s="5">
        <v>5065</v>
      </c>
      <c r="B5126" s="138">
        <f>'Revenues 9-14'!C117</f>
        <v>143862105</v>
      </c>
      <c r="D5126" s="2" t="str">
        <f t="shared" si="79"/>
        <v>Error?</v>
      </c>
    </row>
    <row r="5127" spans="1:4">
      <c r="A5127" s="5">
        <v>5066</v>
      </c>
      <c r="B5127" s="138">
        <f>'Revenues 9-14'!C119</f>
        <v>0</v>
      </c>
      <c r="D5127" s="2" t="str">
        <f t="shared" si="79"/>
        <v>Error?</v>
      </c>
    </row>
    <row r="5128" spans="1:4">
      <c r="A5128" s="10">
        <v>5067</v>
      </c>
      <c r="D5128" s="2" t="str">
        <f t="shared" si="79"/>
        <v>OK</v>
      </c>
    </row>
    <row r="5129" spans="1:4">
      <c r="A5129" s="10">
        <v>5068</v>
      </c>
      <c r="D5129" s="2" t="str">
        <f t="shared" si="79"/>
        <v>OK</v>
      </c>
    </row>
    <row r="5130" spans="1:4">
      <c r="A5130" s="10">
        <v>5069</v>
      </c>
      <c r="D5130" s="2" t="str">
        <f t="shared" si="79"/>
        <v>OK</v>
      </c>
    </row>
    <row r="5131" spans="1:4">
      <c r="A5131" s="10">
        <v>5070</v>
      </c>
      <c r="D5131" s="2" t="str">
        <f t="shared" si="79"/>
        <v>OK</v>
      </c>
    </row>
    <row r="5132" spans="1:4">
      <c r="A5132" s="5">
        <v>5071</v>
      </c>
      <c r="B5132" s="138">
        <f>'Revenues 9-14'!C122</f>
        <v>143862105</v>
      </c>
      <c r="C5132" s="2" t="s">
        <v>572</v>
      </c>
      <c r="D5132" s="2" t="str">
        <f t="shared" si="79"/>
        <v>Error?</v>
      </c>
    </row>
    <row r="5133" spans="1:4">
      <c r="A5133" s="5">
        <v>5072</v>
      </c>
      <c r="B5133" s="138">
        <f>'Revenues 9-14'!C125</f>
        <v>3181830</v>
      </c>
      <c r="D5133" s="2" t="str">
        <f t="shared" si="79"/>
        <v>Error?</v>
      </c>
    </row>
    <row r="5134" spans="1:4">
      <c r="A5134" s="5">
        <v>5073</v>
      </c>
      <c r="B5134" s="138">
        <f>'Revenues 9-14'!C126</f>
        <v>0</v>
      </c>
      <c r="D5134" s="2" t="str">
        <f t="shared" si="79"/>
        <v>Error?</v>
      </c>
    </row>
    <row r="5135" spans="1:4">
      <c r="A5135" s="5">
        <v>5074</v>
      </c>
      <c r="B5135" s="138">
        <f>'Revenues 9-14'!C127</f>
        <v>0</v>
      </c>
      <c r="D5135" s="2" t="str">
        <f t="shared" si="79"/>
        <v>Error?</v>
      </c>
    </row>
    <row r="5136" spans="1:4">
      <c r="A5136" s="10">
        <v>5075</v>
      </c>
      <c r="D5136" s="2" t="str">
        <f t="shared" si="79"/>
        <v>OK</v>
      </c>
    </row>
    <row r="5137" spans="1:4">
      <c r="A5137" s="5">
        <v>5076</v>
      </c>
      <c r="B5137" s="138">
        <f>'Revenues 9-14'!C128</f>
        <v>277386</v>
      </c>
      <c r="D5137" s="2" t="str">
        <f t="shared" si="79"/>
        <v>Error?</v>
      </c>
    </row>
    <row r="5138" spans="1:4">
      <c r="A5138" s="10">
        <v>5077</v>
      </c>
      <c r="D5138" s="2" t="str">
        <f t="shared" si="79"/>
        <v>OK</v>
      </c>
    </row>
    <row r="5139" spans="1:4">
      <c r="A5139" s="5">
        <v>5078</v>
      </c>
      <c r="B5139" s="138">
        <f>'Revenues 9-14'!C129</f>
        <v>15057</v>
      </c>
      <c r="D5139" s="2" t="str">
        <f t="shared" si="79"/>
        <v>Error?</v>
      </c>
    </row>
    <row r="5140" spans="1:4">
      <c r="A5140" s="10">
        <v>5079</v>
      </c>
      <c r="D5140" s="2" t="str">
        <f t="shared" si="79"/>
        <v>OK</v>
      </c>
    </row>
    <row r="5141" spans="1:4">
      <c r="A5141" s="10">
        <v>5080</v>
      </c>
      <c r="D5141" s="2" t="str">
        <f t="shared" si="79"/>
        <v>OK</v>
      </c>
    </row>
    <row r="5142" spans="1:4">
      <c r="A5142" s="5">
        <v>5081</v>
      </c>
      <c r="B5142" s="138">
        <f>'Revenues 9-14'!C130</f>
        <v>0</v>
      </c>
      <c r="D5142" s="2" t="str">
        <f t="shared" si="79"/>
        <v>Error?</v>
      </c>
    </row>
    <row r="5143" spans="1:4">
      <c r="A5143" s="10">
        <v>5082</v>
      </c>
      <c r="D5143" s="2" t="str">
        <f t="shared" si="79"/>
        <v>OK</v>
      </c>
    </row>
    <row r="5144" spans="1:4">
      <c r="A5144" s="10">
        <v>5083</v>
      </c>
      <c r="D5144" s="2" t="str">
        <f t="shared" si="79"/>
        <v>OK</v>
      </c>
    </row>
    <row r="5145" spans="1:4">
      <c r="A5145" s="10">
        <v>5084</v>
      </c>
      <c r="D5145" s="2" t="str">
        <f t="shared" si="79"/>
        <v>OK</v>
      </c>
    </row>
    <row r="5146" spans="1:4">
      <c r="A5146" s="10">
        <v>5085</v>
      </c>
      <c r="D5146" s="2" t="str">
        <f t="shared" si="79"/>
        <v>OK</v>
      </c>
    </row>
    <row r="5147" spans="1:4">
      <c r="A5147" s="5">
        <v>5086</v>
      </c>
      <c r="B5147" s="138">
        <f>'Revenues 9-14'!C132</f>
        <v>3474273</v>
      </c>
      <c r="C5147" s="2" t="s">
        <v>572</v>
      </c>
      <c r="D5147" s="2" t="str">
        <f t="shared" si="79"/>
        <v>Error?</v>
      </c>
    </row>
    <row r="5148" spans="1:4">
      <c r="A5148" s="5">
        <v>5087</v>
      </c>
      <c r="B5148" s="138">
        <f>'Revenues 9-14'!C134</f>
        <v>0</v>
      </c>
      <c r="D5148" s="2" t="str">
        <f t="shared" si="79"/>
        <v>Error?</v>
      </c>
    </row>
    <row r="5149" spans="1:4">
      <c r="A5149" s="10">
        <v>5088</v>
      </c>
      <c r="D5149" s="2" t="str">
        <f t="shared" si="79"/>
        <v>OK</v>
      </c>
    </row>
    <row r="5150" spans="1:4">
      <c r="A5150" s="10">
        <v>5089</v>
      </c>
      <c r="D5150" s="2" t="str">
        <f t="shared" si="79"/>
        <v>OK</v>
      </c>
    </row>
    <row r="5151" spans="1:4">
      <c r="A5151" s="10">
        <v>5090</v>
      </c>
      <c r="D5151" s="2" t="str">
        <f t="shared" si="79"/>
        <v>OK</v>
      </c>
    </row>
    <row r="5152" spans="1:4">
      <c r="A5152" s="5">
        <v>5091</v>
      </c>
      <c r="B5152" s="138">
        <f>'Revenues 9-14'!C135</f>
        <v>40725</v>
      </c>
      <c r="D5152" s="2" t="str">
        <f t="shared" si="79"/>
        <v>Error?</v>
      </c>
    </row>
    <row r="5153" spans="1:4">
      <c r="A5153" s="5">
        <v>5092</v>
      </c>
      <c r="B5153" s="138">
        <f>'Revenues 9-14'!C136</f>
        <v>0</v>
      </c>
      <c r="D5153" s="2" t="str">
        <f t="shared" si="79"/>
        <v>Error?</v>
      </c>
    </row>
    <row r="5154" spans="1:4">
      <c r="A5154" s="10">
        <v>5093</v>
      </c>
      <c r="D5154" s="2" t="str">
        <f t="shared" si="79"/>
        <v>OK</v>
      </c>
    </row>
    <row r="5155" spans="1:4">
      <c r="A5155" s="10">
        <v>5094</v>
      </c>
      <c r="D5155" s="2" t="str">
        <f t="shared" si="79"/>
        <v>OK</v>
      </c>
    </row>
    <row r="5156" spans="1:4">
      <c r="A5156" s="10">
        <v>5095</v>
      </c>
      <c r="D5156" s="2" t="str">
        <f t="shared" si="79"/>
        <v>OK</v>
      </c>
    </row>
    <row r="5157" spans="1:4">
      <c r="A5157" s="10">
        <v>5096</v>
      </c>
      <c r="D5157" s="2" t="str">
        <f t="shared" si="79"/>
        <v>OK</v>
      </c>
    </row>
    <row r="5158" spans="1:4">
      <c r="A5158" s="10">
        <v>5097</v>
      </c>
      <c r="D5158" s="2" t="str">
        <f t="shared" si="79"/>
        <v>OK</v>
      </c>
    </row>
    <row r="5159" spans="1:4">
      <c r="A5159" s="10">
        <v>5098</v>
      </c>
      <c r="D5159" s="2" t="str">
        <f t="shared" si="79"/>
        <v>OK</v>
      </c>
    </row>
    <row r="5160" spans="1:4">
      <c r="A5160" s="10">
        <v>5099</v>
      </c>
      <c r="D5160" s="2" t="str">
        <f t="shared" si="79"/>
        <v>OK</v>
      </c>
    </row>
    <row r="5161" spans="1:4">
      <c r="A5161" s="5">
        <v>5100</v>
      </c>
      <c r="B5161" s="138">
        <f>'Revenues 9-14'!C141</f>
        <v>40725</v>
      </c>
      <c r="C5161" s="2" t="s">
        <v>572</v>
      </c>
      <c r="D5161" s="2" t="str">
        <f t="shared" si="79"/>
        <v>Error?</v>
      </c>
    </row>
    <row r="5162" spans="1:4">
      <c r="A5162" s="10">
        <v>5101</v>
      </c>
      <c r="D5162" s="2" t="str">
        <f t="shared" si="79"/>
        <v>OK</v>
      </c>
    </row>
    <row r="5163" spans="1:4">
      <c r="A5163" s="5">
        <v>5102</v>
      </c>
      <c r="B5163" s="138">
        <f>'Revenues 9-14'!C143</f>
        <v>0</v>
      </c>
      <c r="D5163" s="2" t="str">
        <f t="shared" si="79"/>
        <v>Error?</v>
      </c>
    </row>
    <row r="5164" spans="1:4">
      <c r="A5164" s="5">
        <v>5103</v>
      </c>
      <c r="B5164" s="138">
        <f>'Revenues 9-14'!C144</f>
        <v>0</v>
      </c>
      <c r="D5164" s="2" t="str">
        <f t="shared" si="79"/>
        <v>Error?</v>
      </c>
    </row>
    <row r="5165" spans="1:4">
      <c r="A5165" s="5">
        <v>5104</v>
      </c>
      <c r="B5165" s="138">
        <f>'Revenues 9-14'!C145</f>
        <v>0</v>
      </c>
      <c r="C5165" s="2" t="s">
        <v>572</v>
      </c>
      <c r="D5165" s="2" t="str">
        <f t="shared" si="79"/>
        <v>Error?</v>
      </c>
    </row>
    <row r="5166" spans="1:4">
      <c r="A5166" s="10">
        <v>5105</v>
      </c>
      <c r="D5166" s="2" t="str">
        <f t="shared" si="79"/>
        <v>OK</v>
      </c>
    </row>
    <row r="5167" spans="1:4">
      <c r="A5167" s="5">
        <v>5106</v>
      </c>
      <c r="B5167" s="138">
        <f>'Revenues 9-14'!C146</f>
        <v>246703</v>
      </c>
      <c r="D5167" s="2" t="str">
        <f t="shared" si="79"/>
        <v>Error?</v>
      </c>
    </row>
    <row r="5168" spans="1:4">
      <c r="A5168" s="5">
        <v>5107</v>
      </c>
      <c r="B5168" s="138">
        <f>'Revenues 9-14'!C148</f>
        <v>191845</v>
      </c>
      <c r="D5168" s="2" t="str">
        <f t="shared" si="79"/>
        <v>Error?</v>
      </c>
    </row>
    <row r="5169" spans="1:4">
      <c r="A5169" s="10">
        <v>5108</v>
      </c>
      <c r="D5169" s="2" t="str">
        <f t="shared" si="79"/>
        <v>OK</v>
      </c>
    </row>
    <row r="5170" spans="1:4">
      <c r="A5170" s="10">
        <v>5109</v>
      </c>
      <c r="D5170" s="2" t="str">
        <f t="shared" si="79"/>
        <v>OK</v>
      </c>
    </row>
    <row r="5171" spans="1:4">
      <c r="A5171" s="5">
        <v>5110</v>
      </c>
      <c r="B5171" s="138">
        <f>'Revenues 9-14'!C149</f>
        <v>492365</v>
      </c>
      <c r="D5171" s="2" t="str">
        <f t="shared" si="79"/>
        <v>Error?</v>
      </c>
    </row>
    <row r="5172" spans="1:4">
      <c r="A5172" s="10">
        <v>5111</v>
      </c>
      <c r="D5172" s="2" t="str">
        <f t="shared" si="79"/>
        <v>OK</v>
      </c>
    </row>
    <row r="5173" spans="1:4">
      <c r="A5173" s="10">
        <v>5112</v>
      </c>
      <c r="D5173" s="2" t="str">
        <f t="shared" si="79"/>
        <v>OK</v>
      </c>
    </row>
    <row r="5174" spans="1:4">
      <c r="A5174" s="10">
        <v>5113</v>
      </c>
      <c r="D5174" s="2" t="str">
        <f t="shared" si="79"/>
        <v>OK</v>
      </c>
    </row>
    <row r="5175" spans="1:4">
      <c r="A5175" s="5">
        <v>5114</v>
      </c>
      <c r="B5175" s="138">
        <f>'Revenues 9-14'!C152</f>
        <v>0</v>
      </c>
      <c r="D5175" s="2" t="str">
        <f t="shared" si="79"/>
        <v>Error?</v>
      </c>
    </row>
    <row r="5176" spans="1:4">
      <c r="A5176" s="10">
        <v>5115</v>
      </c>
      <c r="D5176" s="2" t="str">
        <f t="shared" si="79"/>
        <v>OK</v>
      </c>
    </row>
    <row r="5177" spans="1:4">
      <c r="A5177" s="5">
        <v>5116</v>
      </c>
      <c r="B5177" s="138">
        <f>'Revenues 9-14'!C153</f>
        <v>0</v>
      </c>
      <c r="D5177" s="2" t="str">
        <f t="shared" si="79"/>
        <v>Error?</v>
      </c>
    </row>
    <row r="5178" spans="1:4">
      <c r="A5178" s="5">
        <v>5117</v>
      </c>
      <c r="B5178" s="138">
        <f>'Revenues 9-14'!C155</f>
        <v>0</v>
      </c>
      <c r="C5178" s="2" t="s">
        <v>572</v>
      </c>
      <c r="D5178" s="2" t="str">
        <f t="shared" si="79"/>
        <v>Error?</v>
      </c>
    </row>
    <row r="5179" spans="1:4">
      <c r="A5179" s="10">
        <v>5118</v>
      </c>
      <c r="D5179" s="2" t="str">
        <f t="shared" si="79"/>
        <v>OK</v>
      </c>
    </row>
    <row r="5180" spans="1:4">
      <c r="A5180" s="10">
        <v>5119</v>
      </c>
      <c r="D5180" s="2" t="str">
        <f t="shared" si="79"/>
        <v>OK</v>
      </c>
    </row>
    <row r="5181" spans="1:4">
      <c r="A5181" s="5">
        <v>5120</v>
      </c>
      <c r="B5181" s="138">
        <f>'Revenues 9-14'!C156</f>
        <v>0</v>
      </c>
      <c r="D5181" s="2" t="str">
        <f t="shared" si="79"/>
        <v>Error?</v>
      </c>
    </row>
    <row r="5182" spans="1:4">
      <c r="A5182" s="10">
        <v>5121</v>
      </c>
      <c r="D5182" s="2" t="str">
        <f t="shared" si="79"/>
        <v>OK</v>
      </c>
    </row>
    <row r="5183" spans="1:4">
      <c r="A5183" s="10">
        <v>5122</v>
      </c>
      <c r="D5183" s="2" t="str">
        <f t="shared" ref="D5183:D5246" si="80">IF(ISBLANK(B5183),"OK",IF(A5183-B5183=0,"OK","Error?"))</f>
        <v>OK</v>
      </c>
    </row>
    <row r="5184" spans="1:4">
      <c r="A5184" s="10">
        <v>5123</v>
      </c>
      <c r="D5184" s="2" t="str">
        <f t="shared" si="80"/>
        <v>OK</v>
      </c>
    </row>
    <row r="5185" spans="1:5">
      <c r="A5185" s="10">
        <v>5124</v>
      </c>
      <c r="D5185" s="2" t="str">
        <f t="shared" si="80"/>
        <v>OK</v>
      </c>
    </row>
    <row r="5186" spans="1:5">
      <c r="A5186" s="10">
        <v>5125</v>
      </c>
      <c r="D5186" s="2" t="str">
        <f t="shared" si="80"/>
        <v>OK</v>
      </c>
    </row>
    <row r="5187" spans="1:5">
      <c r="A5187" s="5">
        <v>5126</v>
      </c>
      <c r="B5187" s="138">
        <f>'Revenues 9-14'!C157</f>
        <v>0</v>
      </c>
      <c r="D5187" s="2" t="str">
        <f t="shared" si="80"/>
        <v>Error?</v>
      </c>
    </row>
    <row r="5188" spans="1:5">
      <c r="A5188" s="10">
        <v>5127</v>
      </c>
      <c r="D5188" s="2" t="str">
        <f t="shared" si="80"/>
        <v>OK</v>
      </c>
    </row>
    <row r="5189" spans="1:5">
      <c r="A5189" s="10">
        <v>5128</v>
      </c>
      <c r="D5189" s="2" t="str">
        <f t="shared" si="80"/>
        <v>OK</v>
      </c>
    </row>
    <row r="5190" spans="1:5">
      <c r="A5190" s="10">
        <v>5129</v>
      </c>
      <c r="D5190" s="2" t="str">
        <f t="shared" si="80"/>
        <v>OK</v>
      </c>
    </row>
    <row r="5191" spans="1:5">
      <c r="A5191" s="10">
        <v>5130</v>
      </c>
      <c r="D5191" s="2" t="str">
        <f t="shared" si="80"/>
        <v>OK</v>
      </c>
    </row>
    <row r="5192" spans="1:5">
      <c r="A5192" s="10">
        <v>5131</v>
      </c>
      <c r="D5192" s="2" t="str">
        <f t="shared" si="80"/>
        <v>OK</v>
      </c>
    </row>
    <row r="5193" spans="1:5">
      <c r="A5193" s="10">
        <v>5132</v>
      </c>
      <c r="D5193" s="2" t="str">
        <f t="shared" si="80"/>
        <v>OK</v>
      </c>
    </row>
    <row r="5194" spans="1:5">
      <c r="A5194" s="5">
        <v>5133</v>
      </c>
      <c r="B5194" s="138">
        <f>'Revenues 9-14'!C158</f>
        <v>169408</v>
      </c>
      <c r="D5194" s="2" t="str">
        <f t="shared" si="80"/>
        <v>Error?</v>
      </c>
    </row>
    <row r="5195" spans="1:5">
      <c r="A5195" s="10">
        <v>5134</v>
      </c>
      <c r="D5195" s="2" t="str">
        <f t="shared" si="80"/>
        <v>OK</v>
      </c>
    </row>
    <row r="5196" spans="1:5">
      <c r="A5196" s="5">
        <v>5135</v>
      </c>
      <c r="B5196" s="138">
        <f>'Revenues 9-14'!C159</f>
        <v>10766386</v>
      </c>
      <c r="D5196" s="2" t="str">
        <f t="shared" si="80"/>
        <v>Error?</v>
      </c>
    </row>
    <row r="5197" spans="1:5">
      <c r="A5197" s="10">
        <v>5136</v>
      </c>
      <c r="D5197" s="2" t="str">
        <f t="shared" si="80"/>
        <v>OK</v>
      </c>
    </row>
    <row r="5198" spans="1:5">
      <c r="A5198" s="10">
        <v>5137</v>
      </c>
      <c r="D5198" s="2" t="str">
        <f t="shared" si="80"/>
        <v>OK</v>
      </c>
    </row>
    <row r="5199" spans="1:5">
      <c r="A5199" s="10">
        <v>5138</v>
      </c>
      <c r="D5199" s="2" t="str">
        <f t="shared" si="80"/>
        <v>OK</v>
      </c>
      <c r="E5199" s="4" t="s">
        <v>1935</v>
      </c>
    </row>
    <row r="5200" spans="1:5">
      <c r="A5200" s="10">
        <v>5139</v>
      </c>
      <c r="D5200" s="2" t="str">
        <f t="shared" si="80"/>
        <v>OK</v>
      </c>
      <c r="E5200" s="4" t="s">
        <v>1935</v>
      </c>
    </row>
    <row r="5201" spans="1:4">
      <c r="A5201" s="10">
        <v>5140</v>
      </c>
      <c r="D5201" s="2" t="str">
        <f t="shared" si="80"/>
        <v>OK</v>
      </c>
    </row>
    <row r="5202" spans="1:4">
      <c r="A5202" s="10">
        <v>5141</v>
      </c>
      <c r="D5202" s="2" t="str">
        <f t="shared" si="80"/>
        <v>OK</v>
      </c>
    </row>
    <row r="5203" spans="1:4">
      <c r="A5203" s="10">
        <v>5142</v>
      </c>
      <c r="D5203" s="2" t="str">
        <f t="shared" si="80"/>
        <v>OK</v>
      </c>
    </row>
    <row r="5204" spans="1:4">
      <c r="A5204" s="10">
        <v>5143</v>
      </c>
      <c r="D5204" s="2" t="str">
        <f t="shared" si="80"/>
        <v>OK</v>
      </c>
    </row>
    <row r="5205" spans="1:4">
      <c r="A5205" s="10">
        <v>5144</v>
      </c>
      <c r="D5205" s="2" t="str">
        <f t="shared" si="80"/>
        <v>OK</v>
      </c>
    </row>
    <row r="5206" spans="1:4">
      <c r="A5206" s="10">
        <v>5145</v>
      </c>
      <c r="D5206" s="2" t="str">
        <f t="shared" si="80"/>
        <v>OK</v>
      </c>
    </row>
    <row r="5207" spans="1:4">
      <c r="A5207" s="10">
        <v>5146</v>
      </c>
      <c r="D5207" s="2" t="str">
        <f t="shared" si="80"/>
        <v>OK</v>
      </c>
    </row>
    <row r="5208" spans="1:4">
      <c r="A5208" s="10">
        <v>5147</v>
      </c>
      <c r="D5208" s="2" t="str">
        <f t="shared" si="80"/>
        <v>OK</v>
      </c>
    </row>
    <row r="5209" spans="1:4">
      <c r="A5209" s="10">
        <v>5148</v>
      </c>
      <c r="D5209" s="2" t="str">
        <f t="shared" si="80"/>
        <v>OK</v>
      </c>
    </row>
    <row r="5210" spans="1:4">
      <c r="A5210" s="10">
        <v>5149</v>
      </c>
      <c r="D5210" s="2" t="str">
        <f t="shared" si="80"/>
        <v>OK</v>
      </c>
    </row>
    <row r="5211" spans="1:4">
      <c r="A5211" s="10">
        <v>5150</v>
      </c>
      <c r="D5211" s="2" t="str">
        <f t="shared" si="80"/>
        <v>OK</v>
      </c>
    </row>
    <row r="5212" spans="1:4">
      <c r="A5212" s="10">
        <v>5151</v>
      </c>
      <c r="D5212" s="2" t="str">
        <f t="shared" si="80"/>
        <v>OK</v>
      </c>
    </row>
    <row r="5213" spans="1:4">
      <c r="A5213" s="10">
        <v>5152</v>
      </c>
      <c r="D5213" s="2" t="str">
        <f t="shared" si="80"/>
        <v>OK</v>
      </c>
    </row>
    <row r="5214" spans="1:4">
      <c r="A5214" s="5">
        <v>5153</v>
      </c>
      <c r="B5214" s="138">
        <f>'Revenues 9-14'!C169</f>
        <v>16267524</v>
      </c>
      <c r="C5214" s="2" t="s">
        <v>572</v>
      </c>
      <c r="D5214" s="2" t="str">
        <f t="shared" si="80"/>
        <v>Error?</v>
      </c>
    </row>
    <row r="5215" spans="1:4">
      <c r="A5215" s="10">
        <v>5154</v>
      </c>
      <c r="D5215" s="2" t="str">
        <f t="shared" si="80"/>
        <v>OK</v>
      </c>
    </row>
    <row r="5216" spans="1:4">
      <c r="A5216" s="10">
        <v>5155</v>
      </c>
      <c r="D5216" s="2" t="str">
        <f t="shared" si="80"/>
        <v>OK</v>
      </c>
    </row>
    <row r="5217" spans="1:4">
      <c r="A5217" s="10">
        <v>5156</v>
      </c>
      <c r="D5217" s="2" t="str">
        <f t="shared" si="80"/>
        <v>OK</v>
      </c>
    </row>
    <row r="5218" spans="1:4">
      <c r="A5218" s="10">
        <v>5157</v>
      </c>
      <c r="D5218" s="2" t="str">
        <f t="shared" si="80"/>
        <v>OK</v>
      </c>
    </row>
    <row r="5219" spans="1:4">
      <c r="A5219" s="10">
        <v>5158</v>
      </c>
      <c r="D5219" s="2" t="str">
        <f t="shared" si="80"/>
        <v>OK</v>
      </c>
    </row>
    <row r="5220" spans="1:4">
      <c r="A5220" s="10">
        <v>5159</v>
      </c>
      <c r="D5220" s="2" t="str">
        <f t="shared" si="80"/>
        <v>OK</v>
      </c>
    </row>
    <row r="5221" spans="1:4">
      <c r="A5221" s="10">
        <v>5160</v>
      </c>
      <c r="D5221" s="2" t="str">
        <f t="shared" si="80"/>
        <v>OK</v>
      </c>
    </row>
    <row r="5222" spans="1:4">
      <c r="A5222" s="10">
        <v>5161</v>
      </c>
      <c r="D5222" s="2" t="str">
        <f t="shared" si="80"/>
        <v>OK</v>
      </c>
    </row>
    <row r="5223" spans="1:4">
      <c r="A5223" s="5">
        <v>5162</v>
      </c>
      <c r="B5223" s="138">
        <f>'Revenues 9-14'!C170</f>
        <v>160129629</v>
      </c>
      <c r="C5223" s="2" t="s">
        <v>572</v>
      </c>
      <c r="D5223" s="2" t="str">
        <f t="shared" si="80"/>
        <v>Error?</v>
      </c>
    </row>
    <row r="5224" spans="1:4">
      <c r="A5224" s="5">
        <v>5163</v>
      </c>
      <c r="B5224" s="138">
        <f>'Revenues 9-14'!C173</f>
        <v>15019</v>
      </c>
      <c r="D5224" s="2" t="str">
        <f t="shared" si="80"/>
        <v>Error?</v>
      </c>
    </row>
    <row r="5225" spans="1:4">
      <c r="A5225" s="5">
        <v>5164</v>
      </c>
      <c r="B5225" s="138">
        <f>'Revenues 9-14'!C175</f>
        <v>15019</v>
      </c>
      <c r="C5225" s="2" t="s">
        <v>572</v>
      </c>
      <c r="D5225" s="2" t="str">
        <f t="shared" si="80"/>
        <v>Error?</v>
      </c>
    </row>
    <row r="5226" spans="1:4">
      <c r="A5226" s="10">
        <v>5165</v>
      </c>
      <c r="D5226" s="2" t="str">
        <f t="shared" si="80"/>
        <v>OK</v>
      </c>
    </row>
    <row r="5227" spans="1:4">
      <c r="A5227" s="10">
        <v>5166</v>
      </c>
      <c r="D5227" s="2" t="str">
        <f t="shared" si="80"/>
        <v>OK</v>
      </c>
    </row>
    <row r="5228" spans="1:4">
      <c r="A5228" s="10">
        <v>5167</v>
      </c>
      <c r="D5228" s="2" t="str">
        <f t="shared" si="80"/>
        <v>OK</v>
      </c>
    </row>
    <row r="5229" spans="1:4">
      <c r="A5229" s="10">
        <v>5168</v>
      </c>
      <c r="D5229" s="2" t="str">
        <f t="shared" si="80"/>
        <v>OK</v>
      </c>
    </row>
    <row r="5230" spans="1:4">
      <c r="A5230" s="5">
        <v>5169</v>
      </c>
      <c r="B5230" s="138">
        <f>'Revenues 9-14'!C177</f>
        <v>0</v>
      </c>
      <c r="D5230" s="2" t="str">
        <f t="shared" si="80"/>
        <v>Error?</v>
      </c>
    </row>
    <row r="5231" spans="1:4">
      <c r="A5231" s="5">
        <v>5170</v>
      </c>
      <c r="B5231" s="138">
        <f>'Revenues 9-14'!C178</f>
        <v>0</v>
      </c>
      <c r="D5231" s="2" t="str">
        <f t="shared" si="80"/>
        <v>Error?</v>
      </c>
    </row>
    <row r="5232" spans="1:4">
      <c r="A5232" s="5">
        <v>5171</v>
      </c>
      <c r="B5232" s="138">
        <f>'Revenues 9-14'!C181</f>
        <v>0</v>
      </c>
      <c r="C5232" s="2" t="s">
        <v>572</v>
      </c>
      <c r="D5232" s="2" t="str">
        <f t="shared" si="80"/>
        <v>Error?</v>
      </c>
    </row>
    <row r="5233" spans="1:4">
      <c r="A5233" s="5">
        <v>5172</v>
      </c>
      <c r="B5233" s="138">
        <f>'Revenues 9-14'!C184</f>
        <v>0</v>
      </c>
      <c r="D5233" s="2" t="str">
        <f t="shared" si="80"/>
        <v>Error?</v>
      </c>
    </row>
    <row r="5234" spans="1:4">
      <c r="A5234" s="10">
        <v>5173</v>
      </c>
      <c r="D5234" s="2" t="str">
        <f t="shared" si="80"/>
        <v>OK</v>
      </c>
    </row>
    <row r="5235" spans="1:4">
      <c r="A5235" s="10">
        <v>5174</v>
      </c>
      <c r="D5235" s="2" t="str">
        <f t="shared" si="80"/>
        <v>OK</v>
      </c>
    </row>
    <row r="5236" spans="1:4">
      <c r="A5236" s="10">
        <v>5175</v>
      </c>
      <c r="D5236" s="2" t="str">
        <f t="shared" si="80"/>
        <v>OK</v>
      </c>
    </row>
    <row r="5237" spans="1:4">
      <c r="A5237" s="10">
        <v>5176</v>
      </c>
      <c r="D5237" s="2" t="str">
        <f t="shared" si="80"/>
        <v>OK</v>
      </c>
    </row>
    <row r="5238" spans="1:4">
      <c r="A5238" s="10">
        <v>5177</v>
      </c>
      <c r="D5238" s="2" t="str">
        <f t="shared" si="80"/>
        <v>OK</v>
      </c>
    </row>
    <row r="5239" spans="1:4">
      <c r="A5239" s="5">
        <v>5178</v>
      </c>
      <c r="B5239" s="138">
        <f>'Revenues 9-14'!C191</f>
        <v>10681818</v>
      </c>
      <c r="D5239" s="2" t="str">
        <f t="shared" si="80"/>
        <v>Error?</v>
      </c>
    </row>
    <row r="5240" spans="1:4">
      <c r="A5240" s="5">
        <v>5179</v>
      </c>
      <c r="B5240" s="138">
        <f>'Revenues 9-14'!C192</f>
        <v>0</v>
      </c>
      <c r="D5240" s="2" t="str">
        <f t="shared" si="80"/>
        <v>Error?</v>
      </c>
    </row>
    <row r="5241" spans="1:4">
      <c r="A5241" s="5">
        <v>5180</v>
      </c>
      <c r="B5241" s="138">
        <f>'Revenues 9-14'!C193</f>
        <v>2806835</v>
      </c>
      <c r="D5241" s="2" t="str">
        <f t="shared" si="80"/>
        <v>Error?</v>
      </c>
    </row>
    <row r="5242" spans="1:4">
      <c r="A5242" s="5">
        <v>5181</v>
      </c>
      <c r="B5242" s="138">
        <f>'Revenues 9-14'!C194</f>
        <v>104404</v>
      </c>
      <c r="D5242" s="2" t="str">
        <f t="shared" si="80"/>
        <v>Error?</v>
      </c>
    </row>
    <row r="5243" spans="1:4">
      <c r="A5243" s="5">
        <v>5182</v>
      </c>
      <c r="B5243" s="138">
        <f>'Revenues 9-14'!C195</f>
        <v>4740</v>
      </c>
      <c r="D5243" s="2" t="str">
        <f t="shared" si="80"/>
        <v>Error?</v>
      </c>
    </row>
    <row r="5244" spans="1:4">
      <c r="A5244" s="10">
        <v>5183</v>
      </c>
      <c r="D5244" s="2" t="str">
        <f t="shared" si="80"/>
        <v>OK</v>
      </c>
    </row>
    <row r="5245" spans="1:4">
      <c r="A5245" s="10">
        <v>5184</v>
      </c>
      <c r="D5245" s="2" t="str">
        <f t="shared" si="80"/>
        <v>OK</v>
      </c>
    </row>
    <row r="5246" spans="1:4">
      <c r="A5246" s="5">
        <v>5185</v>
      </c>
      <c r="B5246" s="138">
        <f>'Revenues 9-14'!C198</f>
        <v>14614842</v>
      </c>
      <c r="C5246" s="2" t="s">
        <v>572</v>
      </c>
      <c r="D5246" s="2" t="str">
        <f t="shared" si="80"/>
        <v>Error?</v>
      </c>
    </row>
    <row r="5247" spans="1:4">
      <c r="A5247" s="5">
        <v>5186</v>
      </c>
      <c r="B5247" s="138">
        <f>'Revenues 9-14'!C200</f>
        <v>14814203</v>
      </c>
      <c r="D5247" s="2" t="str">
        <f t="shared" ref="D5247:D5310" si="81">IF(ISBLANK(B5247),"OK",IF(A5247-B5247=0,"OK","Error?"))</f>
        <v>Error?</v>
      </c>
    </row>
    <row r="5248" spans="1:4">
      <c r="A5248" s="5">
        <v>5187</v>
      </c>
      <c r="B5248" s="138">
        <f>'Revenues 9-14'!C201</f>
        <v>0</v>
      </c>
      <c r="D5248" s="2" t="str">
        <f t="shared" si="81"/>
        <v>Error?</v>
      </c>
    </row>
    <row r="5249" spans="1:5">
      <c r="A5249" s="10">
        <v>5188</v>
      </c>
      <c r="D5249" s="2" t="str">
        <f t="shared" si="81"/>
        <v>OK</v>
      </c>
    </row>
    <row r="5250" spans="1:5">
      <c r="A5250" s="10">
        <v>5189</v>
      </c>
      <c r="D5250" s="2" t="str">
        <f t="shared" si="81"/>
        <v>OK</v>
      </c>
    </row>
    <row r="5251" spans="1:5">
      <c r="A5251" s="10">
        <v>5190</v>
      </c>
      <c r="D5251" s="2" t="str">
        <f t="shared" si="81"/>
        <v>OK</v>
      </c>
    </row>
    <row r="5252" spans="1:5">
      <c r="A5252" s="10">
        <v>5191</v>
      </c>
      <c r="D5252" s="2" t="str">
        <f t="shared" si="81"/>
        <v>OK</v>
      </c>
    </row>
    <row r="5253" spans="1:5">
      <c r="A5253" s="10">
        <v>5192</v>
      </c>
      <c r="D5253" s="2" t="str">
        <f t="shared" si="81"/>
        <v>OK</v>
      </c>
    </row>
    <row r="5254" spans="1:5">
      <c r="A5254" s="10">
        <v>5193</v>
      </c>
      <c r="D5254" s="2" t="str">
        <f t="shared" si="81"/>
        <v>OK</v>
      </c>
      <c r="E5254" s="4" t="s">
        <v>1935</v>
      </c>
    </row>
    <row r="5255" spans="1:5">
      <c r="A5255" s="5">
        <v>5194</v>
      </c>
      <c r="B5255" s="138">
        <f>'Revenues 9-14'!C202</f>
        <v>0</v>
      </c>
      <c r="D5255" s="2" t="str">
        <f t="shared" si="81"/>
        <v>Error?</v>
      </c>
    </row>
    <row r="5256" spans="1:5">
      <c r="A5256" s="5">
        <v>5195</v>
      </c>
      <c r="B5256" s="138">
        <f>'Revenues 9-14'!C206</f>
        <v>154386</v>
      </c>
      <c r="D5256" s="2" t="str">
        <f t="shared" si="81"/>
        <v>Error?</v>
      </c>
    </row>
    <row r="5257" spans="1:5">
      <c r="A5257" s="10">
        <v>5196</v>
      </c>
      <c r="D5257" s="2" t="str">
        <f t="shared" si="81"/>
        <v>OK</v>
      </c>
    </row>
    <row r="5258" spans="1:5">
      <c r="A5258" s="10">
        <v>5197</v>
      </c>
      <c r="D5258" s="2" t="str">
        <f t="shared" si="81"/>
        <v>OK</v>
      </c>
    </row>
    <row r="5259" spans="1:5">
      <c r="A5259" s="10">
        <v>5198</v>
      </c>
      <c r="D5259" s="2" t="str">
        <f t="shared" si="81"/>
        <v>OK</v>
      </c>
    </row>
    <row r="5260" spans="1:5">
      <c r="A5260" s="5">
        <v>5199</v>
      </c>
      <c r="B5260" s="138">
        <f>'Revenues 9-14'!C204</f>
        <v>17130601</v>
      </c>
      <c r="C5260" s="2" t="s">
        <v>572</v>
      </c>
      <c r="D5260" s="2" t="str">
        <f t="shared" si="81"/>
        <v>Error?</v>
      </c>
    </row>
    <row r="5261" spans="1:5">
      <c r="A5261" s="10">
        <v>5200</v>
      </c>
      <c r="D5261" s="2" t="str">
        <f t="shared" si="81"/>
        <v>OK</v>
      </c>
    </row>
    <row r="5262" spans="1:5">
      <c r="A5262" s="10">
        <v>5201</v>
      </c>
      <c r="D5262" s="2" t="str">
        <f t="shared" si="81"/>
        <v>OK</v>
      </c>
    </row>
    <row r="5263" spans="1:5">
      <c r="A5263" s="10">
        <v>5202</v>
      </c>
      <c r="D5263" s="2" t="str">
        <f t="shared" si="81"/>
        <v>OK</v>
      </c>
    </row>
    <row r="5264" spans="1:5">
      <c r="A5264" s="10">
        <v>5203</v>
      </c>
      <c r="D5264" s="2" t="str">
        <f t="shared" si="81"/>
        <v>OK</v>
      </c>
    </row>
    <row r="5265" spans="1:4">
      <c r="A5265" s="10">
        <v>5204</v>
      </c>
      <c r="D5265" s="2" t="str">
        <f t="shared" si="81"/>
        <v>OK</v>
      </c>
    </row>
    <row r="5266" spans="1:4">
      <c r="A5266" s="10">
        <v>5205</v>
      </c>
      <c r="D5266" s="2" t="str">
        <f t="shared" si="81"/>
        <v>OK</v>
      </c>
    </row>
    <row r="5267" spans="1:4">
      <c r="A5267" s="10">
        <v>5206</v>
      </c>
      <c r="D5267" s="2" t="str">
        <f t="shared" si="81"/>
        <v>OK</v>
      </c>
    </row>
    <row r="5268" spans="1:4">
      <c r="A5268" s="10">
        <v>5207</v>
      </c>
      <c r="D5268" s="2" t="str">
        <f t="shared" si="81"/>
        <v>OK</v>
      </c>
    </row>
    <row r="5269" spans="1:4">
      <c r="A5269" s="10">
        <v>5208</v>
      </c>
      <c r="D5269" s="2" t="str">
        <f t="shared" si="81"/>
        <v>OK</v>
      </c>
    </row>
    <row r="5270" spans="1:4">
      <c r="A5270" s="10">
        <v>5209</v>
      </c>
      <c r="D5270" s="2" t="str">
        <f t="shared" si="81"/>
        <v>OK</v>
      </c>
    </row>
    <row r="5271" spans="1:4">
      <c r="A5271" s="10">
        <v>5210</v>
      </c>
      <c r="D5271" s="2" t="str">
        <f t="shared" si="81"/>
        <v>OK</v>
      </c>
    </row>
    <row r="5272" spans="1:4">
      <c r="A5272" s="10">
        <v>5211</v>
      </c>
      <c r="D5272" s="2" t="str">
        <f t="shared" si="81"/>
        <v>OK</v>
      </c>
    </row>
    <row r="5273" spans="1:4">
      <c r="A5273" s="10">
        <v>5212</v>
      </c>
      <c r="D5273" s="2" t="str">
        <f t="shared" si="81"/>
        <v>OK</v>
      </c>
    </row>
    <row r="5274" spans="1:4">
      <c r="A5274" s="5">
        <v>5213</v>
      </c>
      <c r="B5274" s="138">
        <f>'Revenues 9-14'!C211</f>
        <v>272795</v>
      </c>
      <c r="D5274" s="2" t="str">
        <f t="shared" si="81"/>
        <v>Error?</v>
      </c>
    </row>
    <row r="5275" spans="1:4">
      <c r="A5275" s="5">
        <v>5214</v>
      </c>
      <c r="B5275" s="138">
        <f>'Revenues 9-14'!C212</f>
        <v>0</v>
      </c>
      <c r="D5275" s="2" t="str">
        <f t="shared" si="81"/>
        <v>Error?</v>
      </c>
    </row>
    <row r="5276" spans="1:4">
      <c r="A5276" s="10">
        <v>5215</v>
      </c>
      <c r="D5276" s="2" t="str">
        <f t="shared" si="81"/>
        <v>OK</v>
      </c>
    </row>
    <row r="5277" spans="1:4">
      <c r="A5277" s="10">
        <v>5216</v>
      </c>
      <c r="D5277" s="2" t="str">
        <f t="shared" si="81"/>
        <v>OK</v>
      </c>
    </row>
    <row r="5278" spans="1:4">
      <c r="A5278" s="5">
        <v>5217</v>
      </c>
      <c r="B5278" s="138">
        <f>'Revenues 9-14'!C213</f>
        <v>7031599</v>
      </c>
      <c r="D5278" s="2" t="str">
        <f t="shared" si="81"/>
        <v>Error?</v>
      </c>
    </row>
    <row r="5279" spans="1:4">
      <c r="A5279" s="5">
        <v>5218</v>
      </c>
      <c r="B5279" s="138">
        <f>'Revenues 9-14'!C214</f>
        <v>612974</v>
      </c>
      <c r="D5279" s="2" t="str">
        <f t="shared" si="81"/>
        <v>Error?</v>
      </c>
    </row>
    <row r="5280" spans="1:4">
      <c r="A5280" s="5">
        <v>5219</v>
      </c>
      <c r="B5280" s="138">
        <f>'Revenues 9-14'!C215</f>
        <v>0</v>
      </c>
      <c r="D5280" s="2" t="str">
        <f t="shared" si="81"/>
        <v>Error?</v>
      </c>
    </row>
    <row r="5281" spans="1:4">
      <c r="A5281" s="10">
        <v>5220</v>
      </c>
      <c r="D5281" s="2" t="str">
        <f t="shared" si="81"/>
        <v>OK</v>
      </c>
    </row>
    <row r="5282" spans="1:4">
      <c r="A5282" s="10">
        <v>5221</v>
      </c>
      <c r="D5282" s="2" t="str">
        <f t="shared" si="81"/>
        <v>OK</v>
      </c>
    </row>
    <row r="5283" spans="1:4">
      <c r="A5283" s="10">
        <v>5222</v>
      </c>
      <c r="D5283" s="2" t="str">
        <f t="shared" si="81"/>
        <v>OK</v>
      </c>
    </row>
    <row r="5284" spans="1:4">
      <c r="A5284" s="10">
        <v>5223</v>
      </c>
      <c r="D5284" s="2" t="str">
        <f t="shared" si="81"/>
        <v>OK</v>
      </c>
    </row>
    <row r="5285" spans="1:4">
      <c r="A5285" s="10">
        <v>5224</v>
      </c>
      <c r="D5285" s="2" t="str">
        <f t="shared" si="81"/>
        <v>OK</v>
      </c>
    </row>
    <row r="5286" spans="1:4">
      <c r="A5286" s="5">
        <v>5225</v>
      </c>
      <c r="B5286" s="138">
        <f>'Revenues 9-14'!C217</f>
        <v>7917368</v>
      </c>
      <c r="C5286" s="2" t="s">
        <v>572</v>
      </c>
      <c r="D5286" s="2" t="str">
        <f t="shared" si="81"/>
        <v>Error?</v>
      </c>
    </row>
    <row r="5287" spans="1:4">
      <c r="A5287" s="10">
        <v>5226</v>
      </c>
      <c r="D5287" s="2" t="str">
        <f t="shared" si="81"/>
        <v>OK</v>
      </c>
    </row>
    <row r="5288" spans="1:4">
      <c r="A5288" s="10">
        <v>5227</v>
      </c>
      <c r="D5288" s="2" t="str">
        <f t="shared" si="81"/>
        <v>OK</v>
      </c>
    </row>
    <row r="5289" spans="1:4">
      <c r="A5289" s="10">
        <v>5228</v>
      </c>
      <c r="D5289" s="2" t="str">
        <f t="shared" si="81"/>
        <v>OK</v>
      </c>
    </row>
    <row r="5290" spans="1:4">
      <c r="A5290" s="10">
        <v>5229</v>
      </c>
      <c r="D5290" s="2" t="str">
        <f t="shared" si="81"/>
        <v>OK</v>
      </c>
    </row>
    <row r="5291" spans="1:4">
      <c r="A5291" s="10">
        <v>5230</v>
      </c>
      <c r="D5291" s="2" t="str">
        <f t="shared" si="81"/>
        <v>OK</v>
      </c>
    </row>
    <row r="5292" spans="1:4">
      <c r="A5292" s="10">
        <v>5231</v>
      </c>
      <c r="D5292" s="2" t="str">
        <f t="shared" si="81"/>
        <v>OK</v>
      </c>
    </row>
    <row r="5293" spans="1:4">
      <c r="A5293" s="10">
        <v>5232</v>
      </c>
      <c r="D5293" s="2" t="str">
        <f t="shared" si="81"/>
        <v>OK</v>
      </c>
    </row>
    <row r="5294" spans="1:4">
      <c r="A5294" s="10">
        <v>5233</v>
      </c>
      <c r="D5294" s="2" t="str">
        <f t="shared" si="81"/>
        <v>OK</v>
      </c>
    </row>
    <row r="5295" spans="1:4">
      <c r="A5295" s="10">
        <v>5234</v>
      </c>
      <c r="D5295" s="2" t="str">
        <f t="shared" si="81"/>
        <v>OK</v>
      </c>
    </row>
    <row r="5296" spans="1:4">
      <c r="A5296" s="10">
        <v>5235</v>
      </c>
      <c r="D5296" s="2" t="str">
        <f t="shared" si="81"/>
        <v>OK</v>
      </c>
    </row>
    <row r="5297" spans="1:4">
      <c r="A5297" s="10">
        <v>5236</v>
      </c>
      <c r="D5297" s="2" t="str">
        <f t="shared" si="81"/>
        <v>OK</v>
      </c>
    </row>
    <row r="5298" spans="1:4">
      <c r="A5298" s="10">
        <v>5237</v>
      </c>
      <c r="D5298" s="2" t="str">
        <f t="shared" si="81"/>
        <v>OK</v>
      </c>
    </row>
    <row r="5299" spans="1:4">
      <c r="A5299" s="10">
        <v>5238</v>
      </c>
      <c r="D5299" s="2" t="str">
        <f t="shared" si="81"/>
        <v>OK</v>
      </c>
    </row>
    <row r="5300" spans="1:4">
      <c r="A5300" s="10">
        <v>5239</v>
      </c>
      <c r="D5300" s="2" t="str">
        <f t="shared" si="81"/>
        <v>OK</v>
      </c>
    </row>
    <row r="5301" spans="1:4">
      <c r="A5301" s="5">
        <v>5240</v>
      </c>
      <c r="B5301" s="138">
        <f>'Revenues 9-14'!C219</f>
        <v>0</v>
      </c>
      <c r="D5301" s="2" t="str">
        <f t="shared" si="81"/>
        <v>Error?</v>
      </c>
    </row>
    <row r="5302" spans="1:4">
      <c r="A5302" s="10">
        <v>5241</v>
      </c>
      <c r="D5302" s="2" t="str">
        <f t="shared" si="81"/>
        <v>OK</v>
      </c>
    </row>
    <row r="5303" spans="1:4">
      <c r="A5303" s="10">
        <v>5242</v>
      </c>
      <c r="D5303" s="2" t="str">
        <f t="shared" si="81"/>
        <v>OK</v>
      </c>
    </row>
    <row r="5304" spans="1:4">
      <c r="A5304" s="5">
        <v>5243</v>
      </c>
      <c r="B5304" s="138">
        <f>'Revenues 9-14'!C221</f>
        <v>0</v>
      </c>
      <c r="C5304" s="2" t="s">
        <v>572</v>
      </c>
      <c r="D5304" s="2" t="str">
        <f t="shared" si="81"/>
        <v>Error?</v>
      </c>
    </row>
    <row r="5305" spans="1:4">
      <c r="A5305" s="10">
        <v>5244</v>
      </c>
      <c r="D5305" s="2" t="str">
        <f t="shared" si="81"/>
        <v>OK</v>
      </c>
    </row>
    <row r="5306" spans="1:4">
      <c r="A5306" s="10">
        <v>5245</v>
      </c>
      <c r="D5306" s="2" t="str">
        <f t="shared" si="81"/>
        <v>OK</v>
      </c>
    </row>
    <row r="5307" spans="1:4">
      <c r="A5307" s="10">
        <v>5246</v>
      </c>
      <c r="D5307" s="2" t="str">
        <f t="shared" si="81"/>
        <v>OK</v>
      </c>
    </row>
    <row r="5308" spans="1:4">
      <c r="A5308" s="10">
        <v>5247</v>
      </c>
      <c r="D5308" s="2" t="str">
        <f t="shared" si="81"/>
        <v>OK</v>
      </c>
    </row>
    <row r="5309" spans="1:4">
      <c r="A5309" s="10">
        <v>5248</v>
      </c>
      <c r="D5309" s="2" t="str">
        <f t="shared" si="81"/>
        <v>OK</v>
      </c>
    </row>
    <row r="5310" spans="1:4">
      <c r="A5310" s="5">
        <v>5249</v>
      </c>
      <c r="B5310" s="138">
        <f>'Revenues 9-14'!C222</f>
        <v>219105</v>
      </c>
      <c r="D5310" s="2" t="str">
        <f t="shared" si="81"/>
        <v>Error?</v>
      </c>
    </row>
    <row r="5311" spans="1:4">
      <c r="A5311" s="10">
        <v>5250</v>
      </c>
      <c r="D5311" s="2" t="str">
        <f t="shared" ref="D5311:D5374" si="82">IF(ISBLANK(B5311),"OK",IF(A5311-B5311=0,"OK","Error?"))</f>
        <v>OK</v>
      </c>
    </row>
    <row r="5312" spans="1:4">
      <c r="A5312" s="5">
        <v>5251</v>
      </c>
      <c r="B5312" s="138">
        <f>'Revenues 9-14'!C255</f>
        <v>32022</v>
      </c>
      <c r="D5312" s="2" t="str">
        <f t="shared" si="82"/>
        <v>Error?</v>
      </c>
    </row>
    <row r="5313" spans="1:5">
      <c r="A5313" s="10">
        <v>5252</v>
      </c>
      <c r="D5313" s="2" t="str">
        <f t="shared" si="82"/>
        <v>OK</v>
      </c>
      <c r="E5313" s="4" t="s">
        <v>1935</v>
      </c>
    </row>
    <row r="5314" spans="1:5">
      <c r="A5314" s="10">
        <v>5253</v>
      </c>
      <c r="D5314" s="2" t="str">
        <f t="shared" si="82"/>
        <v>OK</v>
      </c>
    </row>
    <row r="5315" spans="1:5">
      <c r="A5315" s="5">
        <v>5254</v>
      </c>
      <c r="B5315" s="138">
        <f>'Revenues 9-14'!C257</f>
        <v>56557</v>
      </c>
      <c r="D5315" s="2" t="str">
        <f t="shared" si="82"/>
        <v>Error?</v>
      </c>
    </row>
    <row r="5316" spans="1:5">
      <c r="A5316" s="10">
        <v>5255</v>
      </c>
      <c r="D5316" s="2" t="str">
        <f t="shared" si="82"/>
        <v>OK</v>
      </c>
    </row>
    <row r="5317" spans="1:5">
      <c r="A5317" s="5">
        <v>5256</v>
      </c>
      <c r="B5317" s="138">
        <f>'Revenues 9-14'!C258</f>
        <v>0</v>
      </c>
      <c r="D5317" s="2" t="str">
        <f t="shared" si="82"/>
        <v>Error?</v>
      </c>
    </row>
    <row r="5318" spans="1:5">
      <c r="A5318" s="10">
        <v>5257</v>
      </c>
      <c r="D5318" s="2" t="str">
        <f t="shared" si="82"/>
        <v>OK</v>
      </c>
    </row>
    <row r="5319" spans="1:5">
      <c r="A5319" s="10">
        <v>5258</v>
      </c>
      <c r="D5319" s="2" t="str">
        <f t="shared" si="82"/>
        <v>OK</v>
      </c>
    </row>
    <row r="5320" spans="1:5">
      <c r="A5320" s="5">
        <v>5259</v>
      </c>
      <c r="B5320" s="138">
        <f>'Revenues 9-14'!C266</f>
        <v>50303370</v>
      </c>
      <c r="C5320" s="2" t="s">
        <v>572</v>
      </c>
      <c r="D5320" s="2" t="str">
        <f t="shared" si="82"/>
        <v>Error?</v>
      </c>
    </row>
    <row r="5321" spans="1:5">
      <c r="A5321" s="10">
        <v>5260</v>
      </c>
      <c r="D5321" s="2" t="str">
        <f t="shared" si="82"/>
        <v>OK</v>
      </c>
    </row>
    <row r="5322" spans="1:5">
      <c r="A5322" s="10">
        <v>5261</v>
      </c>
      <c r="D5322" s="2" t="str">
        <f t="shared" si="82"/>
        <v>OK</v>
      </c>
    </row>
    <row r="5323" spans="1:5">
      <c r="A5323" s="10">
        <v>5262</v>
      </c>
      <c r="D5323" s="2" t="str">
        <f t="shared" si="82"/>
        <v>OK</v>
      </c>
    </row>
    <row r="5324" spans="1:5">
      <c r="A5324" s="10">
        <v>5263</v>
      </c>
      <c r="D5324" s="2" t="str">
        <f t="shared" si="82"/>
        <v>OK</v>
      </c>
    </row>
    <row r="5325" spans="1:5">
      <c r="A5325" s="10">
        <v>5264</v>
      </c>
      <c r="D5325" s="2" t="str">
        <f t="shared" si="82"/>
        <v>OK</v>
      </c>
    </row>
    <row r="5326" spans="1:5">
      <c r="A5326" s="5">
        <v>5265</v>
      </c>
      <c r="B5326" s="138">
        <f>'Revenues 9-14'!C267</f>
        <v>50318389</v>
      </c>
      <c r="C5326" s="2" t="s">
        <v>572</v>
      </c>
      <c r="D5326" s="2" t="str">
        <f t="shared" si="82"/>
        <v>Error?</v>
      </c>
    </row>
    <row r="5327" spans="1:5">
      <c r="A5327" s="5">
        <v>5266</v>
      </c>
      <c r="B5327" s="138">
        <f>'Revenues 9-14'!C268</f>
        <v>322331660</v>
      </c>
      <c r="C5327" s="2" t="s">
        <v>572</v>
      </c>
      <c r="D5327" s="2" t="str">
        <f t="shared" si="82"/>
        <v>Error?</v>
      </c>
    </row>
    <row r="5328" spans="1:5">
      <c r="A5328" s="5">
        <v>5267</v>
      </c>
      <c r="B5328" s="138">
        <f>'Revenues 9-14'!D5</f>
        <v>14597072</v>
      </c>
      <c r="D5328" s="2" t="str">
        <f t="shared" si="82"/>
        <v>Error?</v>
      </c>
    </row>
    <row r="5329" spans="1:4">
      <c r="A5329" s="10">
        <v>5268</v>
      </c>
      <c r="D5329" s="2" t="str">
        <f t="shared" si="82"/>
        <v>OK</v>
      </c>
    </row>
    <row r="5330" spans="1:4">
      <c r="A5330" s="5">
        <v>5269</v>
      </c>
      <c r="B5330" s="138">
        <f>'Revenues 9-14'!D6</f>
        <v>0</v>
      </c>
      <c r="D5330" s="2" t="str">
        <f t="shared" si="82"/>
        <v>Error?</v>
      </c>
    </row>
    <row r="5331" spans="1:4">
      <c r="A5331" s="5">
        <v>5270</v>
      </c>
      <c r="B5331" s="138">
        <f>'Revenues 9-14'!D7</f>
        <v>0</v>
      </c>
      <c r="D5331" s="2" t="str">
        <f t="shared" si="82"/>
        <v>Error?</v>
      </c>
    </row>
    <row r="5332" spans="1:4">
      <c r="A5332" s="5">
        <v>5271</v>
      </c>
      <c r="B5332" s="138">
        <f>'Revenues 9-14'!D9</f>
        <v>0</v>
      </c>
      <c r="D5332" s="2" t="str">
        <f t="shared" si="82"/>
        <v>Error?</v>
      </c>
    </row>
    <row r="5333" spans="1:4">
      <c r="A5333" s="5">
        <v>5272</v>
      </c>
      <c r="B5333" s="138">
        <f>'Revenues 9-14'!D11</f>
        <v>0</v>
      </c>
      <c r="D5333" s="2" t="str">
        <f t="shared" si="82"/>
        <v>Error?</v>
      </c>
    </row>
    <row r="5334" spans="1:4">
      <c r="A5334" s="5">
        <v>5273</v>
      </c>
      <c r="B5334" s="138">
        <f>'Revenues 9-14'!D12</f>
        <v>14597072</v>
      </c>
      <c r="C5334" s="2" t="s">
        <v>572</v>
      </c>
      <c r="D5334" s="2" t="str">
        <f t="shared" si="82"/>
        <v>Error?</v>
      </c>
    </row>
    <row r="5335" spans="1:4">
      <c r="A5335" s="5">
        <v>5274</v>
      </c>
      <c r="B5335" s="138">
        <f>'Revenues 9-14'!D14</f>
        <v>0</v>
      </c>
      <c r="D5335" s="2" t="str">
        <f t="shared" si="82"/>
        <v>Error?</v>
      </c>
    </row>
    <row r="5336" spans="1:4">
      <c r="A5336" s="5">
        <v>5275</v>
      </c>
      <c r="B5336" s="138">
        <f>'Revenues 9-14'!D15</f>
        <v>0</v>
      </c>
      <c r="D5336" s="2" t="str">
        <f t="shared" si="82"/>
        <v>Error?</v>
      </c>
    </row>
    <row r="5337" spans="1:4">
      <c r="A5337" s="5">
        <v>5276</v>
      </c>
      <c r="B5337" s="138">
        <f>'Revenues 9-14'!D16</f>
        <v>7433611</v>
      </c>
      <c r="D5337" s="2" t="str">
        <f t="shared" si="82"/>
        <v>Error?</v>
      </c>
    </row>
    <row r="5338" spans="1:4">
      <c r="A5338" s="5">
        <v>5277</v>
      </c>
      <c r="B5338" s="138">
        <f>'Revenues 9-14'!D17</f>
        <v>0</v>
      </c>
      <c r="D5338" s="2" t="str">
        <f t="shared" si="82"/>
        <v>Error?</v>
      </c>
    </row>
    <row r="5339" spans="1:4">
      <c r="A5339" s="5">
        <v>5278</v>
      </c>
      <c r="B5339" s="138">
        <f>'Revenues 9-14'!D18</f>
        <v>7433611</v>
      </c>
      <c r="C5339" s="2" t="s">
        <v>572</v>
      </c>
      <c r="D5339" s="2" t="str">
        <f t="shared" si="82"/>
        <v>Error?</v>
      </c>
    </row>
    <row r="5340" spans="1:4">
      <c r="A5340" s="5">
        <v>5279</v>
      </c>
      <c r="B5340" s="138">
        <f>'Revenues 9-14'!D65</f>
        <v>113454</v>
      </c>
      <c r="D5340" s="2" t="str">
        <f t="shared" si="82"/>
        <v>Error?</v>
      </c>
    </row>
    <row r="5341" spans="1:4">
      <c r="A5341" s="5">
        <v>5280</v>
      </c>
      <c r="B5341" s="138">
        <f>'Revenues 9-14'!D66</f>
        <v>0</v>
      </c>
      <c r="D5341" s="2" t="str">
        <f t="shared" si="82"/>
        <v>Error?</v>
      </c>
    </row>
    <row r="5342" spans="1:4">
      <c r="A5342" s="5">
        <v>5281</v>
      </c>
      <c r="B5342" s="138">
        <f>'Revenues 9-14'!D67</f>
        <v>113454</v>
      </c>
      <c r="C5342" s="2" t="s">
        <v>572</v>
      </c>
      <c r="D5342" s="2" t="str">
        <f t="shared" si="82"/>
        <v>Error?</v>
      </c>
    </row>
    <row r="5343" spans="1:4">
      <c r="A5343" s="5">
        <v>5282</v>
      </c>
      <c r="B5343" s="138">
        <f>'Revenues 9-14'!D77</f>
        <v>0</v>
      </c>
      <c r="D5343" s="2" t="str">
        <f t="shared" si="82"/>
        <v>Error?</v>
      </c>
    </row>
    <row r="5344" spans="1:4">
      <c r="A5344" s="5">
        <v>5283</v>
      </c>
      <c r="B5344" s="138">
        <f>'Revenues 9-14'!D78</f>
        <v>0</v>
      </c>
      <c r="D5344" s="2" t="str">
        <f t="shared" si="82"/>
        <v>Error?</v>
      </c>
    </row>
    <row r="5345" spans="1:4">
      <c r="A5345" s="5">
        <v>5284</v>
      </c>
      <c r="B5345" s="138">
        <f>'Revenues 9-14'!D79</f>
        <v>0</v>
      </c>
      <c r="D5345" s="2" t="str">
        <f t="shared" si="82"/>
        <v>Error?</v>
      </c>
    </row>
    <row r="5346" spans="1:4">
      <c r="A5346" s="5">
        <v>5285</v>
      </c>
      <c r="B5346" s="138">
        <f>'Revenues 9-14'!D80</f>
        <v>0</v>
      </c>
      <c r="D5346" s="2" t="str">
        <f t="shared" si="82"/>
        <v>Error?</v>
      </c>
    </row>
    <row r="5347" spans="1:4">
      <c r="A5347" s="5">
        <v>5286</v>
      </c>
      <c r="B5347" s="138">
        <f>'Revenues 9-14'!D81</f>
        <v>36966</v>
      </c>
      <c r="D5347" s="2" t="str">
        <f t="shared" si="82"/>
        <v>Error?</v>
      </c>
    </row>
    <row r="5348" spans="1:4">
      <c r="A5348" s="5">
        <v>5287</v>
      </c>
      <c r="B5348" s="138">
        <f>'Revenues 9-14'!D82</f>
        <v>36966</v>
      </c>
      <c r="C5348" s="2" t="s">
        <v>572</v>
      </c>
      <c r="D5348" s="2" t="str">
        <f t="shared" si="82"/>
        <v>Error?</v>
      </c>
    </row>
    <row r="5349" spans="1:4">
      <c r="A5349" s="5">
        <v>5288</v>
      </c>
      <c r="B5349" s="138">
        <f>'Revenues 9-14'!D95</f>
        <v>569530</v>
      </c>
      <c r="D5349" s="2" t="str">
        <f t="shared" si="82"/>
        <v>Error?</v>
      </c>
    </row>
    <row r="5350" spans="1:4">
      <c r="A5350" s="5">
        <v>5289</v>
      </c>
      <c r="B5350" s="138">
        <f>'Revenues 9-14'!D96</f>
        <v>0</v>
      </c>
      <c r="D5350" s="2" t="str">
        <f t="shared" si="82"/>
        <v>Error?</v>
      </c>
    </row>
    <row r="5351" spans="1:4">
      <c r="A5351" s="5">
        <v>5290</v>
      </c>
      <c r="B5351" s="138">
        <f>'Revenues 9-14'!D98</f>
        <v>0</v>
      </c>
      <c r="D5351" s="2" t="str">
        <f t="shared" si="82"/>
        <v>Error?</v>
      </c>
    </row>
    <row r="5352" spans="1:4">
      <c r="A5352" s="5">
        <v>5291</v>
      </c>
      <c r="B5352" s="138">
        <f>'Revenues 9-14'!D99</f>
        <v>43059</v>
      </c>
      <c r="D5352" s="2" t="str">
        <f t="shared" si="82"/>
        <v>Error?</v>
      </c>
    </row>
    <row r="5353" spans="1:4">
      <c r="A5353" s="5">
        <v>5292</v>
      </c>
      <c r="B5353" s="138">
        <f>'Revenues 9-14'!D104</f>
        <v>0</v>
      </c>
      <c r="D5353" s="2" t="str">
        <f t="shared" si="82"/>
        <v>Error?</v>
      </c>
    </row>
    <row r="5354" spans="1:4">
      <c r="A5354" s="5">
        <v>5293</v>
      </c>
      <c r="B5354" s="138">
        <f>'Revenues 9-14'!D107</f>
        <v>401923</v>
      </c>
      <c r="D5354" s="2" t="str">
        <f t="shared" si="82"/>
        <v>Error?</v>
      </c>
    </row>
    <row r="5355" spans="1:4">
      <c r="A5355" s="5">
        <v>5294</v>
      </c>
      <c r="B5355" s="138">
        <f>'Revenues 9-14'!D108</f>
        <v>1032902</v>
      </c>
      <c r="C5355" s="2" t="s">
        <v>572</v>
      </c>
      <c r="D5355" s="2" t="str">
        <f t="shared" si="82"/>
        <v>Error?</v>
      </c>
    </row>
    <row r="5356" spans="1:4">
      <c r="A5356" s="5">
        <v>5295</v>
      </c>
      <c r="B5356" s="138">
        <f>'Revenues 9-14'!D109</f>
        <v>23214005</v>
      </c>
      <c r="C5356" s="2" t="s">
        <v>572</v>
      </c>
      <c r="D5356" s="2" t="str">
        <f t="shared" si="82"/>
        <v>Error?</v>
      </c>
    </row>
    <row r="5357" spans="1:4">
      <c r="A5357" s="5">
        <v>5296</v>
      </c>
      <c r="B5357" s="138">
        <f>'Revenues 9-14'!D111</f>
        <v>0</v>
      </c>
      <c r="D5357" s="2" t="str">
        <f t="shared" si="82"/>
        <v>Error?</v>
      </c>
    </row>
    <row r="5358" spans="1:4">
      <c r="A5358" s="5">
        <v>5297</v>
      </c>
      <c r="B5358" s="138">
        <f>'Revenues 9-14'!D112</f>
        <v>0</v>
      </c>
      <c r="D5358" s="2" t="str">
        <f t="shared" si="82"/>
        <v>Error?</v>
      </c>
    </row>
    <row r="5359" spans="1:4">
      <c r="A5359" s="5">
        <v>5298</v>
      </c>
      <c r="B5359" s="138">
        <f>'Revenues 9-14'!D113</f>
        <v>0</v>
      </c>
      <c r="D5359" s="2" t="str">
        <f t="shared" si="82"/>
        <v>Error?</v>
      </c>
    </row>
    <row r="5360" spans="1:4">
      <c r="A5360" s="5">
        <v>5299</v>
      </c>
      <c r="B5360" s="138">
        <f>'Revenues 9-14'!D114</f>
        <v>0</v>
      </c>
      <c r="C5360" s="2" t="s">
        <v>572</v>
      </c>
      <c r="D5360" s="2" t="str">
        <f t="shared" si="82"/>
        <v>Error?</v>
      </c>
    </row>
    <row r="5361" spans="1:4">
      <c r="A5361" s="5">
        <v>5300</v>
      </c>
      <c r="B5361" s="138">
        <f>'Revenues 9-14'!D117</f>
        <v>0</v>
      </c>
      <c r="D5361" s="2" t="str">
        <f t="shared" si="82"/>
        <v>Error?</v>
      </c>
    </row>
    <row r="5362" spans="1:4">
      <c r="A5362" s="5">
        <v>5301</v>
      </c>
      <c r="B5362" s="138">
        <f>'Revenues 9-14'!D119</f>
        <v>0</v>
      </c>
      <c r="D5362" s="2" t="str">
        <f t="shared" si="82"/>
        <v>Error?</v>
      </c>
    </row>
    <row r="5363" spans="1:4">
      <c r="A5363" s="10">
        <v>5302</v>
      </c>
      <c r="D5363" s="2" t="str">
        <f t="shared" si="82"/>
        <v>OK</v>
      </c>
    </row>
    <row r="5364" spans="1:4">
      <c r="A5364" s="10">
        <v>5303</v>
      </c>
      <c r="D5364" s="2" t="str">
        <f t="shared" si="82"/>
        <v>OK</v>
      </c>
    </row>
    <row r="5365" spans="1:4">
      <c r="A5365" s="10">
        <v>5304</v>
      </c>
      <c r="D5365" s="2" t="str">
        <f t="shared" si="82"/>
        <v>OK</v>
      </c>
    </row>
    <row r="5366" spans="1:4">
      <c r="A5366" s="10">
        <v>5305</v>
      </c>
      <c r="D5366" s="2" t="str">
        <f t="shared" si="82"/>
        <v>OK</v>
      </c>
    </row>
    <row r="5367" spans="1:4">
      <c r="A5367" s="5">
        <v>5306</v>
      </c>
      <c r="B5367" s="138">
        <f>'Revenues 9-14'!D122</f>
        <v>0</v>
      </c>
      <c r="C5367" s="2" t="s">
        <v>572</v>
      </c>
      <c r="D5367" s="2" t="str">
        <f t="shared" si="82"/>
        <v>Error?</v>
      </c>
    </row>
    <row r="5368" spans="1:4">
      <c r="A5368" s="5">
        <v>5307</v>
      </c>
      <c r="B5368" s="138">
        <f>'Revenues 9-14'!D127</f>
        <v>0</v>
      </c>
      <c r="D5368" s="2" t="str">
        <f t="shared" si="82"/>
        <v>Error?</v>
      </c>
    </row>
    <row r="5369" spans="1:4">
      <c r="A5369" s="5">
        <v>5308</v>
      </c>
      <c r="B5369" s="138">
        <f>'Revenues 9-14'!D132</f>
        <v>0</v>
      </c>
      <c r="C5369" s="2" t="s">
        <v>572</v>
      </c>
      <c r="D5369" s="2" t="str">
        <f t="shared" si="82"/>
        <v>Error?</v>
      </c>
    </row>
    <row r="5370" spans="1:4">
      <c r="A5370" s="5">
        <v>5309</v>
      </c>
      <c r="B5370" s="138">
        <f>'Revenues 9-14'!D134</f>
        <v>0</v>
      </c>
      <c r="D5370" s="2" t="str">
        <f t="shared" si="82"/>
        <v>Error?</v>
      </c>
    </row>
    <row r="5371" spans="1:4">
      <c r="A5371" s="10">
        <v>5310</v>
      </c>
      <c r="D5371" s="2" t="str">
        <f t="shared" si="82"/>
        <v>OK</v>
      </c>
    </row>
    <row r="5372" spans="1:4">
      <c r="A5372" s="10">
        <v>5311</v>
      </c>
      <c r="D5372" s="2" t="str">
        <f t="shared" si="82"/>
        <v>OK</v>
      </c>
    </row>
    <row r="5373" spans="1:4">
      <c r="A5373" s="10">
        <v>5312</v>
      </c>
      <c r="D5373" s="2" t="str">
        <f t="shared" si="82"/>
        <v>OK</v>
      </c>
    </row>
    <row r="5374" spans="1:4">
      <c r="A5374" s="5">
        <v>5313</v>
      </c>
      <c r="B5374" s="138">
        <f>'Revenues 9-14'!D135</f>
        <v>0</v>
      </c>
      <c r="D5374" s="2" t="str">
        <f t="shared" si="82"/>
        <v>Error?</v>
      </c>
    </row>
    <row r="5375" spans="1:4">
      <c r="A5375" s="5">
        <v>5314</v>
      </c>
      <c r="B5375" s="138">
        <f>'Revenues 9-14'!D136</f>
        <v>0</v>
      </c>
      <c r="D5375" s="2" t="str">
        <f t="shared" ref="D5375:D5438" si="83">IF(ISBLANK(B5375),"OK",IF(A5375-B5375=0,"OK","Error?"))</f>
        <v>Error?</v>
      </c>
    </row>
    <row r="5376" spans="1:4">
      <c r="A5376" s="10">
        <v>5315</v>
      </c>
      <c r="D5376" s="2" t="str">
        <f t="shared" si="83"/>
        <v>OK</v>
      </c>
    </row>
    <row r="5377" spans="1:4">
      <c r="A5377" s="10">
        <v>5316</v>
      </c>
      <c r="D5377" s="2" t="str">
        <f t="shared" si="83"/>
        <v>OK</v>
      </c>
    </row>
    <row r="5378" spans="1:4">
      <c r="A5378" s="10">
        <v>5317</v>
      </c>
      <c r="D5378" s="2" t="str">
        <f t="shared" si="83"/>
        <v>OK</v>
      </c>
    </row>
    <row r="5379" spans="1:4">
      <c r="A5379" s="10">
        <v>5318</v>
      </c>
      <c r="D5379" s="2" t="str">
        <f t="shared" si="83"/>
        <v>OK</v>
      </c>
    </row>
    <row r="5380" spans="1:4">
      <c r="A5380" s="10">
        <v>5319</v>
      </c>
      <c r="D5380" s="2" t="str">
        <f t="shared" si="83"/>
        <v>OK</v>
      </c>
    </row>
    <row r="5381" spans="1:4">
      <c r="A5381" s="10">
        <v>5320</v>
      </c>
      <c r="D5381" s="2" t="str">
        <f t="shared" si="83"/>
        <v>OK</v>
      </c>
    </row>
    <row r="5382" spans="1:4">
      <c r="A5382" s="10">
        <v>5321</v>
      </c>
      <c r="D5382" s="2" t="str">
        <f t="shared" si="83"/>
        <v>OK</v>
      </c>
    </row>
    <row r="5383" spans="1:4">
      <c r="A5383" s="5">
        <v>5322</v>
      </c>
      <c r="B5383" s="138">
        <f>'Revenues 9-14'!D141</f>
        <v>0</v>
      </c>
      <c r="C5383" s="2" t="s">
        <v>572</v>
      </c>
      <c r="D5383" s="2" t="str">
        <f t="shared" si="83"/>
        <v>Error?</v>
      </c>
    </row>
    <row r="5384" spans="1:4">
      <c r="A5384" s="5">
        <v>5323</v>
      </c>
      <c r="B5384" s="138">
        <f>'Revenues 9-14'!D148</f>
        <v>0</v>
      </c>
      <c r="D5384" s="2" t="str">
        <f t="shared" si="83"/>
        <v>Error?</v>
      </c>
    </row>
    <row r="5385" spans="1:4">
      <c r="A5385" s="10">
        <v>5324</v>
      </c>
      <c r="D5385" s="2" t="str">
        <f t="shared" si="83"/>
        <v>OK</v>
      </c>
    </row>
    <row r="5386" spans="1:4">
      <c r="A5386" s="10">
        <v>5325</v>
      </c>
      <c r="D5386" s="2" t="str">
        <f t="shared" si="83"/>
        <v>OK</v>
      </c>
    </row>
    <row r="5387" spans="1:4">
      <c r="A5387" s="5">
        <v>5326</v>
      </c>
      <c r="B5387" s="138">
        <f>'Revenues 9-14'!D149</f>
        <v>0</v>
      </c>
      <c r="D5387" s="2" t="str">
        <f t="shared" si="83"/>
        <v>Error?</v>
      </c>
    </row>
    <row r="5388" spans="1:4">
      <c r="A5388" s="10">
        <v>5327</v>
      </c>
      <c r="D5388" s="2" t="str">
        <f t="shared" si="83"/>
        <v>OK</v>
      </c>
    </row>
    <row r="5389" spans="1:4">
      <c r="A5389" s="10">
        <v>5328</v>
      </c>
      <c r="D5389" s="2" t="str">
        <f t="shared" si="83"/>
        <v>OK</v>
      </c>
    </row>
    <row r="5390" spans="1:4">
      <c r="A5390" s="10">
        <v>5329</v>
      </c>
      <c r="D5390" s="2" t="str">
        <f t="shared" si="83"/>
        <v>OK</v>
      </c>
    </row>
    <row r="5391" spans="1:4">
      <c r="A5391" s="5">
        <v>5330</v>
      </c>
      <c r="B5391" s="138">
        <f>'Revenues 9-14'!D152</f>
        <v>0</v>
      </c>
      <c r="D5391" s="2" t="str">
        <f t="shared" si="83"/>
        <v>Error?</v>
      </c>
    </row>
    <row r="5392" spans="1:4">
      <c r="A5392" s="10">
        <v>5331</v>
      </c>
      <c r="D5392" s="2" t="str">
        <f t="shared" si="83"/>
        <v>OK</v>
      </c>
    </row>
    <row r="5393" spans="1:4">
      <c r="A5393" s="5">
        <v>5332</v>
      </c>
      <c r="B5393" s="138">
        <f>'Revenues 9-14'!D153</f>
        <v>0</v>
      </c>
      <c r="D5393" s="2" t="str">
        <f t="shared" si="83"/>
        <v>Error?</v>
      </c>
    </row>
    <row r="5394" spans="1:4">
      <c r="A5394" s="5">
        <v>5333</v>
      </c>
      <c r="B5394" s="138">
        <f>'Revenues 9-14'!D155</f>
        <v>0</v>
      </c>
      <c r="C5394" s="2" t="s">
        <v>572</v>
      </c>
      <c r="D5394" s="2" t="str">
        <f t="shared" si="83"/>
        <v>Error?</v>
      </c>
    </row>
    <row r="5395" spans="1:4">
      <c r="A5395" s="5">
        <v>5334</v>
      </c>
      <c r="B5395" s="138">
        <f>'Revenues 9-14'!D157</f>
        <v>0</v>
      </c>
      <c r="D5395" s="2" t="str">
        <f t="shared" si="83"/>
        <v>Error?</v>
      </c>
    </row>
    <row r="5396" spans="1:4">
      <c r="A5396" s="10">
        <v>5335</v>
      </c>
      <c r="D5396" s="2" t="str">
        <f t="shared" si="83"/>
        <v>OK</v>
      </c>
    </row>
    <row r="5397" spans="1:4">
      <c r="A5397" s="10">
        <v>5336</v>
      </c>
      <c r="D5397" s="2" t="str">
        <f t="shared" si="83"/>
        <v>OK</v>
      </c>
    </row>
    <row r="5398" spans="1:4">
      <c r="A5398" s="10">
        <v>5337</v>
      </c>
      <c r="D5398" s="2" t="str">
        <f t="shared" si="83"/>
        <v>OK</v>
      </c>
    </row>
    <row r="5399" spans="1:4">
      <c r="A5399" s="10">
        <v>5338</v>
      </c>
      <c r="D5399" s="2" t="str">
        <f t="shared" si="83"/>
        <v>OK</v>
      </c>
    </row>
    <row r="5400" spans="1:4">
      <c r="A5400" s="10">
        <v>5339</v>
      </c>
      <c r="D5400" s="2" t="str">
        <f t="shared" si="83"/>
        <v>OK</v>
      </c>
    </row>
    <row r="5401" spans="1:4">
      <c r="A5401" s="5">
        <v>5340</v>
      </c>
      <c r="B5401" s="138">
        <f>'Revenues 9-14'!D159</f>
        <v>0</v>
      </c>
      <c r="D5401" s="2" t="str">
        <f t="shared" si="83"/>
        <v>Error?</v>
      </c>
    </row>
    <row r="5402" spans="1:4">
      <c r="A5402" s="10">
        <v>5341</v>
      </c>
      <c r="D5402" s="2" t="str">
        <f t="shared" si="83"/>
        <v>OK</v>
      </c>
    </row>
    <row r="5403" spans="1:4">
      <c r="A5403" s="10">
        <v>5342</v>
      </c>
      <c r="D5403" s="2" t="str">
        <f t="shared" si="83"/>
        <v>OK</v>
      </c>
    </row>
    <row r="5404" spans="1:4">
      <c r="A5404" s="10">
        <v>5343</v>
      </c>
      <c r="D5404" s="2" t="str">
        <f t="shared" si="83"/>
        <v>OK</v>
      </c>
    </row>
    <row r="5405" spans="1:4">
      <c r="A5405" s="10">
        <v>5344</v>
      </c>
      <c r="D5405" s="2" t="str">
        <f t="shared" si="83"/>
        <v>OK</v>
      </c>
    </row>
    <row r="5406" spans="1:4">
      <c r="A5406" s="10">
        <v>5345</v>
      </c>
      <c r="D5406" s="2" t="str">
        <f t="shared" si="83"/>
        <v>OK</v>
      </c>
    </row>
    <row r="5407" spans="1:4">
      <c r="A5407" s="10">
        <v>5346</v>
      </c>
      <c r="D5407" s="2" t="str">
        <f t="shared" si="83"/>
        <v>OK</v>
      </c>
    </row>
    <row r="5408" spans="1:4">
      <c r="A5408" s="10">
        <v>5347</v>
      </c>
      <c r="D5408" s="2" t="str">
        <f t="shared" si="83"/>
        <v>OK</v>
      </c>
    </row>
    <row r="5409" spans="1:4">
      <c r="A5409" s="10">
        <v>5348</v>
      </c>
      <c r="D5409" s="2" t="str">
        <f t="shared" si="83"/>
        <v>OK</v>
      </c>
    </row>
    <row r="5410" spans="1:4">
      <c r="A5410" s="10">
        <v>5349</v>
      </c>
      <c r="D5410" s="2" t="str">
        <f t="shared" si="83"/>
        <v>OK</v>
      </c>
    </row>
    <row r="5411" spans="1:4">
      <c r="A5411" s="10">
        <v>5350</v>
      </c>
      <c r="D5411" s="2" t="str">
        <f t="shared" si="83"/>
        <v>OK</v>
      </c>
    </row>
    <row r="5412" spans="1:4">
      <c r="A5412" s="5">
        <v>5351</v>
      </c>
      <c r="B5412" s="138">
        <f>'Revenues 9-14'!D169</f>
        <v>0</v>
      </c>
      <c r="C5412" s="2" t="s">
        <v>572</v>
      </c>
      <c r="D5412" s="2" t="str">
        <f t="shared" si="83"/>
        <v>Error?</v>
      </c>
    </row>
    <row r="5413" spans="1:4">
      <c r="A5413" s="10">
        <v>5352</v>
      </c>
      <c r="D5413" s="2" t="str">
        <f t="shared" si="83"/>
        <v>OK</v>
      </c>
    </row>
    <row r="5414" spans="1:4">
      <c r="A5414" s="10">
        <v>5353</v>
      </c>
      <c r="D5414" s="2" t="str">
        <f t="shared" si="83"/>
        <v>OK</v>
      </c>
    </row>
    <row r="5415" spans="1:4">
      <c r="A5415" s="10">
        <v>5354</v>
      </c>
      <c r="D5415" s="2" t="str">
        <f t="shared" si="83"/>
        <v>OK</v>
      </c>
    </row>
    <row r="5416" spans="1:4">
      <c r="A5416" s="10">
        <v>5355</v>
      </c>
      <c r="D5416" s="2" t="str">
        <f t="shared" si="83"/>
        <v>OK</v>
      </c>
    </row>
    <row r="5417" spans="1:4">
      <c r="A5417" s="10">
        <v>5356</v>
      </c>
      <c r="D5417" s="2" t="str">
        <f t="shared" si="83"/>
        <v>OK</v>
      </c>
    </row>
    <row r="5418" spans="1:4">
      <c r="A5418" s="10">
        <v>5357</v>
      </c>
      <c r="D5418" s="2" t="str">
        <f t="shared" si="83"/>
        <v>OK</v>
      </c>
    </row>
    <row r="5419" spans="1:4">
      <c r="A5419" s="10">
        <v>5358</v>
      </c>
      <c r="D5419" s="2" t="str">
        <f t="shared" si="83"/>
        <v>OK</v>
      </c>
    </row>
    <row r="5420" spans="1:4">
      <c r="A5420" s="10">
        <v>5359</v>
      </c>
      <c r="D5420" s="2" t="str">
        <f t="shared" si="83"/>
        <v>OK</v>
      </c>
    </row>
    <row r="5421" spans="1:4">
      <c r="A5421" s="5">
        <v>5360</v>
      </c>
      <c r="B5421" s="138">
        <f>'Revenues 9-14'!D170</f>
        <v>0</v>
      </c>
      <c r="C5421" s="2" t="s">
        <v>572</v>
      </c>
      <c r="D5421" s="2" t="str">
        <f t="shared" si="83"/>
        <v>Error?</v>
      </c>
    </row>
    <row r="5422" spans="1:4">
      <c r="A5422" s="5">
        <v>5361</v>
      </c>
      <c r="B5422" s="138">
        <f>'Revenues 9-14'!D173</f>
        <v>0</v>
      </c>
      <c r="D5422" s="2" t="str">
        <f t="shared" si="83"/>
        <v>Error?</v>
      </c>
    </row>
    <row r="5423" spans="1:4">
      <c r="A5423" s="5">
        <v>5362</v>
      </c>
      <c r="B5423" s="138">
        <f>'Revenues 9-14'!D175</f>
        <v>0</v>
      </c>
      <c r="C5423" s="2" t="s">
        <v>572</v>
      </c>
      <c r="D5423" s="2" t="str">
        <f t="shared" si="83"/>
        <v>Error?</v>
      </c>
    </row>
    <row r="5424" spans="1:4">
      <c r="A5424" s="5">
        <v>5363</v>
      </c>
      <c r="B5424" s="138">
        <f>'Revenues 9-14'!D178</f>
        <v>0</v>
      </c>
      <c r="D5424" s="2" t="str">
        <f t="shared" si="83"/>
        <v>Error?</v>
      </c>
    </row>
    <row r="5425" spans="1:5">
      <c r="A5425" s="5">
        <v>5364</v>
      </c>
      <c r="B5425" s="138">
        <f>'Revenues 9-14'!D181</f>
        <v>0</v>
      </c>
      <c r="C5425" s="2" t="s">
        <v>572</v>
      </c>
      <c r="D5425" s="2" t="str">
        <f t="shared" si="83"/>
        <v>Error?</v>
      </c>
    </row>
    <row r="5426" spans="1:5">
      <c r="A5426" s="5">
        <v>5365</v>
      </c>
      <c r="B5426" s="138">
        <f>'Revenues 9-14'!D184</f>
        <v>0</v>
      </c>
      <c r="D5426" s="2" t="str">
        <f t="shared" si="83"/>
        <v>Error?</v>
      </c>
    </row>
    <row r="5427" spans="1:5">
      <c r="A5427" s="10">
        <v>5366</v>
      </c>
      <c r="D5427" s="2" t="str">
        <f t="shared" si="83"/>
        <v>OK</v>
      </c>
    </row>
    <row r="5428" spans="1:5">
      <c r="A5428" s="10">
        <v>5367</v>
      </c>
      <c r="D5428" s="2" t="str">
        <f t="shared" si="83"/>
        <v>OK</v>
      </c>
    </row>
    <row r="5429" spans="1:5">
      <c r="A5429" s="10">
        <v>5368</v>
      </c>
      <c r="D5429" s="2" t="str">
        <f t="shared" si="83"/>
        <v>OK</v>
      </c>
    </row>
    <row r="5430" spans="1:5">
      <c r="A5430" s="10">
        <v>5369</v>
      </c>
      <c r="D5430" s="2" t="str">
        <f t="shared" si="83"/>
        <v>OK</v>
      </c>
    </row>
    <row r="5431" spans="1:5">
      <c r="A5431" s="5">
        <v>5370</v>
      </c>
      <c r="B5431" s="138">
        <f>'Revenues 9-14'!D200</f>
        <v>0</v>
      </c>
      <c r="D5431" s="2" t="str">
        <f t="shared" si="83"/>
        <v>Error?</v>
      </c>
    </row>
    <row r="5432" spans="1:5">
      <c r="A5432" s="5">
        <v>5371</v>
      </c>
      <c r="B5432" s="138">
        <f>'Revenues 9-14'!D201</f>
        <v>0</v>
      </c>
      <c r="D5432" s="2" t="str">
        <f t="shared" si="83"/>
        <v>Error?</v>
      </c>
    </row>
    <row r="5433" spans="1:5">
      <c r="A5433" s="10">
        <v>5372</v>
      </c>
      <c r="D5433" s="2" t="str">
        <f t="shared" si="83"/>
        <v>OK</v>
      </c>
    </row>
    <row r="5434" spans="1:5">
      <c r="A5434" s="10">
        <v>5373</v>
      </c>
      <c r="D5434" s="2" t="str">
        <f t="shared" si="83"/>
        <v>OK</v>
      </c>
    </row>
    <row r="5435" spans="1:5">
      <c r="A5435" s="10">
        <v>5374</v>
      </c>
      <c r="D5435" s="2" t="str">
        <f t="shared" si="83"/>
        <v>OK</v>
      </c>
    </row>
    <row r="5436" spans="1:5">
      <c r="A5436" s="10">
        <v>5375</v>
      </c>
      <c r="D5436" s="2" t="str">
        <f t="shared" si="83"/>
        <v>OK</v>
      </c>
    </row>
    <row r="5437" spans="1:5">
      <c r="A5437" s="10">
        <v>5376</v>
      </c>
      <c r="D5437" s="2" t="str">
        <f t="shared" si="83"/>
        <v>OK</v>
      </c>
    </row>
    <row r="5438" spans="1:5">
      <c r="A5438" s="10">
        <v>5377</v>
      </c>
      <c r="D5438" s="2" t="str">
        <f t="shared" si="83"/>
        <v>OK</v>
      </c>
      <c r="E5438" s="4" t="s">
        <v>1935</v>
      </c>
    </row>
    <row r="5439" spans="1:5">
      <c r="A5439" s="5">
        <v>5378</v>
      </c>
      <c r="B5439" s="138">
        <f>'Revenues 9-14'!D202</f>
        <v>0</v>
      </c>
      <c r="D5439" s="2" t="str">
        <f t="shared" ref="D5439:D5502" si="84">IF(ISBLANK(B5439),"OK",IF(A5439-B5439=0,"OK","Error?"))</f>
        <v>Error?</v>
      </c>
    </row>
    <row r="5440" spans="1:5">
      <c r="A5440" s="5">
        <v>5379</v>
      </c>
      <c r="B5440" s="138">
        <f>'Revenues 9-14'!D206</f>
        <v>0</v>
      </c>
      <c r="D5440" s="2" t="str">
        <f t="shared" si="84"/>
        <v>Error?</v>
      </c>
    </row>
    <row r="5441" spans="1:4">
      <c r="A5441" s="10">
        <v>5380</v>
      </c>
      <c r="D5441" s="2" t="str">
        <f t="shared" si="84"/>
        <v>OK</v>
      </c>
    </row>
    <row r="5442" spans="1:4">
      <c r="A5442" s="10">
        <v>5381</v>
      </c>
      <c r="D5442" s="2" t="str">
        <f t="shared" si="84"/>
        <v>OK</v>
      </c>
    </row>
    <row r="5443" spans="1:4">
      <c r="A5443" s="10">
        <v>5382</v>
      </c>
      <c r="D5443" s="2" t="str">
        <f t="shared" si="84"/>
        <v>OK</v>
      </c>
    </row>
    <row r="5444" spans="1:4">
      <c r="A5444" s="5">
        <v>5383</v>
      </c>
      <c r="B5444" s="138">
        <f>'Revenues 9-14'!D204</f>
        <v>0</v>
      </c>
      <c r="C5444" s="2" t="s">
        <v>572</v>
      </c>
      <c r="D5444" s="2" t="str">
        <f t="shared" si="84"/>
        <v>Error?</v>
      </c>
    </row>
    <row r="5445" spans="1:4">
      <c r="A5445" s="10">
        <v>5384</v>
      </c>
      <c r="D5445" s="2" t="str">
        <f t="shared" si="84"/>
        <v>OK</v>
      </c>
    </row>
    <row r="5446" spans="1:4">
      <c r="A5446" s="10">
        <v>5385</v>
      </c>
      <c r="D5446" s="2" t="str">
        <f t="shared" si="84"/>
        <v>OK</v>
      </c>
    </row>
    <row r="5447" spans="1:4">
      <c r="A5447" s="10">
        <v>5386</v>
      </c>
      <c r="D5447" s="2" t="str">
        <f t="shared" si="84"/>
        <v>OK</v>
      </c>
    </row>
    <row r="5448" spans="1:4">
      <c r="A5448" s="10">
        <v>5387</v>
      </c>
      <c r="D5448" s="2" t="str">
        <f t="shared" si="84"/>
        <v>OK</v>
      </c>
    </row>
    <row r="5449" spans="1:4">
      <c r="A5449" s="10">
        <v>5388</v>
      </c>
      <c r="D5449" s="2" t="str">
        <f t="shared" si="84"/>
        <v>OK</v>
      </c>
    </row>
    <row r="5450" spans="1:4">
      <c r="A5450" s="10">
        <v>5389</v>
      </c>
      <c r="D5450" s="2" t="str">
        <f t="shared" si="84"/>
        <v>OK</v>
      </c>
    </row>
    <row r="5451" spans="1:4">
      <c r="A5451" s="10">
        <v>5390</v>
      </c>
      <c r="D5451" s="2" t="str">
        <f t="shared" si="84"/>
        <v>OK</v>
      </c>
    </row>
    <row r="5452" spans="1:4">
      <c r="A5452" s="10">
        <v>5391</v>
      </c>
      <c r="D5452" s="2" t="str">
        <f t="shared" si="84"/>
        <v>OK</v>
      </c>
    </row>
    <row r="5453" spans="1:4">
      <c r="A5453" s="10">
        <v>5392</v>
      </c>
      <c r="D5453" s="2" t="str">
        <f t="shared" si="84"/>
        <v>OK</v>
      </c>
    </row>
    <row r="5454" spans="1:4">
      <c r="A5454" s="10">
        <v>5393</v>
      </c>
      <c r="D5454" s="2" t="str">
        <f t="shared" si="84"/>
        <v>OK</v>
      </c>
    </row>
    <row r="5455" spans="1:4">
      <c r="A5455" s="10">
        <v>5394</v>
      </c>
      <c r="D5455" s="2" t="str">
        <f t="shared" si="84"/>
        <v>OK</v>
      </c>
    </row>
    <row r="5456" spans="1:4">
      <c r="A5456" s="10">
        <v>5395</v>
      </c>
      <c r="D5456" s="2" t="str">
        <f t="shared" si="84"/>
        <v>OK</v>
      </c>
    </row>
    <row r="5457" spans="1:4">
      <c r="A5457" s="10">
        <v>5396</v>
      </c>
      <c r="D5457" s="2" t="str">
        <f t="shared" si="84"/>
        <v>OK</v>
      </c>
    </row>
    <row r="5458" spans="1:4">
      <c r="A5458" s="5">
        <v>5397</v>
      </c>
      <c r="B5458" s="138">
        <f>'Revenues 9-14'!D211</f>
        <v>0</v>
      </c>
      <c r="D5458" s="2" t="str">
        <f t="shared" si="84"/>
        <v>Error?</v>
      </c>
    </row>
    <row r="5459" spans="1:4">
      <c r="A5459" s="5">
        <v>5398</v>
      </c>
      <c r="B5459" s="138">
        <f>'Revenues 9-14'!D212</f>
        <v>0</v>
      </c>
      <c r="D5459" s="2" t="str">
        <f t="shared" si="84"/>
        <v>Error?</v>
      </c>
    </row>
    <row r="5460" spans="1:4">
      <c r="A5460" s="10">
        <v>5399</v>
      </c>
      <c r="D5460" s="2" t="str">
        <f t="shared" si="84"/>
        <v>OK</v>
      </c>
    </row>
    <row r="5461" spans="1:4">
      <c r="A5461" s="10">
        <v>5400</v>
      </c>
      <c r="D5461" s="2" t="str">
        <f t="shared" si="84"/>
        <v>OK</v>
      </c>
    </row>
    <row r="5462" spans="1:4">
      <c r="A5462" s="5">
        <v>5401</v>
      </c>
      <c r="B5462" s="138">
        <f>'Revenues 9-14'!D213</f>
        <v>0</v>
      </c>
      <c r="D5462" s="2" t="str">
        <f t="shared" si="84"/>
        <v>Error?</v>
      </c>
    </row>
    <row r="5463" spans="1:4">
      <c r="A5463" s="5">
        <v>5402</v>
      </c>
      <c r="B5463" s="138">
        <f>'Revenues 9-14'!D214</f>
        <v>0</v>
      </c>
      <c r="D5463" s="2" t="str">
        <f t="shared" si="84"/>
        <v>Error?</v>
      </c>
    </row>
    <row r="5464" spans="1:4">
      <c r="A5464" s="5">
        <v>5403</v>
      </c>
      <c r="B5464" s="138">
        <f>'Revenues 9-14'!D215</f>
        <v>0</v>
      </c>
      <c r="D5464" s="2" t="str">
        <f t="shared" si="84"/>
        <v>Error?</v>
      </c>
    </row>
    <row r="5465" spans="1:4">
      <c r="A5465" s="10">
        <v>5404</v>
      </c>
      <c r="D5465" s="2" t="str">
        <f t="shared" si="84"/>
        <v>OK</v>
      </c>
    </row>
    <row r="5466" spans="1:4">
      <c r="A5466" s="10">
        <v>5405</v>
      </c>
      <c r="D5466" s="2" t="str">
        <f t="shared" si="84"/>
        <v>OK</v>
      </c>
    </row>
    <row r="5467" spans="1:4">
      <c r="A5467" s="10">
        <v>5406</v>
      </c>
      <c r="D5467" s="2" t="str">
        <f t="shared" si="84"/>
        <v>OK</v>
      </c>
    </row>
    <row r="5468" spans="1:4">
      <c r="A5468" s="10">
        <v>5407</v>
      </c>
      <c r="D5468" s="2" t="str">
        <f t="shared" si="84"/>
        <v>OK</v>
      </c>
    </row>
    <row r="5469" spans="1:4">
      <c r="A5469" s="10">
        <v>5408</v>
      </c>
      <c r="D5469" s="2" t="str">
        <f t="shared" si="84"/>
        <v>OK</v>
      </c>
    </row>
    <row r="5470" spans="1:4">
      <c r="A5470" s="5">
        <v>5409</v>
      </c>
      <c r="B5470" s="138">
        <f>'Revenues 9-14'!D217</f>
        <v>0</v>
      </c>
      <c r="C5470" s="2" t="s">
        <v>572</v>
      </c>
      <c r="D5470" s="2" t="str">
        <f t="shared" si="84"/>
        <v>Error?</v>
      </c>
    </row>
    <row r="5471" spans="1:4">
      <c r="A5471" s="10">
        <v>5410</v>
      </c>
      <c r="D5471" s="2" t="str">
        <f t="shared" si="84"/>
        <v>OK</v>
      </c>
    </row>
    <row r="5472" spans="1:4">
      <c r="A5472" s="10">
        <v>5411</v>
      </c>
      <c r="D5472" s="2" t="str">
        <f t="shared" si="84"/>
        <v>OK</v>
      </c>
    </row>
    <row r="5473" spans="1:4">
      <c r="A5473" s="10">
        <v>5412</v>
      </c>
      <c r="D5473" s="2" t="str">
        <f t="shared" si="84"/>
        <v>OK</v>
      </c>
    </row>
    <row r="5474" spans="1:4">
      <c r="A5474" s="10">
        <v>5413</v>
      </c>
      <c r="D5474" s="2" t="str">
        <f t="shared" si="84"/>
        <v>OK</v>
      </c>
    </row>
    <row r="5475" spans="1:4">
      <c r="A5475" s="10">
        <v>5414</v>
      </c>
      <c r="D5475" s="2" t="str">
        <f t="shared" si="84"/>
        <v>OK</v>
      </c>
    </row>
    <row r="5476" spans="1:4">
      <c r="A5476" s="10">
        <v>5415</v>
      </c>
      <c r="D5476" s="2" t="str">
        <f t="shared" si="84"/>
        <v>OK</v>
      </c>
    </row>
    <row r="5477" spans="1:4">
      <c r="A5477" s="10">
        <v>5416</v>
      </c>
      <c r="D5477" s="2" t="str">
        <f t="shared" si="84"/>
        <v>OK</v>
      </c>
    </row>
    <row r="5478" spans="1:4">
      <c r="A5478" s="10">
        <v>5417</v>
      </c>
      <c r="D5478" s="2" t="str">
        <f t="shared" si="84"/>
        <v>OK</v>
      </c>
    </row>
    <row r="5479" spans="1:4">
      <c r="A5479" s="10">
        <v>5418</v>
      </c>
      <c r="D5479" s="2" t="str">
        <f t="shared" si="84"/>
        <v>OK</v>
      </c>
    </row>
    <row r="5480" spans="1:4">
      <c r="A5480" s="10">
        <v>5419</v>
      </c>
      <c r="D5480" s="2" t="str">
        <f t="shared" si="84"/>
        <v>OK</v>
      </c>
    </row>
    <row r="5481" spans="1:4">
      <c r="A5481" s="10">
        <v>5420</v>
      </c>
      <c r="D5481" s="2" t="str">
        <f t="shared" si="84"/>
        <v>OK</v>
      </c>
    </row>
    <row r="5482" spans="1:4">
      <c r="A5482" s="10">
        <v>5421</v>
      </c>
      <c r="D5482" s="2" t="str">
        <f t="shared" si="84"/>
        <v>OK</v>
      </c>
    </row>
    <row r="5483" spans="1:4">
      <c r="A5483" s="10">
        <v>5422</v>
      </c>
      <c r="D5483" s="2" t="str">
        <f t="shared" si="84"/>
        <v>OK</v>
      </c>
    </row>
    <row r="5484" spans="1:4">
      <c r="A5484" s="10">
        <v>5423</v>
      </c>
      <c r="D5484" s="2" t="str">
        <f t="shared" si="84"/>
        <v>OK</v>
      </c>
    </row>
    <row r="5485" spans="1:4">
      <c r="A5485" s="5">
        <v>5424</v>
      </c>
      <c r="B5485" s="138">
        <f>'Revenues 9-14'!D219</f>
        <v>0</v>
      </c>
      <c r="D5485" s="2" t="str">
        <f t="shared" si="84"/>
        <v>Error?</v>
      </c>
    </row>
    <row r="5486" spans="1:4">
      <c r="A5486" s="10">
        <v>5425</v>
      </c>
      <c r="D5486" s="2" t="str">
        <f t="shared" si="84"/>
        <v>OK</v>
      </c>
    </row>
    <row r="5487" spans="1:4">
      <c r="A5487" s="10">
        <v>5426</v>
      </c>
      <c r="D5487" s="2" t="str">
        <f t="shared" si="84"/>
        <v>OK</v>
      </c>
    </row>
    <row r="5488" spans="1:4">
      <c r="A5488" s="5">
        <v>5427</v>
      </c>
      <c r="B5488" s="138">
        <f>'Revenues 9-14'!D221</f>
        <v>0</v>
      </c>
      <c r="C5488" s="2" t="s">
        <v>572</v>
      </c>
      <c r="D5488" s="2" t="str">
        <f t="shared" si="84"/>
        <v>Error?</v>
      </c>
    </row>
    <row r="5489" spans="1:4">
      <c r="A5489" s="10">
        <v>5428</v>
      </c>
      <c r="D5489" s="2" t="str">
        <f t="shared" si="84"/>
        <v>OK</v>
      </c>
    </row>
    <row r="5490" spans="1:4">
      <c r="A5490" s="10">
        <v>5429</v>
      </c>
      <c r="D5490" s="2" t="str">
        <f t="shared" si="84"/>
        <v>OK</v>
      </c>
    </row>
    <row r="5491" spans="1:4">
      <c r="A5491" s="10">
        <v>5430</v>
      </c>
      <c r="D5491" s="2" t="str">
        <f t="shared" si="84"/>
        <v>OK</v>
      </c>
    </row>
    <row r="5492" spans="1:4">
      <c r="A5492" s="10">
        <v>5431</v>
      </c>
      <c r="D5492" s="2" t="str">
        <f t="shared" si="84"/>
        <v>OK</v>
      </c>
    </row>
    <row r="5493" spans="1:4">
      <c r="A5493" s="10">
        <v>5432</v>
      </c>
      <c r="D5493" s="2" t="str">
        <f t="shared" si="84"/>
        <v>OK</v>
      </c>
    </row>
    <row r="5494" spans="1:4">
      <c r="A5494" s="5">
        <v>5433</v>
      </c>
      <c r="B5494" s="138">
        <f>'Revenues 9-14'!D222</f>
        <v>0</v>
      </c>
      <c r="D5494" s="2" t="str">
        <f t="shared" si="84"/>
        <v>Error?</v>
      </c>
    </row>
    <row r="5495" spans="1:4">
      <c r="A5495" s="10">
        <v>5434</v>
      </c>
      <c r="D5495" s="2" t="str">
        <f t="shared" si="84"/>
        <v>OK</v>
      </c>
    </row>
    <row r="5496" spans="1:4">
      <c r="A5496" s="5">
        <v>5435</v>
      </c>
      <c r="B5496" s="138">
        <f>'Revenues 9-14'!D257</f>
        <v>0</v>
      </c>
      <c r="D5496" s="2" t="str">
        <f t="shared" si="84"/>
        <v>Error?</v>
      </c>
    </row>
    <row r="5497" spans="1:4">
      <c r="A5497" s="10">
        <v>5436</v>
      </c>
      <c r="D5497" s="2" t="str">
        <f t="shared" si="84"/>
        <v>OK</v>
      </c>
    </row>
    <row r="5498" spans="1:4">
      <c r="A5498" s="5">
        <v>5437</v>
      </c>
      <c r="B5498" s="138">
        <f>'Revenues 9-14'!D258</f>
        <v>0</v>
      </c>
      <c r="D5498" s="2" t="str">
        <f t="shared" si="84"/>
        <v>Error?</v>
      </c>
    </row>
    <row r="5499" spans="1:4">
      <c r="A5499" s="10">
        <v>5438</v>
      </c>
      <c r="D5499" s="2" t="str">
        <f t="shared" si="84"/>
        <v>OK</v>
      </c>
    </row>
    <row r="5500" spans="1:4">
      <c r="A5500" s="10">
        <v>5439</v>
      </c>
      <c r="D5500" s="2" t="str">
        <f t="shared" si="84"/>
        <v>OK</v>
      </c>
    </row>
    <row r="5501" spans="1:4">
      <c r="A5501" s="5">
        <v>5440</v>
      </c>
      <c r="B5501" s="138">
        <f>'Revenues 9-14'!D266</f>
        <v>0</v>
      </c>
      <c r="C5501" s="2" t="s">
        <v>572</v>
      </c>
      <c r="D5501" s="2" t="str">
        <f t="shared" si="84"/>
        <v>Error?</v>
      </c>
    </row>
    <row r="5502" spans="1:4">
      <c r="A5502" s="10">
        <v>5441</v>
      </c>
      <c r="D5502" s="2" t="str">
        <f t="shared" si="84"/>
        <v>OK</v>
      </c>
    </row>
    <row r="5503" spans="1:4">
      <c r="A5503" s="10">
        <v>5442</v>
      </c>
      <c r="D5503" s="2" t="str">
        <f t="shared" ref="D5503:D5566" si="85">IF(ISBLANK(B5503),"OK",IF(A5503-B5503=0,"OK","Error?"))</f>
        <v>OK</v>
      </c>
    </row>
    <row r="5504" spans="1:4">
      <c r="A5504" s="10">
        <v>5443</v>
      </c>
      <c r="D5504" s="2" t="str">
        <f t="shared" si="85"/>
        <v>OK</v>
      </c>
    </row>
    <row r="5505" spans="1:4">
      <c r="A5505" s="10">
        <v>5444</v>
      </c>
      <c r="D5505" s="2" t="str">
        <f t="shared" si="85"/>
        <v>OK</v>
      </c>
    </row>
    <row r="5506" spans="1:4">
      <c r="A5506" s="10">
        <v>5445</v>
      </c>
      <c r="D5506" s="2" t="str">
        <f t="shared" si="85"/>
        <v>OK</v>
      </c>
    </row>
    <row r="5507" spans="1:4">
      <c r="A5507" s="5">
        <v>5446</v>
      </c>
      <c r="B5507" s="138">
        <f>'Revenues 9-14'!D267</f>
        <v>0</v>
      </c>
      <c r="C5507" s="2" t="s">
        <v>572</v>
      </c>
      <c r="D5507" s="2" t="str">
        <f t="shared" si="85"/>
        <v>Error?</v>
      </c>
    </row>
    <row r="5508" spans="1:4">
      <c r="A5508" s="5">
        <v>5447</v>
      </c>
      <c r="B5508" s="138">
        <f>'Revenues 9-14'!D268</f>
        <v>23214005</v>
      </c>
      <c r="C5508" s="2" t="s">
        <v>572</v>
      </c>
      <c r="D5508" s="2" t="str">
        <f t="shared" si="85"/>
        <v>Error?</v>
      </c>
    </row>
    <row r="5509" spans="1:4">
      <c r="A5509" s="5">
        <v>5448</v>
      </c>
      <c r="B5509" s="138">
        <f>'Revenues 9-14'!E5</f>
        <v>13232818</v>
      </c>
      <c r="D5509" s="2" t="str">
        <f t="shared" si="85"/>
        <v>Error?</v>
      </c>
    </row>
    <row r="5510" spans="1:4">
      <c r="A5510" s="10">
        <v>5449</v>
      </c>
      <c r="D5510" s="2" t="str">
        <f t="shared" si="85"/>
        <v>OK</v>
      </c>
    </row>
    <row r="5511" spans="1:4">
      <c r="A5511" s="5">
        <v>5450</v>
      </c>
      <c r="B5511" s="138">
        <f>'Revenues 9-14'!E9</f>
        <v>0</v>
      </c>
      <c r="D5511" s="2" t="str">
        <f t="shared" si="85"/>
        <v>Error?</v>
      </c>
    </row>
    <row r="5512" spans="1:4">
      <c r="A5512" s="5">
        <v>5451</v>
      </c>
      <c r="B5512" s="138">
        <f>'Revenues 9-14'!E11</f>
        <v>0</v>
      </c>
      <c r="D5512" s="2" t="str">
        <f t="shared" si="85"/>
        <v>Error?</v>
      </c>
    </row>
    <row r="5513" spans="1:4">
      <c r="A5513" s="5">
        <v>5452</v>
      </c>
      <c r="B5513" s="138">
        <f>'Revenues 9-14'!E12</f>
        <v>13232818</v>
      </c>
      <c r="C5513" s="2" t="s">
        <v>572</v>
      </c>
      <c r="D5513" s="2" t="str">
        <f t="shared" si="85"/>
        <v>Error?</v>
      </c>
    </row>
    <row r="5514" spans="1:4">
      <c r="A5514" s="5">
        <v>5453</v>
      </c>
      <c r="B5514" s="138">
        <f>'Revenues 9-14'!E14</f>
        <v>0</v>
      </c>
      <c r="D5514" s="2" t="str">
        <f t="shared" si="85"/>
        <v>Error?</v>
      </c>
    </row>
    <row r="5515" spans="1:4">
      <c r="A5515" s="5">
        <v>5454</v>
      </c>
      <c r="B5515" s="138">
        <f>'Revenues 9-14'!E15</f>
        <v>0</v>
      </c>
      <c r="D5515" s="2" t="str">
        <f t="shared" si="85"/>
        <v>Error?</v>
      </c>
    </row>
    <row r="5516" spans="1:4">
      <c r="A5516" s="5">
        <v>5455</v>
      </c>
      <c r="B5516" s="138">
        <f>'Revenues 9-14'!E16</f>
        <v>0</v>
      </c>
      <c r="D5516" s="2" t="str">
        <f t="shared" si="85"/>
        <v>Error?</v>
      </c>
    </row>
    <row r="5517" spans="1:4">
      <c r="A5517" s="5">
        <v>5456</v>
      </c>
      <c r="B5517" s="138">
        <f>'Revenues 9-14'!E17</f>
        <v>0</v>
      </c>
      <c r="D5517" s="2" t="str">
        <f t="shared" si="85"/>
        <v>Error?</v>
      </c>
    </row>
    <row r="5518" spans="1:4">
      <c r="A5518" s="5">
        <v>5457</v>
      </c>
      <c r="B5518" s="138">
        <f>'Revenues 9-14'!E18</f>
        <v>0</v>
      </c>
      <c r="C5518" s="2" t="s">
        <v>572</v>
      </c>
      <c r="D5518" s="2" t="str">
        <f t="shared" si="85"/>
        <v>Error?</v>
      </c>
    </row>
    <row r="5519" spans="1:4">
      <c r="A5519" s="5">
        <v>5458</v>
      </c>
      <c r="B5519" s="138">
        <f>'Revenues 9-14'!E65</f>
        <v>402541</v>
      </c>
      <c r="D5519" s="2" t="str">
        <f t="shared" si="85"/>
        <v>Error?</v>
      </c>
    </row>
    <row r="5520" spans="1:4">
      <c r="A5520" s="5">
        <v>5459</v>
      </c>
      <c r="B5520" s="138">
        <f>'Revenues 9-14'!E66</f>
        <v>0</v>
      </c>
      <c r="D5520" s="2" t="str">
        <f t="shared" si="85"/>
        <v>Error?</v>
      </c>
    </row>
    <row r="5521" spans="1:4">
      <c r="A5521" s="5">
        <v>5460</v>
      </c>
      <c r="B5521" s="138">
        <f>'Revenues 9-14'!E67</f>
        <v>402541</v>
      </c>
      <c r="C5521" s="2" t="s">
        <v>572</v>
      </c>
      <c r="D5521" s="2" t="str">
        <f t="shared" si="85"/>
        <v>Error?</v>
      </c>
    </row>
    <row r="5522" spans="1:4">
      <c r="A5522" s="5">
        <v>5461</v>
      </c>
      <c r="B5522" s="138">
        <f>'Revenues 9-14'!E96</f>
        <v>0</v>
      </c>
      <c r="D5522" s="2" t="str">
        <f t="shared" si="85"/>
        <v>Error?</v>
      </c>
    </row>
    <row r="5523" spans="1:4">
      <c r="A5523" s="5">
        <v>5462</v>
      </c>
      <c r="B5523" s="138">
        <f>'Revenues 9-14'!E99</f>
        <v>0</v>
      </c>
      <c r="D5523" s="2" t="str">
        <f t="shared" si="85"/>
        <v>Error?</v>
      </c>
    </row>
    <row r="5524" spans="1:4">
      <c r="A5524" s="5">
        <v>5463</v>
      </c>
      <c r="B5524" s="138">
        <f>'Revenues 9-14'!E104</f>
        <v>0</v>
      </c>
      <c r="D5524" s="2" t="str">
        <f t="shared" si="85"/>
        <v>Error?</v>
      </c>
    </row>
    <row r="5525" spans="1:4">
      <c r="A5525" s="5">
        <v>5464</v>
      </c>
      <c r="B5525" s="138">
        <f>'Revenues 9-14'!E107</f>
        <v>0</v>
      </c>
      <c r="D5525" s="2" t="str">
        <f t="shared" si="85"/>
        <v>Error?</v>
      </c>
    </row>
    <row r="5526" spans="1:4">
      <c r="A5526" s="5">
        <v>5465</v>
      </c>
      <c r="B5526" s="138">
        <f>'Revenues 9-14'!E108</f>
        <v>0</v>
      </c>
      <c r="C5526" s="2" t="s">
        <v>572</v>
      </c>
      <c r="D5526" s="2" t="str">
        <f t="shared" si="85"/>
        <v>Error?</v>
      </c>
    </row>
    <row r="5527" spans="1:4">
      <c r="A5527" s="5">
        <v>5466</v>
      </c>
      <c r="B5527" s="138">
        <f>'Revenues 9-14'!E109</f>
        <v>13635359</v>
      </c>
      <c r="C5527" s="2" t="s">
        <v>572</v>
      </c>
      <c r="D5527" s="2" t="str">
        <f t="shared" si="85"/>
        <v>Error?</v>
      </c>
    </row>
    <row r="5528" spans="1:4">
      <c r="A5528" s="5">
        <v>5467</v>
      </c>
      <c r="B5528" s="138">
        <f>'Revenues 9-14'!E117</f>
        <v>0</v>
      </c>
      <c r="D5528" s="2" t="str">
        <f t="shared" si="85"/>
        <v>Error?</v>
      </c>
    </row>
    <row r="5529" spans="1:4">
      <c r="A5529" s="5">
        <v>5468</v>
      </c>
      <c r="B5529" s="138">
        <f>'Revenues 9-14'!E119</f>
        <v>0</v>
      </c>
      <c r="D5529" s="2" t="str">
        <f t="shared" si="85"/>
        <v>Error?</v>
      </c>
    </row>
    <row r="5530" spans="1:4">
      <c r="A5530" s="10">
        <v>5469</v>
      </c>
      <c r="D5530" s="2" t="str">
        <f t="shared" si="85"/>
        <v>OK</v>
      </c>
    </row>
    <row r="5531" spans="1:4">
      <c r="A5531" s="10">
        <v>5470</v>
      </c>
      <c r="D5531" s="2" t="str">
        <f t="shared" si="85"/>
        <v>OK</v>
      </c>
    </row>
    <row r="5532" spans="1:4">
      <c r="A5532" s="10">
        <v>5471</v>
      </c>
      <c r="D5532" s="2" t="str">
        <f t="shared" si="85"/>
        <v>OK</v>
      </c>
    </row>
    <row r="5533" spans="1:4">
      <c r="A5533" s="10">
        <v>5472</v>
      </c>
      <c r="D5533" s="2" t="str">
        <f t="shared" si="85"/>
        <v>OK</v>
      </c>
    </row>
    <row r="5534" spans="1:4">
      <c r="A5534" s="5">
        <v>5473</v>
      </c>
      <c r="B5534" s="138">
        <f>'Revenues 9-14'!E122</f>
        <v>0</v>
      </c>
      <c r="C5534" s="2" t="s">
        <v>572</v>
      </c>
      <c r="D5534" s="2" t="str">
        <f t="shared" si="85"/>
        <v>Error?</v>
      </c>
    </row>
    <row r="5535" spans="1:4">
      <c r="A5535" s="10">
        <v>5474</v>
      </c>
      <c r="D5535" s="2" t="str">
        <f t="shared" si="85"/>
        <v>OK</v>
      </c>
    </row>
    <row r="5536" spans="1:4">
      <c r="A5536" s="10">
        <v>5475</v>
      </c>
      <c r="D5536" s="2" t="str">
        <f t="shared" si="85"/>
        <v>OK</v>
      </c>
    </row>
    <row r="5537" spans="1:4">
      <c r="A5537" s="5">
        <v>5476</v>
      </c>
      <c r="B5537" s="138">
        <f>'Revenues 9-14'!E169</f>
        <v>0</v>
      </c>
      <c r="C5537" s="2" t="s">
        <v>572</v>
      </c>
      <c r="D5537" s="2" t="str">
        <f t="shared" si="85"/>
        <v>Error?</v>
      </c>
    </row>
    <row r="5538" spans="1:4">
      <c r="A5538" s="10">
        <v>5477</v>
      </c>
      <c r="D5538" s="2" t="str">
        <f t="shared" si="85"/>
        <v>OK</v>
      </c>
    </row>
    <row r="5539" spans="1:4">
      <c r="A5539" s="10">
        <v>5478</v>
      </c>
      <c r="D5539" s="2" t="str">
        <f t="shared" si="85"/>
        <v>OK</v>
      </c>
    </row>
    <row r="5540" spans="1:4">
      <c r="A5540" s="10">
        <v>5479</v>
      </c>
      <c r="D5540" s="2" t="str">
        <f t="shared" si="85"/>
        <v>OK</v>
      </c>
    </row>
    <row r="5541" spans="1:4">
      <c r="A5541" s="10">
        <v>5480</v>
      </c>
      <c r="D5541" s="2" t="str">
        <f t="shared" si="85"/>
        <v>OK</v>
      </c>
    </row>
    <row r="5542" spans="1:4">
      <c r="A5542" s="10">
        <v>5481</v>
      </c>
      <c r="D5542" s="2" t="str">
        <f t="shared" si="85"/>
        <v>OK</v>
      </c>
    </row>
    <row r="5543" spans="1:4">
      <c r="A5543" s="10">
        <v>5482</v>
      </c>
      <c r="D5543" s="2" t="str">
        <f t="shared" si="85"/>
        <v>OK</v>
      </c>
    </row>
    <row r="5544" spans="1:4">
      <c r="A5544" s="5">
        <v>5483</v>
      </c>
      <c r="B5544" s="138">
        <f>'Revenues 9-14'!E170</f>
        <v>0</v>
      </c>
      <c r="C5544" s="2" t="s">
        <v>572</v>
      </c>
      <c r="D5544" s="2" t="str">
        <f t="shared" si="85"/>
        <v>Error?</v>
      </c>
    </row>
    <row r="5545" spans="1:4">
      <c r="A5545" s="10">
        <v>5484</v>
      </c>
      <c r="D5545" s="2" t="str">
        <f t="shared" si="85"/>
        <v>OK</v>
      </c>
    </row>
    <row r="5546" spans="1:4">
      <c r="A5546" s="10">
        <v>5485</v>
      </c>
      <c r="D5546" s="2" t="str">
        <f t="shared" si="85"/>
        <v>OK</v>
      </c>
    </row>
    <row r="5547" spans="1:4">
      <c r="A5547" s="10">
        <v>5486</v>
      </c>
      <c r="D5547" s="2" t="str">
        <f t="shared" si="85"/>
        <v>OK</v>
      </c>
    </row>
    <row r="5548" spans="1:4">
      <c r="A5548" s="10">
        <v>5487</v>
      </c>
      <c r="D5548" s="2" t="str">
        <f t="shared" si="85"/>
        <v>OK</v>
      </c>
    </row>
    <row r="5549" spans="1:4">
      <c r="A5549" s="10">
        <v>5488</v>
      </c>
      <c r="D5549" s="2" t="str">
        <f t="shared" si="85"/>
        <v>OK</v>
      </c>
    </row>
    <row r="5550" spans="1:4">
      <c r="A5550" s="10">
        <v>5489</v>
      </c>
      <c r="D5550" s="2" t="str">
        <f t="shared" si="85"/>
        <v>OK</v>
      </c>
    </row>
    <row r="5551" spans="1:4">
      <c r="A5551" s="10">
        <v>5490</v>
      </c>
      <c r="D5551" s="2" t="str">
        <f t="shared" si="85"/>
        <v>OK</v>
      </c>
    </row>
    <row r="5552" spans="1:4">
      <c r="A5552" s="5">
        <v>5491</v>
      </c>
      <c r="B5552" s="138">
        <f>'Revenues 9-14'!E268</f>
        <v>14693275</v>
      </c>
      <c r="C5552" s="2" t="s">
        <v>572</v>
      </c>
      <c r="D5552" s="2" t="str">
        <f t="shared" si="85"/>
        <v>Error?</v>
      </c>
    </row>
    <row r="5553" spans="1:4">
      <c r="A5553" s="5">
        <v>5492</v>
      </c>
      <c r="B5553" s="138">
        <f>'Revenues 9-14'!F5</f>
        <v>16085909</v>
      </c>
      <c r="D5553" s="2" t="str">
        <f t="shared" si="85"/>
        <v>Error?</v>
      </c>
    </row>
    <row r="5554" spans="1:4">
      <c r="A5554" s="10">
        <v>5493</v>
      </c>
      <c r="D5554" s="2" t="str">
        <f t="shared" si="85"/>
        <v>OK</v>
      </c>
    </row>
    <row r="5555" spans="1:4">
      <c r="A5555" s="5">
        <v>5494</v>
      </c>
      <c r="B5555" s="138">
        <f>'Revenues 9-14'!F7</f>
        <v>0</v>
      </c>
      <c r="D5555" s="2" t="str">
        <f t="shared" si="85"/>
        <v>Error?</v>
      </c>
    </row>
    <row r="5556" spans="1:4">
      <c r="A5556" s="5">
        <v>5495</v>
      </c>
      <c r="B5556" s="138">
        <f>'Revenues 9-14'!F11</f>
        <v>0</v>
      </c>
      <c r="D5556" s="2" t="str">
        <f t="shared" si="85"/>
        <v>Error?</v>
      </c>
    </row>
    <row r="5557" spans="1:4">
      <c r="A5557" s="5">
        <v>5496</v>
      </c>
      <c r="B5557" s="138">
        <f>'Revenues 9-14'!F12</f>
        <v>16085909</v>
      </c>
      <c r="C5557" s="2" t="s">
        <v>572</v>
      </c>
      <c r="D5557" s="2" t="str">
        <f t="shared" si="85"/>
        <v>Error?</v>
      </c>
    </row>
    <row r="5558" spans="1:4">
      <c r="A5558" s="5">
        <v>5497</v>
      </c>
      <c r="B5558" s="138">
        <f>'Revenues 9-14'!F14</f>
        <v>0</v>
      </c>
      <c r="D5558" s="2" t="str">
        <f t="shared" si="85"/>
        <v>Error?</v>
      </c>
    </row>
    <row r="5559" spans="1:4">
      <c r="A5559" s="5">
        <v>5498</v>
      </c>
      <c r="B5559" s="138">
        <f>'Revenues 9-14'!F15</f>
        <v>0</v>
      </c>
      <c r="D5559" s="2" t="str">
        <f t="shared" si="85"/>
        <v>Error?</v>
      </c>
    </row>
    <row r="5560" spans="1:4">
      <c r="A5560" s="5">
        <v>5499</v>
      </c>
      <c r="B5560" s="138">
        <f>'Revenues 9-14'!F16</f>
        <v>0</v>
      </c>
      <c r="D5560" s="2" t="str">
        <f t="shared" si="85"/>
        <v>Error?</v>
      </c>
    </row>
    <row r="5561" spans="1:4">
      <c r="A5561" s="5">
        <v>5500</v>
      </c>
      <c r="B5561" s="138">
        <f>'Revenues 9-14'!F17</f>
        <v>0</v>
      </c>
      <c r="D5561" s="2" t="str">
        <f t="shared" si="85"/>
        <v>Error?</v>
      </c>
    </row>
    <row r="5562" spans="1:4">
      <c r="A5562" s="5">
        <v>5501</v>
      </c>
      <c r="B5562" s="138">
        <f>'Revenues 9-14'!F18</f>
        <v>0</v>
      </c>
      <c r="C5562" s="2" t="s">
        <v>572</v>
      </c>
      <c r="D5562" s="2" t="str">
        <f t="shared" si="85"/>
        <v>Error?</v>
      </c>
    </row>
    <row r="5563" spans="1:4">
      <c r="A5563" s="5">
        <v>5502</v>
      </c>
      <c r="B5563" s="138">
        <f>'Revenues 9-14'!F42</f>
        <v>631701</v>
      </c>
      <c r="D5563" s="2" t="str">
        <f t="shared" si="85"/>
        <v>Error?</v>
      </c>
    </row>
    <row r="5564" spans="1:4">
      <c r="A5564" s="5">
        <v>5503</v>
      </c>
      <c r="B5564" s="138">
        <f>'Revenues 9-14'!F43</f>
        <v>0</v>
      </c>
      <c r="D5564" s="2" t="str">
        <f t="shared" si="85"/>
        <v>Error?</v>
      </c>
    </row>
    <row r="5565" spans="1:4">
      <c r="A5565" s="5">
        <v>5504</v>
      </c>
      <c r="B5565" s="138">
        <f>'Revenues 9-14'!F44</f>
        <v>442333</v>
      </c>
      <c r="D5565" s="2" t="str">
        <f t="shared" si="85"/>
        <v>Error?</v>
      </c>
    </row>
    <row r="5566" spans="1:4">
      <c r="A5566" s="5">
        <v>5505</v>
      </c>
      <c r="B5566" s="138">
        <f>'Revenues 9-14'!F45</f>
        <v>0</v>
      </c>
      <c r="D5566" s="2" t="str">
        <f t="shared" si="85"/>
        <v>Error?</v>
      </c>
    </row>
    <row r="5567" spans="1:4">
      <c r="A5567" s="5">
        <v>5506</v>
      </c>
      <c r="B5567" s="138">
        <f>'Revenues 9-14'!F47</f>
        <v>0</v>
      </c>
      <c r="D5567" s="2" t="str">
        <f t="shared" ref="D5567:D5630" si="86">IF(ISBLANK(B5567),"OK",IF(A5567-B5567=0,"OK","Error?"))</f>
        <v>Error?</v>
      </c>
    </row>
    <row r="5568" spans="1:4">
      <c r="A5568" s="5">
        <v>5507</v>
      </c>
      <c r="B5568" s="138">
        <f>'Revenues 9-14'!F48</f>
        <v>0</v>
      </c>
      <c r="D5568" s="2" t="str">
        <f t="shared" si="86"/>
        <v>Error?</v>
      </c>
    </row>
    <row r="5569" spans="1:4">
      <c r="A5569" s="5">
        <v>5508</v>
      </c>
      <c r="B5569" s="138">
        <f>'Revenues 9-14'!F49</f>
        <v>0</v>
      </c>
      <c r="D5569" s="2" t="str">
        <f t="shared" si="86"/>
        <v>Error?</v>
      </c>
    </row>
    <row r="5570" spans="1:4">
      <c r="A5570" s="5">
        <v>5509</v>
      </c>
      <c r="B5570" s="138">
        <f>'Revenues 9-14'!F51</f>
        <v>0</v>
      </c>
      <c r="D5570" s="2" t="str">
        <f t="shared" si="86"/>
        <v>Error?</v>
      </c>
    </row>
    <row r="5571" spans="1:4">
      <c r="A5571" s="5">
        <v>5510</v>
      </c>
      <c r="B5571" s="138">
        <f>'Revenues 9-14'!F52</f>
        <v>0</v>
      </c>
      <c r="D5571" s="2" t="str">
        <f t="shared" si="86"/>
        <v>Error?</v>
      </c>
    </row>
    <row r="5572" spans="1:4">
      <c r="A5572" s="5">
        <v>5511</v>
      </c>
      <c r="B5572" s="138">
        <f>'Revenues 9-14'!F53</f>
        <v>0</v>
      </c>
      <c r="D5572" s="2" t="str">
        <f t="shared" si="86"/>
        <v>Error?</v>
      </c>
    </row>
    <row r="5573" spans="1:4">
      <c r="A5573" s="5">
        <v>5512</v>
      </c>
      <c r="B5573" s="138">
        <f>'Revenues 9-14'!F55</f>
        <v>0</v>
      </c>
      <c r="D5573" s="2" t="str">
        <f t="shared" si="86"/>
        <v>Error?</v>
      </c>
    </row>
    <row r="5574" spans="1:4">
      <c r="A5574" s="5">
        <v>5513</v>
      </c>
      <c r="B5574" s="138">
        <f>'Revenues 9-14'!F56</f>
        <v>0</v>
      </c>
      <c r="D5574" s="2" t="str">
        <f t="shared" si="86"/>
        <v>Error?</v>
      </c>
    </row>
    <row r="5575" spans="1:4">
      <c r="A5575" s="5">
        <v>5514</v>
      </c>
      <c r="B5575" s="138">
        <f>'Revenues 9-14'!F57</f>
        <v>0</v>
      </c>
      <c r="D5575" s="2" t="str">
        <f t="shared" si="86"/>
        <v>Error?</v>
      </c>
    </row>
    <row r="5576" spans="1:4">
      <c r="A5576" s="5">
        <v>5515</v>
      </c>
      <c r="B5576" s="138">
        <f>'Revenues 9-14'!F59</f>
        <v>0</v>
      </c>
      <c r="D5576" s="2" t="str">
        <f t="shared" si="86"/>
        <v>Error?</v>
      </c>
    </row>
    <row r="5577" spans="1:4">
      <c r="A5577" s="5">
        <v>5516</v>
      </c>
      <c r="B5577" s="138">
        <f>'Revenues 9-14'!F60</f>
        <v>0</v>
      </c>
      <c r="D5577" s="2" t="str">
        <f t="shared" si="86"/>
        <v>Error?</v>
      </c>
    </row>
    <row r="5578" spans="1:4">
      <c r="A5578" s="5">
        <v>5517</v>
      </c>
      <c r="B5578" s="138">
        <f>'Revenues 9-14'!F61</f>
        <v>0</v>
      </c>
      <c r="D5578" s="2" t="str">
        <f t="shared" si="86"/>
        <v>Error?</v>
      </c>
    </row>
    <row r="5579" spans="1:4">
      <c r="A5579" s="5">
        <v>5518</v>
      </c>
      <c r="B5579" s="138">
        <f>'Revenues 9-14'!F63</f>
        <v>1074034</v>
      </c>
      <c r="C5579" s="2" t="s">
        <v>572</v>
      </c>
      <c r="D5579" s="2" t="str">
        <f t="shared" si="86"/>
        <v>Error?</v>
      </c>
    </row>
    <row r="5580" spans="1:4">
      <c r="A5580" s="5">
        <v>5519</v>
      </c>
      <c r="B5580" s="138">
        <f>'Revenues 9-14'!F65</f>
        <v>422428</v>
      </c>
      <c r="D5580" s="2" t="str">
        <f t="shared" si="86"/>
        <v>Error?</v>
      </c>
    </row>
    <row r="5581" spans="1:4">
      <c r="A5581" s="5">
        <v>5520</v>
      </c>
      <c r="B5581" s="138">
        <f>'Revenues 9-14'!F66</f>
        <v>0</v>
      </c>
      <c r="D5581" s="2" t="str">
        <f t="shared" si="86"/>
        <v>Error?</v>
      </c>
    </row>
    <row r="5582" spans="1:4">
      <c r="A5582" s="5">
        <v>5521</v>
      </c>
      <c r="B5582" s="138">
        <f>'Revenues 9-14'!F67</f>
        <v>422428</v>
      </c>
      <c r="C5582" s="2" t="s">
        <v>572</v>
      </c>
      <c r="D5582" s="2" t="str">
        <f t="shared" si="86"/>
        <v>Error?</v>
      </c>
    </row>
    <row r="5583" spans="1:4">
      <c r="A5583" s="5">
        <v>5522</v>
      </c>
      <c r="B5583" s="138">
        <f>'Revenues 9-14'!F96</f>
        <v>0</v>
      </c>
      <c r="D5583" s="2" t="str">
        <f t="shared" si="86"/>
        <v>Error?</v>
      </c>
    </row>
    <row r="5584" spans="1:4">
      <c r="A5584" s="5">
        <v>5523</v>
      </c>
      <c r="B5584" s="138">
        <f>'Revenues 9-14'!F98</f>
        <v>0</v>
      </c>
      <c r="D5584" s="2" t="str">
        <f t="shared" si="86"/>
        <v>Error?</v>
      </c>
    </row>
    <row r="5585" spans="1:4">
      <c r="A5585" s="5">
        <v>5524</v>
      </c>
      <c r="B5585" s="138">
        <f>'Revenues 9-14'!F99</f>
        <v>154038</v>
      </c>
      <c r="D5585" s="2" t="str">
        <f t="shared" si="86"/>
        <v>Error?</v>
      </c>
    </row>
    <row r="5586" spans="1:4">
      <c r="A5586" s="5">
        <v>5525</v>
      </c>
      <c r="B5586" s="138">
        <f>'Revenues 9-14'!F107</f>
        <v>22535</v>
      </c>
      <c r="D5586" s="2" t="str">
        <f t="shared" si="86"/>
        <v>Error?</v>
      </c>
    </row>
    <row r="5587" spans="1:4">
      <c r="A5587" s="5">
        <v>5526</v>
      </c>
      <c r="B5587" s="138">
        <f>'Revenues 9-14'!F108</f>
        <v>176573</v>
      </c>
      <c r="C5587" s="2" t="s">
        <v>572</v>
      </c>
      <c r="D5587" s="2" t="str">
        <f t="shared" si="86"/>
        <v>Error?</v>
      </c>
    </row>
    <row r="5588" spans="1:4">
      <c r="A5588" s="5">
        <v>5527</v>
      </c>
      <c r="B5588" s="138">
        <f>'Revenues 9-14'!F109</f>
        <v>17758944</v>
      </c>
      <c r="C5588" s="2" t="s">
        <v>572</v>
      </c>
      <c r="D5588" s="2" t="str">
        <f t="shared" si="86"/>
        <v>Error?</v>
      </c>
    </row>
    <row r="5589" spans="1:4">
      <c r="A5589" s="5">
        <v>5528</v>
      </c>
      <c r="B5589" s="138">
        <f>'Revenues 9-14'!F111</f>
        <v>0</v>
      </c>
      <c r="D5589" s="2" t="str">
        <f t="shared" si="86"/>
        <v>Error?</v>
      </c>
    </row>
    <row r="5590" spans="1:4">
      <c r="A5590" s="5">
        <v>5529</v>
      </c>
      <c r="B5590" s="138">
        <f>'Revenues 9-14'!F112</f>
        <v>0</v>
      </c>
      <c r="D5590" s="2" t="str">
        <f t="shared" si="86"/>
        <v>Error?</v>
      </c>
    </row>
    <row r="5591" spans="1:4">
      <c r="A5591" s="5">
        <v>5530</v>
      </c>
      <c r="B5591" s="138">
        <f>'Revenues 9-14'!F113</f>
        <v>0</v>
      </c>
      <c r="D5591" s="2" t="str">
        <f t="shared" si="86"/>
        <v>Error?</v>
      </c>
    </row>
    <row r="5592" spans="1:4">
      <c r="A5592" s="5">
        <v>5531</v>
      </c>
      <c r="B5592" s="138">
        <f>'Revenues 9-14'!F114</f>
        <v>0</v>
      </c>
      <c r="C5592" s="2" t="s">
        <v>572</v>
      </c>
      <c r="D5592" s="2" t="str">
        <f t="shared" si="86"/>
        <v>Error?</v>
      </c>
    </row>
    <row r="5593" spans="1:4">
      <c r="A5593" s="5">
        <v>5532</v>
      </c>
      <c r="B5593" s="138">
        <f>'Revenues 9-14'!F117</f>
        <v>0</v>
      </c>
      <c r="D5593" s="2" t="str">
        <f t="shared" si="86"/>
        <v>Error?</v>
      </c>
    </row>
    <row r="5594" spans="1:4">
      <c r="A5594" s="5">
        <v>5533</v>
      </c>
      <c r="B5594" s="138">
        <f>'Revenues 9-14'!F119</f>
        <v>0</v>
      </c>
      <c r="D5594" s="2" t="str">
        <f t="shared" si="86"/>
        <v>Error?</v>
      </c>
    </row>
    <row r="5595" spans="1:4">
      <c r="A5595" s="10">
        <v>5534</v>
      </c>
      <c r="D5595" s="2" t="str">
        <f t="shared" si="86"/>
        <v>OK</v>
      </c>
    </row>
    <row r="5596" spans="1:4">
      <c r="A5596" s="10">
        <v>5535</v>
      </c>
      <c r="D5596" s="2" t="str">
        <f t="shared" si="86"/>
        <v>OK</v>
      </c>
    </row>
    <row r="5597" spans="1:4">
      <c r="A5597" s="10">
        <v>5536</v>
      </c>
      <c r="D5597" s="2" t="str">
        <f t="shared" si="86"/>
        <v>OK</v>
      </c>
    </row>
    <row r="5598" spans="1:4">
      <c r="A5598" s="10">
        <v>5537</v>
      </c>
      <c r="D5598" s="2" t="str">
        <f t="shared" si="86"/>
        <v>OK</v>
      </c>
    </row>
    <row r="5599" spans="1:4">
      <c r="A5599" s="5">
        <v>5538</v>
      </c>
      <c r="B5599" s="138">
        <f>'Revenues 9-14'!F122</f>
        <v>0</v>
      </c>
      <c r="C5599" s="2" t="s">
        <v>572</v>
      </c>
      <c r="D5599" s="2" t="str">
        <f t="shared" si="86"/>
        <v>Error?</v>
      </c>
    </row>
    <row r="5600" spans="1:4">
      <c r="A5600" s="5">
        <v>5539</v>
      </c>
      <c r="B5600" s="138">
        <f>'Revenues 9-14'!F125</f>
        <v>0</v>
      </c>
      <c r="D5600" s="2" t="str">
        <f t="shared" si="86"/>
        <v>Error?</v>
      </c>
    </row>
    <row r="5601" spans="1:4">
      <c r="A5601" s="5">
        <v>5540</v>
      </c>
      <c r="B5601" s="138">
        <f>'Revenues 9-14'!F126</f>
        <v>0</v>
      </c>
      <c r="D5601" s="2" t="str">
        <f t="shared" si="86"/>
        <v>Error?</v>
      </c>
    </row>
    <row r="5602" spans="1:4">
      <c r="A5602" s="5">
        <v>5541</v>
      </c>
      <c r="B5602" s="138">
        <f>'Revenues 9-14'!F127</f>
        <v>0</v>
      </c>
      <c r="D5602" s="2" t="str">
        <f t="shared" si="86"/>
        <v>Error?</v>
      </c>
    </row>
    <row r="5603" spans="1:4">
      <c r="A5603" s="10">
        <v>5542</v>
      </c>
      <c r="D5603" s="2" t="str">
        <f t="shared" si="86"/>
        <v>OK</v>
      </c>
    </row>
    <row r="5604" spans="1:4">
      <c r="A5604" s="5">
        <v>5543</v>
      </c>
      <c r="B5604" s="138">
        <f>'Revenues 9-14'!F128</f>
        <v>0</v>
      </c>
      <c r="D5604" s="2" t="str">
        <f t="shared" si="86"/>
        <v>Error?</v>
      </c>
    </row>
    <row r="5605" spans="1:4">
      <c r="A5605" s="10">
        <v>5544</v>
      </c>
      <c r="D5605" s="2" t="str">
        <f t="shared" si="86"/>
        <v>OK</v>
      </c>
    </row>
    <row r="5606" spans="1:4">
      <c r="A5606" s="5">
        <v>5545</v>
      </c>
      <c r="B5606" s="138">
        <f>'Revenues 9-14'!F129</f>
        <v>0</v>
      </c>
      <c r="D5606" s="2" t="str">
        <f t="shared" si="86"/>
        <v>Error?</v>
      </c>
    </row>
    <row r="5607" spans="1:4">
      <c r="A5607" s="10">
        <v>5546</v>
      </c>
      <c r="D5607" s="2" t="str">
        <f t="shared" si="86"/>
        <v>OK</v>
      </c>
    </row>
    <row r="5608" spans="1:4">
      <c r="A5608" s="10">
        <v>5547</v>
      </c>
      <c r="D5608" s="2" t="str">
        <f t="shared" si="86"/>
        <v>OK</v>
      </c>
    </row>
    <row r="5609" spans="1:4">
      <c r="A5609" s="5">
        <v>5548</v>
      </c>
      <c r="B5609" s="138">
        <f>'Revenues 9-14'!F130</f>
        <v>0</v>
      </c>
      <c r="D5609" s="2" t="str">
        <f t="shared" si="86"/>
        <v>Error?</v>
      </c>
    </row>
    <row r="5610" spans="1:4">
      <c r="A5610" s="10">
        <v>5549</v>
      </c>
      <c r="D5610" s="2" t="str">
        <f t="shared" si="86"/>
        <v>OK</v>
      </c>
    </row>
    <row r="5611" spans="1:4">
      <c r="A5611" s="10">
        <v>5550</v>
      </c>
      <c r="D5611" s="2" t="str">
        <f t="shared" si="86"/>
        <v>OK</v>
      </c>
    </row>
    <row r="5612" spans="1:4">
      <c r="A5612" s="10">
        <v>5551</v>
      </c>
      <c r="D5612" s="2" t="str">
        <f t="shared" si="86"/>
        <v>OK</v>
      </c>
    </row>
    <row r="5613" spans="1:4">
      <c r="A5613" s="10">
        <v>5552</v>
      </c>
      <c r="D5613" s="2" t="str">
        <f t="shared" si="86"/>
        <v>OK</v>
      </c>
    </row>
    <row r="5614" spans="1:4">
      <c r="A5614" s="5">
        <v>5553</v>
      </c>
      <c r="B5614" s="138">
        <f>'Revenues 9-14'!F132</f>
        <v>0</v>
      </c>
      <c r="C5614" s="2" t="s">
        <v>572</v>
      </c>
      <c r="D5614" s="2" t="str">
        <f t="shared" si="86"/>
        <v>Error?</v>
      </c>
    </row>
    <row r="5615" spans="1:4">
      <c r="A5615" s="5">
        <v>5554</v>
      </c>
      <c r="B5615" s="138">
        <f>'Revenues 9-14'!F152</f>
        <v>14420736</v>
      </c>
      <c r="D5615" s="2" t="str">
        <f t="shared" si="86"/>
        <v>Error?</v>
      </c>
    </row>
    <row r="5616" spans="1:4">
      <c r="A5616" s="10">
        <v>5555</v>
      </c>
      <c r="D5616" s="2" t="str">
        <f t="shared" si="86"/>
        <v>OK</v>
      </c>
    </row>
    <row r="5617" spans="1:5">
      <c r="A5617" s="5">
        <v>5556</v>
      </c>
      <c r="B5617" s="138">
        <f>'Revenues 9-14'!F153</f>
        <v>5147874</v>
      </c>
      <c r="D5617" s="2" t="str">
        <f t="shared" si="86"/>
        <v>Error?</v>
      </c>
    </row>
    <row r="5618" spans="1:5">
      <c r="A5618" s="5">
        <v>5557</v>
      </c>
      <c r="B5618" s="138">
        <f>'Revenues 9-14'!F155</f>
        <v>19568610</v>
      </c>
      <c r="C5618" s="2" t="s">
        <v>572</v>
      </c>
      <c r="D5618" s="2" t="str">
        <f t="shared" si="86"/>
        <v>Error?</v>
      </c>
    </row>
    <row r="5619" spans="1:5">
      <c r="A5619" s="5">
        <v>5558</v>
      </c>
      <c r="B5619" s="138">
        <f>'Revenues 9-14'!F157</f>
        <v>0</v>
      </c>
      <c r="D5619" s="2" t="str">
        <f t="shared" si="86"/>
        <v>Error?</v>
      </c>
    </row>
    <row r="5620" spans="1:5">
      <c r="A5620" s="10">
        <v>5559</v>
      </c>
      <c r="D5620" s="2" t="str">
        <f t="shared" si="86"/>
        <v>OK</v>
      </c>
    </row>
    <row r="5621" spans="1:5">
      <c r="A5621" s="10">
        <v>5560</v>
      </c>
      <c r="D5621" s="2" t="str">
        <f t="shared" si="86"/>
        <v>OK</v>
      </c>
    </row>
    <row r="5622" spans="1:5">
      <c r="A5622" s="10">
        <v>5561</v>
      </c>
      <c r="D5622" s="2" t="str">
        <f t="shared" si="86"/>
        <v>OK</v>
      </c>
    </row>
    <row r="5623" spans="1:5">
      <c r="A5623" s="10">
        <v>5562</v>
      </c>
      <c r="D5623" s="2" t="str">
        <f t="shared" si="86"/>
        <v>OK</v>
      </c>
    </row>
    <row r="5624" spans="1:5">
      <c r="A5624" s="10">
        <v>5563</v>
      </c>
      <c r="D5624" s="2" t="str">
        <f t="shared" si="86"/>
        <v>OK</v>
      </c>
    </row>
    <row r="5625" spans="1:5">
      <c r="A5625" s="5">
        <v>5564</v>
      </c>
      <c r="B5625" s="138">
        <f>'Revenues 9-14'!F158</f>
        <v>0</v>
      </c>
      <c r="D5625" s="2" t="str">
        <f t="shared" si="86"/>
        <v>Error?</v>
      </c>
    </row>
    <row r="5626" spans="1:5">
      <c r="A5626" s="10">
        <v>5565</v>
      </c>
      <c r="D5626" s="2" t="str">
        <f t="shared" si="86"/>
        <v>OK</v>
      </c>
    </row>
    <row r="5627" spans="1:5">
      <c r="A5627" s="5">
        <v>5566</v>
      </c>
      <c r="B5627" s="138">
        <f>'Revenues 9-14'!F159</f>
        <v>0</v>
      </c>
      <c r="D5627" s="2" t="str">
        <f t="shared" si="86"/>
        <v>Error?</v>
      </c>
    </row>
    <row r="5628" spans="1:5">
      <c r="A5628" s="10">
        <v>5567</v>
      </c>
      <c r="D5628" s="2" t="str">
        <f t="shared" si="86"/>
        <v>OK</v>
      </c>
    </row>
    <row r="5629" spans="1:5">
      <c r="A5629" s="10">
        <v>5568</v>
      </c>
      <c r="D5629" s="2" t="str">
        <f t="shared" si="86"/>
        <v>OK</v>
      </c>
    </row>
    <row r="5630" spans="1:5">
      <c r="A5630" s="10">
        <v>5569</v>
      </c>
      <c r="D5630" s="2" t="str">
        <f t="shared" si="86"/>
        <v>OK</v>
      </c>
      <c r="E5630" s="4" t="s">
        <v>1935</v>
      </c>
    </row>
    <row r="5631" spans="1:5">
      <c r="A5631" s="10">
        <v>5570</v>
      </c>
      <c r="D5631" s="2" t="str">
        <f t="shared" ref="D5631:D5694" si="87">IF(ISBLANK(B5631),"OK",IF(A5631-B5631=0,"OK","Error?"))</f>
        <v>OK</v>
      </c>
      <c r="E5631" s="4" t="s">
        <v>1935</v>
      </c>
    </row>
    <row r="5632" spans="1:5">
      <c r="A5632" s="10">
        <v>5571</v>
      </c>
      <c r="D5632" s="2" t="str">
        <f t="shared" si="87"/>
        <v>OK</v>
      </c>
    </row>
    <row r="5633" spans="1:4">
      <c r="A5633" s="10">
        <v>5572</v>
      </c>
      <c r="D5633" s="2" t="str">
        <f t="shared" si="87"/>
        <v>OK</v>
      </c>
    </row>
    <row r="5634" spans="1:4">
      <c r="A5634" s="10">
        <v>5573</v>
      </c>
      <c r="D5634" s="2" t="str">
        <f t="shared" si="87"/>
        <v>OK</v>
      </c>
    </row>
    <row r="5635" spans="1:4">
      <c r="A5635" s="10">
        <v>5574</v>
      </c>
      <c r="D5635" s="2" t="str">
        <f t="shared" si="87"/>
        <v>OK</v>
      </c>
    </row>
    <row r="5636" spans="1:4">
      <c r="A5636" s="10">
        <v>5575</v>
      </c>
      <c r="D5636" s="2" t="str">
        <f t="shared" si="87"/>
        <v>OK</v>
      </c>
    </row>
    <row r="5637" spans="1:4">
      <c r="A5637" s="10">
        <v>5576</v>
      </c>
      <c r="D5637" s="2" t="str">
        <f t="shared" si="87"/>
        <v>OK</v>
      </c>
    </row>
    <row r="5638" spans="1:4">
      <c r="A5638" s="10">
        <v>5577</v>
      </c>
      <c r="D5638" s="2" t="str">
        <f t="shared" si="87"/>
        <v>OK</v>
      </c>
    </row>
    <row r="5639" spans="1:4">
      <c r="A5639" s="10">
        <v>5578</v>
      </c>
      <c r="D5639" s="2" t="str">
        <f t="shared" si="87"/>
        <v>OK</v>
      </c>
    </row>
    <row r="5640" spans="1:4">
      <c r="A5640" s="10">
        <v>5579</v>
      </c>
      <c r="D5640" s="2" t="str">
        <f t="shared" si="87"/>
        <v>OK</v>
      </c>
    </row>
    <row r="5641" spans="1:4">
      <c r="A5641" s="10">
        <v>5580</v>
      </c>
      <c r="D5641" s="2" t="str">
        <f t="shared" si="87"/>
        <v>OK</v>
      </c>
    </row>
    <row r="5642" spans="1:4">
      <c r="A5642" s="10">
        <v>5581</v>
      </c>
      <c r="D5642" s="2" t="str">
        <f t="shared" si="87"/>
        <v>OK</v>
      </c>
    </row>
    <row r="5643" spans="1:4">
      <c r="A5643" s="10">
        <v>5582</v>
      </c>
      <c r="D5643" s="2" t="str">
        <f t="shared" si="87"/>
        <v>OK</v>
      </c>
    </row>
    <row r="5644" spans="1:4">
      <c r="A5644" s="5">
        <v>5583</v>
      </c>
      <c r="B5644" s="138">
        <f>'Revenues 9-14'!F169</f>
        <v>19568610</v>
      </c>
      <c r="C5644" s="2" t="s">
        <v>572</v>
      </c>
      <c r="D5644" s="2" t="str">
        <f t="shared" si="87"/>
        <v>Error?</v>
      </c>
    </row>
    <row r="5645" spans="1:4">
      <c r="A5645" s="10">
        <v>5584</v>
      </c>
      <c r="D5645" s="2" t="str">
        <f t="shared" si="87"/>
        <v>OK</v>
      </c>
    </row>
    <row r="5646" spans="1:4">
      <c r="A5646" s="10">
        <v>5585</v>
      </c>
      <c r="D5646" s="2" t="str">
        <f t="shared" si="87"/>
        <v>OK</v>
      </c>
    </row>
    <row r="5647" spans="1:4">
      <c r="A5647" s="10">
        <v>5586</v>
      </c>
      <c r="D5647" s="2" t="str">
        <f t="shared" si="87"/>
        <v>OK</v>
      </c>
    </row>
    <row r="5648" spans="1:4">
      <c r="A5648" s="10">
        <v>5587</v>
      </c>
      <c r="D5648" s="2" t="str">
        <f t="shared" si="87"/>
        <v>OK</v>
      </c>
    </row>
    <row r="5649" spans="1:4">
      <c r="A5649" s="10">
        <v>5588</v>
      </c>
      <c r="D5649" s="2" t="str">
        <f t="shared" si="87"/>
        <v>OK</v>
      </c>
    </row>
    <row r="5650" spans="1:4">
      <c r="A5650" s="10">
        <v>5589</v>
      </c>
      <c r="D5650" s="2" t="str">
        <f t="shared" si="87"/>
        <v>OK</v>
      </c>
    </row>
    <row r="5651" spans="1:4">
      <c r="A5651" s="10">
        <v>5590</v>
      </c>
      <c r="D5651" s="2" t="str">
        <f t="shared" si="87"/>
        <v>OK</v>
      </c>
    </row>
    <row r="5652" spans="1:4">
      <c r="A5652" s="10">
        <v>5591</v>
      </c>
      <c r="D5652" s="2" t="str">
        <f t="shared" si="87"/>
        <v>OK</v>
      </c>
    </row>
    <row r="5653" spans="1:4">
      <c r="A5653" s="5">
        <v>5592</v>
      </c>
      <c r="B5653" s="138">
        <f>'Revenues 9-14'!F170</f>
        <v>19568610</v>
      </c>
      <c r="C5653" s="2" t="s">
        <v>572</v>
      </c>
      <c r="D5653" s="2" t="str">
        <f t="shared" si="87"/>
        <v>Error?</v>
      </c>
    </row>
    <row r="5654" spans="1:4">
      <c r="A5654" s="5">
        <v>5593</v>
      </c>
      <c r="B5654" s="138">
        <f>'Revenues 9-14'!F173</f>
        <v>0</v>
      </c>
      <c r="D5654" s="2" t="str">
        <f t="shared" si="87"/>
        <v>Error?</v>
      </c>
    </row>
    <row r="5655" spans="1:4">
      <c r="A5655" s="5">
        <v>5594</v>
      </c>
      <c r="B5655" s="138">
        <f>'Revenues 9-14'!F175</f>
        <v>0</v>
      </c>
      <c r="C5655" s="2" t="s">
        <v>572</v>
      </c>
      <c r="D5655" s="2" t="str">
        <f t="shared" si="87"/>
        <v>Error?</v>
      </c>
    </row>
    <row r="5656" spans="1:4">
      <c r="A5656" s="10">
        <v>5595</v>
      </c>
      <c r="D5656" s="2" t="str">
        <f t="shared" si="87"/>
        <v>OK</v>
      </c>
    </row>
    <row r="5657" spans="1:4">
      <c r="A5657" s="10">
        <v>5596</v>
      </c>
      <c r="D5657" s="2" t="str">
        <f t="shared" si="87"/>
        <v>OK</v>
      </c>
    </row>
    <row r="5658" spans="1:4">
      <c r="A5658" s="5">
        <v>5597</v>
      </c>
      <c r="B5658" s="138">
        <f>'Revenues 9-14'!F181</f>
        <v>0</v>
      </c>
      <c r="C5658" s="2" t="s">
        <v>572</v>
      </c>
      <c r="D5658" s="2" t="str">
        <f t="shared" si="87"/>
        <v>Error?</v>
      </c>
    </row>
    <row r="5659" spans="1:4">
      <c r="A5659" s="5">
        <v>5598</v>
      </c>
      <c r="B5659" s="138">
        <f>'Revenues 9-14'!F184</f>
        <v>0</v>
      </c>
      <c r="D5659" s="2" t="str">
        <f t="shared" si="87"/>
        <v>Error?</v>
      </c>
    </row>
    <row r="5660" spans="1:4">
      <c r="A5660" s="10">
        <v>5599</v>
      </c>
      <c r="D5660" s="2" t="str">
        <f t="shared" si="87"/>
        <v>OK</v>
      </c>
    </row>
    <row r="5661" spans="1:4">
      <c r="A5661" s="10">
        <v>5600</v>
      </c>
      <c r="D5661" s="2" t="str">
        <f t="shared" si="87"/>
        <v>OK</v>
      </c>
    </row>
    <row r="5662" spans="1:4">
      <c r="A5662" s="10">
        <v>5601</v>
      </c>
      <c r="D5662" s="2" t="str">
        <f t="shared" si="87"/>
        <v>OK</v>
      </c>
    </row>
    <row r="5663" spans="1:4">
      <c r="A5663" s="10">
        <v>5602</v>
      </c>
      <c r="D5663" s="2" t="str">
        <f t="shared" si="87"/>
        <v>OK</v>
      </c>
    </row>
    <row r="5664" spans="1:4">
      <c r="A5664" s="5">
        <v>5603</v>
      </c>
      <c r="B5664" s="138">
        <f>'Revenues 9-14'!F200</f>
        <v>0</v>
      </c>
      <c r="D5664" s="2" t="str">
        <f t="shared" si="87"/>
        <v>Error?</v>
      </c>
    </row>
    <row r="5665" spans="1:5">
      <c r="A5665" s="5">
        <v>5604</v>
      </c>
      <c r="B5665" s="138">
        <f>'Revenues 9-14'!F201</f>
        <v>0</v>
      </c>
      <c r="D5665" s="2" t="str">
        <f t="shared" si="87"/>
        <v>Error?</v>
      </c>
    </row>
    <row r="5666" spans="1:5">
      <c r="A5666" s="10">
        <v>5605</v>
      </c>
      <c r="D5666" s="2" t="str">
        <f t="shared" si="87"/>
        <v>OK</v>
      </c>
    </row>
    <row r="5667" spans="1:5">
      <c r="A5667" s="10">
        <v>5606</v>
      </c>
      <c r="D5667" s="2" t="str">
        <f t="shared" si="87"/>
        <v>OK</v>
      </c>
    </row>
    <row r="5668" spans="1:5">
      <c r="A5668" s="10">
        <v>5607</v>
      </c>
      <c r="D5668" s="2" t="str">
        <f t="shared" si="87"/>
        <v>OK</v>
      </c>
    </row>
    <row r="5669" spans="1:5">
      <c r="A5669" s="10">
        <v>5608</v>
      </c>
      <c r="D5669" s="2" t="str">
        <f t="shared" si="87"/>
        <v>OK</v>
      </c>
    </row>
    <row r="5670" spans="1:5">
      <c r="A5670" s="10">
        <v>5609</v>
      </c>
      <c r="D5670" s="2" t="str">
        <f t="shared" si="87"/>
        <v>OK</v>
      </c>
    </row>
    <row r="5671" spans="1:5">
      <c r="A5671" s="10">
        <v>5610</v>
      </c>
      <c r="D5671" s="2" t="str">
        <f t="shared" si="87"/>
        <v>OK</v>
      </c>
      <c r="E5671" s="4" t="s">
        <v>1935</v>
      </c>
    </row>
    <row r="5672" spans="1:5">
      <c r="A5672" s="5">
        <v>5611</v>
      </c>
      <c r="B5672" s="138">
        <f>'Revenues 9-14'!F202</f>
        <v>0</v>
      </c>
      <c r="D5672" s="2" t="str">
        <f t="shared" si="87"/>
        <v>Error?</v>
      </c>
    </row>
    <row r="5673" spans="1:5">
      <c r="A5673" s="5">
        <v>5612</v>
      </c>
      <c r="B5673" s="138">
        <f>'Revenues 9-14'!F206</f>
        <v>0</v>
      </c>
      <c r="D5673" s="2" t="str">
        <f t="shared" si="87"/>
        <v>Error?</v>
      </c>
    </row>
    <row r="5674" spans="1:5">
      <c r="A5674" s="10">
        <v>5613</v>
      </c>
      <c r="D5674" s="2" t="str">
        <f t="shared" si="87"/>
        <v>OK</v>
      </c>
    </row>
    <row r="5675" spans="1:5">
      <c r="A5675" s="10">
        <v>5614</v>
      </c>
      <c r="D5675" s="2" t="str">
        <f t="shared" si="87"/>
        <v>OK</v>
      </c>
    </row>
    <row r="5676" spans="1:5">
      <c r="A5676" s="10">
        <v>5615</v>
      </c>
      <c r="D5676" s="2" t="str">
        <f t="shared" si="87"/>
        <v>OK</v>
      </c>
    </row>
    <row r="5677" spans="1:5">
      <c r="A5677" s="5">
        <v>5616</v>
      </c>
      <c r="B5677" s="138">
        <f>'Revenues 9-14'!F204</f>
        <v>0</v>
      </c>
      <c r="C5677" s="2" t="s">
        <v>572</v>
      </c>
      <c r="D5677" s="2" t="str">
        <f t="shared" si="87"/>
        <v>Error?</v>
      </c>
    </row>
    <row r="5678" spans="1:5">
      <c r="A5678" s="10">
        <v>5617</v>
      </c>
      <c r="D5678" s="2" t="str">
        <f t="shared" si="87"/>
        <v>OK</v>
      </c>
    </row>
    <row r="5679" spans="1:5">
      <c r="A5679" s="10">
        <v>5618</v>
      </c>
      <c r="D5679" s="2" t="str">
        <f t="shared" si="87"/>
        <v>OK</v>
      </c>
    </row>
    <row r="5680" spans="1:5">
      <c r="A5680" s="10">
        <v>5619</v>
      </c>
      <c r="D5680" s="2" t="str">
        <f t="shared" si="87"/>
        <v>OK</v>
      </c>
    </row>
    <row r="5681" spans="1:4">
      <c r="A5681" s="10">
        <v>5620</v>
      </c>
      <c r="D5681" s="2" t="str">
        <f t="shared" si="87"/>
        <v>OK</v>
      </c>
    </row>
    <row r="5682" spans="1:4">
      <c r="A5682" s="10">
        <v>5621</v>
      </c>
      <c r="D5682" s="2" t="str">
        <f t="shared" si="87"/>
        <v>OK</v>
      </c>
    </row>
    <row r="5683" spans="1:4">
      <c r="A5683" s="10">
        <v>5622</v>
      </c>
      <c r="D5683" s="2" t="str">
        <f t="shared" si="87"/>
        <v>OK</v>
      </c>
    </row>
    <row r="5684" spans="1:4">
      <c r="A5684" s="10">
        <v>5623</v>
      </c>
      <c r="D5684" s="2" t="str">
        <f t="shared" si="87"/>
        <v>OK</v>
      </c>
    </row>
    <row r="5685" spans="1:4">
      <c r="A5685" s="10">
        <v>5624</v>
      </c>
      <c r="D5685" s="2" t="str">
        <f t="shared" si="87"/>
        <v>OK</v>
      </c>
    </row>
    <row r="5686" spans="1:4">
      <c r="A5686" s="10">
        <v>5625</v>
      </c>
      <c r="D5686" s="2" t="str">
        <f t="shared" si="87"/>
        <v>OK</v>
      </c>
    </row>
    <row r="5687" spans="1:4">
      <c r="A5687" s="10">
        <v>5626</v>
      </c>
      <c r="D5687" s="2" t="str">
        <f t="shared" si="87"/>
        <v>OK</v>
      </c>
    </row>
    <row r="5688" spans="1:4">
      <c r="A5688" s="10">
        <v>5627</v>
      </c>
      <c r="D5688" s="2" t="str">
        <f t="shared" si="87"/>
        <v>OK</v>
      </c>
    </row>
    <row r="5689" spans="1:4">
      <c r="A5689" s="10">
        <v>5628</v>
      </c>
      <c r="D5689" s="2" t="str">
        <f t="shared" si="87"/>
        <v>OK</v>
      </c>
    </row>
    <row r="5690" spans="1:4">
      <c r="A5690" s="10">
        <v>5629</v>
      </c>
      <c r="D5690" s="2" t="str">
        <f t="shared" si="87"/>
        <v>OK</v>
      </c>
    </row>
    <row r="5691" spans="1:4">
      <c r="A5691" s="5">
        <v>5630</v>
      </c>
      <c r="B5691" s="138">
        <f>'Revenues 9-14'!F211</f>
        <v>0</v>
      </c>
      <c r="D5691" s="2" t="str">
        <f t="shared" si="87"/>
        <v>Error?</v>
      </c>
    </row>
    <row r="5692" spans="1:4">
      <c r="A5692" s="5">
        <v>5631</v>
      </c>
      <c r="B5692" s="138">
        <f>'Revenues 9-14'!F212</f>
        <v>0</v>
      </c>
      <c r="D5692" s="2" t="str">
        <f t="shared" si="87"/>
        <v>Error?</v>
      </c>
    </row>
    <row r="5693" spans="1:4">
      <c r="A5693" s="10">
        <v>5632</v>
      </c>
      <c r="D5693" s="2" t="str">
        <f t="shared" si="87"/>
        <v>OK</v>
      </c>
    </row>
    <row r="5694" spans="1:4">
      <c r="A5694" s="10">
        <v>5633</v>
      </c>
      <c r="D5694" s="2" t="str">
        <f t="shared" si="87"/>
        <v>OK</v>
      </c>
    </row>
    <row r="5695" spans="1:4">
      <c r="A5695" s="5">
        <v>5634</v>
      </c>
      <c r="B5695" s="138">
        <f>'Revenues 9-14'!F213</f>
        <v>0</v>
      </c>
      <c r="D5695" s="2" t="str">
        <f t="shared" ref="D5695:D5758" si="88">IF(ISBLANK(B5695),"OK",IF(A5695-B5695=0,"OK","Error?"))</f>
        <v>Error?</v>
      </c>
    </row>
    <row r="5696" spans="1:4">
      <c r="A5696" s="5">
        <v>5635</v>
      </c>
      <c r="B5696" s="138">
        <f>'Revenues 9-14'!F214</f>
        <v>0</v>
      </c>
      <c r="D5696" s="2" t="str">
        <f t="shared" si="88"/>
        <v>Error?</v>
      </c>
    </row>
    <row r="5697" spans="1:5">
      <c r="A5697" s="5">
        <v>5636</v>
      </c>
      <c r="B5697" s="138">
        <f>'Revenues 9-14'!F215</f>
        <v>0</v>
      </c>
      <c r="D5697" s="2" t="str">
        <f t="shared" si="88"/>
        <v>Error?</v>
      </c>
    </row>
    <row r="5698" spans="1:5">
      <c r="A5698" s="10">
        <v>5637</v>
      </c>
      <c r="D5698" s="2" t="str">
        <f t="shared" si="88"/>
        <v>OK</v>
      </c>
    </row>
    <row r="5699" spans="1:5">
      <c r="A5699" s="10">
        <v>5638</v>
      </c>
      <c r="D5699" s="2" t="str">
        <f t="shared" si="88"/>
        <v>OK</v>
      </c>
    </row>
    <row r="5700" spans="1:5">
      <c r="A5700" s="10">
        <v>5639</v>
      </c>
      <c r="D5700" s="2" t="str">
        <f t="shared" si="88"/>
        <v>OK</v>
      </c>
    </row>
    <row r="5701" spans="1:5">
      <c r="A5701" s="10">
        <v>5640</v>
      </c>
      <c r="D5701" s="2" t="str">
        <f t="shared" si="88"/>
        <v>OK</v>
      </c>
    </row>
    <row r="5702" spans="1:5">
      <c r="A5702" s="10">
        <v>5641</v>
      </c>
      <c r="D5702" s="2" t="str">
        <f t="shared" si="88"/>
        <v>OK</v>
      </c>
    </row>
    <row r="5703" spans="1:5">
      <c r="A5703" s="5">
        <v>5642</v>
      </c>
      <c r="B5703" s="138">
        <f>'Revenues 9-14'!F217</f>
        <v>0</v>
      </c>
      <c r="C5703" s="2" t="s">
        <v>572</v>
      </c>
      <c r="D5703" s="2" t="str">
        <f t="shared" si="88"/>
        <v>Error?</v>
      </c>
    </row>
    <row r="5704" spans="1:5">
      <c r="A5704" s="10">
        <v>5643</v>
      </c>
      <c r="D5704" s="2" t="str">
        <f t="shared" si="88"/>
        <v>OK</v>
      </c>
    </row>
    <row r="5705" spans="1:5">
      <c r="A5705" s="5">
        <v>5644</v>
      </c>
      <c r="B5705" s="138">
        <f>'Revenues 9-14'!F255</f>
        <v>0</v>
      </c>
      <c r="D5705" s="2" t="str">
        <f t="shared" si="88"/>
        <v>Error?</v>
      </c>
    </row>
    <row r="5706" spans="1:5">
      <c r="A5706" s="10">
        <v>5645</v>
      </c>
      <c r="D5706" s="2" t="str">
        <f t="shared" si="88"/>
        <v>OK</v>
      </c>
      <c r="E5706" s="4" t="s">
        <v>1935</v>
      </c>
    </row>
    <row r="5707" spans="1:5">
      <c r="A5707" s="10">
        <v>5646</v>
      </c>
      <c r="D5707" s="2" t="str">
        <f t="shared" si="88"/>
        <v>OK</v>
      </c>
    </row>
    <row r="5708" spans="1:5">
      <c r="A5708" s="5">
        <v>5647</v>
      </c>
      <c r="B5708" s="138">
        <f>'Revenues 9-14'!F257</f>
        <v>0</v>
      </c>
      <c r="D5708" s="2" t="str">
        <f t="shared" si="88"/>
        <v>Error?</v>
      </c>
    </row>
    <row r="5709" spans="1:5">
      <c r="A5709" s="10">
        <v>5648</v>
      </c>
      <c r="D5709" s="2" t="str">
        <f t="shared" si="88"/>
        <v>OK</v>
      </c>
    </row>
    <row r="5710" spans="1:5">
      <c r="A5710" s="5">
        <v>5649</v>
      </c>
      <c r="B5710" s="138">
        <f>'Revenues 9-14'!F258</f>
        <v>0</v>
      </c>
      <c r="D5710" s="2" t="str">
        <f t="shared" si="88"/>
        <v>Error?</v>
      </c>
    </row>
    <row r="5711" spans="1:5">
      <c r="A5711" s="10">
        <v>5650</v>
      </c>
      <c r="D5711" s="2" t="str">
        <f t="shared" si="88"/>
        <v>OK</v>
      </c>
    </row>
    <row r="5712" spans="1:5">
      <c r="A5712" s="10">
        <v>5651</v>
      </c>
      <c r="D5712" s="2" t="str">
        <f t="shared" si="88"/>
        <v>OK</v>
      </c>
    </row>
    <row r="5713" spans="1:4">
      <c r="A5713" s="5">
        <v>5652</v>
      </c>
      <c r="B5713" s="138">
        <f>'Revenues 9-14'!F266</f>
        <v>0</v>
      </c>
      <c r="C5713" s="2" t="s">
        <v>572</v>
      </c>
      <c r="D5713" s="2" t="str">
        <f t="shared" si="88"/>
        <v>Error?</v>
      </c>
    </row>
    <row r="5714" spans="1:4">
      <c r="A5714" s="10">
        <v>5653</v>
      </c>
      <c r="D5714" s="2" t="str">
        <f t="shared" si="88"/>
        <v>OK</v>
      </c>
    </row>
    <row r="5715" spans="1:4">
      <c r="A5715" s="10">
        <v>5654</v>
      </c>
      <c r="D5715" s="2" t="str">
        <f t="shared" si="88"/>
        <v>OK</v>
      </c>
    </row>
    <row r="5716" spans="1:4">
      <c r="A5716" s="10">
        <v>5655</v>
      </c>
      <c r="D5716" s="2" t="str">
        <f t="shared" si="88"/>
        <v>OK</v>
      </c>
    </row>
    <row r="5717" spans="1:4">
      <c r="A5717" s="10">
        <v>5656</v>
      </c>
      <c r="D5717" s="2" t="str">
        <f t="shared" si="88"/>
        <v>OK</v>
      </c>
    </row>
    <row r="5718" spans="1:4">
      <c r="A5718" s="10">
        <v>5657</v>
      </c>
      <c r="D5718" s="2" t="str">
        <f t="shared" si="88"/>
        <v>OK</v>
      </c>
    </row>
    <row r="5719" spans="1:4">
      <c r="A5719" s="5">
        <v>5658</v>
      </c>
      <c r="B5719" s="138">
        <f>'Revenues 9-14'!F267</f>
        <v>0</v>
      </c>
      <c r="C5719" s="2" t="s">
        <v>572</v>
      </c>
      <c r="D5719" s="2" t="str">
        <f t="shared" si="88"/>
        <v>Error?</v>
      </c>
    </row>
    <row r="5720" spans="1:4">
      <c r="A5720" s="5">
        <v>5659</v>
      </c>
      <c r="B5720" s="138">
        <f>'Revenues 9-14'!F268</f>
        <v>37327554</v>
      </c>
      <c r="C5720" s="2" t="s">
        <v>572</v>
      </c>
      <c r="D5720" s="2" t="str">
        <f t="shared" si="88"/>
        <v>Error?</v>
      </c>
    </row>
    <row r="5721" spans="1:4">
      <c r="A5721" s="5">
        <v>5660</v>
      </c>
      <c r="B5721" s="138">
        <f>'Revenues 9-14'!G5</f>
        <v>2848083</v>
      </c>
      <c r="D5721" s="2" t="str">
        <f t="shared" si="88"/>
        <v>Error?</v>
      </c>
    </row>
    <row r="5722" spans="1:4">
      <c r="A5722" s="5">
        <v>5661</v>
      </c>
      <c r="B5722" s="138">
        <f>'Revenues 9-14'!G7</f>
        <v>0</v>
      </c>
      <c r="D5722" s="2" t="str">
        <f t="shared" si="88"/>
        <v>Error?</v>
      </c>
    </row>
    <row r="5723" spans="1:4">
      <c r="A5723" s="5">
        <v>5662</v>
      </c>
      <c r="B5723" s="138">
        <f>'Revenues 9-14'!G8</f>
        <v>3436169</v>
      </c>
      <c r="D5723" s="2" t="str">
        <f t="shared" si="88"/>
        <v>Error?</v>
      </c>
    </row>
    <row r="5724" spans="1:4">
      <c r="A5724" s="5">
        <v>5663</v>
      </c>
      <c r="B5724" s="138">
        <f>'Revenues 9-14'!G11</f>
        <v>0</v>
      </c>
      <c r="D5724" s="2" t="str">
        <f t="shared" si="88"/>
        <v>Error?</v>
      </c>
    </row>
    <row r="5725" spans="1:4">
      <c r="A5725" s="5">
        <v>5664</v>
      </c>
      <c r="B5725" s="138">
        <f>'Revenues 9-14'!G12</f>
        <v>6284252</v>
      </c>
      <c r="C5725" s="2" t="s">
        <v>572</v>
      </c>
      <c r="D5725" s="2" t="str">
        <f t="shared" si="88"/>
        <v>Error?</v>
      </c>
    </row>
    <row r="5726" spans="1:4">
      <c r="A5726" s="5">
        <v>5665</v>
      </c>
      <c r="B5726" s="138">
        <f>'Revenues 9-14'!G14</f>
        <v>0</v>
      </c>
      <c r="D5726" s="2" t="str">
        <f t="shared" si="88"/>
        <v>Error?</v>
      </c>
    </row>
    <row r="5727" spans="1:4">
      <c r="A5727" s="5">
        <v>5666</v>
      </c>
      <c r="B5727" s="138">
        <f>'Revenues 9-14'!G15</f>
        <v>0</v>
      </c>
      <c r="D5727" s="2" t="str">
        <f t="shared" si="88"/>
        <v>Error?</v>
      </c>
    </row>
    <row r="5728" spans="1:4">
      <c r="A5728" s="5">
        <v>5667</v>
      </c>
      <c r="B5728" s="138">
        <f>'Revenues 9-14'!G16</f>
        <v>971098</v>
      </c>
      <c r="D5728" s="2" t="str">
        <f t="shared" si="88"/>
        <v>Error?</v>
      </c>
    </row>
    <row r="5729" spans="1:4">
      <c r="A5729" s="5">
        <v>5668</v>
      </c>
      <c r="B5729" s="138">
        <f>'Revenues 9-14'!G17</f>
        <v>0</v>
      </c>
      <c r="D5729" s="2" t="str">
        <f t="shared" si="88"/>
        <v>Error?</v>
      </c>
    </row>
    <row r="5730" spans="1:4">
      <c r="A5730" s="5">
        <v>5669</v>
      </c>
      <c r="B5730" s="138">
        <f>'Revenues 9-14'!G18</f>
        <v>971098</v>
      </c>
      <c r="C5730" s="2" t="s">
        <v>572</v>
      </c>
      <c r="D5730" s="2" t="str">
        <f t="shared" si="88"/>
        <v>Error?</v>
      </c>
    </row>
    <row r="5731" spans="1:4">
      <c r="A5731" s="5">
        <v>5670</v>
      </c>
      <c r="B5731" s="138">
        <f>'Revenues 9-14'!G65</f>
        <v>77089</v>
      </c>
      <c r="D5731" s="2" t="str">
        <f t="shared" si="88"/>
        <v>Error?</v>
      </c>
    </row>
    <row r="5732" spans="1:4">
      <c r="A5732" s="5">
        <v>5671</v>
      </c>
      <c r="B5732" s="138">
        <f>'Revenues 9-14'!G66</f>
        <v>0</v>
      </c>
      <c r="D5732" s="2" t="str">
        <f t="shared" si="88"/>
        <v>Error?</v>
      </c>
    </row>
    <row r="5733" spans="1:4">
      <c r="A5733" s="5">
        <v>5672</v>
      </c>
      <c r="B5733" s="138">
        <f>'Revenues 9-14'!G67</f>
        <v>77089</v>
      </c>
      <c r="C5733" s="2" t="s">
        <v>572</v>
      </c>
      <c r="D5733" s="2" t="str">
        <f t="shared" si="88"/>
        <v>Error?</v>
      </c>
    </row>
    <row r="5734" spans="1:4">
      <c r="A5734" s="5">
        <v>5673</v>
      </c>
      <c r="B5734" s="138">
        <f>'Revenues 9-14'!G96</f>
        <v>0</v>
      </c>
      <c r="D5734" s="2" t="str">
        <f t="shared" si="88"/>
        <v>Error?</v>
      </c>
    </row>
    <row r="5735" spans="1:4">
      <c r="A5735" s="5">
        <v>5674</v>
      </c>
      <c r="B5735" s="138">
        <f>'Revenues 9-14'!G99</f>
        <v>0</v>
      </c>
      <c r="D5735" s="2" t="str">
        <f t="shared" si="88"/>
        <v>Error?</v>
      </c>
    </row>
    <row r="5736" spans="1:4">
      <c r="A5736" s="5">
        <v>5675</v>
      </c>
      <c r="B5736" s="138">
        <f>'Revenues 9-14'!G107</f>
        <v>0</v>
      </c>
      <c r="D5736" s="2" t="str">
        <f t="shared" si="88"/>
        <v>Error?</v>
      </c>
    </row>
    <row r="5737" spans="1:4">
      <c r="A5737" s="5">
        <v>5676</v>
      </c>
      <c r="B5737" s="138">
        <f>'Revenues 9-14'!G108</f>
        <v>0</v>
      </c>
      <c r="C5737" s="2" t="s">
        <v>572</v>
      </c>
      <c r="D5737" s="2" t="str">
        <f t="shared" si="88"/>
        <v>Error?</v>
      </c>
    </row>
    <row r="5738" spans="1:4">
      <c r="A5738" s="5">
        <v>5677</v>
      </c>
      <c r="B5738" s="138">
        <f>'Revenues 9-14'!G111</f>
        <v>0</v>
      </c>
      <c r="D5738" s="2" t="str">
        <f t="shared" si="88"/>
        <v>Error?</v>
      </c>
    </row>
    <row r="5739" spans="1:4">
      <c r="A5739" s="5">
        <v>5678</v>
      </c>
      <c r="B5739" s="138">
        <f>'Revenues 9-14'!G112</f>
        <v>0</v>
      </c>
      <c r="D5739" s="2" t="str">
        <f t="shared" si="88"/>
        <v>Error?</v>
      </c>
    </row>
    <row r="5740" spans="1:4">
      <c r="A5740" s="5">
        <v>5679</v>
      </c>
      <c r="B5740" s="138">
        <f>'Revenues 9-14'!G113</f>
        <v>0</v>
      </c>
      <c r="D5740" s="2" t="str">
        <f t="shared" si="88"/>
        <v>Error?</v>
      </c>
    </row>
    <row r="5741" spans="1:4">
      <c r="A5741" s="5">
        <v>5680</v>
      </c>
      <c r="B5741" s="138">
        <f>'Revenues 9-14'!G114</f>
        <v>0</v>
      </c>
      <c r="C5741" s="2" t="s">
        <v>572</v>
      </c>
      <c r="D5741" s="2" t="str">
        <f t="shared" si="88"/>
        <v>Error?</v>
      </c>
    </row>
    <row r="5742" spans="1:4">
      <c r="A5742" s="5">
        <v>5681</v>
      </c>
      <c r="B5742" s="138">
        <f>'Revenues 9-14'!G117</f>
        <v>0</v>
      </c>
      <c r="D5742" s="2" t="str">
        <f t="shared" si="88"/>
        <v>Error?</v>
      </c>
    </row>
    <row r="5743" spans="1:4">
      <c r="A5743" s="5">
        <v>5682</v>
      </c>
      <c r="B5743" s="138">
        <f>'Revenues 9-14'!G119</f>
        <v>0</v>
      </c>
      <c r="D5743" s="2" t="str">
        <f t="shared" si="88"/>
        <v>Error?</v>
      </c>
    </row>
    <row r="5744" spans="1:4">
      <c r="A5744" s="10">
        <v>5683</v>
      </c>
      <c r="D5744" s="2" t="str">
        <f t="shared" si="88"/>
        <v>OK</v>
      </c>
    </row>
    <row r="5745" spans="1:4">
      <c r="A5745" s="10">
        <v>5684</v>
      </c>
      <c r="D5745" s="2" t="str">
        <f t="shared" si="88"/>
        <v>OK</v>
      </c>
    </row>
    <row r="5746" spans="1:4">
      <c r="A5746" s="10">
        <v>5685</v>
      </c>
      <c r="D5746" s="2" t="str">
        <f t="shared" si="88"/>
        <v>OK</v>
      </c>
    </row>
    <row r="5747" spans="1:4">
      <c r="A5747" s="10">
        <v>5686</v>
      </c>
      <c r="D5747" s="2" t="str">
        <f t="shared" si="88"/>
        <v>OK</v>
      </c>
    </row>
    <row r="5748" spans="1:4">
      <c r="A5748" s="5">
        <v>5687</v>
      </c>
      <c r="B5748" s="138">
        <f>'Revenues 9-14'!G122</f>
        <v>0</v>
      </c>
      <c r="C5748" s="2" t="s">
        <v>572</v>
      </c>
      <c r="D5748" s="2" t="str">
        <f t="shared" si="88"/>
        <v>Error?</v>
      </c>
    </row>
    <row r="5749" spans="1:4">
      <c r="A5749" s="5">
        <v>5688</v>
      </c>
      <c r="B5749" s="138">
        <f>'Revenues 9-14'!G134</f>
        <v>0</v>
      </c>
      <c r="D5749" s="2" t="str">
        <f t="shared" si="88"/>
        <v>Error?</v>
      </c>
    </row>
    <row r="5750" spans="1:4">
      <c r="A5750" s="10">
        <v>5689</v>
      </c>
      <c r="D5750" s="2" t="str">
        <f t="shared" si="88"/>
        <v>OK</v>
      </c>
    </row>
    <row r="5751" spans="1:4">
      <c r="A5751" s="10">
        <v>5690</v>
      </c>
      <c r="D5751" s="2" t="str">
        <f t="shared" si="88"/>
        <v>OK</v>
      </c>
    </row>
    <row r="5752" spans="1:4">
      <c r="A5752" s="5">
        <v>5691</v>
      </c>
      <c r="B5752" s="138">
        <f>'Revenues 9-14'!G141</f>
        <v>0</v>
      </c>
      <c r="C5752" s="2" t="s">
        <v>572</v>
      </c>
      <c r="D5752" s="2" t="str">
        <f t="shared" si="88"/>
        <v>Error?</v>
      </c>
    </row>
    <row r="5753" spans="1:4">
      <c r="A5753" s="10">
        <v>5692</v>
      </c>
      <c r="D5753" s="2" t="str">
        <f t="shared" si="88"/>
        <v>OK</v>
      </c>
    </row>
    <row r="5754" spans="1:4">
      <c r="A5754" s="5">
        <v>5693</v>
      </c>
      <c r="B5754" s="138">
        <f>'Revenues 9-14'!G143</f>
        <v>0</v>
      </c>
      <c r="D5754" s="2" t="str">
        <f t="shared" si="88"/>
        <v>Error?</v>
      </c>
    </row>
    <row r="5755" spans="1:4">
      <c r="A5755" s="5">
        <v>5694</v>
      </c>
      <c r="B5755" s="138">
        <f>'Revenues 9-14'!G144</f>
        <v>0</v>
      </c>
      <c r="D5755" s="2" t="str">
        <f t="shared" si="88"/>
        <v>Error?</v>
      </c>
    </row>
    <row r="5756" spans="1:4">
      <c r="A5756" s="5">
        <v>5695</v>
      </c>
      <c r="B5756" s="138">
        <f>'Revenues 9-14'!G145</f>
        <v>0</v>
      </c>
      <c r="C5756" s="2" t="s">
        <v>572</v>
      </c>
      <c r="D5756" s="2" t="str">
        <f t="shared" si="88"/>
        <v>Error?</v>
      </c>
    </row>
    <row r="5757" spans="1:4">
      <c r="A5757" s="5">
        <v>5696</v>
      </c>
      <c r="B5757" s="138">
        <f>'Revenues 9-14'!G157</f>
        <v>0</v>
      </c>
      <c r="D5757" s="2" t="str">
        <f t="shared" si="88"/>
        <v>Error?</v>
      </c>
    </row>
    <row r="5758" spans="1:4">
      <c r="A5758" s="10">
        <v>5697</v>
      </c>
      <c r="D5758" s="2" t="str">
        <f t="shared" si="88"/>
        <v>OK</v>
      </c>
    </row>
    <row r="5759" spans="1:4">
      <c r="A5759" s="10">
        <v>5698</v>
      </c>
      <c r="D5759" s="2" t="str">
        <f t="shared" ref="D5759:D5822" si="89">IF(ISBLANK(B5759),"OK",IF(A5759-B5759=0,"OK","Error?"))</f>
        <v>OK</v>
      </c>
    </row>
    <row r="5760" spans="1:4">
      <c r="A5760" s="10">
        <v>5699</v>
      </c>
      <c r="D5760" s="2" t="str">
        <f t="shared" si="89"/>
        <v>OK</v>
      </c>
    </row>
    <row r="5761" spans="1:5">
      <c r="A5761" s="10">
        <v>5700</v>
      </c>
      <c r="D5761" s="2" t="str">
        <f t="shared" si="89"/>
        <v>OK</v>
      </c>
    </row>
    <row r="5762" spans="1:5">
      <c r="A5762" s="10">
        <v>5701</v>
      </c>
      <c r="D5762" s="2" t="str">
        <f t="shared" si="89"/>
        <v>OK</v>
      </c>
    </row>
    <row r="5763" spans="1:5">
      <c r="A5763" s="5">
        <v>5702</v>
      </c>
      <c r="B5763" s="138">
        <f>'Revenues 9-14'!G158</f>
        <v>0</v>
      </c>
      <c r="D5763" s="2" t="str">
        <f t="shared" si="89"/>
        <v>Error?</v>
      </c>
    </row>
    <row r="5764" spans="1:5">
      <c r="A5764" s="10">
        <v>5703</v>
      </c>
      <c r="D5764" s="2" t="str">
        <f t="shared" si="89"/>
        <v>OK</v>
      </c>
    </row>
    <row r="5765" spans="1:5">
      <c r="A5765" s="5">
        <v>5704</v>
      </c>
      <c r="B5765" s="138">
        <f>'Revenues 9-14'!G159</f>
        <v>0</v>
      </c>
      <c r="D5765" s="2" t="str">
        <f t="shared" si="89"/>
        <v>Error?</v>
      </c>
    </row>
    <row r="5766" spans="1:5">
      <c r="A5766" s="10">
        <v>5705</v>
      </c>
      <c r="D5766" s="2" t="str">
        <f t="shared" si="89"/>
        <v>OK</v>
      </c>
    </row>
    <row r="5767" spans="1:5">
      <c r="A5767" s="10">
        <v>5706</v>
      </c>
      <c r="D5767" s="2" t="str">
        <f t="shared" si="89"/>
        <v>OK</v>
      </c>
      <c r="E5767" s="4" t="s">
        <v>1935</v>
      </c>
    </row>
    <row r="5768" spans="1:5">
      <c r="A5768" s="10">
        <v>5707</v>
      </c>
      <c r="D5768" s="2" t="str">
        <f t="shared" si="89"/>
        <v>OK</v>
      </c>
      <c r="E5768" s="4" t="s">
        <v>1935</v>
      </c>
    </row>
    <row r="5769" spans="1:5">
      <c r="A5769" s="10">
        <v>5708</v>
      </c>
      <c r="D5769" s="2" t="str">
        <f t="shared" si="89"/>
        <v>OK</v>
      </c>
    </row>
    <row r="5770" spans="1:5">
      <c r="A5770" s="5">
        <v>5709</v>
      </c>
      <c r="B5770" s="138">
        <f>'Revenues 9-14'!G169</f>
        <v>0</v>
      </c>
      <c r="C5770" s="2" t="s">
        <v>572</v>
      </c>
      <c r="D5770" s="2" t="str">
        <f t="shared" si="89"/>
        <v>Error?</v>
      </c>
    </row>
    <row r="5771" spans="1:5">
      <c r="A5771" s="10">
        <v>5710</v>
      </c>
      <c r="D5771" s="2" t="str">
        <f t="shared" si="89"/>
        <v>OK</v>
      </c>
    </row>
    <row r="5772" spans="1:5">
      <c r="A5772" s="10">
        <v>5711</v>
      </c>
      <c r="D5772" s="2" t="str">
        <f t="shared" si="89"/>
        <v>OK</v>
      </c>
    </row>
    <row r="5773" spans="1:5">
      <c r="A5773" s="10">
        <v>5712</v>
      </c>
      <c r="D5773" s="2" t="str">
        <f t="shared" si="89"/>
        <v>OK</v>
      </c>
    </row>
    <row r="5774" spans="1:5">
      <c r="A5774" s="10">
        <v>5713</v>
      </c>
      <c r="D5774" s="2" t="str">
        <f t="shared" si="89"/>
        <v>OK</v>
      </c>
    </row>
    <row r="5775" spans="1:5">
      <c r="A5775" s="10">
        <v>5714</v>
      </c>
      <c r="D5775" s="2" t="str">
        <f t="shared" si="89"/>
        <v>OK</v>
      </c>
    </row>
    <row r="5776" spans="1:5">
      <c r="A5776" s="10">
        <v>5715</v>
      </c>
      <c r="D5776" s="2" t="str">
        <f t="shared" si="89"/>
        <v>OK</v>
      </c>
    </row>
    <row r="5777" spans="1:4">
      <c r="A5777" s="10">
        <v>5716</v>
      </c>
      <c r="D5777" s="2" t="str">
        <f t="shared" si="89"/>
        <v>OK</v>
      </c>
    </row>
    <row r="5778" spans="1:4">
      <c r="A5778" s="5">
        <v>5717</v>
      </c>
      <c r="B5778" s="138">
        <f>'Revenues 9-14'!G170</f>
        <v>0</v>
      </c>
      <c r="C5778" s="2" t="s">
        <v>572</v>
      </c>
      <c r="D5778" s="2" t="str">
        <f t="shared" si="89"/>
        <v>Error?</v>
      </c>
    </row>
    <row r="5779" spans="1:4">
      <c r="A5779" s="5">
        <v>5718</v>
      </c>
      <c r="B5779" s="138">
        <f>'Revenues 9-14'!G173</f>
        <v>0</v>
      </c>
      <c r="D5779" s="2" t="str">
        <f t="shared" si="89"/>
        <v>Error?</v>
      </c>
    </row>
    <row r="5780" spans="1:4">
      <c r="A5780" s="5">
        <v>5719</v>
      </c>
      <c r="B5780" s="138">
        <f>'Revenues 9-14'!G175</f>
        <v>0</v>
      </c>
      <c r="C5780" s="2" t="s">
        <v>572</v>
      </c>
      <c r="D5780" s="2" t="str">
        <f t="shared" si="89"/>
        <v>Error?</v>
      </c>
    </row>
    <row r="5781" spans="1:4">
      <c r="A5781" s="10">
        <v>5720</v>
      </c>
      <c r="D5781" s="2" t="str">
        <f t="shared" si="89"/>
        <v>OK</v>
      </c>
    </row>
    <row r="5782" spans="1:4">
      <c r="A5782" s="10">
        <v>5721</v>
      </c>
      <c r="D5782" s="2" t="str">
        <f t="shared" si="89"/>
        <v>OK</v>
      </c>
    </row>
    <row r="5783" spans="1:4">
      <c r="A5783" s="10">
        <v>5722</v>
      </c>
      <c r="D5783" s="2" t="str">
        <f t="shared" si="89"/>
        <v>OK</v>
      </c>
    </row>
    <row r="5784" spans="1:4">
      <c r="A5784" s="5">
        <v>5723</v>
      </c>
      <c r="B5784" s="138">
        <f>'Revenues 9-14'!G181</f>
        <v>0</v>
      </c>
      <c r="C5784" s="2" t="s">
        <v>572</v>
      </c>
      <c r="D5784" s="2" t="str">
        <f t="shared" si="89"/>
        <v>Error?</v>
      </c>
    </row>
    <row r="5785" spans="1:4">
      <c r="A5785" s="5">
        <v>5724</v>
      </c>
      <c r="B5785" s="138">
        <f>'Revenues 9-14'!G184</f>
        <v>0</v>
      </c>
      <c r="D5785" s="2" t="str">
        <f t="shared" si="89"/>
        <v>Error?</v>
      </c>
    </row>
    <row r="5786" spans="1:4">
      <c r="A5786" s="10">
        <v>5725</v>
      </c>
      <c r="D5786" s="2" t="str">
        <f t="shared" si="89"/>
        <v>OK</v>
      </c>
    </row>
    <row r="5787" spans="1:4">
      <c r="A5787" s="10">
        <v>5726</v>
      </c>
      <c r="D5787" s="2" t="str">
        <f t="shared" si="89"/>
        <v>OK</v>
      </c>
    </row>
    <row r="5788" spans="1:4">
      <c r="A5788" s="10">
        <v>5727</v>
      </c>
      <c r="D5788" s="2" t="str">
        <f t="shared" si="89"/>
        <v>OK</v>
      </c>
    </row>
    <row r="5789" spans="1:4">
      <c r="A5789" s="10">
        <v>5728</v>
      </c>
      <c r="D5789" s="2" t="str">
        <f t="shared" si="89"/>
        <v>OK</v>
      </c>
    </row>
    <row r="5790" spans="1:4">
      <c r="A5790" s="5">
        <v>5729</v>
      </c>
      <c r="B5790" s="138">
        <f>'Revenues 9-14'!G200</f>
        <v>0</v>
      </c>
      <c r="D5790" s="2" t="str">
        <f t="shared" si="89"/>
        <v>Error?</v>
      </c>
    </row>
    <row r="5791" spans="1:4">
      <c r="A5791" s="5">
        <v>5730</v>
      </c>
      <c r="B5791" s="138">
        <f>'Revenues 9-14'!G201</f>
        <v>0</v>
      </c>
      <c r="D5791" s="2" t="str">
        <f t="shared" si="89"/>
        <v>Error?</v>
      </c>
    </row>
    <row r="5792" spans="1:4">
      <c r="A5792" s="10">
        <v>5731</v>
      </c>
      <c r="D5792" s="2" t="str">
        <f t="shared" si="89"/>
        <v>OK</v>
      </c>
    </row>
    <row r="5793" spans="1:5">
      <c r="A5793" s="10">
        <v>5732</v>
      </c>
      <c r="D5793" s="2" t="str">
        <f t="shared" si="89"/>
        <v>OK</v>
      </c>
    </row>
    <row r="5794" spans="1:5">
      <c r="A5794" s="10">
        <v>5733</v>
      </c>
      <c r="D5794" s="2" t="str">
        <f t="shared" si="89"/>
        <v>OK</v>
      </c>
    </row>
    <row r="5795" spans="1:5">
      <c r="A5795" s="10">
        <v>5734</v>
      </c>
      <c r="D5795" s="2" t="str">
        <f t="shared" si="89"/>
        <v>OK</v>
      </c>
    </row>
    <row r="5796" spans="1:5">
      <c r="A5796" s="10">
        <v>5735</v>
      </c>
      <c r="D5796" s="2" t="str">
        <f t="shared" si="89"/>
        <v>OK</v>
      </c>
    </row>
    <row r="5797" spans="1:5">
      <c r="A5797" s="10">
        <v>5736</v>
      </c>
      <c r="D5797" s="2" t="str">
        <f t="shared" si="89"/>
        <v>OK</v>
      </c>
      <c r="E5797" s="4" t="s">
        <v>1935</v>
      </c>
    </row>
    <row r="5798" spans="1:5">
      <c r="A5798" s="5">
        <v>5737</v>
      </c>
      <c r="B5798" s="138">
        <f>'Revenues 9-14'!G202</f>
        <v>0</v>
      </c>
      <c r="D5798" s="2" t="str">
        <f t="shared" si="89"/>
        <v>Error?</v>
      </c>
    </row>
    <row r="5799" spans="1:5">
      <c r="A5799" s="5">
        <v>5738</v>
      </c>
      <c r="B5799" s="138">
        <f>'Revenues 9-14'!G206</f>
        <v>0</v>
      </c>
      <c r="D5799" s="2" t="str">
        <f t="shared" si="89"/>
        <v>Error?</v>
      </c>
    </row>
    <row r="5800" spans="1:5">
      <c r="A5800" s="10">
        <v>5739</v>
      </c>
      <c r="D5800" s="2" t="str">
        <f t="shared" si="89"/>
        <v>OK</v>
      </c>
    </row>
    <row r="5801" spans="1:5">
      <c r="A5801" s="10">
        <v>5740</v>
      </c>
      <c r="D5801" s="2" t="str">
        <f t="shared" si="89"/>
        <v>OK</v>
      </c>
    </row>
    <row r="5802" spans="1:5">
      <c r="A5802" s="10">
        <v>5741</v>
      </c>
      <c r="D5802" s="2" t="str">
        <f t="shared" si="89"/>
        <v>OK</v>
      </c>
    </row>
    <row r="5803" spans="1:5">
      <c r="A5803" s="5">
        <v>5742</v>
      </c>
      <c r="B5803" s="138">
        <f>'Revenues 9-14'!G204</f>
        <v>0</v>
      </c>
      <c r="C5803" s="2" t="s">
        <v>572</v>
      </c>
      <c r="D5803" s="2" t="str">
        <f t="shared" si="89"/>
        <v>Error?</v>
      </c>
    </row>
    <row r="5804" spans="1:5">
      <c r="A5804" s="10">
        <v>5743</v>
      </c>
      <c r="D5804" s="2" t="str">
        <f t="shared" si="89"/>
        <v>OK</v>
      </c>
    </row>
    <row r="5805" spans="1:5">
      <c r="A5805" s="10">
        <v>5744</v>
      </c>
      <c r="D5805" s="2" t="str">
        <f t="shared" si="89"/>
        <v>OK</v>
      </c>
    </row>
    <row r="5806" spans="1:5">
      <c r="A5806" s="10">
        <v>5745</v>
      </c>
      <c r="D5806" s="2" t="str">
        <f t="shared" si="89"/>
        <v>OK</v>
      </c>
    </row>
    <row r="5807" spans="1:5">
      <c r="A5807" s="10">
        <v>5746</v>
      </c>
      <c r="D5807" s="2" t="str">
        <f t="shared" si="89"/>
        <v>OK</v>
      </c>
    </row>
    <row r="5808" spans="1:5">
      <c r="A5808" s="10">
        <v>5747</v>
      </c>
      <c r="D5808" s="2" t="str">
        <f t="shared" si="89"/>
        <v>OK</v>
      </c>
    </row>
    <row r="5809" spans="1:4">
      <c r="A5809" s="10">
        <v>5748</v>
      </c>
      <c r="D5809" s="2" t="str">
        <f t="shared" si="89"/>
        <v>OK</v>
      </c>
    </row>
    <row r="5810" spans="1:4">
      <c r="A5810" s="10">
        <v>5749</v>
      </c>
      <c r="D5810" s="2" t="str">
        <f t="shared" si="89"/>
        <v>OK</v>
      </c>
    </row>
    <row r="5811" spans="1:4">
      <c r="A5811" s="10">
        <v>5750</v>
      </c>
      <c r="D5811" s="2" t="str">
        <f t="shared" si="89"/>
        <v>OK</v>
      </c>
    </row>
    <row r="5812" spans="1:4">
      <c r="A5812" s="10">
        <v>5751</v>
      </c>
      <c r="D5812" s="2" t="str">
        <f t="shared" si="89"/>
        <v>OK</v>
      </c>
    </row>
    <row r="5813" spans="1:4">
      <c r="A5813" s="10">
        <v>5752</v>
      </c>
      <c r="D5813" s="2" t="str">
        <f t="shared" si="89"/>
        <v>OK</v>
      </c>
    </row>
    <row r="5814" spans="1:4">
      <c r="A5814" s="10">
        <v>5753</v>
      </c>
      <c r="D5814" s="2" t="str">
        <f t="shared" si="89"/>
        <v>OK</v>
      </c>
    </row>
    <row r="5815" spans="1:4">
      <c r="A5815" s="10">
        <v>5754</v>
      </c>
      <c r="D5815" s="2" t="str">
        <f t="shared" si="89"/>
        <v>OK</v>
      </c>
    </row>
    <row r="5816" spans="1:4">
      <c r="A5816" s="10">
        <v>5755</v>
      </c>
      <c r="D5816" s="2" t="str">
        <f t="shared" si="89"/>
        <v>OK</v>
      </c>
    </row>
    <row r="5817" spans="1:4">
      <c r="A5817" s="5">
        <v>5756</v>
      </c>
      <c r="B5817" s="138">
        <f>'Revenues 9-14'!G211</f>
        <v>0</v>
      </c>
      <c r="D5817" s="2" t="str">
        <f t="shared" si="89"/>
        <v>Error?</v>
      </c>
    </row>
    <row r="5818" spans="1:4">
      <c r="A5818" s="5">
        <v>5757</v>
      </c>
      <c r="B5818" s="138">
        <f>'Revenues 9-14'!G212</f>
        <v>0</v>
      </c>
      <c r="D5818" s="2" t="str">
        <f t="shared" si="89"/>
        <v>Error?</v>
      </c>
    </row>
    <row r="5819" spans="1:4">
      <c r="A5819" s="10">
        <v>5758</v>
      </c>
      <c r="D5819" s="2" t="str">
        <f t="shared" si="89"/>
        <v>OK</v>
      </c>
    </row>
    <row r="5820" spans="1:4">
      <c r="A5820" s="10">
        <v>5759</v>
      </c>
      <c r="D5820" s="2" t="str">
        <f t="shared" si="89"/>
        <v>OK</v>
      </c>
    </row>
    <row r="5821" spans="1:4">
      <c r="A5821" s="5">
        <v>5760</v>
      </c>
      <c r="B5821" s="138">
        <f>'Revenues 9-14'!G213</f>
        <v>0</v>
      </c>
      <c r="D5821" s="2" t="str">
        <f t="shared" si="89"/>
        <v>Error?</v>
      </c>
    </row>
    <row r="5822" spans="1:4">
      <c r="A5822" s="5">
        <v>5761</v>
      </c>
      <c r="B5822" s="138">
        <f>'Revenues 9-14'!G214</f>
        <v>0</v>
      </c>
      <c r="D5822" s="2" t="str">
        <f t="shared" si="89"/>
        <v>Error?</v>
      </c>
    </row>
    <row r="5823" spans="1:4">
      <c r="A5823" s="5">
        <v>5762</v>
      </c>
      <c r="B5823" s="138">
        <f>'Revenues 9-14'!G215</f>
        <v>0</v>
      </c>
      <c r="D5823" s="2" t="str">
        <f t="shared" ref="D5823:D5886" si="90">IF(ISBLANK(B5823),"OK",IF(A5823-B5823=0,"OK","Error?"))</f>
        <v>Error?</v>
      </c>
    </row>
    <row r="5824" spans="1:4">
      <c r="A5824" s="10">
        <v>5763</v>
      </c>
      <c r="D5824" s="2" t="str">
        <f t="shared" si="90"/>
        <v>OK</v>
      </c>
    </row>
    <row r="5825" spans="1:4">
      <c r="A5825" s="10">
        <v>5764</v>
      </c>
      <c r="D5825" s="2" t="str">
        <f t="shared" si="90"/>
        <v>OK</v>
      </c>
    </row>
    <row r="5826" spans="1:4">
      <c r="A5826" s="10">
        <v>5765</v>
      </c>
      <c r="D5826" s="2" t="str">
        <f t="shared" si="90"/>
        <v>OK</v>
      </c>
    </row>
    <row r="5827" spans="1:4">
      <c r="A5827" s="10">
        <v>5766</v>
      </c>
      <c r="D5827" s="2" t="str">
        <f t="shared" si="90"/>
        <v>OK</v>
      </c>
    </row>
    <row r="5828" spans="1:4">
      <c r="A5828" s="10">
        <v>5767</v>
      </c>
      <c r="D5828" s="2" t="str">
        <f t="shared" si="90"/>
        <v>OK</v>
      </c>
    </row>
    <row r="5829" spans="1:4">
      <c r="A5829" s="5">
        <v>5768</v>
      </c>
      <c r="B5829" s="138">
        <f>'Revenues 9-14'!G217</f>
        <v>0</v>
      </c>
      <c r="C5829" s="2" t="s">
        <v>572</v>
      </c>
      <c r="D5829" s="2" t="str">
        <f t="shared" si="90"/>
        <v>Error?</v>
      </c>
    </row>
    <row r="5830" spans="1:4">
      <c r="A5830" s="10">
        <v>5769</v>
      </c>
      <c r="D5830" s="2" t="str">
        <f t="shared" si="90"/>
        <v>OK</v>
      </c>
    </row>
    <row r="5831" spans="1:4">
      <c r="A5831" s="10">
        <v>5770</v>
      </c>
      <c r="D5831" s="2" t="str">
        <f t="shared" si="90"/>
        <v>OK</v>
      </c>
    </row>
    <row r="5832" spans="1:4">
      <c r="A5832" s="10">
        <v>5771</v>
      </c>
      <c r="D5832" s="2" t="str">
        <f t="shared" si="90"/>
        <v>OK</v>
      </c>
    </row>
    <row r="5833" spans="1:4">
      <c r="A5833" s="10">
        <v>5772</v>
      </c>
      <c r="D5833" s="2" t="str">
        <f t="shared" si="90"/>
        <v>OK</v>
      </c>
    </row>
    <row r="5834" spans="1:4">
      <c r="A5834" s="10">
        <v>5773</v>
      </c>
      <c r="D5834" s="2" t="str">
        <f t="shared" si="90"/>
        <v>OK</v>
      </c>
    </row>
    <row r="5835" spans="1:4">
      <c r="A5835" s="10">
        <v>5774</v>
      </c>
      <c r="D5835" s="2" t="str">
        <f t="shared" si="90"/>
        <v>OK</v>
      </c>
    </row>
    <row r="5836" spans="1:4">
      <c r="A5836" s="10">
        <v>5775</v>
      </c>
      <c r="D5836" s="2" t="str">
        <f t="shared" si="90"/>
        <v>OK</v>
      </c>
    </row>
    <row r="5837" spans="1:4">
      <c r="A5837" s="10">
        <v>5776</v>
      </c>
      <c r="D5837" s="2" t="str">
        <f t="shared" si="90"/>
        <v>OK</v>
      </c>
    </row>
    <row r="5838" spans="1:4">
      <c r="A5838" s="10">
        <v>5777</v>
      </c>
      <c r="D5838" s="2" t="str">
        <f t="shared" si="90"/>
        <v>OK</v>
      </c>
    </row>
    <row r="5839" spans="1:4">
      <c r="A5839" s="10">
        <v>5778</v>
      </c>
      <c r="D5839" s="2" t="str">
        <f t="shared" si="90"/>
        <v>OK</v>
      </c>
    </row>
    <row r="5840" spans="1:4">
      <c r="A5840" s="10">
        <v>5779</v>
      </c>
      <c r="D5840" s="2" t="str">
        <f t="shared" si="90"/>
        <v>OK</v>
      </c>
    </row>
    <row r="5841" spans="1:5">
      <c r="A5841" s="10">
        <v>5780</v>
      </c>
      <c r="D5841" s="2" t="str">
        <f t="shared" si="90"/>
        <v>OK</v>
      </c>
    </row>
    <row r="5842" spans="1:5">
      <c r="A5842" s="10">
        <v>5781</v>
      </c>
      <c r="D5842" s="2" t="str">
        <f t="shared" si="90"/>
        <v>OK</v>
      </c>
    </row>
    <row r="5843" spans="1:5">
      <c r="A5843" s="10">
        <v>5782</v>
      </c>
      <c r="D5843" s="2" t="str">
        <f t="shared" si="90"/>
        <v>OK</v>
      </c>
    </row>
    <row r="5844" spans="1:5">
      <c r="A5844" s="5">
        <v>5783</v>
      </c>
      <c r="B5844" s="138">
        <f>'Revenues 9-14'!G219</f>
        <v>0</v>
      </c>
      <c r="D5844" s="2" t="str">
        <f t="shared" si="90"/>
        <v>Error?</v>
      </c>
    </row>
    <row r="5845" spans="1:5">
      <c r="A5845" s="10">
        <v>5784</v>
      </c>
      <c r="D5845" s="2" t="str">
        <f t="shared" si="90"/>
        <v>OK</v>
      </c>
    </row>
    <row r="5846" spans="1:5">
      <c r="A5846" s="10">
        <v>5785</v>
      </c>
      <c r="D5846" s="2" t="str">
        <f t="shared" si="90"/>
        <v>OK</v>
      </c>
    </row>
    <row r="5847" spans="1:5">
      <c r="A5847" s="5">
        <v>5786</v>
      </c>
      <c r="B5847" s="138">
        <f>'Revenues 9-14'!G221</f>
        <v>0</v>
      </c>
      <c r="C5847" s="2" t="s">
        <v>572</v>
      </c>
      <c r="D5847" s="2" t="str">
        <f t="shared" si="90"/>
        <v>Error?</v>
      </c>
    </row>
    <row r="5848" spans="1:5">
      <c r="A5848" s="10">
        <v>5787</v>
      </c>
      <c r="D5848" s="2" t="str">
        <f t="shared" si="90"/>
        <v>OK</v>
      </c>
    </row>
    <row r="5849" spans="1:5">
      <c r="A5849" s="10">
        <v>5788</v>
      </c>
      <c r="D5849" s="2" t="str">
        <f t="shared" si="90"/>
        <v>OK</v>
      </c>
    </row>
    <row r="5850" spans="1:5">
      <c r="A5850" s="10">
        <v>5789</v>
      </c>
      <c r="D5850" s="2" t="str">
        <f t="shared" si="90"/>
        <v>OK</v>
      </c>
    </row>
    <row r="5851" spans="1:5">
      <c r="A5851" s="10">
        <v>5790</v>
      </c>
      <c r="D5851" s="2" t="str">
        <f t="shared" si="90"/>
        <v>OK</v>
      </c>
    </row>
    <row r="5852" spans="1:5">
      <c r="A5852" s="10">
        <v>5791</v>
      </c>
      <c r="D5852" s="2" t="str">
        <f t="shared" si="90"/>
        <v>OK</v>
      </c>
    </row>
    <row r="5853" spans="1:5">
      <c r="A5853" s="5">
        <v>5792</v>
      </c>
      <c r="B5853" s="138">
        <f>'Revenues 9-14'!G222</f>
        <v>0</v>
      </c>
      <c r="D5853" s="2" t="str">
        <f t="shared" si="90"/>
        <v>Error?</v>
      </c>
    </row>
    <row r="5854" spans="1:5">
      <c r="A5854" s="10">
        <v>5793</v>
      </c>
      <c r="D5854" s="2" t="str">
        <f t="shared" si="90"/>
        <v>OK</v>
      </c>
    </row>
    <row r="5855" spans="1:5">
      <c r="A5855" s="5">
        <v>5794</v>
      </c>
      <c r="B5855" s="138">
        <f>'Revenues 9-14'!G255</f>
        <v>0</v>
      </c>
      <c r="D5855" s="2" t="str">
        <f t="shared" si="90"/>
        <v>Error?</v>
      </c>
    </row>
    <row r="5856" spans="1:5">
      <c r="A5856" s="10">
        <v>5795</v>
      </c>
      <c r="D5856" s="2" t="str">
        <f t="shared" si="90"/>
        <v>OK</v>
      </c>
      <c r="E5856" s="4" t="s">
        <v>1935</v>
      </c>
    </row>
    <row r="5857" spans="1:4">
      <c r="A5857" s="10">
        <v>5796</v>
      </c>
      <c r="D5857" s="2" t="str">
        <f t="shared" si="90"/>
        <v>OK</v>
      </c>
    </row>
    <row r="5858" spans="1:4">
      <c r="A5858" s="5">
        <v>5797</v>
      </c>
      <c r="B5858" s="138">
        <f>'Revenues 9-14'!G257</f>
        <v>0</v>
      </c>
      <c r="D5858" s="2" t="str">
        <f t="shared" si="90"/>
        <v>Error?</v>
      </c>
    </row>
    <row r="5859" spans="1:4">
      <c r="A5859" s="10">
        <v>5798</v>
      </c>
      <c r="D5859" s="2" t="str">
        <f t="shared" si="90"/>
        <v>OK</v>
      </c>
    </row>
    <row r="5860" spans="1:4">
      <c r="A5860" s="5">
        <v>5799</v>
      </c>
      <c r="B5860" s="138">
        <f>'Revenues 9-14'!G258</f>
        <v>0</v>
      </c>
      <c r="D5860" s="2" t="str">
        <f t="shared" si="90"/>
        <v>Error?</v>
      </c>
    </row>
    <row r="5861" spans="1:4">
      <c r="A5861" s="10">
        <v>5800</v>
      </c>
      <c r="D5861" s="2" t="str">
        <f t="shared" si="90"/>
        <v>OK</v>
      </c>
    </row>
    <row r="5862" spans="1:4">
      <c r="A5862" s="10">
        <v>5801</v>
      </c>
      <c r="D5862" s="2" t="str">
        <f t="shared" si="90"/>
        <v>OK</v>
      </c>
    </row>
    <row r="5863" spans="1:4">
      <c r="A5863" s="5">
        <v>5802</v>
      </c>
      <c r="B5863" s="138">
        <f>'Revenues 9-14'!G266</f>
        <v>0</v>
      </c>
      <c r="C5863" s="2" t="s">
        <v>572</v>
      </c>
      <c r="D5863" s="2" t="str">
        <f t="shared" si="90"/>
        <v>Error?</v>
      </c>
    </row>
    <row r="5864" spans="1:4">
      <c r="A5864" s="10">
        <v>5803</v>
      </c>
      <c r="D5864" s="2" t="str">
        <f t="shared" si="90"/>
        <v>OK</v>
      </c>
    </row>
    <row r="5865" spans="1:4">
      <c r="A5865" s="10">
        <v>5804</v>
      </c>
      <c r="D5865" s="2" t="str">
        <f t="shared" si="90"/>
        <v>OK</v>
      </c>
    </row>
    <row r="5866" spans="1:4">
      <c r="A5866" s="10">
        <v>5805</v>
      </c>
      <c r="D5866" s="2" t="str">
        <f t="shared" si="90"/>
        <v>OK</v>
      </c>
    </row>
    <row r="5867" spans="1:4">
      <c r="A5867" s="10">
        <v>5806</v>
      </c>
      <c r="D5867" s="2" t="str">
        <f t="shared" si="90"/>
        <v>OK</v>
      </c>
    </row>
    <row r="5868" spans="1:4">
      <c r="A5868" s="10">
        <v>5807</v>
      </c>
      <c r="D5868" s="2" t="str">
        <f t="shared" si="90"/>
        <v>OK</v>
      </c>
    </row>
    <row r="5869" spans="1:4">
      <c r="A5869" s="5">
        <v>5808</v>
      </c>
      <c r="B5869" s="138">
        <f>'Revenues 9-14'!G267</f>
        <v>0</v>
      </c>
      <c r="C5869" s="2" t="s">
        <v>572</v>
      </c>
      <c r="D5869" s="2" t="str">
        <f t="shared" si="90"/>
        <v>Error?</v>
      </c>
    </row>
    <row r="5870" spans="1:4">
      <c r="A5870" s="5">
        <v>5809</v>
      </c>
      <c r="B5870" s="138">
        <f>'Revenues 9-14'!G268</f>
        <v>7332439</v>
      </c>
      <c r="C5870" s="2" t="s">
        <v>572</v>
      </c>
      <c r="D5870" s="2" t="str">
        <f t="shared" si="90"/>
        <v>Error?</v>
      </c>
    </row>
    <row r="5871" spans="1:4">
      <c r="A5871" s="5">
        <v>5810</v>
      </c>
      <c r="B5871" s="138">
        <f>'Revenues 9-14'!H5</f>
        <v>0</v>
      </c>
      <c r="D5871" s="2" t="str">
        <f t="shared" si="90"/>
        <v>Error?</v>
      </c>
    </row>
    <row r="5872" spans="1:4">
      <c r="A5872" s="5">
        <v>5811</v>
      </c>
      <c r="B5872" s="138">
        <f>'Revenues 9-14'!H11</f>
        <v>0</v>
      </c>
      <c r="D5872" s="2" t="str">
        <f t="shared" si="90"/>
        <v>Error?</v>
      </c>
    </row>
    <row r="5873" spans="1:4">
      <c r="A5873" s="5">
        <v>5812</v>
      </c>
      <c r="B5873" s="138">
        <f>'Revenues 9-14'!H12</f>
        <v>0</v>
      </c>
      <c r="C5873" s="2" t="s">
        <v>572</v>
      </c>
      <c r="D5873" s="2" t="str">
        <f t="shared" si="90"/>
        <v>Error?</v>
      </c>
    </row>
    <row r="5874" spans="1:4">
      <c r="A5874" s="5">
        <v>5813</v>
      </c>
      <c r="B5874" s="138">
        <f>'Revenues 9-14'!H14</f>
        <v>0</v>
      </c>
      <c r="D5874" s="2" t="str">
        <f t="shared" si="90"/>
        <v>Error?</v>
      </c>
    </row>
    <row r="5875" spans="1:4">
      <c r="A5875" s="5">
        <v>5814</v>
      </c>
      <c r="B5875" s="138">
        <f>'Revenues 9-14'!H15</f>
        <v>0</v>
      </c>
      <c r="D5875" s="2" t="str">
        <f t="shared" si="90"/>
        <v>Error?</v>
      </c>
    </row>
    <row r="5876" spans="1:4">
      <c r="A5876" s="5">
        <v>5815</v>
      </c>
      <c r="B5876" s="138">
        <f>'Revenues 9-14'!H16</f>
        <v>2500000</v>
      </c>
      <c r="D5876" s="2" t="str">
        <f t="shared" si="90"/>
        <v>Error?</v>
      </c>
    </row>
    <row r="5877" spans="1:4">
      <c r="A5877" s="5">
        <v>5816</v>
      </c>
      <c r="B5877" s="138">
        <f>'Revenues 9-14'!H17</f>
        <v>0</v>
      </c>
      <c r="D5877" s="2" t="str">
        <f t="shared" si="90"/>
        <v>Error?</v>
      </c>
    </row>
    <row r="5878" spans="1:4">
      <c r="A5878" s="5">
        <v>5817</v>
      </c>
      <c r="B5878" s="138">
        <f>'Revenues 9-14'!H18</f>
        <v>2500000</v>
      </c>
      <c r="C5878" s="2" t="s">
        <v>572</v>
      </c>
      <c r="D5878" s="2" t="str">
        <f t="shared" si="90"/>
        <v>Error?</v>
      </c>
    </row>
    <row r="5879" spans="1:4">
      <c r="A5879" s="5">
        <v>5818</v>
      </c>
      <c r="B5879" s="138">
        <f>'Revenues 9-14'!H65</f>
        <v>457772</v>
      </c>
      <c r="D5879" s="2" t="str">
        <f t="shared" si="90"/>
        <v>Error?</v>
      </c>
    </row>
    <row r="5880" spans="1:4">
      <c r="A5880" s="5">
        <v>5819</v>
      </c>
      <c r="B5880" s="138">
        <f>'Revenues 9-14'!H66</f>
        <v>0</v>
      </c>
      <c r="D5880" s="2" t="str">
        <f t="shared" si="90"/>
        <v>Error?</v>
      </c>
    </row>
    <row r="5881" spans="1:4">
      <c r="A5881" s="5">
        <v>5820</v>
      </c>
      <c r="B5881" s="138">
        <f>'Revenues 9-14'!H67</f>
        <v>457772</v>
      </c>
      <c r="C5881" s="2" t="s">
        <v>572</v>
      </c>
      <c r="D5881" s="2" t="str">
        <f t="shared" si="90"/>
        <v>Error?</v>
      </c>
    </row>
    <row r="5882" spans="1:4">
      <c r="A5882" s="5">
        <v>5821</v>
      </c>
      <c r="B5882" s="138">
        <f>'Revenues 9-14'!H96</f>
        <v>75000</v>
      </c>
      <c r="D5882" s="2" t="str">
        <f t="shared" si="90"/>
        <v>Error?</v>
      </c>
    </row>
    <row r="5883" spans="1:4">
      <c r="A5883" s="5">
        <v>5822</v>
      </c>
      <c r="B5883" s="138">
        <f>'Revenues 9-14'!H99</f>
        <v>1303</v>
      </c>
      <c r="D5883" s="2" t="str">
        <f t="shared" si="90"/>
        <v>Error?</v>
      </c>
    </row>
    <row r="5884" spans="1:4">
      <c r="A5884" s="5">
        <v>5823</v>
      </c>
      <c r="B5884" s="138">
        <f>'Revenues 9-14'!H104</f>
        <v>0</v>
      </c>
      <c r="D5884" s="2" t="str">
        <f t="shared" si="90"/>
        <v>Error?</v>
      </c>
    </row>
    <row r="5885" spans="1:4">
      <c r="A5885" s="5">
        <v>5824</v>
      </c>
      <c r="B5885" s="138">
        <f>'Revenues 9-14'!H107</f>
        <v>373492</v>
      </c>
      <c r="D5885" s="2" t="str">
        <f t="shared" si="90"/>
        <v>Error?</v>
      </c>
    </row>
    <row r="5886" spans="1:4">
      <c r="A5886" s="5">
        <v>5825</v>
      </c>
      <c r="B5886" s="138">
        <f>'Revenues 9-14'!H108</f>
        <v>449795</v>
      </c>
      <c r="C5886" s="2" t="s">
        <v>572</v>
      </c>
      <c r="D5886" s="2" t="str">
        <f t="shared" si="90"/>
        <v>Error?</v>
      </c>
    </row>
    <row r="5887" spans="1:4">
      <c r="A5887" s="5">
        <v>5826</v>
      </c>
      <c r="B5887" s="138">
        <f>'Revenues 9-14'!H117</f>
        <v>0</v>
      </c>
      <c r="D5887" s="2" t="str">
        <f t="shared" ref="D5887:D5950" si="91">IF(ISBLANK(B5887),"OK",IF(A5887-B5887=0,"OK","Error?"))</f>
        <v>Error?</v>
      </c>
    </row>
    <row r="5888" spans="1:4">
      <c r="A5888" s="5">
        <v>5827</v>
      </c>
      <c r="B5888" s="138">
        <f>'Revenues 9-14'!H119</f>
        <v>0</v>
      </c>
      <c r="D5888" s="2" t="str">
        <f t="shared" si="91"/>
        <v>Error?</v>
      </c>
    </row>
    <row r="5889" spans="1:4">
      <c r="A5889" s="10">
        <v>5828</v>
      </c>
      <c r="D5889" s="2" t="str">
        <f t="shared" si="91"/>
        <v>OK</v>
      </c>
    </row>
    <row r="5890" spans="1:4">
      <c r="A5890" s="10">
        <v>5829</v>
      </c>
      <c r="D5890" s="2" t="str">
        <f t="shared" si="91"/>
        <v>OK</v>
      </c>
    </row>
    <row r="5891" spans="1:4">
      <c r="A5891" s="10">
        <v>5830</v>
      </c>
      <c r="D5891" s="2" t="str">
        <f t="shared" si="91"/>
        <v>OK</v>
      </c>
    </row>
    <row r="5892" spans="1:4">
      <c r="A5892" s="10">
        <v>5831</v>
      </c>
      <c r="D5892" s="2" t="str">
        <f t="shared" si="91"/>
        <v>OK</v>
      </c>
    </row>
    <row r="5893" spans="1:4">
      <c r="A5893" s="5">
        <v>5832</v>
      </c>
      <c r="B5893" s="138">
        <f>'Revenues 9-14'!H122</f>
        <v>0</v>
      </c>
      <c r="C5893" s="2" t="s">
        <v>572</v>
      </c>
      <c r="D5893" s="2" t="str">
        <f t="shared" si="91"/>
        <v>Error?</v>
      </c>
    </row>
    <row r="5894" spans="1:4">
      <c r="A5894" s="10">
        <v>5833</v>
      </c>
      <c r="D5894" s="2" t="str">
        <f t="shared" si="91"/>
        <v>OK</v>
      </c>
    </row>
    <row r="5895" spans="1:4">
      <c r="A5895" s="10">
        <v>5834</v>
      </c>
      <c r="D5895" s="2" t="str">
        <f t="shared" si="91"/>
        <v>OK</v>
      </c>
    </row>
    <row r="5896" spans="1:4">
      <c r="A5896" s="10">
        <v>5835</v>
      </c>
      <c r="D5896" s="2" t="str">
        <f t="shared" si="91"/>
        <v>OK</v>
      </c>
    </row>
    <row r="5897" spans="1:4">
      <c r="A5897" s="10">
        <v>5836</v>
      </c>
      <c r="D5897" s="2" t="str">
        <f t="shared" si="91"/>
        <v>OK</v>
      </c>
    </row>
    <row r="5898" spans="1:4">
      <c r="A5898" s="10">
        <v>5837</v>
      </c>
      <c r="D5898" s="2" t="str">
        <f t="shared" si="91"/>
        <v>OK</v>
      </c>
    </row>
    <row r="5899" spans="1:4">
      <c r="A5899" s="5">
        <v>5838</v>
      </c>
      <c r="B5899" s="138">
        <f>'Revenues 9-14'!H169</f>
        <v>0</v>
      </c>
      <c r="C5899" s="2" t="s">
        <v>572</v>
      </c>
      <c r="D5899" s="2" t="str">
        <f t="shared" si="91"/>
        <v>Error?</v>
      </c>
    </row>
    <row r="5900" spans="1:4">
      <c r="A5900" s="10">
        <v>5839</v>
      </c>
      <c r="D5900" s="2" t="str">
        <f t="shared" si="91"/>
        <v>OK</v>
      </c>
    </row>
    <row r="5901" spans="1:4">
      <c r="A5901" s="10">
        <v>5840</v>
      </c>
      <c r="D5901" s="2" t="str">
        <f t="shared" si="91"/>
        <v>OK</v>
      </c>
    </row>
    <row r="5902" spans="1:4">
      <c r="A5902" s="10">
        <v>5841</v>
      </c>
      <c r="D5902" s="2" t="str">
        <f t="shared" si="91"/>
        <v>OK</v>
      </c>
    </row>
    <row r="5903" spans="1:4">
      <c r="A5903" s="10">
        <v>5842</v>
      </c>
      <c r="D5903" s="2" t="str">
        <f t="shared" si="91"/>
        <v>OK</v>
      </c>
    </row>
    <row r="5904" spans="1:4">
      <c r="A5904" s="10">
        <v>5843</v>
      </c>
      <c r="D5904" s="2" t="str">
        <f t="shared" si="91"/>
        <v>OK</v>
      </c>
    </row>
    <row r="5905" spans="1:4">
      <c r="A5905" s="10">
        <v>5844</v>
      </c>
      <c r="D5905" s="2" t="str">
        <f t="shared" si="91"/>
        <v>OK</v>
      </c>
    </row>
    <row r="5906" spans="1:4">
      <c r="A5906" s="5">
        <v>5845</v>
      </c>
      <c r="B5906" s="138">
        <f>'Revenues 9-14'!H170</f>
        <v>0</v>
      </c>
      <c r="C5906" s="2" t="s">
        <v>572</v>
      </c>
      <c r="D5906" s="2" t="str">
        <f t="shared" si="91"/>
        <v>Error?</v>
      </c>
    </row>
    <row r="5907" spans="1:4">
      <c r="A5907" s="5">
        <v>5846</v>
      </c>
      <c r="B5907" s="138">
        <f>'Revenues 9-14'!H178</f>
        <v>0</v>
      </c>
      <c r="D5907" s="2" t="str">
        <f t="shared" si="91"/>
        <v>Error?</v>
      </c>
    </row>
    <row r="5908" spans="1:4">
      <c r="A5908" s="5">
        <v>5847</v>
      </c>
      <c r="B5908" s="138">
        <f>'Revenues 9-14'!H181</f>
        <v>0</v>
      </c>
      <c r="C5908" s="2" t="s">
        <v>572</v>
      </c>
      <c r="D5908" s="2" t="str">
        <f t="shared" si="91"/>
        <v>Error?</v>
      </c>
    </row>
    <row r="5909" spans="1:4">
      <c r="A5909" s="10">
        <v>5848</v>
      </c>
      <c r="D5909" s="2" t="str">
        <f t="shared" si="91"/>
        <v>OK</v>
      </c>
    </row>
    <row r="5910" spans="1:4">
      <c r="A5910" s="10">
        <v>5849</v>
      </c>
      <c r="D5910" s="2" t="str">
        <f t="shared" si="91"/>
        <v>OK</v>
      </c>
    </row>
    <row r="5911" spans="1:4">
      <c r="A5911" s="10">
        <v>5850</v>
      </c>
      <c r="D5911" s="2" t="str">
        <f t="shared" si="91"/>
        <v>OK</v>
      </c>
    </row>
    <row r="5912" spans="1:4">
      <c r="A5912" s="10">
        <v>5851</v>
      </c>
      <c r="D5912" s="2" t="str">
        <f t="shared" si="91"/>
        <v>OK</v>
      </c>
    </row>
    <row r="5913" spans="1:4">
      <c r="A5913" s="10">
        <v>5852</v>
      </c>
      <c r="D5913" s="2" t="str">
        <f t="shared" si="91"/>
        <v>OK</v>
      </c>
    </row>
    <row r="5914" spans="1:4">
      <c r="A5914" s="5">
        <v>5853</v>
      </c>
      <c r="B5914" s="138">
        <f>'Revenues 9-14'!H267</f>
        <v>0</v>
      </c>
      <c r="C5914" s="2" t="s">
        <v>572</v>
      </c>
      <c r="D5914" s="2" t="str">
        <f t="shared" si="91"/>
        <v>Error?</v>
      </c>
    </row>
    <row r="5915" spans="1:4">
      <c r="A5915" s="5">
        <v>5854</v>
      </c>
      <c r="B5915" s="138">
        <f>'Revenues 9-14'!H268</f>
        <v>3407567</v>
      </c>
      <c r="C5915" s="2" t="s">
        <v>572</v>
      </c>
      <c r="D5915" s="2" t="str">
        <f t="shared" si="91"/>
        <v>Error?</v>
      </c>
    </row>
    <row r="5916" spans="1:4">
      <c r="A5916" s="5">
        <v>5855</v>
      </c>
      <c r="B5916" s="138">
        <f>'Revenues 9-14'!I5</f>
        <v>974295</v>
      </c>
      <c r="D5916" s="2" t="str">
        <f t="shared" si="91"/>
        <v>Error?</v>
      </c>
    </row>
    <row r="5917" spans="1:4">
      <c r="A5917" s="5">
        <v>5856</v>
      </c>
      <c r="B5917" s="138">
        <f>'Revenues 9-14'!I11</f>
        <v>0</v>
      </c>
      <c r="D5917" s="2" t="str">
        <f t="shared" si="91"/>
        <v>Error?</v>
      </c>
    </row>
    <row r="5918" spans="1:4">
      <c r="A5918" s="5">
        <v>5857</v>
      </c>
      <c r="B5918" s="138">
        <f>'Revenues 9-14'!I12</f>
        <v>974295</v>
      </c>
      <c r="C5918" s="2" t="s">
        <v>572</v>
      </c>
      <c r="D5918" s="2" t="str">
        <f t="shared" si="91"/>
        <v>Error?</v>
      </c>
    </row>
    <row r="5919" spans="1:4">
      <c r="A5919" s="5">
        <v>5858</v>
      </c>
      <c r="B5919" s="138">
        <f>'Revenues 9-14'!I14</f>
        <v>0</v>
      </c>
      <c r="D5919" s="2" t="str">
        <f t="shared" si="91"/>
        <v>Error?</v>
      </c>
    </row>
    <row r="5920" spans="1:4">
      <c r="A5920" s="5">
        <v>5859</v>
      </c>
      <c r="B5920" s="138">
        <f>'Revenues 9-14'!I15</f>
        <v>0</v>
      </c>
      <c r="D5920" s="2" t="str">
        <f t="shared" si="91"/>
        <v>Error?</v>
      </c>
    </row>
    <row r="5921" spans="1:4">
      <c r="A5921" s="5">
        <v>5860</v>
      </c>
      <c r="B5921" s="138">
        <f>'Revenues 9-14'!I16</f>
        <v>0</v>
      </c>
      <c r="D5921" s="2" t="str">
        <f t="shared" si="91"/>
        <v>Error?</v>
      </c>
    </row>
    <row r="5922" spans="1:4">
      <c r="A5922" s="5">
        <v>5861</v>
      </c>
      <c r="B5922" s="138">
        <f>'Revenues 9-14'!I17</f>
        <v>0</v>
      </c>
      <c r="D5922" s="2" t="str">
        <f t="shared" si="91"/>
        <v>Error?</v>
      </c>
    </row>
    <row r="5923" spans="1:4">
      <c r="A5923" s="5">
        <v>5862</v>
      </c>
      <c r="B5923" s="138">
        <f>'Revenues 9-14'!I18</f>
        <v>0</v>
      </c>
      <c r="C5923" s="2" t="s">
        <v>572</v>
      </c>
      <c r="D5923" s="2" t="str">
        <f t="shared" si="91"/>
        <v>Error?</v>
      </c>
    </row>
    <row r="5924" spans="1:4">
      <c r="A5924" s="5">
        <v>5863</v>
      </c>
      <c r="B5924" s="138">
        <f>'Revenues 9-14'!I65</f>
        <v>1138321</v>
      </c>
      <c r="D5924" s="2" t="str">
        <f t="shared" si="91"/>
        <v>Error?</v>
      </c>
    </row>
    <row r="5925" spans="1:4">
      <c r="A5925" s="5">
        <v>5864</v>
      </c>
      <c r="B5925" s="138">
        <f>'Revenues 9-14'!I66</f>
        <v>0</v>
      </c>
      <c r="D5925" s="2" t="str">
        <f t="shared" si="91"/>
        <v>Error?</v>
      </c>
    </row>
    <row r="5926" spans="1:4">
      <c r="A5926" s="5">
        <v>5865</v>
      </c>
      <c r="B5926" s="138">
        <f>'Revenues 9-14'!I67</f>
        <v>1138321</v>
      </c>
      <c r="C5926" s="2" t="s">
        <v>572</v>
      </c>
      <c r="D5926" s="2" t="str">
        <f t="shared" si="91"/>
        <v>Error?</v>
      </c>
    </row>
    <row r="5927" spans="1:4">
      <c r="A5927" s="5">
        <v>5866</v>
      </c>
      <c r="B5927" s="138">
        <f>'Revenues 9-14'!I96</f>
        <v>0</v>
      </c>
      <c r="D5927" s="2" t="str">
        <f t="shared" si="91"/>
        <v>Error?</v>
      </c>
    </row>
    <row r="5928" spans="1:4">
      <c r="A5928" s="10">
        <v>5867</v>
      </c>
      <c r="D5928" s="2" t="str">
        <f t="shared" si="91"/>
        <v>OK</v>
      </c>
    </row>
    <row r="5929" spans="1:4">
      <c r="A5929" s="5">
        <v>5868</v>
      </c>
      <c r="B5929" s="138">
        <f>'Revenues 9-14'!I107</f>
        <v>0</v>
      </c>
      <c r="D5929" s="2" t="str">
        <f t="shared" si="91"/>
        <v>Error?</v>
      </c>
    </row>
    <row r="5930" spans="1:4">
      <c r="A5930" s="5">
        <v>5869</v>
      </c>
      <c r="B5930" s="138">
        <f>'Revenues 9-14'!I108</f>
        <v>0</v>
      </c>
      <c r="C5930" s="2" t="s">
        <v>572</v>
      </c>
      <c r="D5930" s="2" t="str">
        <f t="shared" si="91"/>
        <v>Error?</v>
      </c>
    </row>
    <row r="5931" spans="1:4">
      <c r="A5931" s="10">
        <v>5870</v>
      </c>
      <c r="D5931" s="2" t="str">
        <f t="shared" si="91"/>
        <v>OK</v>
      </c>
    </row>
    <row r="5932" spans="1:4">
      <c r="A5932" s="10">
        <v>5871</v>
      </c>
      <c r="D5932" s="2" t="str">
        <f t="shared" si="91"/>
        <v>OK</v>
      </c>
    </row>
    <row r="5933" spans="1:4">
      <c r="A5933" s="10">
        <v>5872</v>
      </c>
      <c r="D5933" s="2" t="str">
        <f t="shared" si="91"/>
        <v>OK</v>
      </c>
    </row>
    <row r="5934" spans="1:4">
      <c r="A5934" s="10">
        <v>5873</v>
      </c>
      <c r="D5934" s="2" t="str">
        <f t="shared" si="91"/>
        <v>OK</v>
      </c>
    </row>
    <row r="5935" spans="1:4">
      <c r="A5935" s="10">
        <v>5874</v>
      </c>
      <c r="D5935" s="2" t="str">
        <f t="shared" si="91"/>
        <v>OK</v>
      </c>
    </row>
    <row r="5936" spans="1:4">
      <c r="A5936" s="10">
        <v>5875</v>
      </c>
      <c r="D5936" s="2" t="str">
        <f t="shared" si="91"/>
        <v>OK</v>
      </c>
    </row>
    <row r="5937" spans="1:4">
      <c r="A5937" s="10">
        <v>5876</v>
      </c>
      <c r="D5937" s="2" t="str">
        <f t="shared" si="91"/>
        <v>OK</v>
      </c>
    </row>
    <row r="5938" spans="1:4">
      <c r="A5938" s="10">
        <v>5877</v>
      </c>
      <c r="D5938" s="2" t="str">
        <f t="shared" si="91"/>
        <v>OK</v>
      </c>
    </row>
    <row r="5939" spans="1:4">
      <c r="A5939" s="10">
        <v>5878</v>
      </c>
      <c r="D5939" s="2" t="str">
        <f t="shared" si="91"/>
        <v>OK</v>
      </c>
    </row>
    <row r="5940" spans="1:4">
      <c r="A5940" s="10">
        <v>5879</v>
      </c>
      <c r="D5940" s="2" t="str">
        <f t="shared" si="91"/>
        <v>OK</v>
      </c>
    </row>
    <row r="5941" spans="1:4">
      <c r="A5941" s="10">
        <v>5880</v>
      </c>
      <c r="D5941" s="2" t="str">
        <f t="shared" si="91"/>
        <v>OK</v>
      </c>
    </row>
    <row r="5942" spans="1:4">
      <c r="A5942" s="10">
        <v>5881</v>
      </c>
      <c r="D5942" s="2" t="str">
        <f t="shared" si="91"/>
        <v>OK</v>
      </c>
    </row>
    <row r="5943" spans="1:4">
      <c r="A5943" s="10">
        <v>5882</v>
      </c>
      <c r="D5943" s="2" t="str">
        <f t="shared" si="91"/>
        <v>OK</v>
      </c>
    </row>
    <row r="5944" spans="1:4">
      <c r="A5944" s="10">
        <v>5883</v>
      </c>
      <c r="D5944" s="2" t="str">
        <f t="shared" si="91"/>
        <v>OK</v>
      </c>
    </row>
    <row r="5945" spans="1:4">
      <c r="A5945" s="10">
        <v>5884</v>
      </c>
      <c r="D5945" s="2" t="str">
        <f t="shared" si="91"/>
        <v>OK</v>
      </c>
    </row>
    <row r="5946" spans="1:4">
      <c r="A5946" s="5">
        <v>5885</v>
      </c>
      <c r="B5946" s="138">
        <f>'Revenues 9-14'!I268</f>
        <v>2112616</v>
      </c>
      <c r="C5946" s="2" t="s">
        <v>572</v>
      </c>
      <c r="D5946" s="2" t="str">
        <f t="shared" si="91"/>
        <v>Error?</v>
      </c>
    </row>
    <row r="5947" spans="1:4">
      <c r="A5947" s="10">
        <v>5886</v>
      </c>
      <c r="D5947" s="2" t="str">
        <f t="shared" si="91"/>
        <v>OK</v>
      </c>
    </row>
    <row r="5948" spans="1:4">
      <c r="A5948" s="10">
        <v>5887</v>
      </c>
      <c r="D5948" s="2" t="str">
        <f t="shared" si="91"/>
        <v>OK</v>
      </c>
    </row>
    <row r="5949" spans="1:4">
      <c r="A5949" s="10">
        <v>5888</v>
      </c>
      <c r="C5949" s="2" t="s">
        <v>572</v>
      </c>
      <c r="D5949" s="2" t="str">
        <f t="shared" si="91"/>
        <v>OK</v>
      </c>
    </row>
    <row r="5950" spans="1:4">
      <c r="A5950" s="10">
        <v>5889</v>
      </c>
      <c r="D5950" s="2" t="str">
        <f t="shared" si="91"/>
        <v>OK</v>
      </c>
    </row>
    <row r="5951" spans="1:4">
      <c r="A5951" s="10">
        <v>5890</v>
      </c>
      <c r="D5951" s="2" t="str">
        <f t="shared" ref="D5951:D6014" si="92">IF(ISBLANK(B5951),"OK",IF(A5951-B5951=0,"OK","Error?"))</f>
        <v>OK</v>
      </c>
    </row>
    <row r="5952" spans="1:4">
      <c r="A5952" s="10">
        <v>5891</v>
      </c>
      <c r="D5952" s="2" t="str">
        <f t="shared" si="92"/>
        <v>OK</v>
      </c>
    </row>
    <row r="5953" spans="1:4">
      <c r="A5953" s="10">
        <v>5892</v>
      </c>
      <c r="D5953" s="2" t="str">
        <f t="shared" si="92"/>
        <v>OK</v>
      </c>
    </row>
    <row r="5954" spans="1:4">
      <c r="A5954" s="10">
        <v>5893</v>
      </c>
      <c r="C5954" s="2" t="s">
        <v>572</v>
      </c>
      <c r="D5954" s="2" t="str">
        <f t="shared" si="92"/>
        <v>OK</v>
      </c>
    </row>
    <row r="5955" spans="1:4">
      <c r="A5955" s="10">
        <v>5894</v>
      </c>
      <c r="D5955" s="2" t="str">
        <f t="shared" si="92"/>
        <v>OK</v>
      </c>
    </row>
    <row r="5956" spans="1:4">
      <c r="A5956" s="10">
        <v>5895</v>
      </c>
      <c r="D5956" s="2" t="str">
        <f t="shared" si="92"/>
        <v>OK</v>
      </c>
    </row>
    <row r="5957" spans="1:4">
      <c r="A5957" s="10">
        <v>5896</v>
      </c>
      <c r="C5957" s="2" t="s">
        <v>572</v>
      </c>
      <c r="D5957" s="2" t="str">
        <f t="shared" si="92"/>
        <v>OK</v>
      </c>
    </row>
    <row r="5958" spans="1:4">
      <c r="A5958" s="10">
        <v>5897</v>
      </c>
      <c r="D5958" s="2" t="str">
        <f t="shared" si="92"/>
        <v>OK</v>
      </c>
    </row>
    <row r="5959" spans="1:4">
      <c r="A5959" s="10">
        <v>5898</v>
      </c>
      <c r="D5959" s="2" t="str">
        <f t="shared" si="92"/>
        <v>OK</v>
      </c>
    </row>
    <row r="5960" spans="1:4">
      <c r="A5960" s="10">
        <v>5899</v>
      </c>
      <c r="D5960" s="2" t="str">
        <f t="shared" si="92"/>
        <v>OK</v>
      </c>
    </row>
    <row r="5961" spans="1:4">
      <c r="A5961" s="10">
        <v>5900</v>
      </c>
      <c r="C5961" s="2" t="s">
        <v>572</v>
      </c>
      <c r="D5961" s="2" t="str">
        <f t="shared" si="92"/>
        <v>OK</v>
      </c>
    </row>
    <row r="5962" spans="1:4">
      <c r="A5962" s="10">
        <v>5901</v>
      </c>
      <c r="D5962" s="2" t="str">
        <f t="shared" si="92"/>
        <v>OK</v>
      </c>
    </row>
    <row r="5963" spans="1:4">
      <c r="A5963" s="10">
        <v>5902</v>
      </c>
      <c r="D5963" s="2" t="str">
        <f t="shared" si="92"/>
        <v>OK</v>
      </c>
    </row>
    <row r="5964" spans="1:4">
      <c r="A5964" s="10">
        <v>5903</v>
      </c>
      <c r="D5964" s="2" t="str">
        <f t="shared" si="92"/>
        <v>OK</v>
      </c>
    </row>
    <row r="5965" spans="1:4">
      <c r="A5965" s="10">
        <v>5904</v>
      </c>
      <c r="D5965" s="2" t="str">
        <f t="shared" si="92"/>
        <v>OK</v>
      </c>
    </row>
    <row r="5966" spans="1:4">
      <c r="A5966" s="10">
        <v>5905</v>
      </c>
      <c r="D5966" s="2" t="str">
        <f t="shared" si="92"/>
        <v>OK</v>
      </c>
    </row>
    <row r="5967" spans="1:4">
      <c r="A5967" s="10">
        <v>5906</v>
      </c>
      <c r="D5967" s="2" t="str">
        <f t="shared" si="92"/>
        <v>OK</v>
      </c>
    </row>
    <row r="5968" spans="1:4">
      <c r="A5968" s="10">
        <v>5907</v>
      </c>
      <c r="C5968" s="2" t="s">
        <v>572</v>
      </c>
      <c r="D5968" s="2" t="str">
        <f t="shared" si="92"/>
        <v>OK</v>
      </c>
    </row>
    <row r="5969" spans="1:4">
      <c r="A5969" s="10">
        <v>5908</v>
      </c>
      <c r="D5969" s="2" t="str">
        <f t="shared" si="92"/>
        <v>OK</v>
      </c>
    </row>
    <row r="5970" spans="1:4">
      <c r="A5970" s="10">
        <v>5909</v>
      </c>
      <c r="D5970" s="2" t="str">
        <f t="shared" si="92"/>
        <v>OK</v>
      </c>
    </row>
    <row r="5971" spans="1:4">
      <c r="A5971" s="10">
        <v>5910</v>
      </c>
      <c r="D5971" s="2" t="str">
        <f t="shared" si="92"/>
        <v>OK</v>
      </c>
    </row>
    <row r="5972" spans="1:4">
      <c r="A5972" s="10">
        <v>5911</v>
      </c>
      <c r="D5972" s="2" t="str">
        <f t="shared" si="92"/>
        <v>OK</v>
      </c>
    </row>
    <row r="5973" spans="1:4">
      <c r="A5973" s="10">
        <v>5912</v>
      </c>
      <c r="D5973" s="2" t="str">
        <f t="shared" si="92"/>
        <v>OK</v>
      </c>
    </row>
    <row r="5974" spans="1:4">
      <c r="A5974" s="10">
        <v>5913</v>
      </c>
      <c r="D5974" s="2" t="str">
        <f t="shared" si="92"/>
        <v>OK</v>
      </c>
    </row>
    <row r="5975" spans="1:4">
      <c r="A5975" s="10">
        <v>5914</v>
      </c>
      <c r="D5975" s="2" t="str">
        <f t="shared" si="92"/>
        <v>OK</v>
      </c>
    </row>
    <row r="5976" spans="1:4">
      <c r="A5976" s="10">
        <v>5915</v>
      </c>
      <c r="C5976" s="2" t="s">
        <v>572</v>
      </c>
      <c r="D5976" s="2" t="str">
        <f t="shared" si="92"/>
        <v>OK</v>
      </c>
    </row>
    <row r="5977" spans="1:4">
      <c r="A5977" s="10">
        <v>5916</v>
      </c>
      <c r="D5977" s="2" t="str">
        <f t="shared" si="92"/>
        <v>OK</v>
      </c>
    </row>
    <row r="5978" spans="1:4">
      <c r="A5978" s="10">
        <v>5917</v>
      </c>
      <c r="D5978" s="2" t="str">
        <f t="shared" si="92"/>
        <v>OK</v>
      </c>
    </row>
    <row r="5979" spans="1:4">
      <c r="A5979" s="10">
        <v>5918</v>
      </c>
      <c r="D5979" s="2" t="str">
        <f t="shared" si="92"/>
        <v>OK</v>
      </c>
    </row>
    <row r="5980" spans="1:4">
      <c r="A5980" s="10">
        <v>5919</v>
      </c>
      <c r="D5980" s="2" t="str">
        <f t="shared" si="92"/>
        <v>OK</v>
      </c>
    </row>
    <row r="5981" spans="1:4">
      <c r="A5981" s="10">
        <v>5920</v>
      </c>
      <c r="D5981" s="2" t="str">
        <f t="shared" si="92"/>
        <v>OK</v>
      </c>
    </row>
    <row r="5982" spans="1:4">
      <c r="A5982" s="10">
        <v>5921</v>
      </c>
      <c r="D5982" s="2" t="str">
        <f t="shared" si="92"/>
        <v>OK</v>
      </c>
    </row>
    <row r="5983" spans="1:4">
      <c r="A5983" s="10">
        <v>5922</v>
      </c>
      <c r="D5983" s="2" t="str">
        <f t="shared" si="92"/>
        <v>OK</v>
      </c>
    </row>
    <row r="5984" spans="1:4">
      <c r="A5984" s="10">
        <v>5923</v>
      </c>
      <c r="C5984" s="2" t="s">
        <v>572</v>
      </c>
      <c r="D5984" s="2" t="str">
        <f t="shared" si="92"/>
        <v>OK</v>
      </c>
    </row>
    <row r="5985" spans="1:4">
      <c r="A5985" s="5">
        <v>5924</v>
      </c>
      <c r="B5985" s="138">
        <f>'Revenues 9-14'!K5</f>
        <v>1938379</v>
      </c>
      <c r="D5985" s="2" t="str">
        <f t="shared" si="92"/>
        <v>Error?</v>
      </c>
    </row>
    <row r="5986" spans="1:4">
      <c r="A5986" s="5">
        <v>5925</v>
      </c>
      <c r="B5986" s="138">
        <f>'Revenues 9-14'!K11</f>
        <v>0</v>
      </c>
      <c r="D5986" s="2" t="str">
        <f t="shared" si="92"/>
        <v>Error?</v>
      </c>
    </row>
    <row r="5987" spans="1:4">
      <c r="A5987" s="5">
        <v>5926</v>
      </c>
      <c r="B5987" s="138">
        <f>'Revenues 9-14'!K12</f>
        <v>1938379</v>
      </c>
      <c r="C5987" s="2" t="s">
        <v>572</v>
      </c>
      <c r="D5987" s="2" t="str">
        <f t="shared" si="92"/>
        <v>Error?</v>
      </c>
    </row>
    <row r="5988" spans="1:4">
      <c r="A5988" s="5">
        <v>5927</v>
      </c>
      <c r="B5988" s="138">
        <f>'Revenues 9-14'!K14</f>
        <v>0</v>
      </c>
      <c r="D5988" s="2" t="str">
        <f t="shared" si="92"/>
        <v>Error?</v>
      </c>
    </row>
    <row r="5989" spans="1:4">
      <c r="A5989" s="5">
        <v>5928</v>
      </c>
      <c r="B5989" s="138">
        <f>'Revenues 9-14'!K15</f>
        <v>0</v>
      </c>
      <c r="D5989" s="2" t="str">
        <f t="shared" si="92"/>
        <v>Error?</v>
      </c>
    </row>
    <row r="5990" spans="1:4">
      <c r="A5990" s="5">
        <v>5929</v>
      </c>
      <c r="B5990" s="138">
        <f>'Revenues 9-14'!K16</f>
        <v>0</v>
      </c>
      <c r="D5990" s="2" t="str">
        <f t="shared" si="92"/>
        <v>Error?</v>
      </c>
    </row>
    <row r="5991" spans="1:4">
      <c r="A5991" s="5">
        <v>5930</v>
      </c>
      <c r="B5991" s="138">
        <f>'Revenues 9-14'!K17</f>
        <v>0</v>
      </c>
      <c r="D5991" s="2" t="str">
        <f t="shared" si="92"/>
        <v>Error?</v>
      </c>
    </row>
    <row r="5992" spans="1:4">
      <c r="A5992" s="5">
        <v>5931</v>
      </c>
      <c r="B5992" s="138">
        <f>'Revenues 9-14'!K18</f>
        <v>0</v>
      </c>
      <c r="C5992" s="2" t="s">
        <v>572</v>
      </c>
      <c r="D5992" s="2" t="str">
        <f t="shared" si="92"/>
        <v>Error?</v>
      </c>
    </row>
    <row r="5993" spans="1:4">
      <c r="A5993" s="5">
        <v>5932</v>
      </c>
      <c r="B5993" s="138">
        <f>'Revenues 9-14'!K65</f>
        <v>56006</v>
      </c>
      <c r="D5993" s="2" t="str">
        <f t="shared" si="92"/>
        <v>Error?</v>
      </c>
    </row>
    <row r="5994" spans="1:4">
      <c r="A5994" s="5">
        <v>5933</v>
      </c>
      <c r="B5994" s="138">
        <f>'Revenues 9-14'!K66</f>
        <v>0</v>
      </c>
      <c r="D5994" s="2" t="str">
        <f t="shared" si="92"/>
        <v>Error?</v>
      </c>
    </row>
    <row r="5995" spans="1:4">
      <c r="A5995" s="5">
        <v>5934</v>
      </c>
      <c r="B5995" s="138">
        <f>'Revenues 9-14'!K67</f>
        <v>56006</v>
      </c>
      <c r="C5995" s="2" t="s">
        <v>572</v>
      </c>
      <c r="D5995" s="2" t="str">
        <f t="shared" si="92"/>
        <v>Error?</v>
      </c>
    </row>
    <row r="5996" spans="1:4">
      <c r="A5996" s="5">
        <v>5935</v>
      </c>
      <c r="B5996" s="138">
        <f>'Revenues 9-14'!K96</f>
        <v>0</v>
      </c>
      <c r="D5996" s="2" t="str">
        <f t="shared" si="92"/>
        <v>Error?</v>
      </c>
    </row>
    <row r="5997" spans="1:4">
      <c r="A5997" s="5">
        <v>5936</v>
      </c>
      <c r="B5997" s="138">
        <f>'Revenues 9-14'!K99</f>
        <v>0</v>
      </c>
      <c r="D5997" s="2" t="str">
        <f t="shared" si="92"/>
        <v>Error?</v>
      </c>
    </row>
    <row r="5998" spans="1:4">
      <c r="A5998" s="5">
        <v>5937</v>
      </c>
      <c r="B5998" s="138">
        <f>'Revenues 9-14'!K107</f>
        <v>20</v>
      </c>
      <c r="D5998" s="2" t="str">
        <f t="shared" si="92"/>
        <v>Error?</v>
      </c>
    </row>
    <row r="5999" spans="1:4">
      <c r="A5999" s="5">
        <v>5938</v>
      </c>
      <c r="B5999" s="138">
        <f>'Revenues 9-14'!K108</f>
        <v>20</v>
      </c>
      <c r="C5999" s="2" t="s">
        <v>572</v>
      </c>
      <c r="D5999" s="2" t="str">
        <f t="shared" si="92"/>
        <v>Error?</v>
      </c>
    </row>
    <row r="6000" spans="1:4">
      <c r="A6000" s="5">
        <v>5939</v>
      </c>
      <c r="B6000" s="138">
        <f>'Revenues 9-14'!K117</f>
        <v>0</v>
      </c>
      <c r="D6000" s="2" t="str">
        <f t="shared" si="92"/>
        <v>Error?</v>
      </c>
    </row>
    <row r="6001" spans="1:4">
      <c r="A6001" s="5">
        <v>5940</v>
      </c>
      <c r="B6001" s="138">
        <f>'Revenues 9-14'!K119</f>
        <v>0</v>
      </c>
      <c r="D6001" s="2" t="str">
        <f t="shared" si="92"/>
        <v>Error?</v>
      </c>
    </row>
    <row r="6002" spans="1:4">
      <c r="A6002" s="10">
        <v>5941</v>
      </c>
      <c r="D6002" s="2" t="str">
        <f t="shared" si="92"/>
        <v>OK</v>
      </c>
    </row>
    <row r="6003" spans="1:4">
      <c r="A6003" s="10">
        <v>5942</v>
      </c>
      <c r="D6003" s="2" t="str">
        <f t="shared" si="92"/>
        <v>OK</v>
      </c>
    </row>
    <row r="6004" spans="1:4">
      <c r="A6004" s="10">
        <v>5943</v>
      </c>
      <c r="D6004" s="2" t="str">
        <f t="shared" si="92"/>
        <v>OK</v>
      </c>
    </row>
    <row r="6005" spans="1:4">
      <c r="A6005" s="10">
        <v>5944</v>
      </c>
      <c r="D6005" s="2" t="str">
        <f t="shared" si="92"/>
        <v>OK</v>
      </c>
    </row>
    <row r="6006" spans="1:4">
      <c r="A6006" s="5">
        <v>5945</v>
      </c>
      <c r="B6006" s="138">
        <f>'Revenues 9-14'!K122</f>
        <v>0</v>
      </c>
      <c r="C6006" s="2" t="s">
        <v>572</v>
      </c>
      <c r="D6006" s="2" t="str">
        <f t="shared" si="92"/>
        <v>Error?</v>
      </c>
    </row>
    <row r="6007" spans="1:4">
      <c r="A6007" s="10">
        <v>5946</v>
      </c>
      <c r="D6007" s="2" t="str">
        <f t="shared" si="92"/>
        <v>OK</v>
      </c>
    </row>
    <row r="6008" spans="1:4">
      <c r="A6008" s="10">
        <v>5947</v>
      </c>
      <c r="D6008" s="2" t="str">
        <f t="shared" si="92"/>
        <v>OK</v>
      </c>
    </row>
    <row r="6009" spans="1:4">
      <c r="A6009" s="10">
        <v>5948</v>
      </c>
      <c r="D6009" s="2" t="str">
        <f t="shared" si="92"/>
        <v>OK</v>
      </c>
    </row>
    <row r="6010" spans="1:4">
      <c r="A6010" s="10">
        <v>5949</v>
      </c>
      <c r="D6010" s="2" t="str">
        <f t="shared" si="92"/>
        <v>OK</v>
      </c>
    </row>
    <row r="6011" spans="1:4">
      <c r="A6011" s="10">
        <v>5950</v>
      </c>
      <c r="D6011" s="2" t="str">
        <f t="shared" si="92"/>
        <v>OK</v>
      </c>
    </row>
    <row r="6012" spans="1:4">
      <c r="A6012" s="10">
        <v>5951</v>
      </c>
      <c r="D6012" s="2" t="str">
        <f t="shared" si="92"/>
        <v>OK</v>
      </c>
    </row>
    <row r="6013" spans="1:4">
      <c r="A6013" s="10">
        <v>5952</v>
      </c>
      <c r="D6013" s="2" t="str">
        <f t="shared" si="92"/>
        <v>OK</v>
      </c>
    </row>
    <row r="6014" spans="1:4">
      <c r="A6014" s="5">
        <v>5953</v>
      </c>
      <c r="B6014" s="138">
        <f>'Revenues 9-14'!K170</f>
        <v>0</v>
      </c>
      <c r="C6014" s="2" t="s">
        <v>572</v>
      </c>
      <c r="D6014" s="2" t="str">
        <f t="shared" si="92"/>
        <v>Error?</v>
      </c>
    </row>
    <row r="6015" spans="1:4">
      <c r="A6015" s="10">
        <v>5954</v>
      </c>
      <c r="D6015" s="2" t="str">
        <f t="shared" ref="D6015:D6078" si="93">IF(ISBLANK(B6015),"OK",IF(A6015-B6015=0,"OK","Error?"))</f>
        <v>OK</v>
      </c>
    </row>
    <row r="6016" spans="1:4">
      <c r="A6016" s="5">
        <v>5955</v>
      </c>
      <c r="B6016" s="138">
        <f>'Revenues 9-14'!K181</f>
        <v>0</v>
      </c>
      <c r="C6016" s="2" t="s">
        <v>572</v>
      </c>
      <c r="D6016" s="2" t="str">
        <f t="shared" si="93"/>
        <v>Error?</v>
      </c>
    </row>
    <row r="6017" spans="1:5">
      <c r="A6017" s="10">
        <v>5956</v>
      </c>
      <c r="D6017" s="2" t="str">
        <f t="shared" si="93"/>
        <v>OK</v>
      </c>
    </row>
    <row r="6018" spans="1:5">
      <c r="A6018" s="10">
        <v>5957</v>
      </c>
      <c r="D6018" s="2" t="str">
        <f t="shared" si="93"/>
        <v>OK</v>
      </c>
    </row>
    <row r="6019" spans="1:5">
      <c r="A6019" s="10">
        <v>5958</v>
      </c>
      <c r="D6019" s="2" t="str">
        <f t="shared" si="93"/>
        <v>OK</v>
      </c>
    </row>
    <row r="6020" spans="1:5">
      <c r="A6020" s="10">
        <v>5959</v>
      </c>
      <c r="D6020" s="2" t="str">
        <f t="shared" si="93"/>
        <v>OK</v>
      </c>
    </row>
    <row r="6021" spans="1:5">
      <c r="A6021" s="10">
        <v>5960</v>
      </c>
      <c r="D6021" s="2" t="str">
        <f t="shared" si="93"/>
        <v>OK</v>
      </c>
    </row>
    <row r="6022" spans="1:5">
      <c r="A6022" s="5">
        <v>5961</v>
      </c>
      <c r="B6022" s="138">
        <f>'Revenues 9-14'!K267</f>
        <v>0</v>
      </c>
      <c r="C6022" s="2" t="s">
        <v>572</v>
      </c>
      <c r="D6022" s="2" t="str">
        <f t="shared" si="93"/>
        <v>Error?</v>
      </c>
    </row>
    <row r="6023" spans="1:5">
      <c r="A6023" s="5">
        <v>5962</v>
      </c>
      <c r="B6023" s="138">
        <f>'Revenues 9-14'!K268</f>
        <v>1994405</v>
      </c>
      <c r="C6023" s="2" t="s">
        <v>572</v>
      </c>
      <c r="D6023" s="2" t="str">
        <f t="shared" si="93"/>
        <v>Error?</v>
      </c>
    </row>
    <row r="6024" spans="1:5">
      <c r="A6024" s="5">
        <v>5963</v>
      </c>
      <c r="B6024" s="138">
        <f>'Revenues 9-14'!G109</f>
        <v>7332439</v>
      </c>
      <c r="C6024" s="2" t="s">
        <v>572</v>
      </c>
      <c r="D6024" s="2" t="str">
        <f t="shared" si="93"/>
        <v>Error?</v>
      </c>
    </row>
    <row r="6025" spans="1:5">
      <c r="A6025" s="5">
        <v>5964</v>
      </c>
      <c r="B6025" s="138">
        <f>'Revenues 9-14'!H109</f>
        <v>3407567</v>
      </c>
      <c r="C6025" s="2" t="s">
        <v>572</v>
      </c>
      <c r="D6025" s="2" t="str">
        <f t="shared" si="93"/>
        <v>Error?</v>
      </c>
    </row>
    <row r="6026" spans="1:5">
      <c r="A6026" s="5">
        <v>5965</v>
      </c>
      <c r="B6026" s="138">
        <f>'Revenues 9-14'!I109</f>
        <v>2112616</v>
      </c>
      <c r="C6026" s="2" t="s">
        <v>572</v>
      </c>
      <c r="D6026" s="2" t="str">
        <f t="shared" si="93"/>
        <v>Error?</v>
      </c>
    </row>
    <row r="6027" spans="1:5">
      <c r="A6027" s="10">
        <v>5966</v>
      </c>
      <c r="C6027" s="2" t="s">
        <v>572</v>
      </c>
      <c r="D6027" s="2" t="str">
        <f t="shared" si="93"/>
        <v>OK</v>
      </c>
    </row>
    <row r="6028" spans="1:5">
      <c r="A6028" s="5">
        <v>5967</v>
      </c>
      <c r="B6028" s="138">
        <f>'Revenues 9-14'!K109</f>
        <v>1994405</v>
      </c>
      <c r="C6028" s="2" t="s">
        <v>572</v>
      </c>
      <c r="D6028" s="2" t="str">
        <f t="shared" si="93"/>
        <v>Error?</v>
      </c>
    </row>
    <row r="6029" spans="1:5">
      <c r="A6029" s="10">
        <v>5968</v>
      </c>
      <c r="D6029" s="2" t="str">
        <f t="shared" si="93"/>
        <v>OK</v>
      </c>
    </row>
    <row r="6030" spans="1:5">
      <c r="A6030" s="10">
        <v>5969</v>
      </c>
      <c r="D6030" s="2" t="str">
        <f t="shared" si="93"/>
        <v>OK</v>
      </c>
    </row>
    <row r="6031" spans="1:5">
      <c r="A6031" s="5">
        <v>5970</v>
      </c>
      <c r="B6031" s="138">
        <f>'Revenues 9-14'!C69</f>
        <v>1412</v>
      </c>
      <c r="D6031" s="2" t="str">
        <f t="shared" si="93"/>
        <v>Error?</v>
      </c>
    </row>
    <row r="6032" spans="1:5">
      <c r="A6032" s="5">
        <v>5971</v>
      </c>
      <c r="B6032" s="138">
        <f>'Acct Summary 7-8'!G15</f>
        <v>0</v>
      </c>
      <c r="C6032" s="2" t="s">
        <v>572</v>
      </c>
      <c r="D6032" s="2" t="str">
        <f t="shared" si="93"/>
        <v>Error?</v>
      </c>
      <c r="E6032" s="2" t="s">
        <v>102</v>
      </c>
    </row>
    <row r="6033" spans="1:5">
      <c r="A6033" s="10">
        <v>5972</v>
      </c>
      <c r="C6033" s="2" t="s">
        <v>572</v>
      </c>
      <c r="D6033" s="2" t="str">
        <f t="shared" si="93"/>
        <v>OK</v>
      </c>
      <c r="E6033" s="2" t="s">
        <v>102</v>
      </c>
    </row>
    <row r="6034" spans="1:5">
      <c r="A6034" s="35">
        <v>5973</v>
      </c>
      <c r="B6034" s="139"/>
      <c r="C6034" s="2" t="s">
        <v>572</v>
      </c>
      <c r="D6034" s="2" t="str">
        <f t="shared" si="93"/>
        <v>OK</v>
      </c>
      <c r="E6034" s="2" t="s">
        <v>752</v>
      </c>
    </row>
    <row r="6035" spans="1:5">
      <c r="A6035" s="13">
        <v>5974</v>
      </c>
      <c r="B6035" s="139">
        <f>'ICR Computation 30'!E11</f>
        <v>1017046</v>
      </c>
      <c r="C6035" s="2" t="s">
        <v>572</v>
      </c>
      <c r="D6035" s="2" t="str">
        <f t="shared" si="93"/>
        <v>Error?</v>
      </c>
      <c r="E6035" s="2" t="s">
        <v>919</v>
      </c>
    </row>
    <row r="6036" spans="1:5">
      <c r="A6036" s="35">
        <v>5975</v>
      </c>
      <c r="B6036" s="139"/>
      <c r="D6036" s="2" t="str">
        <f t="shared" si="93"/>
        <v>OK</v>
      </c>
      <c r="E6036" s="2" t="s">
        <v>919</v>
      </c>
    </row>
    <row r="6037" spans="1:5">
      <c r="A6037" s="35">
        <v>5976</v>
      </c>
      <c r="B6037" s="139"/>
      <c r="D6037" s="2" t="str">
        <f t="shared" si="93"/>
        <v>OK</v>
      </c>
      <c r="E6037" s="2" t="s">
        <v>919</v>
      </c>
    </row>
    <row r="6038" spans="1:5">
      <c r="A6038" s="35">
        <v>5977</v>
      </c>
      <c r="B6038" s="139"/>
      <c r="D6038" s="2" t="str">
        <f t="shared" si="93"/>
        <v>OK</v>
      </c>
      <c r="E6038" s="2" t="s">
        <v>919</v>
      </c>
    </row>
    <row r="6039" spans="1:5">
      <c r="A6039" s="35">
        <v>5978</v>
      </c>
      <c r="B6039" s="139"/>
      <c r="D6039" s="2" t="str">
        <f t="shared" si="93"/>
        <v>OK</v>
      </c>
      <c r="E6039" s="2" t="s">
        <v>919</v>
      </c>
    </row>
    <row r="6040" spans="1:5">
      <c r="A6040" s="35">
        <v>5979</v>
      </c>
      <c r="B6040" s="139"/>
      <c r="D6040" s="2" t="str">
        <f t="shared" si="93"/>
        <v>OK</v>
      </c>
      <c r="E6040" s="2" t="s">
        <v>919</v>
      </c>
    </row>
    <row r="6041" spans="1:5">
      <c r="A6041" s="35">
        <v>5980</v>
      </c>
      <c r="B6041" s="139"/>
      <c r="D6041" s="2" t="str">
        <f t="shared" si="93"/>
        <v>OK</v>
      </c>
      <c r="E6041" s="2" t="s">
        <v>919</v>
      </c>
    </row>
    <row r="6042" spans="1:5">
      <c r="A6042" s="35">
        <v>5981</v>
      </c>
      <c r="B6042" s="139"/>
      <c r="D6042" s="2" t="str">
        <f t="shared" si="93"/>
        <v>OK</v>
      </c>
      <c r="E6042" s="2" t="s">
        <v>919</v>
      </c>
    </row>
    <row r="6043" spans="1:5">
      <c r="A6043" s="35">
        <v>5982</v>
      </c>
      <c r="B6043" s="139"/>
      <c r="D6043" s="2" t="str">
        <f t="shared" si="93"/>
        <v>OK</v>
      </c>
      <c r="E6043" s="2" t="s">
        <v>919</v>
      </c>
    </row>
    <row r="6044" spans="1:5">
      <c r="A6044" s="35">
        <v>5983</v>
      </c>
      <c r="B6044" s="139"/>
      <c r="D6044" s="2" t="str">
        <f t="shared" si="93"/>
        <v>OK</v>
      </c>
      <c r="E6044" s="2" t="s">
        <v>919</v>
      </c>
    </row>
    <row r="6045" spans="1:5">
      <c r="A6045" s="35">
        <v>5984</v>
      </c>
      <c r="B6045" s="139"/>
      <c r="D6045" s="2" t="str">
        <f t="shared" si="93"/>
        <v>OK</v>
      </c>
      <c r="E6045" s="2" t="s">
        <v>919</v>
      </c>
    </row>
    <row r="6046" spans="1:5">
      <c r="A6046" s="35">
        <v>5985</v>
      </c>
      <c r="B6046" s="139"/>
      <c r="D6046" s="2" t="str">
        <f t="shared" si="93"/>
        <v>OK</v>
      </c>
      <c r="E6046" s="2" t="s">
        <v>919</v>
      </c>
    </row>
    <row r="6047" spans="1:5">
      <c r="A6047" s="35">
        <v>5986</v>
      </c>
      <c r="B6047" s="139"/>
      <c r="D6047" s="2" t="str">
        <f t="shared" si="93"/>
        <v>OK</v>
      </c>
      <c r="E6047" s="2" t="s">
        <v>919</v>
      </c>
    </row>
    <row r="6048" spans="1:5">
      <c r="A6048" s="35">
        <v>5987</v>
      </c>
      <c r="B6048" s="139"/>
      <c r="D6048" s="2" t="str">
        <f t="shared" si="93"/>
        <v>OK</v>
      </c>
      <c r="E6048" s="2" t="s">
        <v>919</v>
      </c>
    </row>
    <row r="6049" spans="1:5">
      <c r="A6049" s="35">
        <v>5988</v>
      </c>
      <c r="B6049" s="139"/>
      <c r="D6049" s="2" t="str">
        <f t="shared" si="93"/>
        <v>OK</v>
      </c>
      <c r="E6049" s="2" t="s">
        <v>919</v>
      </c>
    </row>
    <row r="6050" spans="1:5">
      <c r="A6050" s="35">
        <v>5989</v>
      </c>
      <c r="B6050" s="139"/>
      <c r="D6050" s="2" t="str">
        <f t="shared" si="93"/>
        <v>OK</v>
      </c>
      <c r="E6050" s="2" t="s">
        <v>919</v>
      </c>
    </row>
    <row r="6051" spans="1:5">
      <c r="A6051" s="35">
        <v>5990</v>
      </c>
      <c r="B6051" s="139"/>
      <c r="D6051" s="2" t="str">
        <f t="shared" si="93"/>
        <v>OK</v>
      </c>
      <c r="E6051" s="2" t="s">
        <v>919</v>
      </c>
    </row>
    <row r="6052" spans="1:5">
      <c r="A6052" s="35">
        <v>5991</v>
      </c>
      <c r="B6052" s="139"/>
      <c r="D6052" s="2" t="str">
        <f t="shared" si="93"/>
        <v>OK</v>
      </c>
      <c r="E6052" s="2" t="s">
        <v>919</v>
      </c>
    </row>
    <row r="6053" spans="1:5">
      <c r="A6053" s="35">
        <v>5992</v>
      </c>
      <c r="B6053" s="139"/>
      <c r="D6053" s="2" t="str">
        <f t="shared" si="93"/>
        <v>OK</v>
      </c>
      <c r="E6053" s="2" t="s">
        <v>919</v>
      </c>
    </row>
    <row r="6054" spans="1:5">
      <c r="A6054" s="35">
        <v>5993</v>
      </c>
      <c r="B6054" s="139"/>
      <c r="C6054" s="2" t="s">
        <v>572</v>
      </c>
      <c r="D6054" s="2" t="str">
        <f t="shared" si="93"/>
        <v>OK</v>
      </c>
      <c r="E6054" s="2" t="s">
        <v>919</v>
      </c>
    </row>
    <row r="6055" spans="1:5">
      <c r="A6055" s="35">
        <v>5994</v>
      </c>
      <c r="B6055" s="139"/>
      <c r="D6055" s="2" t="str">
        <f t="shared" si="93"/>
        <v>OK</v>
      </c>
      <c r="E6055" s="2" t="s">
        <v>919</v>
      </c>
    </row>
    <row r="6056" spans="1:5">
      <c r="A6056" s="35">
        <v>5995</v>
      </c>
      <c r="B6056" s="139"/>
      <c r="D6056" s="2" t="str">
        <f t="shared" si="93"/>
        <v>OK</v>
      </c>
      <c r="E6056" s="2" t="s">
        <v>919</v>
      </c>
    </row>
    <row r="6057" spans="1:5">
      <c r="A6057" s="35">
        <v>5996</v>
      </c>
      <c r="B6057" s="139"/>
      <c r="D6057" s="2" t="str">
        <f t="shared" si="93"/>
        <v>OK</v>
      </c>
      <c r="E6057" s="2" t="s">
        <v>919</v>
      </c>
    </row>
    <row r="6058" spans="1:5">
      <c r="A6058" s="35">
        <v>5997</v>
      </c>
      <c r="B6058" s="139"/>
      <c r="D6058" s="2" t="str">
        <f t="shared" si="93"/>
        <v>OK</v>
      </c>
      <c r="E6058" s="2" t="s">
        <v>919</v>
      </c>
    </row>
    <row r="6059" spans="1:5">
      <c r="A6059" s="35">
        <v>5998</v>
      </c>
      <c r="B6059" s="139"/>
      <c r="D6059" s="2" t="str">
        <f t="shared" si="93"/>
        <v>OK</v>
      </c>
      <c r="E6059" s="2" t="s">
        <v>919</v>
      </c>
    </row>
    <row r="6060" spans="1:5">
      <c r="A6060" s="35">
        <v>5999</v>
      </c>
      <c r="B6060" s="139"/>
      <c r="D6060" s="2" t="str">
        <f t="shared" si="93"/>
        <v>OK</v>
      </c>
      <c r="E6060" s="2" t="s">
        <v>919</v>
      </c>
    </row>
    <row r="6061" spans="1:5">
      <c r="A6061" s="35">
        <v>6000</v>
      </c>
      <c r="B6061" s="139"/>
      <c r="D6061" s="2" t="str">
        <f t="shared" si="93"/>
        <v>OK</v>
      </c>
      <c r="E6061" s="2" t="s">
        <v>919</v>
      </c>
    </row>
    <row r="6062" spans="1:5">
      <c r="A6062" s="35">
        <v>6001</v>
      </c>
      <c r="B6062" s="139"/>
      <c r="D6062" s="2" t="str">
        <f t="shared" si="93"/>
        <v>OK</v>
      </c>
      <c r="E6062" s="2" t="s">
        <v>919</v>
      </c>
    </row>
    <row r="6063" spans="1:5">
      <c r="A6063" s="35">
        <v>6002</v>
      </c>
      <c r="B6063" s="139"/>
      <c r="D6063" s="2" t="str">
        <f t="shared" si="93"/>
        <v>OK</v>
      </c>
      <c r="E6063" s="2" t="s">
        <v>919</v>
      </c>
    </row>
    <row r="6064" spans="1:5">
      <c r="A6064" s="35">
        <v>6003</v>
      </c>
      <c r="B6064" s="139"/>
      <c r="D6064" s="2" t="str">
        <f t="shared" si="93"/>
        <v>OK</v>
      </c>
      <c r="E6064" s="2" t="s">
        <v>919</v>
      </c>
    </row>
    <row r="6065" spans="1:5">
      <c r="A6065" s="35">
        <v>6004</v>
      </c>
      <c r="B6065" s="139"/>
      <c r="D6065" s="2" t="str">
        <f t="shared" si="93"/>
        <v>OK</v>
      </c>
      <c r="E6065" s="2" t="s">
        <v>919</v>
      </c>
    </row>
    <row r="6066" spans="1:5">
      <c r="A6066" s="35">
        <v>6005</v>
      </c>
      <c r="B6066" s="139"/>
      <c r="D6066" s="2" t="str">
        <f t="shared" si="93"/>
        <v>OK</v>
      </c>
      <c r="E6066" s="2" t="s">
        <v>919</v>
      </c>
    </row>
    <row r="6067" spans="1:5">
      <c r="A6067" s="127">
        <v>6006</v>
      </c>
      <c r="B6067" s="139"/>
      <c r="D6067" s="2" t="str">
        <f t="shared" si="93"/>
        <v>OK</v>
      </c>
      <c r="E6067" s="2" t="s">
        <v>919</v>
      </c>
    </row>
    <row r="6068" spans="1:5">
      <c r="A6068" s="127">
        <v>6007</v>
      </c>
      <c r="B6068" s="139"/>
      <c r="D6068" s="2" t="str">
        <f t="shared" si="93"/>
        <v>OK</v>
      </c>
      <c r="E6068" s="2" t="s">
        <v>919</v>
      </c>
    </row>
    <row r="6069" spans="1:5">
      <c r="A6069" s="127">
        <v>6008</v>
      </c>
      <c r="B6069" s="139"/>
      <c r="D6069" s="2" t="str">
        <f t="shared" si="93"/>
        <v>OK</v>
      </c>
      <c r="E6069" s="2" t="s">
        <v>919</v>
      </c>
    </row>
    <row r="6070" spans="1:5">
      <c r="A6070" s="127">
        <v>6009</v>
      </c>
      <c r="B6070" s="139"/>
      <c r="D6070" s="2" t="str">
        <f t="shared" si="93"/>
        <v>OK</v>
      </c>
      <c r="E6070" s="2" t="s">
        <v>919</v>
      </c>
    </row>
    <row r="6071" spans="1:5">
      <c r="A6071" s="127">
        <v>6010</v>
      </c>
      <c r="B6071" s="139"/>
      <c r="D6071" s="2" t="str">
        <f t="shared" si="93"/>
        <v>OK</v>
      </c>
      <c r="E6071" s="2" t="s">
        <v>919</v>
      </c>
    </row>
    <row r="6072" spans="1:5">
      <c r="A6072" s="127">
        <v>6011</v>
      </c>
      <c r="B6072" s="139"/>
      <c r="D6072" s="2" t="str">
        <f t="shared" si="93"/>
        <v>OK</v>
      </c>
      <c r="E6072" s="2" t="s">
        <v>919</v>
      </c>
    </row>
    <row r="6073" spans="1:5">
      <c r="A6073" s="127">
        <v>6012</v>
      </c>
      <c r="B6073" s="139"/>
      <c r="C6073" s="2" t="s">
        <v>572</v>
      </c>
      <c r="D6073" s="2" t="str">
        <f t="shared" si="93"/>
        <v>OK</v>
      </c>
      <c r="E6073" s="2" t="s">
        <v>919</v>
      </c>
    </row>
    <row r="6074" spans="1:5">
      <c r="A6074" s="8">
        <v>6013</v>
      </c>
      <c r="B6074" s="139">
        <f>'PCTC-OEPP 27-28'!F78</f>
        <v>24910.9</v>
      </c>
      <c r="D6074" s="2" t="str">
        <f t="shared" si="93"/>
        <v>Error?</v>
      </c>
      <c r="E6074" s="2" t="s">
        <v>929</v>
      </c>
    </row>
    <row r="6075" spans="1:5">
      <c r="A6075" s="127">
        <v>6014</v>
      </c>
      <c r="B6075" s="139"/>
      <c r="D6075" s="2" t="str">
        <f t="shared" si="93"/>
        <v>OK</v>
      </c>
      <c r="E6075" s="2" t="s">
        <v>929</v>
      </c>
    </row>
    <row r="6076" spans="1:5">
      <c r="A6076">
        <v>6015</v>
      </c>
      <c r="B6076" s="138">
        <f>'Short-Term Long-Term Debt 24'!C27</f>
        <v>0</v>
      </c>
      <c r="D6076" s="2" t="str">
        <f t="shared" si="93"/>
        <v>Error?</v>
      </c>
      <c r="E6076" s="2" t="s">
        <v>929</v>
      </c>
    </row>
    <row r="6077" spans="1:5">
      <c r="A6077">
        <v>6016</v>
      </c>
      <c r="B6077" s="138">
        <f>'Short-Term Long-Term Debt 24'!D27</f>
        <v>0</v>
      </c>
      <c r="D6077" s="2" t="str">
        <f t="shared" si="93"/>
        <v>Error?</v>
      </c>
      <c r="E6077" s="2" t="s">
        <v>929</v>
      </c>
    </row>
    <row r="6078" spans="1:5">
      <c r="A6078">
        <v>6017</v>
      </c>
      <c r="B6078" s="138">
        <f>'Short-Term Long-Term Debt 24'!E27</f>
        <v>0</v>
      </c>
      <c r="D6078" s="2" t="str">
        <f t="shared" si="93"/>
        <v>Error?</v>
      </c>
      <c r="E6078" s="2" t="s">
        <v>929</v>
      </c>
    </row>
    <row r="6079" spans="1:5">
      <c r="A6079">
        <v>6018</v>
      </c>
      <c r="B6079" s="138">
        <f>'Short-Term Long-Term Debt 24'!F27</f>
        <v>0</v>
      </c>
      <c r="D6079" s="2" t="str">
        <f t="shared" ref="D6079:D6142" si="94">IF(ISBLANK(B6079),"OK",IF(A6079-B6079=0,"OK","Error?"))</f>
        <v>Error?</v>
      </c>
      <c r="E6079" s="2" t="s">
        <v>154</v>
      </c>
    </row>
    <row r="6080" spans="1:5">
      <c r="A6080" s="129">
        <v>6019</v>
      </c>
      <c r="D6080" s="2" t="str">
        <f t="shared" si="94"/>
        <v>OK</v>
      </c>
      <c r="E6080" s="2" t="s">
        <v>481</v>
      </c>
    </row>
    <row r="6081" spans="1:5">
      <c r="A6081">
        <v>6020</v>
      </c>
      <c r="B6081" s="138">
        <f>'Assets-Liab 5-6'!C7</f>
        <v>2691146</v>
      </c>
      <c r="D6081" s="2" t="str">
        <f t="shared" si="94"/>
        <v>Error?</v>
      </c>
      <c r="E6081" s="2" t="s">
        <v>190</v>
      </c>
    </row>
    <row r="6082" spans="1:5">
      <c r="A6082">
        <v>6021</v>
      </c>
      <c r="B6082" s="138">
        <f>'Assets-Liab 5-6'!D7</f>
        <v>0</v>
      </c>
      <c r="D6082" s="2" t="str">
        <f t="shared" si="94"/>
        <v>Error?</v>
      </c>
      <c r="E6082" s="2" t="s">
        <v>190</v>
      </c>
    </row>
    <row r="6083" spans="1:5">
      <c r="A6083">
        <v>6022</v>
      </c>
      <c r="B6083" s="138">
        <f>'Assets-Liab 5-6'!E7</f>
        <v>0</v>
      </c>
      <c r="D6083" s="2" t="str">
        <f t="shared" si="94"/>
        <v>Error?</v>
      </c>
      <c r="E6083" s="2" t="s">
        <v>190</v>
      </c>
    </row>
    <row r="6084" spans="1:5">
      <c r="A6084">
        <v>6023</v>
      </c>
      <c r="B6084" s="138">
        <f>'Assets-Liab 5-6'!F7</f>
        <v>0</v>
      </c>
      <c r="D6084" s="2" t="str">
        <f t="shared" si="94"/>
        <v>Error?</v>
      </c>
      <c r="E6084" s="2" t="s">
        <v>190</v>
      </c>
    </row>
    <row r="6085" spans="1:5">
      <c r="A6085">
        <v>6024</v>
      </c>
      <c r="B6085" s="138">
        <f>'Assets-Liab 5-6'!G7</f>
        <v>0</v>
      </c>
      <c r="D6085" s="2" t="str">
        <f t="shared" si="94"/>
        <v>Error?</v>
      </c>
      <c r="E6085" s="2" t="s">
        <v>190</v>
      </c>
    </row>
    <row r="6086" spans="1:5">
      <c r="A6086">
        <v>6025</v>
      </c>
      <c r="B6086" s="138">
        <f>'Assets-Liab 5-6'!H7</f>
        <v>0</v>
      </c>
      <c r="D6086" s="2" t="str">
        <f t="shared" si="94"/>
        <v>Error?</v>
      </c>
      <c r="E6086" s="2" t="s">
        <v>190</v>
      </c>
    </row>
    <row r="6087" spans="1:5">
      <c r="A6087">
        <v>6026</v>
      </c>
      <c r="B6087" s="138">
        <f>'Assets-Liab 5-6'!I7</f>
        <v>0</v>
      </c>
      <c r="D6087" s="2" t="str">
        <f t="shared" si="94"/>
        <v>Error?</v>
      </c>
      <c r="E6087" s="2" t="s">
        <v>190</v>
      </c>
    </row>
    <row r="6088" spans="1:5">
      <c r="A6088">
        <v>6027</v>
      </c>
      <c r="B6088" s="138">
        <f>'Assets-Liab 5-6'!J7</f>
        <v>0</v>
      </c>
      <c r="D6088" s="2" t="str">
        <f t="shared" si="94"/>
        <v>Error?</v>
      </c>
      <c r="E6088" s="2" t="s">
        <v>190</v>
      </c>
    </row>
    <row r="6089" spans="1:5">
      <c r="A6089">
        <v>6028</v>
      </c>
      <c r="B6089" s="138">
        <f>'Assets-Liab 5-6'!K7</f>
        <v>0</v>
      </c>
      <c r="D6089" s="2" t="str">
        <f t="shared" si="94"/>
        <v>Error?</v>
      </c>
      <c r="E6089" s="2" t="s">
        <v>190</v>
      </c>
    </row>
    <row r="6090" spans="1:5">
      <c r="A6090">
        <v>6029</v>
      </c>
      <c r="B6090" s="138">
        <f>'Assets-Liab 5-6'!C8</f>
        <v>12168294</v>
      </c>
      <c r="D6090" s="2" t="str">
        <f t="shared" si="94"/>
        <v>Error?</v>
      </c>
      <c r="E6090" s="2" t="s">
        <v>190</v>
      </c>
    </row>
    <row r="6091" spans="1:5">
      <c r="A6091">
        <v>6030</v>
      </c>
      <c r="B6091" s="138">
        <f>'Assets-Liab 5-6'!D8</f>
        <v>0</v>
      </c>
      <c r="D6091" s="2" t="str">
        <f t="shared" si="94"/>
        <v>Error?</v>
      </c>
      <c r="E6091" s="2" t="s">
        <v>190</v>
      </c>
    </row>
    <row r="6092" spans="1:5">
      <c r="A6092">
        <v>6031</v>
      </c>
      <c r="B6092" s="138">
        <f>'Assets-Liab 5-6'!E8</f>
        <v>0</v>
      </c>
      <c r="D6092" s="2" t="str">
        <f t="shared" si="94"/>
        <v>Error?</v>
      </c>
      <c r="E6092" s="2" t="s">
        <v>190</v>
      </c>
    </row>
    <row r="6093" spans="1:5">
      <c r="A6093">
        <v>6032</v>
      </c>
      <c r="B6093" s="138">
        <f>'Assets-Liab 5-6'!F8</f>
        <v>3925334</v>
      </c>
      <c r="D6093" s="2" t="str">
        <f t="shared" si="94"/>
        <v>Error?</v>
      </c>
      <c r="E6093" s="2" t="s">
        <v>190</v>
      </c>
    </row>
    <row r="6094" spans="1:5">
      <c r="A6094">
        <v>6033</v>
      </c>
      <c r="B6094" s="138">
        <f>'Assets-Liab 5-6'!G8</f>
        <v>0</v>
      </c>
      <c r="D6094" s="2" t="str">
        <f t="shared" si="94"/>
        <v>Error?</v>
      </c>
      <c r="E6094" s="2" t="s">
        <v>190</v>
      </c>
    </row>
    <row r="6095" spans="1:5">
      <c r="A6095">
        <v>6034</v>
      </c>
      <c r="B6095" s="138">
        <f>'Assets-Liab 5-6'!H8</f>
        <v>0</v>
      </c>
      <c r="D6095" s="2" t="str">
        <f t="shared" si="94"/>
        <v>Error?</v>
      </c>
      <c r="E6095" s="2" t="s">
        <v>190</v>
      </c>
    </row>
    <row r="6096" spans="1:5">
      <c r="A6096">
        <v>6035</v>
      </c>
      <c r="B6096" s="138">
        <f>'Assets-Liab 5-6'!I8</f>
        <v>0</v>
      </c>
      <c r="D6096" s="2" t="str">
        <f t="shared" si="94"/>
        <v>Error?</v>
      </c>
      <c r="E6096" s="2" t="s">
        <v>190</v>
      </c>
    </row>
    <row r="6097" spans="1:5">
      <c r="A6097">
        <v>6036</v>
      </c>
      <c r="B6097" s="138">
        <f>'Assets-Liab 5-6'!J8</f>
        <v>0</v>
      </c>
      <c r="D6097" s="2" t="str">
        <f t="shared" si="94"/>
        <v>Error?</v>
      </c>
      <c r="E6097" s="2" t="s">
        <v>190</v>
      </c>
    </row>
    <row r="6098" spans="1:5">
      <c r="A6098">
        <v>6037</v>
      </c>
      <c r="B6098" s="138">
        <f>'Assets-Liab 5-6'!K8</f>
        <v>0</v>
      </c>
      <c r="D6098" s="2" t="str">
        <f t="shared" si="94"/>
        <v>Error?</v>
      </c>
      <c r="E6098" s="2" t="s">
        <v>190</v>
      </c>
    </row>
    <row r="6099" spans="1:5">
      <c r="A6099">
        <v>6038</v>
      </c>
      <c r="B6099" s="138">
        <f>'Assets-Liab 5-6'!C9</f>
        <v>1081528</v>
      </c>
      <c r="D6099" s="2" t="str">
        <f t="shared" si="94"/>
        <v>Error?</v>
      </c>
      <c r="E6099" s="2" t="s">
        <v>190</v>
      </c>
    </row>
    <row r="6100" spans="1:5">
      <c r="A6100">
        <v>6039</v>
      </c>
      <c r="B6100" s="138">
        <f>'Assets-Liab 5-6'!D9</f>
        <v>89745</v>
      </c>
      <c r="D6100" s="2" t="str">
        <f t="shared" si="94"/>
        <v>Error?</v>
      </c>
      <c r="E6100" s="2" t="s">
        <v>190</v>
      </c>
    </row>
    <row r="6101" spans="1:5">
      <c r="A6101">
        <v>6040</v>
      </c>
      <c r="B6101" s="138">
        <f>'Assets-Liab 5-6'!E9</f>
        <v>9516</v>
      </c>
      <c r="D6101" s="2" t="str">
        <f t="shared" si="94"/>
        <v>Error?</v>
      </c>
      <c r="E6101" s="2" t="s">
        <v>190</v>
      </c>
    </row>
    <row r="6102" spans="1:5">
      <c r="A6102">
        <v>6041</v>
      </c>
      <c r="B6102" s="138">
        <f>'Assets-Liab 5-6'!F9</f>
        <v>473802</v>
      </c>
      <c r="D6102" s="2" t="str">
        <f t="shared" si="94"/>
        <v>Error?</v>
      </c>
      <c r="E6102" s="2" t="s">
        <v>190</v>
      </c>
    </row>
    <row r="6103" spans="1:5">
      <c r="A6103">
        <f>A6102+1</f>
        <v>6042</v>
      </c>
      <c r="B6103" s="138">
        <f>'Assets-Liab 5-6'!G9</f>
        <v>0</v>
      </c>
      <c r="D6103" s="2" t="str">
        <f t="shared" si="94"/>
        <v>Error?</v>
      </c>
      <c r="E6103" s="2" t="s">
        <v>190</v>
      </c>
    </row>
    <row r="6104" spans="1:5">
      <c r="A6104">
        <v>6043</v>
      </c>
      <c r="B6104" s="138">
        <f>'Assets-Liab 5-6'!H9</f>
        <v>58308</v>
      </c>
      <c r="D6104" s="2" t="str">
        <f t="shared" si="94"/>
        <v>Error?</v>
      </c>
      <c r="E6104" s="2" t="s">
        <v>190</v>
      </c>
    </row>
    <row r="6105" spans="1:5">
      <c r="A6105">
        <v>6044</v>
      </c>
      <c r="B6105" s="138">
        <f>'Assets-Liab 5-6'!I9</f>
        <v>376999</v>
      </c>
      <c r="D6105" s="2" t="str">
        <f t="shared" si="94"/>
        <v>Error?</v>
      </c>
      <c r="E6105" s="2" t="s">
        <v>190</v>
      </c>
    </row>
    <row r="6106" spans="1:5">
      <c r="A6106">
        <v>6045</v>
      </c>
      <c r="B6106" s="138">
        <f>'Assets-Liab 5-6'!J9</f>
        <v>0</v>
      </c>
      <c r="D6106" s="2" t="str">
        <f t="shared" si="94"/>
        <v>Error?</v>
      </c>
      <c r="E6106" s="2" t="s">
        <v>190</v>
      </c>
    </row>
    <row r="6107" spans="1:5">
      <c r="A6107">
        <v>6046</v>
      </c>
      <c r="B6107" s="138">
        <f>'Assets-Liab 5-6'!K9</f>
        <v>0</v>
      </c>
      <c r="D6107" s="2" t="str">
        <f t="shared" si="94"/>
        <v>Error?</v>
      </c>
      <c r="E6107" s="2" t="s">
        <v>190</v>
      </c>
    </row>
    <row r="6108" spans="1:5">
      <c r="A6108">
        <v>6047</v>
      </c>
      <c r="B6108" s="138">
        <f>'Assets-Liab 5-6'!L9</f>
        <v>0</v>
      </c>
      <c r="D6108" s="2" t="str">
        <f t="shared" si="94"/>
        <v>Error?</v>
      </c>
      <c r="E6108" s="2" t="s">
        <v>190</v>
      </c>
    </row>
    <row r="6109" spans="1:5">
      <c r="A6109">
        <v>6048</v>
      </c>
      <c r="B6109" s="138">
        <f>'Assets-Liab 5-6'!E10</f>
        <v>0</v>
      </c>
      <c r="D6109" s="2" t="str">
        <f t="shared" si="94"/>
        <v>Error?</v>
      </c>
      <c r="E6109" s="2" t="s">
        <v>190</v>
      </c>
    </row>
    <row r="6110" spans="1:5">
      <c r="A6110">
        <v>6049</v>
      </c>
      <c r="B6110" s="138">
        <f>'Assets-Liab 5-6'!G10</f>
        <v>0</v>
      </c>
      <c r="D6110" s="2" t="str">
        <f t="shared" si="94"/>
        <v>Error?</v>
      </c>
      <c r="E6110" s="2" t="s">
        <v>190</v>
      </c>
    </row>
    <row r="6111" spans="1:5">
      <c r="A6111">
        <v>6050</v>
      </c>
      <c r="B6111" s="138">
        <f>'Assets-Liab 5-6'!I10</f>
        <v>0</v>
      </c>
      <c r="D6111" s="2" t="str">
        <f t="shared" si="94"/>
        <v>Error?</v>
      </c>
      <c r="E6111" s="2" t="s">
        <v>190</v>
      </c>
    </row>
    <row r="6112" spans="1:5">
      <c r="A6112">
        <v>6051</v>
      </c>
      <c r="B6112" s="138">
        <f>'Assets-Liab 5-6'!J10</f>
        <v>0</v>
      </c>
      <c r="D6112" s="2" t="str">
        <f t="shared" si="94"/>
        <v>Error?</v>
      </c>
      <c r="E6112" s="2" t="s">
        <v>190</v>
      </c>
    </row>
    <row r="6113" spans="1:5">
      <c r="A6113">
        <v>6052</v>
      </c>
      <c r="B6113" s="138">
        <f>'Assets-Liab 5-6'!C11</f>
        <v>446894</v>
      </c>
      <c r="D6113" s="2" t="str">
        <f t="shared" si="94"/>
        <v>Error?</v>
      </c>
      <c r="E6113" s="2" t="s">
        <v>190</v>
      </c>
    </row>
    <row r="6114" spans="1:5">
      <c r="A6114">
        <v>6053</v>
      </c>
      <c r="B6114" s="138">
        <f>'Assets-Liab 5-6'!D11</f>
        <v>0</v>
      </c>
      <c r="D6114" s="2" t="str">
        <f t="shared" si="94"/>
        <v>Error?</v>
      </c>
      <c r="E6114" s="2" t="s">
        <v>190</v>
      </c>
    </row>
    <row r="6115" spans="1:5">
      <c r="A6115">
        <v>6054</v>
      </c>
      <c r="B6115" s="138">
        <f>'Assets-Liab 5-6'!E11</f>
        <v>0</v>
      </c>
      <c r="D6115" s="2" t="str">
        <f t="shared" si="94"/>
        <v>Error?</v>
      </c>
      <c r="E6115" s="2" t="s">
        <v>190</v>
      </c>
    </row>
    <row r="6116" spans="1:5">
      <c r="A6116">
        <v>6055</v>
      </c>
      <c r="B6116" s="138">
        <f>'Assets-Liab 5-6'!F11</f>
        <v>0</v>
      </c>
      <c r="D6116" s="2" t="str">
        <f t="shared" si="94"/>
        <v>Error?</v>
      </c>
      <c r="E6116" s="2" t="s">
        <v>190</v>
      </c>
    </row>
    <row r="6117" spans="1:5">
      <c r="A6117">
        <v>6056</v>
      </c>
      <c r="B6117" s="138">
        <f>'Assets-Liab 5-6'!G11</f>
        <v>10718</v>
      </c>
      <c r="D6117" s="2" t="str">
        <f t="shared" si="94"/>
        <v>Error?</v>
      </c>
      <c r="E6117" s="2" t="s">
        <v>190</v>
      </c>
    </row>
    <row r="6118" spans="1:5">
      <c r="A6118">
        <v>6057</v>
      </c>
      <c r="B6118" s="138">
        <f>'Assets-Liab 5-6'!H11</f>
        <v>32873</v>
      </c>
      <c r="D6118" s="2" t="str">
        <f t="shared" si="94"/>
        <v>Error?</v>
      </c>
      <c r="E6118" s="2" t="s">
        <v>190</v>
      </c>
    </row>
    <row r="6119" spans="1:5">
      <c r="A6119">
        <v>6058</v>
      </c>
      <c r="B6119" s="138">
        <f>'Assets-Liab 5-6'!I11</f>
        <v>0</v>
      </c>
      <c r="D6119" s="2" t="str">
        <f t="shared" si="94"/>
        <v>Error?</v>
      </c>
      <c r="E6119" s="2" t="s">
        <v>190</v>
      </c>
    </row>
    <row r="6120" spans="1:5">
      <c r="A6120">
        <v>6059</v>
      </c>
      <c r="B6120" s="138">
        <f>'Assets-Liab 5-6'!J11</f>
        <v>85019</v>
      </c>
      <c r="D6120" s="2" t="str">
        <f t="shared" si="94"/>
        <v>Error?</v>
      </c>
      <c r="E6120" s="2" t="s">
        <v>190</v>
      </c>
    </row>
    <row r="6121" spans="1:5">
      <c r="A6121">
        <v>6060</v>
      </c>
      <c r="B6121" s="138">
        <f>'Assets-Liab 5-6'!K11</f>
        <v>0</v>
      </c>
      <c r="D6121" s="2" t="str">
        <f t="shared" si="94"/>
        <v>Error?</v>
      </c>
      <c r="E6121" s="2" t="s">
        <v>190</v>
      </c>
    </row>
    <row r="6122" spans="1:5">
      <c r="A6122">
        <v>6061</v>
      </c>
      <c r="B6122" s="138">
        <f>'Assets-Liab 5-6'!L11</f>
        <v>0</v>
      </c>
      <c r="D6122" s="2" t="str">
        <f t="shared" si="94"/>
        <v>Error?</v>
      </c>
      <c r="E6122" s="2" t="s">
        <v>190</v>
      </c>
    </row>
    <row r="6123" spans="1:5">
      <c r="A6123">
        <v>6062</v>
      </c>
      <c r="B6123" s="138">
        <f>'Assets-Liab 5-6'!J12</f>
        <v>0</v>
      </c>
      <c r="D6123" s="2" t="str">
        <f t="shared" si="94"/>
        <v>Error?</v>
      </c>
      <c r="E6123" s="2" t="s">
        <v>190</v>
      </c>
    </row>
    <row r="6124" spans="1:5">
      <c r="A6124">
        <v>6063</v>
      </c>
      <c r="B6124" s="138">
        <f>'Assets-Liab 5-6'!J13</f>
        <v>13893758</v>
      </c>
      <c r="D6124" s="2" t="str">
        <f t="shared" si="94"/>
        <v>Error?</v>
      </c>
      <c r="E6124" s="2" t="s">
        <v>190</v>
      </c>
    </row>
    <row r="6125" spans="1:5">
      <c r="A6125">
        <v>6064</v>
      </c>
      <c r="B6125" s="138">
        <f>'Assets-Liab 5-6'!C25</f>
        <v>0</v>
      </c>
      <c r="D6125" s="2" t="str">
        <f t="shared" si="94"/>
        <v>Error?</v>
      </c>
      <c r="E6125" s="2" t="s">
        <v>190</v>
      </c>
    </row>
    <row r="6126" spans="1:5">
      <c r="A6126">
        <v>6065</v>
      </c>
      <c r="B6126" s="138">
        <f>'Assets-Liab 5-6'!D25</f>
        <v>0</v>
      </c>
      <c r="D6126" s="2" t="str">
        <f t="shared" si="94"/>
        <v>Error?</v>
      </c>
      <c r="E6126" s="2" t="s">
        <v>190</v>
      </c>
    </row>
    <row r="6127" spans="1:5">
      <c r="A6127">
        <v>6066</v>
      </c>
      <c r="B6127" s="138">
        <f>'Assets-Liab 5-6'!E25</f>
        <v>0</v>
      </c>
      <c r="D6127" s="2" t="str">
        <f t="shared" si="94"/>
        <v>Error?</v>
      </c>
      <c r="E6127" s="2" t="s">
        <v>190</v>
      </c>
    </row>
    <row r="6128" spans="1:5">
      <c r="A6128">
        <v>6067</v>
      </c>
      <c r="B6128" s="138">
        <f>'Assets-Liab 5-6'!F25</f>
        <v>0</v>
      </c>
      <c r="D6128" s="2" t="str">
        <f t="shared" si="94"/>
        <v>Error?</v>
      </c>
      <c r="E6128" s="2" t="s">
        <v>190</v>
      </c>
    </row>
    <row r="6129" spans="1:5">
      <c r="A6129">
        <v>6068</v>
      </c>
      <c r="B6129" s="138">
        <f>'Assets-Liab 5-6'!G25</f>
        <v>732041</v>
      </c>
      <c r="D6129" s="2" t="str">
        <f t="shared" si="94"/>
        <v>Error?</v>
      </c>
      <c r="E6129" s="2" t="s">
        <v>190</v>
      </c>
    </row>
    <row r="6130" spans="1:5">
      <c r="A6130">
        <v>6069</v>
      </c>
      <c r="B6130" s="138">
        <f>'Assets-Liab 5-6'!H25</f>
        <v>0</v>
      </c>
      <c r="D6130" s="2" t="str">
        <f t="shared" si="94"/>
        <v>Error?</v>
      </c>
      <c r="E6130" s="2" t="s">
        <v>190</v>
      </c>
    </row>
    <row r="6131" spans="1:5">
      <c r="A6131">
        <v>6070</v>
      </c>
      <c r="B6131" s="138">
        <f>'Assets-Liab 5-6'!J25</f>
        <v>0</v>
      </c>
      <c r="D6131" s="2" t="str">
        <f t="shared" si="94"/>
        <v>Error?</v>
      </c>
      <c r="E6131" s="2" t="s">
        <v>190</v>
      </c>
    </row>
    <row r="6132" spans="1:5">
      <c r="A6132">
        <v>6071</v>
      </c>
      <c r="B6132" s="138">
        <f>'Assets-Liab 5-6'!K25</f>
        <v>1959105</v>
      </c>
      <c r="D6132" s="2" t="str">
        <f t="shared" si="94"/>
        <v>Error?</v>
      </c>
      <c r="E6132" s="2" t="s">
        <v>190</v>
      </c>
    </row>
    <row r="6133" spans="1:5">
      <c r="A6133">
        <v>6072</v>
      </c>
      <c r="B6133" s="138">
        <f>'Assets-Liab 5-6'!C26</f>
        <v>0</v>
      </c>
      <c r="D6133" s="2" t="str">
        <f t="shared" si="94"/>
        <v>Error?</v>
      </c>
      <c r="E6133" s="2" t="s">
        <v>190</v>
      </c>
    </row>
    <row r="6134" spans="1:5">
      <c r="A6134">
        <v>6073</v>
      </c>
      <c r="B6134" s="138">
        <f>'Assets-Liab 5-6'!D26</f>
        <v>0</v>
      </c>
      <c r="D6134" s="2" t="str">
        <f t="shared" si="94"/>
        <v>Error?</v>
      </c>
      <c r="E6134" s="2" t="s">
        <v>190</v>
      </c>
    </row>
    <row r="6135" spans="1:5">
      <c r="A6135">
        <v>6074</v>
      </c>
      <c r="B6135" s="138">
        <f>'Assets-Liab 5-6'!E26</f>
        <v>0</v>
      </c>
      <c r="D6135" s="2" t="str">
        <f t="shared" si="94"/>
        <v>Error?</v>
      </c>
      <c r="E6135" s="2" t="s">
        <v>190</v>
      </c>
    </row>
    <row r="6136" spans="1:5">
      <c r="A6136">
        <v>6075</v>
      </c>
      <c r="B6136" s="138">
        <f>'Assets-Liab 5-6'!F26</f>
        <v>0</v>
      </c>
      <c r="D6136" s="2" t="str">
        <f t="shared" si="94"/>
        <v>Error?</v>
      </c>
      <c r="E6136" s="2" t="s">
        <v>190</v>
      </c>
    </row>
    <row r="6137" spans="1:5">
      <c r="A6137">
        <v>6076</v>
      </c>
      <c r="B6137" s="138">
        <f>'Assets-Liab 5-6'!G26</f>
        <v>0</v>
      </c>
      <c r="D6137" s="2" t="str">
        <f t="shared" si="94"/>
        <v>Error?</v>
      </c>
      <c r="E6137" s="2" t="s">
        <v>190</v>
      </c>
    </row>
    <row r="6138" spans="1:5">
      <c r="A6138">
        <v>6077</v>
      </c>
      <c r="B6138" s="138">
        <f>'Assets-Liab 5-6'!H26</f>
        <v>0</v>
      </c>
      <c r="D6138" s="2" t="str">
        <f t="shared" si="94"/>
        <v>Error?</v>
      </c>
      <c r="E6138" s="2" t="s">
        <v>190</v>
      </c>
    </row>
    <row r="6139" spans="1:5">
      <c r="A6139">
        <v>6078</v>
      </c>
      <c r="B6139" s="138">
        <f>'Assets-Liab 5-6'!I26</f>
        <v>0</v>
      </c>
      <c r="D6139" s="2" t="str">
        <f t="shared" si="94"/>
        <v>Error?</v>
      </c>
      <c r="E6139" s="2" t="s">
        <v>190</v>
      </c>
    </row>
    <row r="6140" spans="1:5">
      <c r="A6140">
        <v>6079</v>
      </c>
      <c r="B6140" s="138">
        <f>'Assets-Liab 5-6'!J26</f>
        <v>0</v>
      </c>
      <c r="D6140" s="2" t="str">
        <f t="shared" si="94"/>
        <v>Error?</v>
      </c>
      <c r="E6140" s="2" t="s">
        <v>190</v>
      </c>
    </row>
    <row r="6141" spans="1:5">
      <c r="A6141">
        <v>6080</v>
      </c>
      <c r="B6141" s="138">
        <f>'Assets-Liab 5-6'!K26</f>
        <v>0</v>
      </c>
      <c r="D6141" s="2" t="str">
        <f t="shared" si="94"/>
        <v>Error?</v>
      </c>
      <c r="E6141" s="2" t="s">
        <v>190</v>
      </c>
    </row>
    <row r="6142" spans="1:5">
      <c r="A6142">
        <v>6081</v>
      </c>
      <c r="B6142" s="138">
        <f>'Assets-Liab 5-6'!C27</f>
        <v>14981400</v>
      </c>
      <c r="D6142" s="2" t="str">
        <f t="shared" si="94"/>
        <v>Error?</v>
      </c>
      <c r="E6142" s="2" t="s">
        <v>190</v>
      </c>
    </row>
    <row r="6143" spans="1:5">
      <c r="A6143">
        <v>6082</v>
      </c>
      <c r="B6143" s="138">
        <f>'Assets-Liab 5-6'!D27</f>
        <v>2712068</v>
      </c>
      <c r="D6143" s="2" t="str">
        <f t="shared" ref="D6143:D6206" si="95">IF(ISBLANK(B6143),"OK",IF(A6143-B6143=0,"OK","Error?"))</f>
        <v>Error?</v>
      </c>
      <c r="E6143" s="2" t="s">
        <v>190</v>
      </c>
    </row>
    <row r="6144" spans="1:5">
      <c r="A6144">
        <v>6083</v>
      </c>
      <c r="B6144" s="138">
        <f>'Assets-Liab 5-6'!E27</f>
        <v>0</v>
      </c>
      <c r="D6144" s="2" t="str">
        <f t="shared" si="95"/>
        <v>Error?</v>
      </c>
      <c r="E6144" s="2" t="s">
        <v>190</v>
      </c>
    </row>
    <row r="6145" spans="1:5">
      <c r="A6145">
        <v>6084</v>
      </c>
      <c r="B6145" s="138">
        <f>'Assets-Liab 5-6'!F27</f>
        <v>538352</v>
      </c>
      <c r="D6145" s="2" t="str">
        <f t="shared" si="95"/>
        <v>Error?</v>
      </c>
      <c r="E6145" s="2" t="s">
        <v>190</v>
      </c>
    </row>
    <row r="6146" spans="1:5">
      <c r="A6146">
        <v>6085</v>
      </c>
      <c r="B6146" s="138">
        <f>'Assets-Liab 5-6'!G27</f>
        <v>6936</v>
      </c>
      <c r="D6146" s="2" t="str">
        <f t="shared" si="95"/>
        <v>Error?</v>
      </c>
      <c r="E6146" s="2" t="s">
        <v>190</v>
      </c>
    </row>
    <row r="6147" spans="1:5">
      <c r="A6147">
        <v>6086</v>
      </c>
      <c r="B6147" s="138">
        <f>'Assets-Liab 5-6'!H27</f>
        <v>1992456</v>
      </c>
      <c r="D6147" s="2" t="str">
        <f t="shared" si="95"/>
        <v>Error?</v>
      </c>
      <c r="E6147" s="2" t="s">
        <v>190</v>
      </c>
    </row>
    <row r="6148" spans="1:5">
      <c r="A6148">
        <v>6087</v>
      </c>
      <c r="B6148" s="138">
        <f>'Assets-Liab 5-6'!I27</f>
        <v>0</v>
      </c>
      <c r="D6148" s="2" t="str">
        <f t="shared" si="95"/>
        <v>Error?</v>
      </c>
      <c r="E6148" s="2" t="s">
        <v>190</v>
      </c>
    </row>
    <row r="6149" spans="1:5">
      <c r="A6149">
        <v>6088</v>
      </c>
      <c r="B6149" s="138">
        <f>'Assets-Liab 5-6'!J27</f>
        <v>230014</v>
      </c>
      <c r="D6149" s="2" t="str">
        <f t="shared" si="95"/>
        <v>Error?</v>
      </c>
      <c r="E6149" s="2" t="s">
        <v>190</v>
      </c>
    </row>
    <row r="6150" spans="1:5">
      <c r="A6150">
        <v>6089</v>
      </c>
      <c r="B6150" s="138">
        <f>'Assets-Liab 5-6'!K27</f>
        <v>707280</v>
      </c>
      <c r="D6150" s="2" t="str">
        <f t="shared" si="95"/>
        <v>Error?</v>
      </c>
      <c r="E6150" s="2" t="s">
        <v>190</v>
      </c>
    </row>
    <row r="6151" spans="1:5">
      <c r="A6151">
        <v>6090</v>
      </c>
      <c r="B6151" s="138">
        <f>'Assets-Liab 5-6'!C28</f>
        <v>0</v>
      </c>
      <c r="D6151" s="2" t="str">
        <f t="shared" si="95"/>
        <v>Error?</v>
      </c>
      <c r="E6151" s="2" t="s">
        <v>190</v>
      </c>
    </row>
    <row r="6152" spans="1:5">
      <c r="A6152">
        <v>6091</v>
      </c>
      <c r="B6152" s="138">
        <f>'Assets-Liab 5-6'!D28</f>
        <v>0</v>
      </c>
      <c r="D6152" s="2" t="str">
        <f t="shared" si="95"/>
        <v>Error?</v>
      </c>
      <c r="E6152" s="2" t="s">
        <v>190</v>
      </c>
    </row>
    <row r="6153" spans="1:5">
      <c r="A6153">
        <v>6092</v>
      </c>
      <c r="B6153" s="138">
        <f>'Assets-Liab 5-6'!E28</f>
        <v>0</v>
      </c>
      <c r="D6153" s="2" t="str">
        <f t="shared" si="95"/>
        <v>Error?</v>
      </c>
      <c r="E6153" s="2" t="s">
        <v>190</v>
      </c>
    </row>
    <row r="6154" spans="1:5">
      <c r="A6154">
        <v>6093</v>
      </c>
      <c r="B6154" s="138">
        <f>'Assets-Liab 5-6'!F28</f>
        <v>0</v>
      </c>
      <c r="D6154" s="2" t="str">
        <f t="shared" si="95"/>
        <v>Error?</v>
      </c>
      <c r="E6154" s="2" t="s">
        <v>190</v>
      </c>
    </row>
    <row r="6155" spans="1:5">
      <c r="A6155">
        <v>6094</v>
      </c>
      <c r="B6155" s="138">
        <f>'Assets-Liab 5-6'!G28</f>
        <v>0</v>
      </c>
      <c r="D6155" s="2" t="str">
        <f t="shared" si="95"/>
        <v>Error?</v>
      </c>
      <c r="E6155" s="2" t="s">
        <v>190</v>
      </c>
    </row>
    <row r="6156" spans="1:5">
      <c r="A6156">
        <v>6095</v>
      </c>
      <c r="B6156" s="138">
        <f>'Assets-Liab 5-6'!H28</f>
        <v>0</v>
      </c>
      <c r="D6156" s="2" t="str">
        <f t="shared" si="95"/>
        <v>Error?</v>
      </c>
      <c r="E6156" s="2" t="s">
        <v>190</v>
      </c>
    </row>
    <row r="6157" spans="1:5">
      <c r="A6157">
        <v>6096</v>
      </c>
      <c r="B6157" s="138">
        <f>'Assets-Liab 5-6'!I28</f>
        <v>0</v>
      </c>
      <c r="D6157" s="2" t="str">
        <f t="shared" si="95"/>
        <v>Error?</v>
      </c>
      <c r="E6157" s="2" t="s">
        <v>190</v>
      </c>
    </row>
    <row r="6158" spans="1:5">
      <c r="A6158">
        <v>6097</v>
      </c>
      <c r="B6158" s="138">
        <f>'Assets-Liab 5-6'!J28</f>
        <v>0</v>
      </c>
      <c r="D6158" s="2" t="str">
        <f t="shared" si="95"/>
        <v>Error?</v>
      </c>
      <c r="E6158" s="2" t="s">
        <v>190</v>
      </c>
    </row>
    <row r="6159" spans="1:5">
      <c r="A6159">
        <v>6098</v>
      </c>
      <c r="B6159" s="138">
        <f>'Assets-Liab 5-6'!K28</f>
        <v>0</v>
      </c>
      <c r="D6159" s="2" t="str">
        <f t="shared" si="95"/>
        <v>Error?</v>
      </c>
      <c r="E6159" s="2" t="s">
        <v>190</v>
      </c>
    </row>
    <row r="6160" spans="1:5">
      <c r="A6160">
        <v>6099</v>
      </c>
      <c r="B6160" s="138">
        <f>'Assets-Liab 5-6'!C29</f>
        <v>0</v>
      </c>
      <c r="D6160" s="2" t="str">
        <f t="shared" si="95"/>
        <v>Error?</v>
      </c>
      <c r="E6160" s="2" t="s">
        <v>190</v>
      </c>
    </row>
    <row r="6161" spans="1:5">
      <c r="A6161">
        <v>6100</v>
      </c>
      <c r="B6161" s="138">
        <f>'Assets-Liab 5-6'!D29</f>
        <v>0</v>
      </c>
      <c r="D6161" s="2" t="str">
        <f t="shared" si="95"/>
        <v>Error?</v>
      </c>
      <c r="E6161" s="2" t="s">
        <v>190</v>
      </c>
    </row>
    <row r="6162" spans="1:5">
      <c r="A6162">
        <v>6101</v>
      </c>
      <c r="B6162" s="138">
        <f>'Assets-Liab 5-6'!E29</f>
        <v>0</v>
      </c>
      <c r="D6162" s="2" t="str">
        <f t="shared" si="95"/>
        <v>Error?</v>
      </c>
      <c r="E6162" s="2" t="s">
        <v>190</v>
      </c>
    </row>
    <row r="6163" spans="1:5">
      <c r="A6163">
        <v>6102</v>
      </c>
      <c r="B6163" s="138">
        <f>'Assets-Liab 5-6'!F29</f>
        <v>0</v>
      </c>
      <c r="D6163" s="2" t="str">
        <f t="shared" si="95"/>
        <v>Error?</v>
      </c>
      <c r="E6163" s="2" t="s">
        <v>190</v>
      </c>
    </row>
    <row r="6164" spans="1:5">
      <c r="A6164">
        <v>6103</v>
      </c>
      <c r="B6164" s="138">
        <f>'Assets-Liab 5-6'!G29</f>
        <v>0</v>
      </c>
      <c r="D6164" s="2" t="str">
        <f t="shared" si="95"/>
        <v>Error?</v>
      </c>
      <c r="E6164" s="2" t="s">
        <v>190</v>
      </c>
    </row>
    <row r="6165" spans="1:5">
      <c r="A6165">
        <v>6104</v>
      </c>
      <c r="B6165" s="138">
        <f>'Assets-Liab 5-6'!H29</f>
        <v>0</v>
      </c>
      <c r="D6165" s="2" t="str">
        <f t="shared" si="95"/>
        <v>Error?</v>
      </c>
      <c r="E6165" s="2" t="s">
        <v>190</v>
      </c>
    </row>
    <row r="6166" spans="1:5">
      <c r="A6166">
        <v>6105</v>
      </c>
      <c r="B6166" s="138">
        <f>'Assets-Liab 5-6'!I29</f>
        <v>0</v>
      </c>
      <c r="D6166" s="2" t="str">
        <f t="shared" si="95"/>
        <v>Error?</v>
      </c>
      <c r="E6166" s="2" t="s">
        <v>190</v>
      </c>
    </row>
    <row r="6167" spans="1:5">
      <c r="A6167">
        <v>6106</v>
      </c>
      <c r="B6167" s="138">
        <f>'Assets-Liab 5-6'!J29</f>
        <v>0</v>
      </c>
      <c r="D6167" s="2" t="str">
        <f t="shared" si="95"/>
        <v>Error?</v>
      </c>
      <c r="E6167" s="2" t="s">
        <v>190</v>
      </c>
    </row>
    <row r="6168" spans="1:5">
      <c r="A6168">
        <v>6107</v>
      </c>
      <c r="B6168" s="138">
        <f>'Assets-Liab 5-6'!K29</f>
        <v>0</v>
      </c>
      <c r="D6168" s="2" t="str">
        <f t="shared" si="95"/>
        <v>Error?</v>
      </c>
      <c r="E6168" s="2" t="s">
        <v>190</v>
      </c>
    </row>
    <row r="6169" spans="1:5">
      <c r="A6169">
        <v>6108</v>
      </c>
      <c r="B6169" s="138">
        <f>'Assets-Liab 5-6'!C30</f>
        <v>19499230</v>
      </c>
      <c r="D6169" s="2" t="str">
        <f t="shared" si="95"/>
        <v>Error?</v>
      </c>
      <c r="E6169" s="2" t="s">
        <v>190</v>
      </c>
    </row>
    <row r="6170" spans="1:5">
      <c r="A6170">
        <v>6109</v>
      </c>
      <c r="B6170" s="138">
        <f>'Assets-Liab 5-6'!D30</f>
        <v>79307</v>
      </c>
      <c r="D6170" s="2" t="str">
        <f t="shared" si="95"/>
        <v>Error?</v>
      </c>
      <c r="E6170" s="2" t="s">
        <v>190</v>
      </c>
    </row>
    <row r="6171" spans="1:5">
      <c r="A6171">
        <v>6110</v>
      </c>
      <c r="B6171" s="138">
        <f>'Assets-Liab 5-6'!E30</f>
        <v>0</v>
      </c>
      <c r="D6171" s="2" t="str">
        <f t="shared" si="95"/>
        <v>Error?</v>
      </c>
      <c r="E6171" s="2" t="s">
        <v>190</v>
      </c>
    </row>
    <row r="6172" spans="1:5">
      <c r="A6172">
        <v>6111</v>
      </c>
      <c r="B6172" s="138">
        <f>'Assets-Liab 5-6'!F30</f>
        <v>286976</v>
      </c>
      <c r="D6172" s="2" t="str">
        <f t="shared" si="95"/>
        <v>Error?</v>
      </c>
      <c r="E6172" s="2" t="s">
        <v>190</v>
      </c>
    </row>
    <row r="6173" spans="1:5">
      <c r="A6173">
        <v>6112</v>
      </c>
      <c r="B6173" s="138">
        <f>'Assets-Liab 5-6'!G30</f>
        <v>0</v>
      </c>
      <c r="D6173" s="2" t="str">
        <f t="shared" si="95"/>
        <v>Error?</v>
      </c>
      <c r="E6173" s="2" t="s">
        <v>190</v>
      </c>
    </row>
    <row r="6174" spans="1:5">
      <c r="A6174">
        <v>6113</v>
      </c>
      <c r="B6174" s="138">
        <f>'Assets-Liab 5-6'!H30</f>
        <v>15870</v>
      </c>
      <c r="D6174" s="2" t="str">
        <f t="shared" si="95"/>
        <v>Error?</v>
      </c>
      <c r="E6174" s="2" t="s">
        <v>190</v>
      </c>
    </row>
    <row r="6175" spans="1:5">
      <c r="A6175">
        <v>6114</v>
      </c>
      <c r="B6175" s="138">
        <f>'Assets-Liab 5-6'!I30</f>
        <v>0</v>
      </c>
      <c r="D6175" s="2" t="str">
        <f t="shared" si="95"/>
        <v>Error?</v>
      </c>
      <c r="E6175" s="2" t="s">
        <v>190</v>
      </c>
    </row>
    <row r="6176" spans="1:5">
      <c r="A6176">
        <v>6115</v>
      </c>
      <c r="B6176" s="138">
        <f>'Assets-Liab 5-6'!J30</f>
        <v>52299</v>
      </c>
      <c r="D6176" s="2" t="str">
        <f t="shared" si="95"/>
        <v>Error?</v>
      </c>
      <c r="E6176" s="2" t="s">
        <v>190</v>
      </c>
    </row>
    <row r="6177" spans="1:5">
      <c r="A6177">
        <v>6116</v>
      </c>
      <c r="B6177" s="138">
        <f>'Assets-Liab 5-6'!K30</f>
        <v>19774</v>
      </c>
      <c r="D6177" s="2" t="str">
        <f t="shared" si="95"/>
        <v>Error?</v>
      </c>
      <c r="E6177" s="2" t="s">
        <v>190</v>
      </c>
    </row>
    <row r="6178" spans="1:5">
      <c r="A6178">
        <v>6117</v>
      </c>
      <c r="B6178" s="138">
        <f>'Assets-Liab 5-6'!E31</f>
        <v>0</v>
      </c>
      <c r="D6178" s="2" t="str">
        <f t="shared" si="95"/>
        <v>Error?</v>
      </c>
      <c r="E6178" s="2" t="s">
        <v>190</v>
      </c>
    </row>
    <row r="6179" spans="1:5">
      <c r="A6179">
        <v>6118</v>
      </c>
      <c r="B6179" s="138">
        <f>'Assets-Liab 5-6'!I31</f>
        <v>0</v>
      </c>
      <c r="D6179" s="2" t="str">
        <f t="shared" si="95"/>
        <v>Error?</v>
      </c>
      <c r="E6179" s="2" t="s">
        <v>190</v>
      </c>
    </row>
    <row r="6180" spans="1:5">
      <c r="A6180">
        <v>6119</v>
      </c>
      <c r="B6180" s="138">
        <f>'Assets-Liab 5-6'!J31</f>
        <v>0</v>
      </c>
      <c r="D6180" s="2" t="str">
        <f t="shared" si="95"/>
        <v>Error?</v>
      </c>
      <c r="E6180" s="2" t="s">
        <v>190</v>
      </c>
    </row>
    <row r="6181" spans="1:5">
      <c r="A6181">
        <v>6120</v>
      </c>
      <c r="B6181" s="138">
        <f>'Assets-Liab 5-6'!J32</f>
        <v>2954978</v>
      </c>
      <c r="D6181" s="2" t="str">
        <f t="shared" si="95"/>
        <v>Error?</v>
      </c>
      <c r="E6181" s="2" t="s">
        <v>190</v>
      </c>
    </row>
    <row r="6182" spans="1:5">
      <c r="A6182">
        <v>6121</v>
      </c>
      <c r="B6182" s="138">
        <f>'Assets-Liab 5-6'!C33</f>
        <v>0</v>
      </c>
      <c r="D6182" s="2" t="str">
        <f t="shared" si="95"/>
        <v>Error?</v>
      </c>
      <c r="E6182" s="2" t="s">
        <v>190</v>
      </c>
    </row>
    <row r="6183" spans="1:5">
      <c r="A6183">
        <v>6122</v>
      </c>
      <c r="B6183" s="138">
        <f>'Assets-Liab 5-6'!D33</f>
        <v>0</v>
      </c>
      <c r="D6183" s="2" t="str">
        <f t="shared" si="95"/>
        <v>Error?</v>
      </c>
      <c r="E6183" s="2" t="s">
        <v>190</v>
      </c>
    </row>
    <row r="6184" spans="1:5">
      <c r="A6184">
        <v>6123</v>
      </c>
      <c r="B6184" s="138">
        <f>'Assets-Liab 5-6'!E33</f>
        <v>0</v>
      </c>
      <c r="D6184" s="2" t="str">
        <f t="shared" si="95"/>
        <v>Error?</v>
      </c>
      <c r="E6184" s="2" t="s">
        <v>190</v>
      </c>
    </row>
    <row r="6185" spans="1:5">
      <c r="A6185">
        <v>6124</v>
      </c>
      <c r="B6185" s="138">
        <f>'Assets-Liab 5-6'!F33</f>
        <v>0</v>
      </c>
      <c r="D6185" s="2" t="str">
        <f t="shared" si="95"/>
        <v>Error?</v>
      </c>
      <c r="E6185" s="2" t="s">
        <v>190</v>
      </c>
    </row>
    <row r="6186" spans="1:5">
      <c r="A6186">
        <v>6125</v>
      </c>
      <c r="B6186" s="138">
        <f>'Assets-Liab 5-6'!G33</f>
        <v>0</v>
      </c>
      <c r="D6186" s="2" t="str">
        <f t="shared" si="95"/>
        <v>Error?</v>
      </c>
      <c r="E6186" s="2" t="s">
        <v>190</v>
      </c>
    </row>
    <row r="6187" spans="1:5">
      <c r="A6187">
        <v>6126</v>
      </c>
      <c r="B6187" s="138">
        <f>'Assets-Liab 5-6'!H33</f>
        <v>0</v>
      </c>
      <c r="D6187" s="2" t="str">
        <f t="shared" si="95"/>
        <v>Error?</v>
      </c>
      <c r="E6187" s="2" t="s">
        <v>190</v>
      </c>
    </row>
    <row r="6188" spans="1:5">
      <c r="A6188">
        <v>6127</v>
      </c>
      <c r="B6188" s="138">
        <f>'Assets-Liab 5-6'!I33</f>
        <v>0</v>
      </c>
      <c r="D6188" s="2" t="str">
        <f t="shared" si="95"/>
        <v>Error?</v>
      </c>
      <c r="E6188" s="2" t="s">
        <v>190</v>
      </c>
    </row>
    <row r="6189" spans="1:5">
      <c r="A6189">
        <v>6128</v>
      </c>
      <c r="B6189" s="138">
        <f>'Assets-Liab 5-6'!J33</f>
        <v>0</v>
      </c>
      <c r="D6189" s="2" t="str">
        <f t="shared" si="95"/>
        <v>Error?</v>
      </c>
      <c r="E6189" s="2" t="s">
        <v>190</v>
      </c>
    </row>
    <row r="6190" spans="1:5">
      <c r="A6190">
        <v>6129</v>
      </c>
      <c r="B6190" s="138">
        <f>'Assets-Liab 5-6'!K33</f>
        <v>0</v>
      </c>
      <c r="D6190" s="2" t="str">
        <f t="shared" si="95"/>
        <v>Error?</v>
      </c>
      <c r="E6190" s="2" t="s">
        <v>190</v>
      </c>
    </row>
    <row r="6191" spans="1:5">
      <c r="A6191">
        <v>6130</v>
      </c>
      <c r="B6191" s="138">
        <f>'Assets-Liab 5-6'!J34</f>
        <v>3237291</v>
      </c>
      <c r="D6191" s="2" t="str">
        <f t="shared" si="95"/>
        <v>Error?</v>
      </c>
      <c r="E6191" s="2" t="s">
        <v>190</v>
      </c>
    </row>
    <row r="6192" spans="1:5">
      <c r="A6192" s="129">
        <v>6131</v>
      </c>
      <c r="D6192" s="2" t="str">
        <f t="shared" si="95"/>
        <v>OK</v>
      </c>
      <c r="E6192" s="2" t="s">
        <v>136</v>
      </c>
    </row>
    <row r="6193" spans="1:5">
      <c r="A6193" s="129">
        <v>6132</v>
      </c>
      <c r="D6193" s="2" t="str">
        <f t="shared" si="95"/>
        <v>OK</v>
      </c>
      <c r="E6193" s="2" t="s">
        <v>136</v>
      </c>
    </row>
    <row r="6194" spans="1:5">
      <c r="A6194" s="129">
        <v>6133</v>
      </c>
      <c r="D6194" s="2" t="str">
        <f t="shared" si="95"/>
        <v>OK</v>
      </c>
      <c r="E6194" s="2" t="s">
        <v>136</v>
      </c>
    </row>
    <row r="6195" spans="1:5">
      <c r="A6195" s="129">
        <v>6134</v>
      </c>
      <c r="D6195" s="2" t="str">
        <f t="shared" si="95"/>
        <v>OK</v>
      </c>
      <c r="E6195" s="2" t="s">
        <v>136</v>
      </c>
    </row>
    <row r="6196" spans="1:5">
      <c r="A6196" s="129">
        <v>6135</v>
      </c>
      <c r="D6196" s="2" t="str">
        <f t="shared" si="95"/>
        <v>OK</v>
      </c>
      <c r="E6196" s="2" t="s">
        <v>136</v>
      </c>
    </row>
    <row r="6197" spans="1:5">
      <c r="A6197" s="129">
        <v>6136</v>
      </c>
      <c r="D6197" s="2" t="str">
        <f t="shared" si="95"/>
        <v>OK</v>
      </c>
      <c r="E6197" s="2" t="s">
        <v>136</v>
      </c>
    </row>
    <row r="6198" spans="1:5">
      <c r="A6198" s="129">
        <v>6137</v>
      </c>
      <c r="D6198" s="2" t="str">
        <f t="shared" si="95"/>
        <v>OK</v>
      </c>
      <c r="E6198" s="2" t="s">
        <v>136</v>
      </c>
    </row>
    <row r="6199" spans="1:5">
      <c r="A6199" s="129">
        <v>6138</v>
      </c>
      <c r="D6199" s="2" t="str">
        <f t="shared" si="95"/>
        <v>OK</v>
      </c>
      <c r="E6199" s="2" t="s">
        <v>136</v>
      </c>
    </row>
    <row r="6200" spans="1:5">
      <c r="A6200" s="129">
        <v>6139</v>
      </c>
      <c r="D6200" s="2" t="str">
        <f t="shared" si="95"/>
        <v>OK</v>
      </c>
      <c r="E6200" s="2" t="s">
        <v>136</v>
      </c>
    </row>
    <row r="6201" spans="1:5">
      <c r="A6201" s="129">
        <v>6140</v>
      </c>
      <c r="D6201" s="2" t="str">
        <f t="shared" si="95"/>
        <v>OK</v>
      </c>
      <c r="E6201" s="2" t="s">
        <v>136</v>
      </c>
    </row>
    <row r="6202" spans="1:5">
      <c r="A6202" s="129">
        <v>6141</v>
      </c>
      <c r="D6202" s="2" t="str">
        <f t="shared" si="95"/>
        <v>OK</v>
      </c>
      <c r="E6202" s="2" t="s">
        <v>136</v>
      </c>
    </row>
    <row r="6203" spans="1:5">
      <c r="A6203" s="129">
        <v>6142</v>
      </c>
      <c r="D6203" s="2" t="str">
        <f t="shared" si="95"/>
        <v>OK</v>
      </c>
      <c r="E6203" s="2" t="s">
        <v>136</v>
      </c>
    </row>
    <row r="6204" spans="1:5">
      <c r="A6204" s="129">
        <v>6143</v>
      </c>
      <c r="D6204" s="2" t="str">
        <f t="shared" si="95"/>
        <v>OK</v>
      </c>
      <c r="E6204" s="2" t="s">
        <v>136</v>
      </c>
    </row>
    <row r="6205" spans="1:5">
      <c r="A6205" s="129">
        <v>6144</v>
      </c>
      <c r="D6205" s="2" t="str">
        <f t="shared" si="95"/>
        <v>OK</v>
      </c>
      <c r="E6205" s="2" t="s">
        <v>136</v>
      </c>
    </row>
    <row r="6206" spans="1:5">
      <c r="A6206" s="129">
        <v>6145</v>
      </c>
      <c r="D6206" s="2" t="str">
        <f t="shared" si="95"/>
        <v>OK</v>
      </c>
      <c r="E6206" s="2" t="s">
        <v>136</v>
      </c>
    </row>
    <row r="6207" spans="1:5">
      <c r="A6207" s="129">
        <v>6146</v>
      </c>
      <c r="D6207" s="2" t="str">
        <f t="shared" ref="D6207:D6270" si="96">IF(ISBLANK(B6207),"OK",IF(A6207-B6207=0,"OK","Error?"))</f>
        <v>OK</v>
      </c>
      <c r="E6207" s="2" t="s">
        <v>136</v>
      </c>
    </row>
    <row r="6208" spans="1:5">
      <c r="A6208" s="129">
        <v>6147</v>
      </c>
      <c r="D6208" s="2" t="str">
        <f t="shared" si="96"/>
        <v>OK</v>
      </c>
      <c r="E6208" s="2" t="s">
        <v>136</v>
      </c>
    </row>
    <row r="6209" spans="1:5">
      <c r="A6209" s="129">
        <v>6148</v>
      </c>
      <c r="D6209" s="2" t="str">
        <f t="shared" si="96"/>
        <v>OK</v>
      </c>
      <c r="E6209" s="2" t="s">
        <v>136</v>
      </c>
    </row>
    <row r="6210" spans="1:5">
      <c r="A6210" s="129">
        <v>6149</v>
      </c>
      <c r="D6210" s="2" t="str">
        <f t="shared" si="96"/>
        <v>OK</v>
      </c>
      <c r="E6210" s="2" t="s">
        <v>136</v>
      </c>
    </row>
    <row r="6211" spans="1:5">
      <c r="A6211" s="129">
        <v>6150</v>
      </c>
      <c r="D6211" s="2" t="str">
        <f t="shared" si="96"/>
        <v>OK</v>
      </c>
      <c r="E6211" s="2" t="s">
        <v>136</v>
      </c>
    </row>
    <row r="6212" spans="1:5">
      <c r="A6212" s="129">
        <v>6151</v>
      </c>
      <c r="D6212" s="2" t="str">
        <f t="shared" si="96"/>
        <v>OK</v>
      </c>
      <c r="E6212" s="2" t="s">
        <v>136</v>
      </c>
    </row>
    <row r="6213" spans="1:5">
      <c r="A6213" s="129">
        <v>6152</v>
      </c>
      <c r="D6213" s="2" t="str">
        <f t="shared" si="96"/>
        <v>OK</v>
      </c>
      <c r="E6213" s="2" t="s">
        <v>136</v>
      </c>
    </row>
    <row r="6214" spans="1:5">
      <c r="A6214">
        <v>6153</v>
      </c>
      <c r="B6214" s="138">
        <f>'Assets-Liab 5-6'!J38</f>
        <v>10656467</v>
      </c>
      <c r="D6214" s="2" t="str">
        <f t="shared" si="96"/>
        <v>Error?</v>
      </c>
      <c r="E6214" s="2" t="s">
        <v>190</v>
      </c>
    </row>
    <row r="6215" spans="1:5">
      <c r="A6215">
        <v>6154</v>
      </c>
      <c r="B6215" s="138">
        <f>'Assets-Liab 5-6'!J39</f>
        <v>0</v>
      </c>
      <c r="D6215" s="2" t="str">
        <f t="shared" si="96"/>
        <v>Error?</v>
      </c>
      <c r="E6215" s="2" t="s">
        <v>190</v>
      </c>
    </row>
    <row r="6216" spans="1:5">
      <c r="A6216">
        <v>6155</v>
      </c>
      <c r="B6216" s="138">
        <f>'Assets-Liab 5-6'!J41</f>
        <v>13893758</v>
      </c>
      <c r="D6216" s="2" t="str">
        <f t="shared" si="96"/>
        <v>Error?</v>
      </c>
      <c r="E6216" s="2" t="s">
        <v>190</v>
      </c>
    </row>
    <row r="6217" spans="1:5">
      <c r="A6217">
        <v>6156</v>
      </c>
      <c r="B6217" s="138">
        <f>'Assets-Liab 5-6'!J4</f>
        <v>8833256</v>
      </c>
      <c r="D6217" s="2" t="str">
        <f t="shared" si="96"/>
        <v>Error?</v>
      </c>
      <c r="E6217" s="2" t="s">
        <v>190</v>
      </c>
    </row>
    <row r="6218" spans="1:5">
      <c r="A6218">
        <v>6157</v>
      </c>
      <c r="B6218" s="138">
        <f>'Assets-Liab 5-6'!J5</f>
        <v>0</v>
      </c>
      <c r="D6218" s="2" t="str">
        <f t="shared" si="96"/>
        <v>Error?</v>
      </c>
      <c r="E6218" s="2" t="s">
        <v>190</v>
      </c>
    </row>
    <row r="6219" spans="1:5">
      <c r="A6219">
        <v>6158</v>
      </c>
      <c r="B6219" s="138">
        <f>'Assets-Liab 5-6'!J6</f>
        <v>4975483</v>
      </c>
      <c r="D6219" s="2" t="str">
        <f t="shared" si="96"/>
        <v>Error?</v>
      </c>
      <c r="E6219" s="2" t="s">
        <v>190</v>
      </c>
    </row>
    <row r="6220" spans="1:5">
      <c r="A6220">
        <v>6159</v>
      </c>
      <c r="B6220" s="138">
        <f>'Acct Summary 7-8'!J4</f>
        <v>6381132</v>
      </c>
      <c r="D6220" s="2" t="str">
        <f t="shared" si="96"/>
        <v>Error?</v>
      </c>
      <c r="E6220" s="2" t="s">
        <v>190</v>
      </c>
    </row>
    <row r="6221" spans="1:5">
      <c r="A6221">
        <v>6160</v>
      </c>
      <c r="B6221" s="138">
        <f>'Acct Summary 7-8'!J6</f>
        <v>0</v>
      </c>
      <c r="D6221" s="2" t="str">
        <f t="shared" si="96"/>
        <v>Error?</v>
      </c>
      <c r="E6221" s="2" t="s">
        <v>190</v>
      </c>
    </row>
    <row r="6222" spans="1:5">
      <c r="A6222">
        <v>6161</v>
      </c>
      <c r="B6222" s="138">
        <f>'Acct Summary 7-8'!J7</f>
        <v>0</v>
      </c>
      <c r="D6222" s="2" t="str">
        <f t="shared" si="96"/>
        <v>Error?</v>
      </c>
      <c r="E6222" s="2" t="s">
        <v>190</v>
      </c>
    </row>
    <row r="6223" spans="1:5">
      <c r="A6223">
        <v>6162</v>
      </c>
      <c r="B6223" s="138">
        <f>'Acct Summary 7-8'!J8</f>
        <v>6381132</v>
      </c>
      <c r="D6223" s="2" t="str">
        <f t="shared" si="96"/>
        <v>Error?</v>
      </c>
      <c r="E6223" s="2" t="s">
        <v>190</v>
      </c>
    </row>
    <row r="6224" spans="1:5">
      <c r="A6224">
        <v>6163</v>
      </c>
      <c r="B6224" s="138">
        <f>'Acct Summary 7-8'!J9</f>
        <v>0</v>
      </c>
      <c r="D6224" s="2" t="str">
        <f t="shared" si="96"/>
        <v>Error?</v>
      </c>
      <c r="E6224" s="2" t="s">
        <v>190</v>
      </c>
    </row>
    <row r="6225" spans="1:5">
      <c r="A6225">
        <v>6164</v>
      </c>
      <c r="B6225" s="138">
        <f>'Acct Summary 7-8'!J10</f>
        <v>6381132</v>
      </c>
      <c r="D6225" s="2" t="str">
        <f t="shared" si="96"/>
        <v>Error?</v>
      </c>
      <c r="E6225" s="2" t="s">
        <v>190</v>
      </c>
    </row>
    <row r="6226" spans="1:5">
      <c r="A6226">
        <v>6165</v>
      </c>
      <c r="B6226" s="138">
        <f>'Acct Summary 7-8'!J16</f>
        <v>0</v>
      </c>
      <c r="D6226" s="2" t="str">
        <f t="shared" si="96"/>
        <v>Error?</v>
      </c>
      <c r="E6226" s="2" t="s">
        <v>190</v>
      </c>
    </row>
    <row r="6227" spans="1:5">
      <c r="A6227">
        <v>6166</v>
      </c>
      <c r="B6227" s="138">
        <f>'Acct Summary 7-8'!J17</f>
        <v>6654175</v>
      </c>
      <c r="D6227" s="2" t="str">
        <f t="shared" si="96"/>
        <v>Error?</v>
      </c>
      <c r="E6227" s="2" t="s">
        <v>190</v>
      </c>
    </row>
    <row r="6228" spans="1:5">
      <c r="A6228">
        <v>6167</v>
      </c>
      <c r="B6228" s="138">
        <f>'Acct Summary 7-8'!J18</f>
        <v>0</v>
      </c>
      <c r="D6228" s="2" t="str">
        <f t="shared" si="96"/>
        <v>Error?</v>
      </c>
      <c r="E6228" s="2" t="s">
        <v>190</v>
      </c>
    </row>
    <row r="6229" spans="1:5">
      <c r="A6229">
        <v>6168</v>
      </c>
      <c r="B6229" s="138">
        <f>'Acct Summary 7-8'!J19</f>
        <v>6654175</v>
      </c>
      <c r="D6229" s="2" t="str">
        <f t="shared" si="96"/>
        <v>Error?</v>
      </c>
      <c r="E6229" s="2" t="s">
        <v>190</v>
      </c>
    </row>
    <row r="6230" spans="1:5">
      <c r="A6230">
        <v>6169</v>
      </c>
      <c r="B6230" s="138">
        <f>'Acct Summary 7-8'!J20</f>
        <v>-273043</v>
      </c>
      <c r="D6230" s="2" t="str">
        <f t="shared" si="96"/>
        <v>Error?</v>
      </c>
      <c r="E6230" s="2" t="s">
        <v>190</v>
      </c>
    </row>
    <row r="6231" spans="1:5">
      <c r="A6231">
        <v>6170</v>
      </c>
      <c r="B6231" s="138">
        <f>'Acct Summary 7-8'!J26</f>
        <v>0</v>
      </c>
      <c r="D6231" s="2" t="str">
        <f t="shared" si="96"/>
        <v>Error?</v>
      </c>
      <c r="E6231" s="2" t="s">
        <v>190</v>
      </c>
    </row>
    <row r="6232" spans="1:5">
      <c r="A6232">
        <v>6171</v>
      </c>
      <c r="B6232" s="138">
        <f>'Acct Summary 7-8'!J28</f>
        <v>0</v>
      </c>
      <c r="D6232" s="2" t="str">
        <f t="shared" si="96"/>
        <v>Error?</v>
      </c>
      <c r="E6232" s="2" t="s">
        <v>190</v>
      </c>
    </row>
    <row r="6233" spans="1:5">
      <c r="A6233">
        <v>6172</v>
      </c>
      <c r="B6233" s="138">
        <f>'Acct Summary 7-8'!J33</f>
        <v>0</v>
      </c>
      <c r="D6233" s="2" t="str">
        <f t="shared" si="96"/>
        <v>Error?</v>
      </c>
      <c r="E6233" s="2" t="s">
        <v>190</v>
      </c>
    </row>
    <row r="6234" spans="1:5">
      <c r="A6234">
        <v>6173</v>
      </c>
      <c r="B6234" s="138">
        <f>'Acct Summary 7-8'!J34</f>
        <v>0</v>
      </c>
      <c r="D6234" s="2" t="str">
        <f t="shared" si="96"/>
        <v>Error?</v>
      </c>
      <c r="E6234" s="2" t="s">
        <v>190</v>
      </c>
    </row>
    <row r="6235" spans="1:5">
      <c r="A6235">
        <v>6174</v>
      </c>
      <c r="B6235" s="138">
        <f>'Acct Summary 7-8'!J35</f>
        <v>0</v>
      </c>
      <c r="D6235" s="2" t="str">
        <f t="shared" si="96"/>
        <v>Error?</v>
      </c>
      <c r="E6235" s="2" t="s">
        <v>190</v>
      </c>
    </row>
    <row r="6236" spans="1:5">
      <c r="A6236">
        <v>6175</v>
      </c>
      <c r="B6236" s="138">
        <f>'Acct Summary 7-8'!J36</f>
        <v>0</v>
      </c>
      <c r="D6236" s="2" t="str">
        <f t="shared" si="96"/>
        <v>Error?</v>
      </c>
      <c r="E6236" s="2" t="s">
        <v>190</v>
      </c>
    </row>
    <row r="6237" spans="1:5">
      <c r="A6237">
        <v>6176</v>
      </c>
      <c r="B6237" s="138">
        <f>'Acct Summary 7-8'!J43</f>
        <v>0</v>
      </c>
      <c r="D6237" s="2" t="str">
        <f t="shared" si="96"/>
        <v>Error?</v>
      </c>
      <c r="E6237" s="2" t="s">
        <v>190</v>
      </c>
    </row>
    <row r="6238" spans="1:5">
      <c r="A6238">
        <v>6177</v>
      </c>
      <c r="B6238" s="138">
        <f>'Acct Summary 7-8'!J44</f>
        <v>0</v>
      </c>
      <c r="D6238" s="2" t="str">
        <f t="shared" si="96"/>
        <v>Error?</v>
      </c>
      <c r="E6238" s="2" t="s">
        <v>190</v>
      </c>
    </row>
    <row r="6239" spans="1:5">
      <c r="A6239">
        <v>6178</v>
      </c>
      <c r="B6239" s="138">
        <f>'Acct Summary 7-8'!J50</f>
        <v>0</v>
      </c>
      <c r="D6239" s="2" t="str">
        <f t="shared" si="96"/>
        <v>Error?</v>
      </c>
      <c r="E6239" s="2" t="s">
        <v>190</v>
      </c>
    </row>
    <row r="6240" spans="1:5">
      <c r="A6240">
        <v>6179</v>
      </c>
      <c r="B6240" s="138">
        <f>'Acct Summary 7-8'!C54</f>
        <v>0</v>
      </c>
      <c r="D6240" s="2" t="str">
        <f t="shared" si="96"/>
        <v>Error?</v>
      </c>
      <c r="E6240" s="2" t="s">
        <v>190</v>
      </c>
    </row>
    <row r="6241" spans="1:5">
      <c r="A6241">
        <v>6180</v>
      </c>
      <c r="B6241" s="138">
        <f>'Acct Summary 7-8'!D54</f>
        <v>0</v>
      </c>
      <c r="D6241" s="2" t="str">
        <f t="shared" si="96"/>
        <v>Error?</v>
      </c>
      <c r="E6241" s="2" t="s">
        <v>190</v>
      </c>
    </row>
    <row r="6242" spans="1:5">
      <c r="A6242">
        <v>6181</v>
      </c>
      <c r="B6242" s="138">
        <f>'Acct Summary 7-8'!H54</f>
        <v>0</v>
      </c>
      <c r="D6242" s="2" t="str">
        <f t="shared" si="96"/>
        <v>Error?</v>
      </c>
      <c r="E6242" s="2" t="s">
        <v>190</v>
      </c>
    </row>
    <row r="6243" spans="1:5">
      <c r="A6243">
        <v>6182</v>
      </c>
      <c r="B6243" s="138">
        <f>'Acct Summary 7-8'!C58</f>
        <v>0</v>
      </c>
      <c r="D6243" s="2" t="str">
        <f t="shared" si="96"/>
        <v>Error?</v>
      </c>
      <c r="E6243" s="2" t="s">
        <v>190</v>
      </c>
    </row>
    <row r="6244" spans="1:5">
      <c r="A6244">
        <v>6183</v>
      </c>
      <c r="B6244" s="138">
        <f>'Acct Summary 7-8'!D58</f>
        <v>0</v>
      </c>
      <c r="D6244" s="2" t="str">
        <f t="shared" si="96"/>
        <v>Error?</v>
      </c>
      <c r="E6244" s="2" t="s">
        <v>190</v>
      </c>
    </row>
    <row r="6245" spans="1:5">
      <c r="A6245">
        <v>6184</v>
      </c>
      <c r="B6245" s="138">
        <f>'Acct Summary 7-8'!H58</f>
        <v>0</v>
      </c>
      <c r="D6245" s="2" t="str">
        <f t="shared" si="96"/>
        <v>Error?</v>
      </c>
      <c r="E6245" s="2" t="s">
        <v>190</v>
      </c>
    </row>
    <row r="6246" spans="1:5">
      <c r="A6246">
        <v>6185</v>
      </c>
      <c r="B6246" s="138">
        <f>'Acct Summary 7-8'!C62</f>
        <v>0</v>
      </c>
      <c r="D6246" s="2" t="str">
        <f t="shared" si="96"/>
        <v>Error?</v>
      </c>
      <c r="E6246" s="2" t="s">
        <v>190</v>
      </c>
    </row>
    <row r="6247" spans="1:5">
      <c r="A6247">
        <v>6186</v>
      </c>
      <c r="B6247" s="138">
        <f>'Acct Summary 7-8'!D62</f>
        <v>0</v>
      </c>
      <c r="D6247" s="2" t="str">
        <f t="shared" si="96"/>
        <v>Error?</v>
      </c>
      <c r="E6247" s="2" t="s">
        <v>190</v>
      </c>
    </row>
    <row r="6248" spans="1:5">
      <c r="A6248">
        <v>6187</v>
      </c>
      <c r="B6248" s="138">
        <f>'Acct Summary 7-8'!C66</f>
        <v>0</v>
      </c>
      <c r="D6248" s="2" t="str">
        <f t="shared" si="96"/>
        <v>Error?</v>
      </c>
      <c r="E6248" s="2" t="s">
        <v>190</v>
      </c>
    </row>
    <row r="6249" spans="1:5">
      <c r="A6249">
        <v>6188</v>
      </c>
      <c r="B6249" s="138">
        <f>'Acct Summary 7-8'!D66</f>
        <v>0</v>
      </c>
      <c r="D6249" s="2" t="str">
        <f t="shared" si="96"/>
        <v>Error?</v>
      </c>
      <c r="E6249" s="2" t="s">
        <v>190</v>
      </c>
    </row>
    <row r="6250" spans="1:5">
      <c r="A6250">
        <v>6189</v>
      </c>
      <c r="B6250" s="138">
        <f>'Acct Summary 7-8'!C70</f>
        <v>0</v>
      </c>
      <c r="D6250" s="2" t="str">
        <f t="shared" si="96"/>
        <v>Error?</v>
      </c>
      <c r="E6250" s="2" t="s">
        <v>190</v>
      </c>
    </row>
    <row r="6251" spans="1:5">
      <c r="A6251">
        <v>6190</v>
      </c>
      <c r="B6251" s="138">
        <f>'Acct Summary 7-8'!D70</f>
        <v>0</v>
      </c>
      <c r="D6251" s="2" t="str">
        <f t="shared" si="96"/>
        <v>Error?</v>
      </c>
      <c r="E6251" s="2" t="s">
        <v>190</v>
      </c>
    </row>
    <row r="6252" spans="1:5">
      <c r="A6252">
        <v>6191</v>
      </c>
      <c r="B6252" s="138">
        <f>'Acct Summary 7-8'!C74</f>
        <v>0</v>
      </c>
      <c r="D6252" s="2" t="str">
        <f t="shared" si="96"/>
        <v>Error?</v>
      </c>
      <c r="E6252" s="2" t="s">
        <v>190</v>
      </c>
    </row>
    <row r="6253" spans="1:5">
      <c r="A6253">
        <v>6192</v>
      </c>
      <c r="B6253" s="138">
        <f>'Acct Summary 7-8'!D74</f>
        <v>0</v>
      </c>
      <c r="D6253" s="2" t="str">
        <f t="shared" si="96"/>
        <v>Error?</v>
      </c>
      <c r="E6253" s="2" t="s">
        <v>190</v>
      </c>
    </row>
    <row r="6254" spans="1:5">
      <c r="A6254">
        <v>6193</v>
      </c>
      <c r="B6254" s="138">
        <f>'Acct Summary 7-8'!F74</f>
        <v>0</v>
      </c>
      <c r="D6254" s="2" t="str">
        <f t="shared" si="96"/>
        <v>Error?</v>
      </c>
      <c r="E6254" s="2" t="s">
        <v>190</v>
      </c>
    </row>
    <row r="6255" spans="1:5">
      <c r="A6255">
        <v>6194</v>
      </c>
      <c r="B6255" s="138">
        <f>'Acct Summary 7-8'!G74</f>
        <v>0</v>
      </c>
      <c r="D6255" s="2" t="str">
        <f t="shared" si="96"/>
        <v>Error?</v>
      </c>
      <c r="E6255" s="2" t="s">
        <v>190</v>
      </c>
    </row>
    <row r="6256" spans="1:5">
      <c r="A6256">
        <v>6195</v>
      </c>
      <c r="B6256" s="138">
        <f>'Acct Summary 7-8'!H74</f>
        <v>0</v>
      </c>
      <c r="D6256" s="2" t="str">
        <f t="shared" si="96"/>
        <v>Error?</v>
      </c>
      <c r="E6256" s="2" t="s">
        <v>190</v>
      </c>
    </row>
    <row r="6257" spans="1:5">
      <c r="A6257">
        <v>6196</v>
      </c>
      <c r="B6257" s="138">
        <f>'Acct Summary 7-8'!K74</f>
        <v>0</v>
      </c>
      <c r="D6257" s="2" t="str">
        <f t="shared" si="96"/>
        <v>Error?</v>
      </c>
      <c r="E6257" s="2" t="s">
        <v>190</v>
      </c>
    </row>
    <row r="6258" spans="1:5">
      <c r="A6258">
        <v>6197</v>
      </c>
      <c r="B6258" s="138">
        <f>'Acct Summary 7-8'!G75</f>
        <v>0</v>
      </c>
      <c r="D6258" s="2" t="str">
        <f t="shared" si="96"/>
        <v>Error?</v>
      </c>
      <c r="E6258" s="2" t="s">
        <v>190</v>
      </c>
    </row>
    <row r="6259" spans="1:5">
      <c r="A6259">
        <v>6198</v>
      </c>
      <c r="B6259" s="138">
        <f>'Acct Summary 7-8'!I75</f>
        <v>0</v>
      </c>
      <c r="D6259" s="2" t="str">
        <f t="shared" si="96"/>
        <v>Error?</v>
      </c>
      <c r="E6259" s="2" t="s">
        <v>190</v>
      </c>
    </row>
    <row r="6260" spans="1:5">
      <c r="A6260">
        <v>6199</v>
      </c>
      <c r="B6260" s="138">
        <f>'Acct Summary 7-8'!J75</f>
        <v>0</v>
      </c>
      <c r="D6260" s="2" t="str">
        <f t="shared" si="96"/>
        <v>Error?</v>
      </c>
      <c r="E6260" s="2" t="s">
        <v>190</v>
      </c>
    </row>
    <row r="6261" spans="1:5">
      <c r="A6261">
        <v>6200</v>
      </c>
      <c r="B6261" s="138">
        <f>'Acct Summary 7-8'!J76</f>
        <v>0</v>
      </c>
      <c r="D6261" s="2" t="str">
        <f t="shared" si="96"/>
        <v>Error?</v>
      </c>
      <c r="E6261" s="2" t="s">
        <v>190</v>
      </c>
    </row>
    <row r="6262" spans="1:5">
      <c r="A6262">
        <v>6201</v>
      </c>
      <c r="B6262" s="138">
        <f>'Acct Summary 7-8'!J77</f>
        <v>0</v>
      </c>
      <c r="D6262" s="2" t="str">
        <f t="shared" si="96"/>
        <v>Error?</v>
      </c>
      <c r="E6262" s="2" t="s">
        <v>190</v>
      </c>
    </row>
    <row r="6263" spans="1:5">
      <c r="A6263">
        <v>6202</v>
      </c>
      <c r="B6263" s="138">
        <f>'Acct Summary 7-8'!J78</f>
        <v>-273043</v>
      </c>
      <c r="D6263" s="2" t="str">
        <f t="shared" si="96"/>
        <v>Error?</v>
      </c>
      <c r="E6263" s="2" t="s">
        <v>190</v>
      </c>
    </row>
    <row r="6264" spans="1:5">
      <c r="A6264">
        <v>6203</v>
      </c>
      <c r="B6264" s="138" t="e">
        <f>'Acct Summary 7-8'!#REF!</f>
        <v>#REF!</v>
      </c>
      <c r="D6264" s="2" t="e">
        <f t="shared" si="96"/>
        <v>#REF!</v>
      </c>
      <c r="E6264" s="2" t="s">
        <v>190</v>
      </c>
    </row>
    <row r="6265" spans="1:5">
      <c r="A6265">
        <v>6204</v>
      </c>
      <c r="B6265" s="138">
        <f>'Acct Summary 7-8'!J79</f>
        <v>10929510</v>
      </c>
      <c r="D6265" s="2" t="str">
        <f t="shared" si="96"/>
        <v>Error?</v>
      </c>
      <c r="E6265" s="2" t="s">
        <v>190</v>
      </c>
    </row>
    <row r="6266" spans="1:5">
      <c r="A6266">
        <v>6205</v>
      </c>
      <c r="B6266" s="138">
        <f>'Acct Summary 7-8'!J81</f>
        <v>10656467</v>
      </c>
      <c r="D6266" s="2" t="str">
        <f t="shared" si="96"/>
        <v>Error?</v>
      </c>
      <c r="E6266" s="2" t="s">
        <v>190</v>
      </c>
    </row>
    <row r="6267" spans="1:5">
      <c r="A6267">
        <v>6206</v>
      </c>
      <c r="B6267" s="138" t="e">
        <f>'Acct Summary 7-8'!C82</f>
        <v>#REF!</v>
      </c>
      <c r="D6267" s="2" t="e">
        <f t="shared" si="96"/>
        <v>#REF!</v>
      </c>
      <c r="E6267" s="2" t="s">
        <v>190</v>
      </c>
    </row>
    <row r="6268" spans="1:5">
      <c r="A6268">
        <v>6207</v>
      </c>
      <c r="B6268" s="138" t="e">
        <f>'Acct Summary 7-8'!D82</f>
        <v>#REF!</v>
      </c>
      <c r="D6268" s="2" t="e">
        <f t="shared" si="96"/>
        <v>#REF!</v>
      </c>
      <c r="E6268" s="2" t="s">
        <v>190</v>
      </c>
    </row>
    <row r="6269" spans="1:5">
      <c r="A6269">
        <v>6208</v>
      </c>
      <c r="B6269" s="138" t="e">
        <f>'Acct Summary 7-8'!E82</f>
        <v>#REF!</v>
      </c>
      <c r="D6269" s="2" t="e">
        <f t="shared" si="96"/>
        <v>#REF!</v>
      </c>
      <c r="E6269" s="2" t="s">
        <v>190</v>
      </c>
    </row>
    <row r="6270" spans="1:5">
      <c r="A6270">
        <v>6209</v>
      </c>
      <c r="B6270" s="138" t="e">
        <f>'Acct Summary 7-8'!F82</f>
        <v>#REF!</v>
      </c>
      <c r="D6270" s="2" t="e">
        <f t="shared" si="96"/>
        <v>#REF!</v>
      </c>
      <c r="E6270" s="2" t="s">
        <v>190</v>
      </c>
    </row>
    <row r="6271" spans="1:5">
      <c r="A6271">
        <v>6210</v>
      </c>
      <c r="B6271" s="138" t="e">
        <f>'Acct Summary 7-8'!G82</f>
        <v>#REF!</v>
      </c>
      <c r="D6271" s="2" t="e">
        <f t="shared" ref="D6271:D6334" si="97">IF(ISBLANK(B6271),"OK",IF(A6271-B6271=0,"OK","Error?"))</f>
        <v>#REF!</v>
      </c>
      <c r="E6271" s="2" t="s">
        <v>190</v>
      </c>
    </row>
    <row r="6272" spans="1:5">
      <c r="A6272">
        <v>6211</v>
      </c>
      <c r="B6272" s="138" t="e">
        <f>'Acct Summary 7-8'!H82</f>
        <v>#REF!</v>
      </c>
      <c r="D6272" s="2" t="e">
        <f t="shared" si="97"/>
        <v>#REF!</v>
      </c>
      <c r="E6272" s="2" t="s">
        <v>190</v>
      </c>
    </row>
    <row r="6273" spans="1:5">
      <c r="A6273">
        <v>6212</v>
      </c>
      <c r="B6273" s="138" t="e">
        <f>'Acct Summary 7-8'!I82</f>
        <v>#REF!</v>
      </c>
      <c r="D6273" s="2" t="e">
        <f t="shared" si="97"/>
        <v>#REF!</v>
      </c>
      <c r="E6273" s="2" t="s">
        <v>190</v>
      </c>
    </row>
    <row r="6274" spans="1:5">
      <c r="A6274">
        <v>6213</v>
      </c>
      <c r="B6274" s="138" t="e">
        <f>'Acct Summary 7-8'!J82</f>
        <v>#REF!</v>
      </c>
      <c r="D6274" s="2" t="e">
        <f t="shared" si="97"/>
        <v>#REF!</v>
      </c>
      <c r="E6274" s="2" t="s">
        <v>190</v>
      </c>
    </row>
    <row r="6275" spans="1:5">
      <c r="A6275">
        <v>6214</v>
      </c>
      <c r="B6275" s="138" t="e">
        <f>'Acct Summary 7-8'!K82</f>
        <v>#REF!</v>
      </c>
      <c r="D6275" s="2" t="e">
        <f t="shared" si="97"/>
        <v>#REF!</v>
      </c>
      <c r="E6275" s="2" t="s">
        <v>190</v>
      </c>
    </row>
    <row r="6276" spans="1:5">
      <c r="A6276">
        <v>6215</v>
      </c>
      <c r="B6276" s="138" t="e">
        <f>'Acct Summary 7-8'!C83</f>
        <v>#REF!</v>
      </c>
      <c r="D6276" s="2" t="e">
        <f t="shared" si="97"/>
        <v>#REF!</v>
      </c>
      <c r="E6276" s="2" t="s">
        <v>190</v>
      </c>
    </row>
    <row r="6277" spans="1:5">
      <c r="A6277">
        <v>6216</v>
      </c>
      <c r="B6277" s="138" t="e">
        <f>'Acct Summary 7-8'!D83</f>
        <v>#REF!</v>
      </c>
      <c r="D6277" s="2" t="e">
        <f t="shared" si="97"/>
        <v>#REF!</v>
      </c>
      <c r="E6277" s="2" t="s">
        <v>190</v>
      </c>
    </row>
    <row r="6278" spans="1:5">
      <c r="A6278">
        <v>6217</v>
      </c>
      <c r="B6278" s="138" t="e">
        <f>'Acct Summary 7-8'!E83</f>
        <v>#REF!</v>
      </c>
      <c r="D6278" s="2" t="e">
        <f t="shared" si="97"/>
        <v>#REF!</v>
      </c>
      <c r="E6278" s="2" t="s">
        <v>190</v>
      </c>
    </row>
    <row r="6279" spans="1:5">
      <c r="A6279">
        <v>6218</v>
      </c>
      <c r="B6279" s="138" t="e">
        <f>'Acct Summary 7-8'!F83</f>
        <v>#REF!</v>
      </c>
      <c r="D6279" s="2" t="e">
        <f t="shared" si="97"/>
        <v>#REF!</v>
      </c>
      <c r="E6279" s="2" t="s">
        <v>190</v>
      </c>
    </row>
    <row r="6280" spans="1:5">
      <c r="A6280">
        <v>6219</v>
      </c>
      <c r="B6280" s="138" t="e">
        <f>'Acct Summary 7-8'!G83</f>
        <v>#REF!</v>
      </c>
      <c r="D6280" s="2" t="e">
        <f t="shared" si="97"/>
        <v>#REF!</v>
      </c>
      <c r="E6280" s="2" t="s">
        <v>190</v>
      </c>
    </row>
    <row r="6281" spans="1:5">
      <c r="A6281">
        <v>6220</v>
      </c>
      <c r="B6281" s="138" t="e">
        <f>'Acct Summary 7-8'!H83</f>
        <v>#REF!</v>
      </c>
      <c r="D6281" s="2" t="e">
        <f t="shared" si="97"/>
        <v>#REF!</v>
      </c>
      <c r="E6281" s="2" t="s">
        <v>190</v>
      </c>
    </row>
    <row r="6282" spans="1:5">
      <c r="A6282">
        <v>6221</v>
      </c>
      <c r="B6282" s="138" t="e">
        <f>'Acct Summary 7-8'!I83</f>
        <v>#REF!</v>
      </c>
      <c r="D6282" s="2" t="e">
        <f t="shared" si="97"/>
        <v>#REF!</v>
      </c>
      <c r="E6282" s="2" t="s">
        <v>190</v>
      </c>
    </row>
    <row r="6283" spans="1:5">
      <c r="A6283">
        <v>6222</v>
      </c>
      <c r="B6283" s="138" t="e">
        <f>'Acct Summary 7-8'!J83</f>
        <v>#REF!</v>
      </c>
      <c r="D6283" s="2" t="e">
        <f t="shared" si="97"/>
        <v>#REF!</v>
      </c>
      <c r="E6283" s="2" t="s">
        <v>190</v>
      </c>
    </row>
    <row r="6284" spans="1:5">
      <c r="A6284">
        <v>6223</v>
      </c>
      <c r="B6284" s="138" t="e">
        <f>'Acct Summary 7-8'!K83</f>
        <v>#REF!</v>
      </c>
      <c r="D6284" s="2" t="e">
        <f t="shared" si="97"/>
        <v>#REF!</v>
      </c>
      <c r="E6284" s="2" t="s">
        <v>190</v>
      </c>
    </row>
    <row r="6285" spans="1:5">
      <c r="A6285">
        <v>6224</v>
      </c>
      <c r="B6285" s="138">
        <f>'Acct Summary 7-8'!E37</f>
        <v>0</v>
      </c>
      <c r="D6285" s="2" t="str">
        <f t="shared" si="97"/>
        <v>Error?</v>
      </c>
      <c r="E6285" s="2" t="s">
        <v>190</v>
      </c>
    </row>
    <row r="6286" spans="1:5">
      <c r="A6286">
        <v>6225</v>
      </c>
      <c r="B6286" s="138">
        <f>'Acct Summary 7-8'!E38</f>
        <v>0</v>
      </c>
      <c r="D6286" s="2" t="str">
        <f t="shared" si="97"/>
        <v>Error?</v>
      </c>
      <c r="E6286" s="2" t="s">
        <v>190</v>
      </c>
    </row>
    <row r="6287" spans="1:5">
      <c r="A6287">
        <v>6226</v>
      </c>
      <c r="B6287" s="138">
        <f>'Acct Summary 7-8'!E39</f>
        <v>0</v>
      </c>
      <c r="D6287" s="2" t="str">
        <f t="shared" si="97"/>
        <v>Error?</v>
      </c>
      <c r="E6287" s="2" t="s">
        <v>190</v>
      </c>
    </row>
    <row r="6288" spans="1:5">
      <c r="A6288">
        <v>6227</v>
      </c>
      <c r="B6288" s="138">
        <f>'Acct Summary 7-8'!E40</f>
        <v>0</v>
      </c>
      <c r="D6288" s="2" t="str">
        <f t="shared" si="97"/>
        <v>Error?</v>
      </c>
      <c r="E6288" s="2" t="s">
        <v>190</v>
      </c>
    </row>
    <row r="6289" spans="1:5">
      <c r="A6289">
        <v>6228</v>
      </c>
      <c r="B6289" s="138">
        <f>'Acct Summary 7-8'!H41</f>
        <v>0</v>
      </c>
      <c r="D6289" s="2" t="str">
        <f t="shared" si="97"/>
        <v>Error?</v>
      </c>
      <c r="E6289" s="2" t="s">
        <v>190</v>
      </c>
    </row>
    <row r="6290" spans="1:5">
      <c r="A6290">
        <v>6229</v>
      </c>
      <c r="B6290" s="138">
        <f>'Acct Summary 7-8'!C42</f>
        <v>0</v>
      </c>
      <c r="D6290" s="2" t="str">
        <f t="shared" si="97"/>
        <v>Error?</v>
      </c>
      <c r="E6290" s="2" t="s">
        <v>190</v>
      </c>
    </row>
    <row r="6291" spans="1:5">
      <c r="A6291">
        <v>6230</v>
      </c>
      <c r="B6291" s="138">
        <f>'Acct Summary 7-8'!D42</f>
        <v>0</v>
      </c>
      <c r="D6291" s="2" t="str">
        <f t="shared" si="97"/>
        <v>Error?</v>
      </c>
      <c r="E6291" s="2" t="s">
        <v>190</v>
      </c>
    </row>
    <row r="6292" spans="1:5">
      <c r="A6292">
        <v>6231</v>
      </c>
      <c r="B6292" s="138">
        <f>'Acct Summary 7-8'!E42</f>
        <v>0</v>
      </c>
      <c r="D6292" s="2" t="str">
        <f t="shared" si="97"/>
        <v>Error?</v>
      </c>
      <c r="E6292" s="2" t="s">
        <v>190</v>
      </c>
    </row>
    <row r="6293" spans="1:5">
      <c r="A6293">
        <v>6232</v>
      </c>
      <c r="B6293" s="138">
        <f>'Acct Summary 7-8'!F42</f>
        <v>0</v>
      </c>
      <c r="D6293" s="2" t="str">
        <f t="shared" si="97"/>
        <v>Error?</v>
      </c>
      <c r="E6293" s="2" t="s">
        <v>190</v>
      </c>
    </row>
    <row r="6294" spans="1:5">
      <c r="A6294">
        <v>6233</v>
      </c>
      <c r="B6294" s="138">
        <f>'Acct Summary 7-8'!G42</f>
        <v>0</v>
      </c>
      <c r="D6294" s="2" t="str">
        <f t="shared" si="97"/>
        <v>Error?</v>
      </c>
      <c r="E6294" s="2" t="s">
        <v>190</v>
      </c>
    </row>
    <row r="6295" spans="1:5">
      <c r="A6295">
        <v>6234</v>
      </c>
      <c r="B6295" s="138">
        <f>'Acct Summary 7-8'!H42</f>
        <v>0</v>
      </c>
      <c r="D6295" s="2" t="str">
        <f t="shared" si="97"/>
        <v>Error?</v>
      </c>
      <c r="E6295" s="2" t="s">
        <v>190</v>
      </c>
    </row>
    <row r="6296" spans="1:5">
      <c r="A6296">
        <v>6235</v>
      </c>
      <c r="B6296" s="138">
        <f>'Acct Summary 7-8'!K42</f>
        <v>0</v>
      </c>
      <c r="D6296" s="2" t="str">
        <f t="shared" si="97"/>
        <v>Error?</v>
      </c>
      <c r="E6296" s="2" t="s">
        <v>190</v>
      </c>
    </row>
    <row r="6297" spans="1:5">
      <c r="A6297">
        <v>6236</v>
      </c>
      <c r="B6297" s="138">
        <f>'Assets-Liab 5-6'!M15</f>
        <v>0</v>
      </c>
      <c r="D6297" s="2" t="str">
        <f t="shared" si="97"/>
        <v>Error?</v>
      </c>
      <c r="E6297" s="2" t="s">
        <v>190</v>
      </c>
    </row>
    <row r="6298" spans="1:5">
      <c r="A6298">
        <v>6237</v>
      </c>
      <c r="B6298" s="138">
        <f>'Revenues 9-14'!J5</f>
        <v>5926652</v>
      </c>
      <c r="D6298" s="2" t="str">
        <f t="shared" si="97"/>
        <v>Error?</v>
      </c>
      <c r="E6298" s="2" t="s">
        <v>190</v>
      </c>
    </row>
    <row r="6299" spans="1:5">
      <c r="A6299">
        <v>6238</v>
      </c>
      <c r="B6299" s="138">
        <f>'Revenues 9-14'!H7</f>
        <v>0</v>
      </c>
      <c r="D6299" s="2" t="str">
        <f t="shared" si="97"/>
        <v>Error?</v>
      </c>
      <c r="E6299" s="2" t="s">
        <v>190</v>
      </c>
    </row>
    <row r="6300" spans="1:5">
      <c r="A6300">
        <v>6239</v>
      </c>
      <c r="B6300" s="138">
        <f>'Revenues 9-14'!J11</f>
        <v>0</v>
      </c>
      <c r="D6300" s="2" t="str">
        <f t="shared" si="97"/>
        <v>Error?</v>
      </c>
      <c r="E6300" s="2" t="s">
        <v>190</v>
      </c>
    </row>
    <row r="6301" spans="1:5">
      <c r="A6301">
        <v>6240</v>
      </c>
      <c r="B6301" s="138">
        <f>'Revenues 9-14'!J12</f>
        <v>5926652</v>
      </c>
      <c r="D6301" s="2" t="str">
        <f t="shared" si="97"/>
        <v>Error?</v>
      </c>
      <c r="E6301" s="2" t="s">
        <v>190</v>
      </c>
    </row>
    <row r="6302" spans="1:5">
      <c r="A6302">
        <v>6241</v>
      </c>
      <c r="B6302" s="138">
        <f>'Revenues 9-14'!J14</f>
        <v>0</v>
      </c>
      <c r="D6302" s="2" t="str">
        <f t="shared" si="97"/>
        <v>Error?</v>
      </c>
      <c r="E6302" s="2" t="s">
        <v>190</v>
      </c>
    </row>
    <row r="6303" spans="1:5">
      <c r="A6303">
        <v>6242</v>
      </c>
      <c r="B6303" s="138">
        <f>'Revenues 9-14'!J15</f>
        <v>0</v>
      </c>
      <c r="D6303" s="2" t="str">
        <f t="shared" si="97"/>
        <v>Error?</v>
      </c>
      <c r="E6303" s="2" t="s">
        <v>190</v>
      </c>
    </row>
    <row r="6304" spans="1:5">
      <c r="A6304">
        <v>6243</v>
      </c>
      <c r="B6304" s="138">
        <f>'Revenues 9-14'!J16</f>
        <v>0</v>
      </c>
      <c r="D6304" s="2" t="str">
        <f t="shared" si="97"/>
        <v>Error?</v>
      </c>
      <c r="E6304" s="2" t="s">
        <v>190</v>
      </c>
    </row>
    <row r="6305" spans="1:5">
      <c r="A6305">
        <v>6244</v>
      </c>
      <c r="B6305" s="138">
        <f>'Revenues 9-14'!J17</f>
        <v>0</v>
      </c>
      <c r="D6305" s="2" t="str">
        <f t="shared" si="97"/>
        <v>Error?</v>
      </c>
      <c r="E6305" s="2" t="s">
        <v>190</v>
      </c>
    </row>
    <row r="6306" spans="1:5">
      <c r="A6306">
        <v>6245</v>
      </c>
      <c r="B6306" s="138">
        <f>'Revenues 9-14'!J18</f>
        <v>0</v>
      </c>
      <c r="D6306" s="2" t="str">
        <f t="shared" si="97"/>
        <v>Error?</v>
      </c>
      <c r="E6306" s="2" t="s">
        <v>190</v>
      </c>
    </row>
    <row r="6307" spans="1:5">
      <c r="A6307">
        <v>6246</v>
      </c>
      <c r="B6307" s="138">
        <f>'Revenues 9-14'!C23</f>
        <v>0</v>
      </c>
      <c r="D6307" s="2" t="str">
        <f t="shared" si="97"/>
        <v>Error?</v>
      </c>
      <c r="E6307" s="2" t="s">
        <v>190</v>
      </c>
    </row>
    <row r="6308" spans="1:5">
      <c r="A6308">
        <v>6247</v>
      </c>
      <c r="B6308" s="138">
        <f>'Revenues 9-14'!C27</f>
        <v>0</v>
      </c>
      <c r="D6308" s="2" t="str">
        <f t="shared" si="97"/>
        <v>Error?</v>
      </c>
      <c r="E6308" s="2" t="s">
        <v>190</v>
      </c>
    </row>
    <row r="6309" spans="1:5">
      <c r="A6309">
        <v>6248</v>
      </c>
      <c r="B6309" s="138">
        <f>'Revenues 9-14'!C31</f>
        <v>0</v>
      </c>
      <c r="D6309" s="2" t="str">
        <f t="shared" si="97"/>
        <v>Error?</v>
      </c>
      <c r="E6309" s="2" t="s">
        <v>190</v>
      </c>
    </row>
    <row r="6310" spans="1:5">
      <c r="A6310">
        <v>6249</v>
      </c>
      <c r="B6310" s="138">
        <f>'Revenues 9-14'!C35</f>
        <v>0</v>
      </c>
      <c r="D6310" s="2" t="str">
        <f t="shared" si="97"/>
        <v>Error?</v>
      </c>
      <c r="E6310" s="2" t="s">
        <v>190</v>
      </c>
    </row>
    <row r="6311" spans="1:5">
      <c r="A6311">
        <v>6250</v>
      </c>
      <c r="B6311" s="138">
        <f>'Revenues 9-14'!C39</f>
        <v>0</v>
      </c>
      <c r="D6311" s="2" t="str">
        <f t="shared" si="97"/>
        <v>Error?</v>
      </c>
      <c r="E6311" s="2" t="s">
        <v>190</v>
      </c>
    </row>
    <row r="6312" spans="1:5">
      <c r="A6312">
        <v>6251</v>
      </c>
      <c r="B6312" s="138">
        <f>'Revenues 9-14'!F46</f>
        <v>0</v>
      </c>
      <c r="D6312" s="2" t="str">
        <f t="shared" si="97"/>
        <v>Error?</v>
      </c>
      <c r="E6312" s="2" t="s">
        <v>190</v>
      </c>
    </row>
    <row r="6313" spans="1:5">
      <c r="A6313">
        <v>6252</v>
      </c>
      <c r="B6313" s="138">
        <f>'Revenues 9-14'!F50</f>
        <v>0</v>
      </c>
      <c r="D6313" s="2" t="str">
        <f t="shared" si="97"/>
        <v>Error?</v>
      </c>
      <c r="E6313" s="2" t="s">
        <v>190</v>
      </c>
    </row>
    <row r="6314" spans="1:5">
      <c r="A6314">
        <v>6253</v>
      </c>
      <c r="B6314" s="138">
        <f>'Revenues 9-14'!F54</f>
        <v>0</v>
      </c>
      <c r="D6314" s="2" t="str">
        <f t="shared" si="97"/>
        <v>Error?</v>
      </c>
      <c r="E6314" s="2" t="s">
        <v>190</v>
      </c>
    </row>
    <row r="6315" spans="1:5">
      <c r="A6315">
        <v>6254</v>
      </c>
      <c r="B6315" s="138">
        <f>'Revenues 9-14'!F62</f>
        <v>0</v>
      </c>
      <c r="D6315" s="2" t="str">
        <f t="shared" si="97"/>
        <v>Error?</v>
      </c>
      <c r="E6315" s="2" t="s">
        <v>190</v>
      </c>
    </row>
    <row r="6316" spans="1:5">
      <c r="A6316">
        <v>6255</v>
      </c>
      <c r="B6316" s="138">
        <f>'Revenues 9-14'!J65</f>
        <v>206828</v>
      </c>
      <c r="D6316" s="2" t="str">
        <f t="shared" si="97"/>
        <v>Error?</v>
      </c>
      <c r="E6316" s="2" t="s">
        <v>190</v>
      </c>
    </row>
    <row r="6317" spans="1:5">
      <c r="A6317">
        <v>6256</v>
      </c>
      <c r="B6317" s="138">
        <f>'Revenues 9-14'!J66</f>
        <v>0</v>
      </c>
      <c r="D6317" s="2" t="str">
        <f t="shared" si="97"/>
        <v>Error?</v>
      </c>
      <c r="E6317" s="2" t="s">
        <v>190</v>
      </c>
    </row>
    <row r="6318" spans="1:5">
      <c r="A6318">
        <v>6257</v>
      </c>
      <c r="B6318" s="138">
        <f>'Revenues 9-14'!J67</f>
        <v>206828</v>
      </c>
      <c r="D6318" s="2" t="str">
        <f t="shared" si="97"/>
        <v>Error?</v>
      </c>
      <c r="E6318" s="2" t="s">
        <v>190</v>
      </c>
    </row>
    <row r="6319" spans="1:5">
      <c r="A6319">
        <v>6258</v>
      </c>
      <c r="B6319" s="138">
        <f>'Revenues 9-14'!J96</f>
        <v>0</v>
      </c>
      <c r="D6319" s="2" t="str">
        <f t="shared" si="97"/>
        <v>Error?</v>
      </c>
      <c r="E6319" s="2" t="s">
        <v>190</v>
      </c>
    </row>
    <row r="6320" spans="1:5">
      <c r="A6320">
        <v>6259</v>
      </c>
      <c r="B6320" s="138">
        <f>'Revenues 9-14'!C97</f>
        <v>0</v>
      </c>
      <c r="D6320" s="2" t="str">
        <f t="shared" si="97"/>
        <v>Error?</v>
      </c>
      <c r="E6320" s="2" t="s">
        <v>190</v>
      </c>
    </row>
    <row r="6321" spans="1:5">
      <c r="A6321">
        <v>6260</v>
      </c>
      <c r="B6321" s="138">
        <f>'Revenues 9-14'!D97</f>
        <v>0</v>
      </c>
      <c r="D6321" s="2" t="str">
        <f t="shared" si="97"/>
        <v>Error?</v>
      </c>
      <c r="E6321" s="2" t="s">
        <v>190</v>
      </c>
    </row>
    <row r="6322" spans="1:5">
      <c r="A6322">
        <v>6261</v>
      </c>
      <c r="B6322" s="138">
        <f>'Revenues 9-14'!E97</f>
        <v>0</v>
      </c>
      <c r="D6322" s="2" t="str">
        <f t="shared" si="97"/>
        <v>Error?</v>
      </c>
      <c r="E6322" s="2" t="s">
        <v>190</v>
      </c>
    </row>
    <row r="6323" spans="1:5">
      <c r="A6323">
        <v>6262</v>
      </c>
      <c r="B6323" s="138">
        <f>'Revenues 9-14'!F97</f>
        <v>0</v>
      </c>
      <c r="D6323" s="2" t="str">
        <f t="shared" si="97"/>
        <v>Error?</v>
      </c>
      <c r="E6323" s="2" t="s">
        <v>190</v>
      </c>
    </row>
    <row r="6324" spans="1:5">
      <c r="A6324">
        <v>6263</v>
      </c>
      <c r="B6324" s="138">
        <f>'Revenues 9-14'!G97</f>
        <v>0</v>
      </c>
      <c r="D6324" s="2" t="str">
        <f t="shared" si="97"/>
        <v>Error?</v>
      </c>
      <c r="E6324" s="2" t="s">
        <v>190</v>
      </c>
    </row>
    <row r="6325" spans="1:5">
      <c r="A6325">
        <v>6264</v>
      </c>
      <c r="B6325" s="138">
        <f>'Revenues 9-14'!H97</f>
        <v>0</v>
      </c>
      <c r="D6325" s="2" t="str">
        <f t="shared" si="97"/>
        <v>Error?</v>
      </c>
      <c r="E6325" s="2" t="s">
        <v>190</v>
      </c>
    </row>
    <row r="6326" spans="1:5">
      <c r="A6326">
        <v>6265</v>
      </c>
      <c r="B6326" s="138">
        <f>'Revenues 9-14'!I97</f>
        <v>0</v>
      </c>
      <c r="D6326" s="2" t="str">
        <f t="shared" si="97"/>
        <v>Error?</v>
      </c>
      <c r="E6326" s="2" t="s">
        <v>190</v>
      </c>
    </row>
    <row r="6327" spans="1:5">
      <c r="A6327">
        <v>6266</v>
      </c>
      <c r="B6327" s="138">
        <f>'Revenues 9-14'!J97</f>
        <v>0</v>
      </c>
      <c r="D6327" s="2" t="str">
        <f t="shared" si="97"/>
        <v>Error?</v>
      </c>
      <c r="E6327" s="2" t="s">
        <v>190</v>
      </c>
    </row>
    <row r="6328" spans="1:5">
      <c r="A6328">
        <v>6267</v>
      </c>
      <c r="B6328" s="138">
        <f>'Revenues 9-14'!K97</f>
        <v>0</v>
      </c>
      <c r="D6328" s="2" t="str">
        <f t="shared" si="97"/>
        <v>Error?</v>
      </c>
      <c r="E6328" s="2" t="s">
        <v>190</v>
      </c>
    </row>
    <row r="6329" spans="1:5">
      <c r="A6329">
        <v>6268</v>
      </c>
      <c r="B6329" s="138">
        <f>'Revenues 9-14'!J99</f>
        <v>247648</v>
      </c>
      <c r="D6329" s="2" t="str">
        <f t="shared" si="97"/>
        <v>Error?</v>
      </c>
      <c r="E6329" s="2" t="s">
        <v>190</v>
      </c>
    </row>
    <row r="6330" spans="1:5">
      <c r="A6330">
        <v>6269</v>
      </c>
      <c r="B6330" s="138">
        <f>'Revenues 9-14'!C100</f>
        <v>0</v>
      </c>
      <c r="D6330" s="2" t="str">
        <f t="shared" si="97"/>
        <v>Error?</v>
      </c>
      <c r="E6330" s="2" t="s">
        <v>190</v>
      </c>
    </row>
    <row r="6331" spans="1:5">
      <c r="A6331">
        <v>6270</v>
      </c>
      <c r="B6331" s="138">
        <f>'Revenues 9-14'!D100</f>
        <v>18390</v>
      </c>
      <c r="D6331" s="2" t="str">
        <f t="shared" si="97"/>
        <v>Error?</v>
      </c>
      <c r="E6331" s="2" t="s">
        <v>190</v>
      </c>
    </row>
    <row r="6332" spans="1:5">
      <c r="A6332">
        <v>6271</v>
      </c>
      <c r="B6332" s="138">
        <f>'Revenues 9-14'!E100</f>
        <v>0</v>
      </c>
      <c r="D6332" s="2" t="str">
        <f t="shared" si="97"/>
        <v>Error?</v>
      </c>
      <c r="E6332" s="2" t="s">
        <v>190</v>
      </c>
    </row>
    <row r="6333" spans="1:5">
      <c r="A6333">
        <v>6272</v>
      </c>
      <c r="B6333" s="138">
        <f>'Revenues 9-14'!F100</f>
        <v>0</v>
      </c>
      <c r="D6333" s="2" t="str">
        <f t="shared" si="97"/>
        <v>Error?</v>
      </c>
      <c r="E6333" s="2" t="s">
        <v>190</v>
      </c>
    </row>
    <row r="6334" spans="1:5">
      <c r="A6334">
        <v>6273</v>
      </c>
      <c r="B6334" s="138">
        <f>'Revenues 9-14'!G100</f>
        <v>0</v>
      </c>
      <c r="D6334" s="2" t="str">
        <f t="shared" si="97"/>
        <v>Error?</v>
      </c>
      <c r="E6334" s="2" t="s">
        <v>190</v>
      </c>
    </row>
    <row r="6335" spans="1:5">
      <c r="A6335">
        <v>6274</v>
      </c>
      <c r="B6335" s="138">
        <f>'Revenues 9-14'!H100</f>
        <v>0</v>
      </c>
      <c r="D6335" s="2" t="str">
        <f t="shared" ref="D6335:D6398" si="98">IF(ISBLANK(B6335),"OK",IF(A6335-B6335=0,"OK","Error?"))</f>
        <v>Error?</v>
      </c>
      <c r="E6335" s="2" t="s">
        <v>190</v>
      </c>
    </row>
    <row r="6336" spans="1:5">
      <c r="A6336">
        <v>6275</v>
      </c>
      <c r="B6336" s="138">
        <f>'Revenues 9-14'!I100</f>
        <v>0</v>
      </c>
      <c r="D6336" s="2" t="str">
        <f t="shared" si="98"/>
        <v>Error?</v>
      </c>
      <c r="E6336" s="2" t="s">
        <v>190</v>
      </c>
    </row>
    <row r="6337" spans="1:5">
      <c r="A6337">
        <v>6276</v>
      </c>
      <c r="B6337" s="138">
        <f>'Revenues 9-14'!J100</f>
        <v>0</v>
      </c>
      <c r="D6337" s="2" t="str">
        <f t="shared" si="98"/>
        <v>Error?</v>
      </c>
      <c r="E6337" s="2" t="s">
        <v>190</v>
      </c>
    </row>
    <row r="6338" spans="1:5">
      <c r="A6338">
        <v>6277</v>
      </c>
      <c r="B6338" s="138">
        <f>'Revenues 9-14'!K100</f>
        <v>0</v>
      </c>
      <c r="D6338" s="2" t="str">
        <f t="shared" si="98"/>
        <v>Error?</v>
      </c>
      <c r="E6338" s="2" t="s">
        <v>190</v>
      </c>
    </row>
    <row r="6339" spans="1:5">
      <c r="A6339">
        <v>6278</v>
      </c>
      <c r="B6339" s="138">
        <f>'Revenues 9-14'!C101</f>
        <v>33740</v>
      </c>
      <c r="D6339" s="2" t="str">
        <f t="shared" si="98"/>
        <v>Error?</v>
      </c>
      <c r="E6339" s="2" t="s">
        <v>190</v>
      </c>
    </row>
    <row r="6340" spans="1:5">
      <c r="A6340">
        <v>6279</v>
      </c>
      <c r="B6340" s="138">
        <f>'Revenues 9-14'!C102</f>
        <v>0</v>
      </c>
      <c r="D6340" s="2" t="str">
        <f t="shared" si="98"/>
        <v>Error?</v>
      </c>
      <c r="E6340" s="2" t="s">
        <v>190</v>
      </c>
    </row>
    <row r="6341" spans="1:5">
      <c r="A6341">
        <v>6280</v>
      </c>
      <c r="B6341" s="138">
        <f>'Revenues 9-14'!D102</f>
        <v>0</v>
      </c>
      <c r="D6341" s="2" t="str">
        <f t="shared" si="98"/>
        <v>Error?</v>
      </c>
      <c r="E6341" s="2" t="s">
        <v>190</v>
      </c>
    </row>
    <row r="6342" spans="1:5">
      <c r="A6342">
        <v>6281</v>
      </c>
      <c r="B6342" s="138">
        <f>'Revenues 9-14'!E102</f>
        <v>0</v>
      </c>
      <c r="D6342" s="2" t="str">
        <f t="shared" si="98"/>
        <v>Error?</v>
      </c>
      <c r="E6342" s="2" t="s">
        <v>190</v>
      </c>
    </row>
    <row r="6343" spans="1:5">
      <c r="A6343">
        <v>6282</v>
      </c>
      <c r="B6343" s="138">
        <f>'Revenues 9-14'!F102</f>
        <v>0</v>
      </c>
      <c r="D6343" s="2" t="str">
        <f t="shared" si="98"/>
        <v>Error?</v>
      </c>
      <c r="E6343" s="2" t="s">
        <v>190</v>
      </c>
    </row>
    <row r="6344" spans="1:5">
      <c r="A6344">
        <v>6283</v>
      </c>
      <c r="B6344" s="138">
        <f>'Revenues 9-14'!G102</f>
        <v>0</v>
      </c>
      <c r="D6344" s="2" t="str">
        <f t="shared" si="98"/>
        <v>Error?</v>
      </c>
      <c r="E6344" s="2" t="s">
        <v>190</v>
      </c>
    </row>
    <row r="6345" spans="1:5">
      <c r="A6345">
        <v>6284</v>
      </c>
      <c r="B6345" s="138">
        <f>'Revenues 9-14'!H102</f>
        <v>0</v>
      </c>
      <c r="D6345" s="2" t="str">
        <f t="shared" si="98"/>
        <v>Error?</v>
      </c>
      <c r="E6345" s="2" t="s">
        <v>190</v>
      </c>
    </row>
    <row r="6346" spans="1:5">
      <c r="A6346">
        <v>6285</v>
      </c>
      <c r="B6346" s="138">
        <f>'Revenues 9-14'!I102</f>
        <v>0</v>
      </c>
      <c r="D6346" s="2" t="str">
        <f t="shared" si="98"/>
        <v>Error?</v>
      </c>
      <c r="E6346" s="2" t="s">
        <v>190</v>
      </c>
    </row>
    <row r="6347" spans="1:5">
      <c r="A6347">
        <v>6286</v>
      </c>
      <c r="B6347" s="138">
        <f>'Revenues 9-14'!J102</f>
        <v>0</v>
      </c>
      <c r="D6347" s="2" t="str">
        <f t="shared" si="98"/>
        <v>Error?</v>
      </c>
      <c r="E6347" s="2" t="s">
        <v>190</v>
      </c>
    </row>
    <row r="6348" spans="1:5">
      <c r="A6348">
        <v>6287</v>
      </c>
      <c r="B6348" s="138">
        <f>'Revenues 9-14'!K102</f>
        <v>0</v>
      </c>
      <c r="D6348" s="2" t="str">
        <f t="shared" si="98"/>
        <v>Error?</v>
      </c>
      <c r="E6348" s="2" t="s">
        <v>190</v>
      </c>
    </row>
    <row r="6349" spans="1:5">
      <c r="A6349">
        <v>6288</v>
      </c>
      <c r="B6349" s="138">
        <f>'Revenues 9-14'!G104</f>
        <v>0</v>
      </c>
      <c r="D6349" s="2" t="str">
        <f t="shared" si="98"/>
        <v>Error?</v>
      </c>
      <c r="E6349" s="2" t="s">
        <v>190</v>
      </c>
    </row>
    <row r="6350" spans="1:5">
      <c r="A6350">
        <v>6289</v>
      </c>
      <c r="B6350" s="138">
        <f>'Revenues 9-14'!J107</f>
        <v>4</v>
      </c>
      <c r="D6350" s="2" t="str">
        <f t="shared" si="98"/>
        <v>Error?</v>
      </c>
      <c r="E6350" s="2" t="s">
        <v>190</v>
      </c>
    </row>
    <row r="6351" spans="1:5">
      <c r="A6351">
        <v>6290</v>
      </c>
      <c r="B6351" s="138">
        <f>'Revenues 9-14'!J108</f>
        <v>247652</v>
      </c>
      <c r="D6351" s="2" t="str">
        <f t="shared" si="98"/>
        <v>Error?</v>
      </c>
      <c r="E6351" s="2" t="s">
        <v>190</v>
      </c>
    </row>
    <row r="6352" spans="1:5">
      <c r="A6352">
        <v>6291</v>
      </c>
      <c r="B6352" s="138">
        <f>'Revenues 9-14'!J109</f>
        <v>6381132</v>
      </c>
      <c r="D6352" s="2" t="str">
        <f t="shared" si="98"/>
        <v>Error?</v>
      </c>
      <c r="E6352" s="2" t="s">
        <v>190</v>
      </c>
    </row>
    <row r="6353" spans="1:5">
      <c r="A6353">
        <v>6292</v>
      </c>
      <c r="B6353" s="138">
        <f>'Revenues 9-14'!J117</f>
        <v>0</v>
      </c>
      <c r="D6353" s="2" t="str">
        <f t="shared" si="98"/>
        <v>Error?</v>
      </c>
      <c r="E6353" s="2" t="s">
        <v>190</v>
      </c>
    </row>
    <row r="6354" spans="1:5">
      <c r="A6354">
        <v>6293</v>
      </c>
      <c r="B6354" s="138">
        <f>'Revenues 9-14'!J118</f>
        <v>0</v>
      </c>
      <c r="D6354" s="2" t="str">
        <f t="shared" si="98"/>
        <v>Error?</v>
      </c>
      <c r="E6354" s="2" t="s">
        <v>190</v>
      </c>
    </row>
    <row r="6355" spans="1:5">
      <c r="A6355">
        <v>6294</v>
      </c>
      <c r="B6355" s="138">
        <f>'Revenues 9-14'!J119</f>
        <v>0</v>
      </c>
      <c r="D6355" s="2" t="str">
        <f t="shared" si="98"/>
        <v>Error?</v>
      </c>
      <c r="E6355" s="2" t="s">
        <v>190</v>
      </c>
    </row>
    <row r="6356" spans="1:5">
      <c r="A6356">
        <v>6295</v>
      </c>
      <c r="B6356" s="138">
        <f>'Revenues 9-14'!J121</f>
        <v>0</v>
      </c>
      <c r="D6356" s="2" t="str">
        <f t="shared" si="98"/>
        <v>Error?</v>
      </c>
      <c r="E6356" s="2" t="s">
        <v>190</v>
      </c>
    </row>
    <row r="6357" spans="1:5">
      <c r="A6357">
        <v>6296</v>
      </c>
      <c r="B6357" s="138">
        <f>'Revenues 9-14'!J122</f>
        <v>0</v>
      </c>
      <c r="D6357" s="2" t="str">
        <f t="shared" si="98"/>
        <v>Error?</v>
      </c>
      <c r="E6357" s="2" t="s">
        <v>190</v>
      </c>
    </row>
    <row r="6358" spans="1:5">
      <c r="A6358">
        <v>6297</v>
      </c>
      <c r="B6358" s="138">
        <f>'Revenues 9-14'!G135</f>
        <v>0</v>
      </c>
      <c r="D6358" s="2" t="str">
        <f t="shared" si="98"/>
        <v>Error?</v>
      </c>
      <c r="E6358" s="2" t="s">
        <v>190</v>
      </c>
    </row>
    <row r="6359" spans="1:5">
      <c r="A6359">
        <v>6298</v>
      </c>
      <c r="B6359" s="138">
        <f>'Revenues 9-14'!C137</f>
        <v>0</v>
      </c>
      <c r="D6359" s="2" t="str">
        <f t="shared" si="98"/>
        <v>Error?</v>
      </c>
      <c r="E6359" s="2" t="s">
        <v>190</v>
      </c>
    </row>
    <row r="6360" spans="1:5">
      <c r="A6360">
        <v>6299</v>
      </c>
      <c r="B6360" s="138">
        <f>'Revenues 9-14'!D137</f>
        <v>0</v>
      </c>
      <c r="D6360" s="2" t="str">
        <f t="shared" si="98"/>
        <v>Error?</v>
      </c>
      <c r="E6360" s="2" t="s">
        <v>190</v>
      </c>
    </row>
    <row r="6361" spans="1:5">
      <c r="A6361">
        <v>6300</v>
      </c>
      <c r="B6361" s="138">
        <f>'Revenues 9-14'!G137</f>
        <v>0</v>
      </c>
      <c r="D6361" s="2" t="str">
        <f t="shared" si="98"/>
        <v>Error?</v>
      </c>
      <c r="E6361" s="2" t="s">
        <v>190</v>
      </c>
    </row>
    <row r="6362" spans="1:5">
      <c r="A6362">
        <v>6301</v>
      </c>
      <c r="B6362" s="138">
        <f>'Revenues 9-14'!C138</f>
        <v>0</v>
      </c>
      <c r="D6362" s="2" t="str">
        <f t="shared" si="98"/>
        <v>Error?</v>
      </c>
      <c r="E6362" s="2" t="s">
        <v>190</v>
      </c>
    </row>
    <row r="6363" spans="1:5">
      <c r="A6363">
        <v>6302</v>
      </c>
      <c r="B6363" s="138">
        <f>'Revenues 9-14'!D138</f>
        <v>0</v>
      </c>
      <c r="D6363" s="2" t="str">
        <f t="shared" si="98"/>
        <v>Error?</v>
      </c>
      <c r="E6363" s="2" t="s">
        <v>190</v>
      </c>
    </row>
    <row r="6364" spans="1:5">
      <c r="A6364">
        <v>6303</v>
      </c>
      <c r="B6364" s="138">
        <f>'Revenues 9-14'!G138</f>
        <v>0</v>
      </c>
      <c r="D6364" s="2" t="str">
        <f t="shared" si="98"/>
        <v>Error?</v>
      </c>
      <c r="E6364" s="2" t="s">
        <v>190</v>
      </c>
    </row>
    <row r="6365" spans="1:5">
      <c r="A6365">
        <v>6304</v>
      </c>
      <c r="B6365" s="138">
        <f>'Revenues 9-14'!C139</f>
        <v>0</v>
      </c>
      <c r="D6365" s="2" t="str">
        <f t="shared" si="98"/>
        <v>Error?</v>
      </c>
      <c r="E6365" s="2" t="s">
        <v>190</v>
      </c>
    </row>
    <row r="6366" spans="1:5">
      <c r="A6366">
        <v>6305</v>
      </c>
      <c r="B6366" s="138">
        <f>'Revenues 9-14'!D139</f>
        <v>0</v>
      </c>
      <c r="D6366" s="2" t="str">
        <f t="shared" si="98"/>
        <v>Error?</v>
      </c>
      <c r="E6366" s="2" t="s">
        <v>190</v>
      </c>
    </row>
    <row r="6367" spans="1:5">
      <c r="A6367">
        <v>6306</v>
      </c>
      <c r="B6367" s="138">
        <f>'Revenues 9-14'!G139</f>
        <v>0</v>
      </c>
      <c r="D6367" s="2" t="str">
        <f t="shared" si="98"/>
        <v>Error?</v>
      </c>
      <c r="E6367" s="2" t="s">
        <v>190</v>
      </c>
    </row>
    <row r="6368" spans="1:5">
      <c r="A6368">
        <v>6307</v>
      </c>
      <c r="B6368" s="138">
        <f>'Revenues 9-14'!E149</f>
        <v>0</v>
      </c>
      <c r="D6368" s="2" t="str">
        <f t="shared" si="98"/>
        <v>Error?</v>
      </c>
      <c r="E6368" s="2" t="s">
        <v>190</v>
      </c>
    </row>
    <row r="6369" spans="1:6">
      <c r="A6369">
        <v>6308</v>
      </c>
      <c r="B6369" s="138">
        <f>'Revenues 9-14'!F149</f>
        <v>0</v>
      </c>
      <c r="D6369" s="2" t="str">
        <f t="shared" si="98"/>
        <v>Error?</v>
      </c>
      <c r="E6369" s="2" t="s">
        <v>190</v>
      </c>
    </row>
    <row r="6370" spans="1:6">
      <c r="A6370">
        <v>6309</v>
      </c>
      <c r="B6370" s="138">
        <f>'Revenues 9-14'!G149</f>
        <v>0</v>
      </c>
      <c r="D6370" s="2" t="str">
        <f t="shared" si="98"/>
        <v>Error?</v>
      </c>
      <c r="E6370" s="2" t="s">
        <v>190</v>
      </c>
    </row>
    <row r="6371" spans="1:6">
      <c r="A6371">
        <v>6310</v>
      </c>
      <c r="B6371" s="138">
        <f>'Revenues 9-14'!H149</f>
        <v>0</v>
      </c>
      <c r="D6371" s="2" t="str">
        <f t="shared" si="98"/>
        <v>Error?</v>
      </c>
      <c r="E6371" s="2" t="s">
        <v>190</v>
      </c>
    </row>
    <row r="6372" spans="1:6">
      <c r="A6372">
        <v>6311</v>
      </c>
      <c r="B6372" s="138">
        <f>'Revenues 9-14'!I149</f>
        <v>0</v>
      </c>
      <c r="D6372" s="2" t="str">
        <f t="shared" si="98"/>
        <v>Error?</v>
      </c>
      <c r="E6372" s="2" t="s">
        <v>190</v>
      </c>
    </row>
    <row r="6373" spans="1:6">
      <c r="A6373">
        <v>6312</v>
      </c>
      <c r="B6373" s="138">
        <f>'Revenues 9-14'!J149</f>
        <v>0</v>
      </c>
      <c r="D6373" s="2" t="str">
        <f t="shared" si="98"/>
        <v>Error?</v>
      </c>
      <c r="E6373" s="2" t="s">
        <v>190</v>
      </c>
    </row>
    <row r="6374" spans="1:6">
      <c r="A6374">
        <v>6313</v>
      </c>
      <c r="B6374" s="138">
        <f>'Revenues 9-14'!K149</f>
        <v>0</v>
      </c>
      <c r="D6374" s="2" t="str">
        <f t="shared" si="98"/>
        <v>Error?</v>
      </c>
      <c r="E6374" s="2" t="s">
        <v>190</v>
      </c>
    </row>
    <row r="6375" spans="1:6">
      <c r="A6375">
        <v>6314</v>
      </c>
      <c r="B6375" s="138">
        <f>'Revenues 9-14'!E150</f>
        <v>0</v>
      </c>
      <c r="D6375" s="2" t="str">
        <f t="shared" si="98"/>
        <v>Error?</v>
      </c>
      <c r="E6375" s="2" t="s">
        <v>190</v>
      </c>
    </row>
    <row r="6376" spans="1:6">
      <c r="A6376">
        <v>6315</v>
      </c>
      <c r="B6376" s="138">
        <f>'Revenues 9-14'!H150</f>
        <v>0</v>
      </c>
      <c r="D6376" s="2" t="str">
        <f t="shared" si="98"/>
        <v>Error?</v>
      </c>
      <c r="E6376" s="2" t="s">
        <v>190</v>
      </c>
    </row>
    <row r="6377" spans="1:6">
      <c r="A6377">
        <v>6316</v>
      </c>
      <c r="B6377" s="138">
        <f>'Revenues 9-14'!I150</f>
        <v>0</v>
      </c>
      <c r="D6377" s="2" t="str">
        <f t="shared" si="98"/>
        <v>Error?</v>
      </c>
      <c r="E6377" s="2" t="s">
        <v>190</v>
      </c>
    </row>
    <row r="6378" spans="1:6">
      <c r="A6378">
        <v>6317</v>
      </c>
      <c r="B6378" s="138">
        <f>'Revenues 9-14'!J150</f>
        <v>0</v>
      </c>
      <c r="D6378" s="2" t="str">
        <f t="shared" si="98"/>
        <v>Error?</v>
      </c>
      <c r="E6378" s="2" t="s">
        <v>190</v>
      </c>
    </row>
    <row r="6379" spans="1:6">
      <c r="A6379">
        <v>6318</v>
      </c>
      <c r="B6379" s="138">
        <f>'Revenues 9-14'!K150</f>
        <v>0</v>
      </c>
      <c r="D6379" s="2" t="str">
        <f t="shared" si="98"/>
        <v>Error?</v>
      </c>
      <c r="E6379" s="2" t="s">
        <v>190</v>
      </c>
    </row>
    <row r="6380" spans="1:6">
      <c r="A6380">
        <v>6319</v>
      </c>
      <c r="B6380" s="138">
        <f>'Revenues 9-14'!G152</f>
        <v>0</v>
      </c>
      <c r="D6380" s="2" t="str">
        <f t="shared" si="98"/>
        <v>Error?</v>
      </c>
      <c r="E6380" s="2" t="s">
        <v>190</v>
      </c>
    </row>
    <row r="6381" spans="1:6">
      <c r="A6381">
        <v>6320</v>
      </c>
      <c r="B6381" s="138">
        <f>'Revenues 9-14'!G153</f>
        <v>0</v>
      </c>
      <c r="D6381" s="2" t="str">
        <f t="shared" si="98"/>
        <v>Error?</v>
      </c>
      <c r="E6381" s="2" t="s">
        <v>190</v>
      </c>
    </row>
    <row r="6382" spans="1:6">
      <c r="A6382" s="129">
        <v>6321</v>
      </c>
      <c r="D6382" s="2" t="str">
        <f t="shared" si="98"/>
        <v>OK</v>
      </c>
      <c r="E6382" s="2" t="s">
        <v>190</v>
      </c>
      <c r="F6382" s="1" t="s">
        <v>1934</v>
      </c>
    </row>
    <row r="6383" spans="1:6">
      <c r="A6383" s="129">
        <v>6322</v>
      </c>
      <c r="D6383" s="2" t="str">
        <f t="shared" si="98"/>
        <v>OK</v>
      </c>
      <c r="E6383" s="2" t="s">
        <v>190</v>
      </c>
      <c r="F6383" s="1" t="s">
        <v>1934</v>
      </c>
    </row>
    <row r="6384" spans="1:6">
      <c r="A6384" s="129">
        <v>6323</v>
      </c>
      <c r="D6384" s="2" t="str">
        <f t="shared" si="98"/>
        <v>OK</v>
      </c>
      <c r="E6384" s="2" t="s">
        <v>190</v>
      </c>
      <c r="F6384" s="1" t="s">
        <v>1934</v>
      </c>
    </row>
    <row r="6385" spans="1:6">
      <c r="A6385" s="129">
        <v>6324</v>
      </c>
      <c r="D6385" s="2" t="str">
        <f t="shared" si="98"/>
        <v>OK</v>
      </c>
      <c r="E6385" s="2" t="s">
        <v>190</v>
      </c>
      <c r="F6385" s="1" t="s">
        <v>1934</v>
      </c>
    </row>
    <row r="6386" spans="1:6">
      <c r="A6386" s="129">
        <v>6325</v>
      </c>
      <c r="D6386" s="2" t="str">
        <f t="shared" si="98"/>
        <v>OK</v>
      </c>
      <c r="E6386" s="2" t="s">
        <v>190</v>
      </c>
      <c r="F6386" s="1" t="s">
        <v>1934</v>
      </c>
    </row>
    <row r="6387" spans="1:6">
      <c r="A6387" s="129">
        <v>6326</v>
      </c>
      <c r="D6387" s="2" t="str">
        <f t="shared" si="98"/>
        <v>OK</v>
      </c>
      <c r="E6387" s="2" t="s">
        <v>190</v>
      </c>
      <c r="F6387" s="1" t="s">
        <v>1934</v>
      </c>
    </row>
    <row r="6388" spans="1:6">
      <c r="A6388">
        <v>6327</v>
      </c>
      <c r="B6388" s="138">
        <f>'Revenues 9-14'!C163</f>
        <v>0</v>
      </c>
      <c r="D6388" s="2" t="str">
        <f t="shared" si="98"/>
        <v>Error?</v>
      </c>
      <c r="E6388" s="2" t="s">
        <v>190</v>
      </c>
    </row>
    <row r="6389" spans="1:6">
      <c r="A6389">
        <v>6328</v>
      </c>
      <c r="B6389" s="138">
        <f>'Revenues 9-14'!D163</f>
        <v>0</v>
      </c>
      <c r="D6389" s="2" t="str">
        <f t="shared" si="98"/>
        <v>Error?</v>
      </c>
      <c r="E6389" s="2" t="s">
        <v>190</v>
      </c>
    </row>
    <row r="6390" spans="1:6">
      <c r="A6390">
        <v>6329</v>
      </c>
      <c r="B6390" s="138">
        <f>'Revenues 9-14'!E163</f>
        <v>0</v>
      </c>
      <c r="D6390" s="2" t="str">
        <f t="shared" si="98"/>
        <v>Error?</v>
      </c>
      <c r="E6390" s="2" t="s">
        <v>190</v>
      </c>
    </row>
    <row r="6391" spans="1:6">
      <c r="A6391">
        <v>6330</v>
      </c>
      <c r="B6391" s="138">
        <f>'Revenues 9-14'!F163</f>
        <v>0</v>
      </c>
      <c r="D6391" s="2" t="str">
        <f t="shared" si="98"/>
        <v>Error?</v>
      </c>
      <c r="E6391" s="2" t="s">
        <v>190</v>
      </c>
    </row>
    <row r="6392" spans="1:6">
      <c r="A6392">
        <v>6331</v>
      </c>
      <c r="B6392" s="138">
        <f>'Revenues 9-14'!G163</f>
        <v>0</v>
      </c>
      <c r="D6392" s="2" t="str">
        <f t="shared" si="98"/>
        <v>Error?</v>
      </c>
      <c r="E6392" s="2" t="s">
        <v>190</v>
      </c>
    </row>
    <row r="6393" spans="1:6">
      <c r="A6393">
        <v>6332</v>
      </c>
      <c r="B6393" s="138">
        <f>'Revenues 9-14'!H163</f>
        <v>0</v>
      </c>
      <c r="D6393" s="2" t="str">
        <f t="shared" si="98"/>
        <v>Error?</v>
      </c>
      <c r="E6393" s="2" t="s">
        <v>190</v>
      </c>
    </row>
    <row r="6394" spans="1:6">
      <c r="A6394">
        <v>6333</v>
      </c>
      <c r="B6394" s="138">
        <f>'Revenues 9-14'!K163</f>
        <v>0</v>
      </c>
      <c r="D6394" s="2" t="str">
        <f t="shared" si="98"/>
        <v>Error?</v>
      </c>
      <c r="E6394" s="2" t="s">
        <v>190</v>
      </c>
    </row>
    <row r="6395" spans="1:6">
      <c r="A6395">
        <v>6334</v>
      </c>
      <c r="B6395" s="138">
        <f>'Revenues 9-14'!J168</f>
        <v>0</v>
      </c>
      <c r="D6395" s="2" t="str">
        <f t="shared" si="98"/>
        <v>Error?</v>
      </c>
      <c r="E6395" s="2" t="s">
        <v>190</v>
      </c>
    </row>
    <row r="6396" spans="1:6">
      <c r="A6396">
        <v>6335</v>
      </c>
      <c r="B6396" s="138">
        <f>'Revenues 9-14'!J169</f>
        <v>0</v>
      </c>
      <c r="D6396" s="2" t="str">
        <f t="shared" si="98"/>
        <v>Error?</v>
      </c>
      <c r="E6396" s="2" t="s">
        <v>190</v>
      </c>
    </row>
    <row r="6397" spans="1:6">
      <c r="A6397">
        <v>6336</v>
      </c>
      <c r="B6397" s="138">
        <f>'Revenues 9-14'!J170</f>
        <v>0</v>
      </c>
      <c r="D6397" s="2" t="str">
        <f t="shared" si="98"/>
        <v>Error?</v>
      </c>
      <c r="E6397" s="2" t="s">
        <v>190</v>
      </c>
    </row>
    <row r="6398" spans="1:6">
      <c r="A6398">
        <v>6337</v>
      </c>
      <c r="B6398" s="138">
        <f>'Revenues 9-14'!J173</f>
        <v>0</v>
      </c>
      <c r="D6398" s="2" t="str">
        <f t="shared" si="98"/>
        <v>Error?</v>
      </c>
      <c r="E6398" s="2" t="s">
        <v>190</v>
      </c>
    </row>
    <row r="6399" spans="1:6">
      <c r="A6399">
        <v>6338</v>
      </c>
      <c r="B6399" s="138">
        <f>'Revenues 9-14'!J174</f>
        <v>0</v>
      </c>
      <c r="D6399" s="2" t="str">
        <f t="shared" ref="D6399:D6462" si="99">IF(ISBLANK(B6399),"OK",IF(A6399-B6399=0,"OK","Error?"))</f>
        <v>Error?</v>
      </c>
      <c r="E6399" s="2" t="s">
        <v>190</v>
      </c>
    </row>
    <row r="6400" spans="1:6">
      <c r="A6400">
        <v>6339</v>
      </c>
      <c r="B6400" s="138">
        <f>'Revenues 9-14'!J175</f>
        <v>0</v>
      </c>
      <c r="D6400" s="2" t="str">
        <f t="shared" si="99"/>
        <v>Error?</v>
      </c>
      <c r="E6400" s="2" t="s">
        <v>190</v>
      </c>
    </row>
    <row r="6401" spans="1:6">
      <c r="A6401">
        <v>6340</v>
      </c>
      <c r="B6401" s="138">
        <f>'Revenues 9-14'!C190</f>
        <v>0</v>
      </c>
      <c r="D6401" s="2" t="str">
        <f t="shared" si="99"/>
        <v>Error?</v>
      </c>
      <c r="E6401" s="2" t="s">
        <v>190</v>
      </c>
    </row>
    <row r="6402" spans="1:6">
      <c r="A6402">
        <v>6341</v>
      </c>
      <c r="B6402" s="138">
        <f>'Revenues 9-14'!G190</f>
        <v>0</v>
      </c>
      <c r="D6402" s="2" t="str">
        <f t="shared" si="99"/>
        <v>Error?</v>
      </c>
      <c r="E6402" s="2" t="s">
        <v>190</v>
      </c>
    </row>
    <row r="6403" spans="1:6">
      <c r="A6403">
        <v>6342</v>
      </c>
      <c r="B6403" s="138">
        <f>'Revenues 9-14'!G191</f>
        <v>0</v>
      </c>
      <c r="D6403" s="2" t="str">
        <f t="shared" si="99"/>
        <v>Error?</v>
      </c>
      <c r="E6403" s="2" t="s">
        <v>190</v>
      </c>
    </row>
    <row r="6404" spans="1:6">
      <c r="A6404">
        <v>6343</v>
      </c>
      <c r="B6404" s="138">
        <f>'Revenues 9-14'!G192</f>
        <v>0</v>
      </c>
      <c r="D6404" s="2" t="str">
        <f t="shared" si="99"/>
        <v>Error?</v>
      </c>
      <c r="E6404" s="2" t="s">
        <v>190</v>
      </c>
    </row>
    <row r="6405" spans="1:6">
      <c r="A6405">
        <v>6344</v>
      </c>
      <c r="B6405" s="138">
        <f>'Revenues 9-14'!G193</f>
        <v>0</v>
      </c>
      <c r="D6405" s="2" t="str">
        <f t="shared" si="99"/>
        <v>Error?</v>
      </c>
      <c r="E6405" s="2" t="s">
        <v>190</v>
      </c>
    </row>
    <row r="6406" spans="1:6">
      <c r="A6406">
        <v>6345</v>
      </c>
      <c r="B6406" s="138">
        <f>'Revenues 9-14'!G194</f>
        <v>0</v>
      </c>
      <c r="D6406" s="2" t="str">
        <f t="shared" si="99"/>
        <v>Error?</v>
      </c>
      <c r="E6406" s="2" t="s">
        <v>190</v>
      </c>
    </row>
    <row r="6407" spans="1:6">
      <c r="A6407">
        <v>6346</v>
      </c>
      <c r="B6407" s="138">
        <f>'Revenues 9-14'!G195</f>
        <v>0</v>
      </c>
      <c r="D6407" s="2" t="str">
        <f t="shared" si="99"/>
        <v>Error?</v>
      </c>
      <c r="E6407" s="2" t="s">
        <v>190</v>
      </c>
    </row>
    <row r="6408" spans="1:6">
      <c r="A6408">
        <v>6347</v>
      </c>
      <c r="B6408" s="138">
        <f>'Revenues 9-14'!G197</f>
        <v>0</v>
      </c>
      <c r="D6408" s="2" t="str">
        <f t="shared" si="99"/>
        <v>Error?</v>
      </c>
      <c r="E6408" s="2" t="s">
        <v>190</v>
      </c>
    </row>
    <row r="6409" spans="1:6">
      <c r="A6409">
        <v>6348</v>
      </c>
      <c r="B6409" s="138">
        <f>'Revenues 9-14'!G198</f>
        <v>0</v>
      </c>
      <c r="D6409" s="2" t="str">
        <f t="shared" si="99"/>
        <v>Error?</v>
      </c>
      <c r="E6409" s="2" t="s">
        <v>190</v>
      </c>
    </row>
    <row r="6410" spans="1:6">
      <c r="A6410" s="129">
        <v>6349</v>
      </c>
      <c r="D6410" s="2" t="str">
        <f t="shared" si="99"/>
        <v>OK</v>
      </c>
      <c r="E6410" s="2" t="s">
        <v>190</v>
      </c>
      <c r="F6410" s="1" t="s">
        <v>1934</v>
      </c>
    </row>
    <row r="6411" spans="1:6">
      <c r="A6411" s="129">
        <v>6350</v>
      </c>
      <c r="D6411" s="2" t="str">
        <f t="shared" si="99"/>
        <v>OK</v>
      </c>
      <c r="E6411" s="2" t="s">
        <v>190</v>
      </c>
      <c r="F6411" s="1" t="s">
        <v>1934</v>
      </c>
    </row>
    <row r="6412" spans="1:6">
      <c r="A6412" s="129">
        <v>6351</v>
      </c>
      <c r="D6412" s="2" t="str">
        <f t="shared" si="99"/>
        <v>OK</v>
      </c>
      <c r="E6412" s="2" t="s">
        <v>190</v>
      </c>
      <c r="F6412" s="1" t="s">
        <v>1934</v>
      </c>
    </row>
    <row r="6413" spans="1:6">
      <c r="A6413" s="129">
        <v>6352</v>
      </c>
      <c r="D6413" s="2" t="str">
        <f t="shared" si="99"/>
        <v>OK</v>
      </c>
      <c r="E6413" s="2" t="s">
        <v>190</v>
      </c>
      <c r="F6413" s="1" t="s">
        <v>1934</v>
      </c>
    </row>
    <row r="6414" spans="1:6">
      <c r="A6414">
        <v>6353</v>
      </c>
      <c r="B6414" s="138">
        <f>'Cap Outlay Deprec 26'!C3</f>
        <v>0</v>
      </c>
      <c r="D6414" s="2" t="str">
        <f t="shared" si="99"/>
        <v>Error?</v>
      </c>
      <c r="E6414" s="2" t="s">
        <v>190</v>
      </c>
    </row>
    <row r="6415" spans="1:6">
      <c r="A6415">
        <v>6354</v>
      </c>
      <c r="B6415" s="138">
        <f>'Cap Outlay Deprec 26'!D3</f>
        <v>0</v>
      </c>
      <c r="D6415" s="2" t="str">
        <f t="shared" si="99"/>
        <v>Error?</v>
      </c>
      <c r="E6415" s="2" t="s">
        <v>190</v>
      </c>
    </row>
    <row r="6416" spans="1:6">
      <c r="A6416">
        <v>6355</v>
      </c>
      <c r="D6416" s="2" t="str">
        <f t="shared" si="99"/>
        <v>OK</v>
      </c>
      <c r="E6416" s="2" t="s">
        <v>192</v>
      </c>
    </row>
    <row r="6417" spans="1:5">
      <c r="A6417">
        <v>6356</v>
      </c>
      <c r="D6417" s="2" t="str">
        <f t="shared" si="99"/>
        <v>OK</v>
      </c>
      <c r="E6417" s="2" t="s">
        <v>192</v>
      </c>
    </row>
    <row r="6418" spans="1:5">
      <c r="A6418">
        <v>6357</v>
      </c>
      <c r="D6418" s="2" t="str">
        <f t="shared" si="99"/>
        <v>OK</v>
      </c>
      <c r="E6418" s="2" t="s">
        <v>192</v>
      </c>
    </row>
    <row r="6419" spans="1:5">
      <c r="A6419">
        <v>6358</v>
      </c>
      <c r="D6419" s="2" t="str">
        <f t="shared" si="99"/>
        <v>OK</v>
      </c>
      <c r="E6419" s="2" t="s">
        <v>192</v>
      </c>
    </row>
    <row r="6420" spans="1:5">
      <c r="A6420">
        <v>6359</v>
      </c>
      <c r="D6420" s="2" t="str">
        <f t="shared" si="99"/>
        <v>OK</v>
      </c>
      <c r="E6420" s="2" t="s">
        <v>192</v>
      </c>
    </row>
    <row r="6421" spans="1:5">
      <c r="A6421">
        <v>6360</v>
      </c>
      <c r="D6421" s="2" t="str">
        <f t="shared" si="99"/>
        <v>OK</v>
      </c>
      <c r="E6421" s="2" t="s">
        <v>192</v>
      </c>
    </row>
    <row r="6422" spans="1:5">
      <c r="A6422">
        <v>6361</v>
      </c>
      <c r="D6422" s="2" t="str">
        <f t="shared" si="99"/>
        <v>OK</v>
      </c>
      <c r="E6422" s="2" t="s">
        <v>192</v>
      </c>
    </row>
    <row r="6423" spans="1:5">
      <c r="A6423">
        <v>6362</v>
      </c>
      <c r="D6423" s="2" t="str">
        <f t="shared" si="99"/>
        <v>OK</v>
      </c>
      <c r="E6423" s="2" t="s">
        <v>192</v>
      </c>
    </row>
    <row r="6424" spans="1:5">
      <c r="A6424">
        <v>6363</v>
      </c>
      <c r="D6424" s="2" t="str">
        <f t="shared" si="99"/>
        <v>OK</v>
      </c>
      <c r="E6424" s="2" t="s">
        <v>192</v>
      </c>
    </row>
    <row r="6425" spans="1:5">
      <c r="A6425">
        <v>6364</v>
      </c>
      <c r="D6425" s="2" t="str">
        <f t="shared" si="99"/>
        <v>OK</v>
      </c>
      <c r="E6425" s="2" t="s">
        <v>192</v>
      </c>
    </row>
    <row r="6426" spans="1:5">
      <c r="A6426">
        <v>6365</v>
      </c>
      <c r="D6426" s="2" t="str">
        <f t="shared" si="99"/>
        <v>OK</v>
      </c>
      <c r="E6426" s="2" t="s">
        <v>192</v>
      </c>
    </row>
    <row r="6427" spans="1:5">
      <c r="A6427">
        <v>6366</v>
      </c>
      <c r="D6427" s="2" t="str">
        <f t="shared" si="99"/>
        <v>OK</v>
      </c>
      <c r="E6427" s="2" t="s">
        <v>192</v>
      </c>
    </row>
    <row r="6428" spans="1:5">
      <c r="A6428">
        <v>6367</v>
      </c>
      <c r="D6428" s="2" t="str">
        <f t="shared" si="99"/>
        <v>OK</v>
      </c>
      <c r="E6428" s="2" t="s">
        <v>192</v>
      </c>
    </row>
    <row r="6429" spans="1:5">
      <c r="A6429">
        <v>6368</v>
      </c>
      <c r="D6429" s="2" t="str">
        <f t="shared" si="99"/>
        <v>OK</v>
      </c>
      <c r="E6429" s="2" t="s">
        <v>192</v>
      </c>
    </row>
    <row r="6430" spans="1:5">
      <c r="A6430">
        <v>6369</v>
      </c>
      <c r="D6430" s="2" t="str">
        <f t="shared" si="99"/>
        <v>OK</v>
      </c>
      <c r="E6430" s="2" t="s">
        <v>192</v>
      </c>
    </row>
    <row r="6431" spans="1:5">
      <c r="A6431">
        <v>6370</v>
      </c>
      <c r="D6431" s="2" t="str">
        <f t="shared" si="99"/>
        <v>OK</v>
      </c>
      <c r="E6431" s="2" t="s">
        <v>192</v>
      </c>
    </row>
    <row r="6432" spans="1:5">
      <c r="A6432">
        <v>6371</v>
      </c>
      <c r="D6432" s="2" t="str">
        <f t="shared" si="99"/>
        <v>OK</v>
      </c>
      <c r="E6432" s="2" t="s">
        <v>192</v>
      </c>
    </row>
    <row r="6433" spans="1:5">
      <c r="A6433">
        <v>6372</v>
      </c>
      <c r="D6433" s="2" t="str">
        <f t="shared" si="99"/>
        <v>OK</v>
      </c>
      <c r="E6433" s="2" t="s">
        <v>192</v>
      </c>
    </row>
    <row r="6434" spans="1:5">
      <c r="A6434">
        <v>6373</v>
      </c>
      <c r="D6434" s="2" t="str">
        <f t="shared" si="99"/>
        <v>OK</v>
      </c>
      <c r="E6434" s="2" t="s">
        <v>192</v>
      </c>
    </row>
    <row r="6435" spans="1:5">
      <c r="A6435">
        <v>6374</v>
      </c>
      <c r="D6435" s="2" t="str">
        <f t="shared" si="99"/>
        <v>OK</v>
      </c>
      <c r="E6435" s="2" t="s">
        <v>192</v>
      </c>
    </row>
    <row r="6436" spans="1:5">
      <c r="A6436">
        <v>6375</v>
      </c>
      <c r="D6436" s="2" t="str">
        <f t="shared" si="99"/>
        <v>OK</v>
      </c>
      <c r="E6436" s="2" t="s">
        <v>192</v>
      </c>
    </row>
    <row r="6437" spans="1:5">
      <c r="A6437">
        <v>6376</v>
      </c>
      <c r="D6437" s="2" t="str">
        <f t="shared" si="99"/>
        <v>OK</v>
      </c>
      <c r="E6437" s="2" t="s">
        <v>192</v>
      </c>
    </row>
    <row r="6438" spans="1:5">
      <c r="A6438">
        <v>6377</v>
      </c>
      <c r="D6438" s="2" t="str">
        <f t="shared" si="99"/>
        <v>OK</v>
      </c>
      <c r="E6438" s="2" t="s">
        <v>192</v>
      </c>
    </row>
    <row r="6439" spans="1:5">
      <c r="A6439">
        <v>6378</v>
      </c>
      <c r="D6439" s="2" t="str">
        <f t="shared" si="99"/>
        <v>OK</v>
      </c>
      <c r="E6439" s="2" t="s">
        <v>192</v>
      </c>
    </row>
    <row r="6440" spans="1:5">
      <c r="A6440">
        <v>6379</v>
      </c>
      <c r="D6440" s="2" t="str">
        <f t="shared" si="99"/>
        <v>OK</v>
      </c>
      <c r="E6440" s="2" t="s">
        <v>192</v>
      </c>
    </row>
    <row r="6441" spans="1:5">
      <c r="A6441">
        <v>6380</v>
      </c>
      <c r="D6441" s="2" t="str">
        <f t="shared" si="99"/>
        <v>OK</v>
      </c>
      <c r="E6441" s="2" t="s">
        <v>192</v>
      </c>
    </row>
    <row r="6442" spans="1:5">
      <c r="A6442">
        <v>6381</v>
      </c>
      <c r="D6442" s="2" t="str">
        <f t="shared" si="99"/>
        <v>OK</v>
      </c>
      <c r="E6442" s="2" t="s">
        <v>192</v>
      </c>
    </row>
    <row r="6443" spans="1:5">
      <c r="A6443">
        <v>6382</v>
      </c>
      <c r="D6443" s="2" t="str">
        <f t="shared" si="99"/>
        <v>OK</v>
      </c>
      <c r="E6443" s="2" t="s">
        <v>192</v>
      </c>
    </row>
    <row r="6444" spans="1:5">
      <c r="A6444">
        <v>6383</v>
      </c>
      <c r="D6444" s="2" t="str">
        <f t="shared" si="99"/>
        <v>OK</v>
      </c>
      <c r="E6444" s="2" t="s">
        <v>192</v>
      </c>
    </row>
    <row r="6445" spans="1:5">
      <c r="A6445">
        <v>6384</v>
      </c>
      <c r="D6445" s="2" t="str">
        <f t="shared" si="99"/>
        <v>OK</v>
      </c>
      <c r="E6445" s="2" t="s">
        <v>192</v>
      </c>
    </row>
    <row r="6446" spans="1:5">
      <c r="A6446">
        <v>6385</v>
      </c>
      <c r="D6446" s="2" t="str">
        <f t="shared" si="99"/>
        <v>OK</v>
      </c>
      <c r="E6446" s="2" t="s">
        <v>192</v>
      </c>
    </row>
    <row r="6447" spans="1:5">
      <c r="A6447">
        <v>6386</v>
      </c>
      <c r="D6447" s="2" t="str">
        <f t="shared" si="99"/>
        <v>OK</v>
      </c>
      <c r="E6447" s="2" t="s">
        <v>192</v>
      </c>
    </row>
    <row r="6448" spans="1:5">
      <c r="A6448">
        <v>6387</v>
      </c>
      <c r="D6448" s="2" t="str">
        <f t="shared" si="99"/>
        <v>OK</v>
      </c>
      <c r="E6448" s="2" t="s">
        <v>192</v>
      </c>
    </row>
    <row r="6449" spans="1:5">
      <c r="A6449">
        <v>6388</v>
      </c>
      <c r="D6449" s="2" t="str">
        <f t="shared" si="99"/>
        <v>OK</v>
      </c>
      <c r="E6449" s="2" t="s">
        <v>192</v>
      </c>
    </row>
    <row r="6450" spans="1:5">
      <c r="A6450">
        <v>6389</v>
      </c>
      <c r="D6450" s="2" t="str">
        <f t="shared" si="99"/>
        <v>OK</v>
      </c>
      <c r="E6450" s="2" t="s">
        <v>192</v>
      </c>
    </row>
    <row r="6451" spans="1:5">
      <c r="A6451">
        <v>6390</v>
      </c>
      <c r="D6451" s="2" t="str">
        <f t="shared" si="99"/>
        <v>OK</v>
      </c>
      <c r="E6451" s="2" t="s">
        <v>192</v>
      </c>
    </row>
    <row r="6452" spans="1:5">
      <c r="A6452">
        <v>6391</v>
      </c>
      <c r="D6452" s="2" t="str">
        <f t="shared" si="99"/>
        <v>OK</v>
      </c>
      <c r="E6452" s="2" t="s">
        <v>192</v>
      </c>
    </row>
    <row r="6453" spans="1:5">
      <c r="A6453">
        <v>6392</v>
      </c>
      <c r="D6453" s="2" t="str">
        <f t="shared" si="99"/>
        <v>OK</v>
      </c>
      <c r="E6453" s="2" t="s">
        <v>192</v>
      </c>
    </row>
    <row r="6454" spans="1:5">
      <c r="A6454">
        <v>6393</v>
      </c>
      <c r="D6454" s="2" t="str">
        <f t="shared" si="99"/>
        <v>OK</v>
      </c>
      <c r="E6454" s="2" t="s">
        <v>192</v>
      </c>
    </row>
    <row r="6455" spans="1:5">
      <c r="A6455">
        <v>6394</v>
      </c>
      <c r="D6455" s="2" t="str">
        <f t="shared" si="99"/>
        <v>OK</v>
      </c>
      <c r="E6455" s="2" t="s">
        <v>192</v>
      </c>
    </row>
    <row r="6456" spans="1:5">
      <c r="A6456">
        <v>6395</v>
      </c>
      <c r="D6456" s="2" t="str">
        <f t="shared" si="99"/>
        <v>OK</v>
      </c>
      <c r="E6456" s="2" t="s">
        <v>192</v>
      </c>
    </row>
    <row r="6457" spans="1:5">
      <c r="A6457">
        <v>6396</v>
      </c>
      <c r="D6457" s="2" t="str">
        <f t="shared" si="99"/>
        <v>OK</v>
      </c>
      <c r="E6457" s="2" t="s">
        <v>192</v>
      </c>
    </row>
    <row r="6458" spans="1:5">
      <c r="A6458">
        <v>6397</v>
      </c>
      <c r="D6458" s="2" t="str">
        <f t="shared" si="99"/>
        <v>OK</v>
      </c>
      <c r="E6458" s="2" t="s">
        <v>192</v>
      </c>
    </row>
    <row r="6459" spans="1:5">
      <c r="A6459">
        <v>6398</v>
      </c>
      <c r="D6459" s="2" t="str">
        <f t="shared" si="99"/>
        <v>OK</v>
      </c>
      <c r="E6459" s="2" t="s">
        <v>192</v>
      </c>
    </row>
    <row r="6460" spans="1:5">
      <c r="A6460">
        <v>6399</v>
      </c>
      <c r="D6460" s="2" t="str">
        <f t="shared" si="99"/>
        <v>OK</v>
      </c>
      <c r="E6460" s="2" t="s">
        <v>192</v>
      </c>
    </row>
    <row r="6461" spans="1:5">
      <c r="A6461">
        <v>6400</v>
      </c>
      <c r="D6461" s="2" t="str">
        <f t="shared" si="99"/>
        <v>OK</v>
      </c>
      <c r="E6461" s="2" t="s">
        <v>192</v>
      </c>
    </row>
    <row r="6462" spans="1:5">
      <c r="A6462">
        <v>6401</v>
      </c>
      <c r="D6462" s="2" t="str">
        <f t="shared" si="99"/>
        <v>OK</v>
      </c>
      <c r="E6462" s="2" t="s">
        <v>192</v>
      </c>
    </row>
    <row r="6463" spans="1:5">
      <c r="A6463">
        <v>6402</v>
      </c>
      <c r="D6463" s="2" t="str">
        <f t="shared" ref="D6463:D6526" si="100">IF(ISBLANK(B6463),"OK",IF(A6463-B6463=0,"OK","Error?"))</f>
        <v>OK</v>
      </c>
      <c r="E6463" s="2" t="s">
        <v>192</v>
      </c>
    </row>
    <row r="6464" spans="1:5">
      <c r="A6464">
        <v>6403</v>
      </c>
      <c r="D6464" s="2" t="str">
        <f t="shared" si="100"/>
        <v>OK</v>
      </c>
      <c r="E6464" s="2" t="s">
        <v>192</v>
      </c>
    </row>
    <row r="6465" spans="1:5">
      <c r="A6465">
        <v>6404</v>
      </c>
      <c r="D6465" s="2" t="str">
        <f t="shared" si="100"/>
        <v>OK</v>
      </c>
      <c r="E6465" s="2" t="s">
        <v>192</v>
      </c>
    </row>
    <row r="6466" spans="1:5">
      <c r="A6466">
        <v>6405</v>
      </c>
      <c r="D6466" s="2" t="str">
        <f t="shared" si="100"/>
        <v>OK</v>
      </c>
      <c r="E6466" s="2" t="s">
        <v>192</v>
      </c>
    </row>
    <row r="6467" spans="1:5">
      <c r="A6467">
        <v>6406</v>
      </c>
      <c r="D6467" s="2" t="str">
        <f t="shared" si="100"/>
        <v>OK</v>
      </c>
      <c r="E6467" s="2" t="s">
        <v>192</v>
      </c>
    </row>
    <row r="6468" spans="1:5">
      <c r="A6468">
        <v>6407</v>
      </c>
      <c r="D6468" s="2" t="str">
        <f t="shared" si="100"/>
        <v>OK</v>
      </c>
      <c r="E6468" s="2" t="s">
        <v>192</v>
      </c>
    </row>
    <row r="6469" spans="1:5">
      <c r="A6469">
        <v>6408</v>
      </c>
      <c r="D6469" s="2" t="str">
        <f t="shared" si="100"/>
        <v>OK</v>
      </c>
      <c r="E6469" s="2" t="s">
        <v>192</v>
      </c>
    </row>
    <row r="6470" spans="1:5">
      <c r="A6470">
        <v>6409</v>
      </c>
      <c r="D6470" s="2" t="str">
        <f t="shared" si="100"/>
        <v>OK</v>
      </c>
      <c r="E6470" s="2" t="s">
        <v>192</v>
      </c>
    </row>
    <row r="6471" spans="1:5">
      <c r="A6471">
        <v>6410</v>
      </c>
      <c r="D6471" s="2" t="str">
        <f t="shared" si="100"/>
        <v>OK</v>
      </c>
      <c r="E6471" s="2" t="s">
        <v>192</v>
      </c>
    </row>
    <row r="6472" spans="1:5">
      <c r="A6472">
        <v>6411</v>
      </c>
      <c r="D6472" s="2" t="str">
        <f t="shared" si="100"/>
        <v>OK</v>
      </c>
      <c r="E6472" s="2" t="s">
        <v>192</v>
      </c>
    </row>
    <row r="6473" spans="1:5">
      <c r="A6473">
        <v>6412</v>
      </c>
      <c r="D6473" s="2" t="str">
        <f t="shared" si="100"/>
        <v>OK</v>
      </c>
      <c r="E6473" s="2" t="s">
        <v>192</v>
      </c>
    </row>
    <row r="6474" spans="1:5">
      <c r="A6474">
        <v>6413</v>
      </c>
      <c r="D6474" s="2" t="str">
        <f t="shared" si="100"/>
        <v>OK</v>
      </c>
      <c r="E6474" s="2" t="s">
        <v>192</v>
      </c>
    </row>
    <row r="6475" spans="1:5">
      <c r="A6475">
        <v>6414</v>
      </c>
      <c r="D6475" s="2" t="str">
        <f t="shared" si="100"/>
        <v>OK</v>
      </c>
      <c r="E6475" s="2" t="s">
        <v>192</v>
      </c>
    </row>
    <row r="6476" spans="1:5">
      <c r="A6476">
        <v>6415</v>
      </c>
      <c r="D6476" s="2" t="str">
        <f t="shared" si="100"/>
        <v>OK</v>
      </c>
      <c r="E6476" s="2" t="s">
        <v>192</v>
      </c>
    </row>
    <row r="6477" spans="1:5">
      <c r="A6477">
        <v>6416</v>
      </c>
      <c r="D6477" s="2" t="str">
        <f t="shared" si="100"/>
        <v>OK</v>
      </c>
      <c r="E6477" s="2" t="s">
        <v>192</v>
      </c>
    </row>
    <row r="6478" spans="1:5">
      <c r="A6478">
        <v>6417</v>
      </c>
      <c r="D6478" s="2" t="str">
        <f t="shared" si="100"/>
        <v>OK</v>
      </c>
      <c r="E6478" s="2" t="s">
        <v>192</v>
      </c>
    </row>
    <row r="6479" spans="1:5">
      <c r="A6479">
        <v>6418</v>
      </c>
      <c r="D6479" s="2" t="str">
        <f t="shared" si="100"/>
        <v>OK</v>
      </c>
      <c r="E6479" s="2" t="s">
        <v>192</v>
      </c>
    </row>
    <row r="6480" spans="1:5">
      <c r="A6480">
        <v>6419</v>
      </c>
      <c r="D6480" s="2" t="str">
        <f t="shared" si="100"/>
        <v>OK</v>
      </c>
      <c r="E6480" s="2" t="s">
        <v>192</v>
      </c>
    </row>
    <row r="6481" spans="1:5">
      <c r="A6481">
        <v>6420</v>
      </c>
      <c r="D6481" s="2" t="str">
        <f t="shared" si="100"/>
        <v>OK</v>
      </c>
      <c r="E6481" s="2" t="s">
        <v>192</v>
      </c>
    </row>
    <row r="6482" spans="1:5">
      <c r="A6482">
        <v>6421</v>
      </c>
      <c r="D6482" s="2" t="str">
        <f t="shared" si="100"/>
        <v>OK</v>
      </c>
      <c r="E6482" s="2" t="s">
        <v>192</v>
      </c>
    </row>
    <row r="6483" spans="1:5">
      <c r="A6483">
        <v>6422</v>
      </c>
      <c r="D6483" s="2" t="str">
        <f t="shared" si="100"/>
        <v>OK</v>
      </c>
      <c r="E6483" s="2" t="s">
        <v>192</v>
      </c>
    </row>
    <row r="6484" spans="1:5">
      <c r="A6484">
        <v>6423</v>
      </c>
      <c r="D6484" s="2" t="str">
        <f t="shared" si="100"/>
        <v>OK</v>
      </c>
      <c r="E6484" s="2" t="s">
        <v>192</v>
      </c>
    </row>
    <row r="6485" spans="1:5">
      <c r="A6485">
        <v>6424</v>
      </c>
      <c r="D6485" s="2" t="str">
        <f t="shared" si="100"/>
        <v>OK</v>
      </c>
      <c r="E6485" s="2" t="s">
        <v>192</v>
      </c>
    </row>
    <row r="6486" spans="1:5">
      <c r="A6486">
        <v>6425</v>
      </c>
      <c r="D6486" s="2" t="str">
        <f t="shared" si="100"/>
        <v>OK</v>
      </c>
      <c r="E6486" s="2" t="s">
        <v>192</v>
      </c>
    </row>
    <row r="6487" spans="1:5">
      <c r="A6487">
        <v>6426</v>
      </c>
      <c r="D6487" s="2" t="str">
        <f t="shared" si="100"/>
        <v>OK</v>
      </c>
      <c r="E6487" s="2" t="s">
        <v>192</v>
      </c>
    </row>
    <row r="6488" spans="1:5">
      <c r="A6488">
        <v>6427</v>
      </c>
      <c r="D6488" s="2" t="str">
        <f t="shared" si="100"/>
        <v>OK</v>
      </c>
      <c r="E6488" s="2" t="s">
        <v>192</v>
      </c>
    </row>
    <row r="6489" spans="1:5">
      <c r="A6489">
        <v>6428</v>
      </c>
      <c r="D6489" s="2" t="str">
        <f t="shared" si="100"/>
        <v>OK</v>
      </c>
      <c r="E6489" s="2" t="s">
        <v>192</v>
      </c>
    </row>
    <row r="6490" spans="1:5">
      <c r="A6490">
        <v>6429</v>
      </c>
      <c r="D6490" s="2" t="str">
        <f t="shared" si="100"/>
        <v>OK</v>
      </c>
      <c r="E6490" s="2" t="s">
        <v>192</v>
      </c>
    </row>
    <row r="6491" spans="1:5">
      <c r="A6491">
        <v>6430</v>
      </c>
      <c r="D6491" s="2" t="str">
        <f t="shared" si="100"/>
        <v>OK</v>
      </c>
      <c r="E6491" s="2" t="s">
        <v>192</v>
      </c>
    </row>
    <row r="6492" spans="1:5">
      <c r="A6492">
        <v>6431</v>
      </c>
      <c r="D6492" s="2" t="str">
        <f t="shared" si="100"/>
        <v>OK</v>
      </c>
      <c r="E6492" s="2" t="s">
        <v>192</v>
      </c>
    </row>
    <row r="6493" spans="1:5">
      <c r="A6493">
        <v>6432</v>
      </c>
      <c r="D6493" s="2" t="str">
        <f t="shared" si="100"/>
        <v>OK</v>
      </c>
      <c r="E6493" s="2" t="s">
        <v>192</v>
      </c>
    </row>
    <row r="6494" spans="1:5">
      <c r="A6494">
        <v>6433</v>
      </c>
      <c r="D6494" s="2" t="str">
        <f t="shared" si="100"/>
        <v>OK</v>
      </c>
      <c r="E6494" s="2" t="s">
        <v>192</v>
      </c>
    </row>
    <row r="6495" spans="1:5">
      <c r="A6495">
        <v>6434</v>
      </c>
      <c r="D6495" s="2" t="str">
        <f t="shared" si="100"/>
        <v>OK</v>
      </c>
      <c r="E6495" s="2" t="s">
        <v>192</v>
      </c>
    </row>
    <row r="6496" spans="1:5">
      <c r="A6496">
        <v>6435</v>
      </c>
      <c r="D6496" s="2" t="str">
        <f t="shared" si="100"/>
        <v>OK</v>
      </c>
      <c r="E6496" s="2" t="s">
        <v>192</v>
      </c>
    </row>
    <row r="6497" spans="1:5">
      <c r="A6497">
        <v>6436</v>
      </c>
      <c r="D6497" s="2" t="str">
        <f t="shared" si="100"/>
        <v>OK</v>
      </c>
      <c r="E6497" s="2" t="s">
        <v>192</v>
      </c>
    </row>
    <row r="6498" spans="1:5">
      <c r="A6498">
        <v>6437</v>
      </c>
      <c r="D6498" s="2" t="str">
        <f t="shared" si="100"/>
        <v>OK</v>
      </c>
      <c r="E6498" s="2" t="s">
        <v>192</v>
      </c>
    </row>
    <row r="6499" spans="1:5">
      <c r="A6499">
        <v>6438</v>
      </c>
      <c r="D6499" s="2" t="str">
        <f t="shared" si="100"/>
        <v>OK</v>
      </c>
      <c r="E6499" s="2" t="s">
        <v>192</v>
      </c>
    </row>
    <row r="6500" spans="1:5">
      <c r="A6500">
        <v>6439</v>
      </c>
      <c r="D6500" s="2" t="str">
        <f t="shared" si="100"/>
        <v>OK</v>
      </c>
      <c r="E6500" s="2" t="s">
        <v>192</v>
      </c>
    </row>
    <row r="6501" spans="1:5">
      <c r="A6501">
        <v>6440</v>
      </c>
      <c r="D6501" s="2" t="str">
        <f t="shared" si="100"/>
        <v>OK</v>
      </c>
      <c r="E6501" s="2" t="s">
        <v>192</v>
      </c>
    </row>
    <row r="6502" spans="1:5">
      <c r="A6502">
        <v>6441</v>
      </c>
      <c r="D6502" s="2" t="str">
        <f t="shared" si="100"/>
        <v>OK</v>
      </c>
      <c r="E6502" s="2" t="s">
        <v>192</v>
      </c>
    </row>
    <row r="6503" spans="1:5">
      <c r="A6503">
        <v>6442</v>
      </c>
      <c r="D6503" s="2" t="str">
        <f t="shared" si="100"/>
        <v>OK</v>
      </c>
      <c r="E6503" s="2" t="s">
        <v>192</v>
      </c>
    </row>
    <row r="6504" spans="1:5">
      <c r="A6504">
        <v>6443</v>
      </c>
      <c r="D6504" s="2" t="str">
        <f t="shared" si="100"/>
        <v>OK</v>
      </c>
      <c r="E6504" s="2" t="s">
        <v>192</v>
      </c>
    </row>
    <row r="6505" spans="1:5">
      <c r="A6505">
        <v>6444</v>
      </c>
      <c r="D6505" s="2" t="str">
        <f t="shared" si="100"/>
        <v>OK</v>
      </c>
      <c r="E6505" s="2" t="s">
        <v>192</v>
      </c>
    </row>
    <row r="6506" spans="1:5">
      <c r="A6506">
        <v>6445</v>
      </c>
      <c r="D6506" s="2" t="str">
        <f t="shared" si="100"/>
        <v>OK</v>
      </c>
      <c r="E6506" s="2" t="s">
        <v>192</v>
      </c>
    </row>
    <row r="6507" spans="1:5">
      <c r="A6507">
        <v>6446</v>
      </c>
      <c r="D6507" s="2" t="str">
        <f t="shared" si="100"/>
        <v>OK</v>
      </c>
      <c r="E6507" s="2" t="s">
        <v>192</v>
      </c>
    </row>
    <row r="6508" spans="1:5">
      <c r="A6508">
        <v>6447</v>
      </c>
      <c r="D6508" s="2" t="str">
        <f t="shared" si="100"/>
        <v>OK</v>
      </c>
      <c r="E6508" s="2" t="s">
        <v>192</v>
      </c>
    </row>
    <row r="6509" spans="1:5">
      <c r="A6509">
        <v>6448</v>
      </c>
      <c r="D6509" s="2" t="str">
        <f t="shared" si="100"/>
        <v>OK</v>
      </c>
      <c r="E6509" s="2" t="s">
        <v>192</v>
      </c>
    </row>
    <row r="6510" spans="1:5">
      <c r="A6510">
        <v>6449</v>
      </c>
      <c r="D6510" s="2" t="str">
        <f t="shared" si="100"/>
        <v>OK</v>
      </c>
      <c r="E6510" s="2" t="s">
        <v>192</v>
      </c>
    </row>
    <row r="6511" spans="1:5">
      <c r="A6511">
        <v>6450</v>
      </c>
      <c r="D6511" s="2" t="str">
        <f t="shared" si="100"/>
        <v>OK</v>
      </c>
      <c r="E6511" s="2" t="s">
        <v>192</v>
      </c>
    </row>
    <row r="6512" spans="1:5">
      <c r="A6512">
        <v>6451</v>
      </c>
      <c r="D6512" s="2" t="str">
        <f t="shared" si="100"/>
        <v>OK</v>
      </c>
      <c r="E6512" s="2" t="s">
        <v>192</v>
      </c>
    </row>
    <row r="6513" spans="1:5">
      <c r="A6513">
        <v>6452</v>
      </c>
      <c r="D6513" s="2" t="str">
        <f t="shared" si="100"/>
        <v>OK</v>
      </c>
      <c r="E6513" s="2" t="s">
        <v>192</v>
      </c>
    </row>
    <row r="6514" spans="1:5">
      <c r="A6514">
        <v>6453</v>
      </c>
      <c r="D6514" s="2" t="str">
        <f t="shared" si="100"/>
        <v>OK</v>
      </c>
      <c r="E6514" s="2" t="s">
        <v>192</v>
      </c>
    </row>
    <row r="6515" spans="1:5">
      <c r="A6515">
        <v>6454</v>
      </c>
      <c r="D6515" s="2" t="str">
        <f t="shared" si="100"/>
        <v>OK</v>
      </c>
      <c r="E6515" s="2" t="s">
        <v>192</v>
      </c>
    </row>
    <row r="6516" spans="1:5">
      <c r="A6516">
        <v>6455</v>
      </c>
      <c r="D6516" s="2" t="str">
        <f t="shared" si="100"/>
        <v>OK</v>
      </c>
      <c r="E6516" s="2" t="s">
        <v>192</v>
      </c>
    </row>
    <row r="6517" spans="1:5">
      <c r="A6517">
        <v>6456</v>
      </c>
      <c r="D6517" s="2" t="str">
        <f t="shared" si="100"/>
        <v>OK</v>
      </c>
      <c r="E6517" s="2" t="s">
        <v>192</v>
      </c>
    </row>
    <row r="6518" spans="1:5">
      <c r="A6518">
        <v>6457</v>
      </c>
      <c r="D6518" s="2" t="str">
        <f t="shared" si="100"/>
        <v>OK</v>
      </c>
      <c r="E6518" s="2" t="s">
        <v>192</v>
      </c>
    </row>
    <row r="6519" spans="1:5">
      <c r="A6519">
        <v>6458</v>
      </c>
      <c r="D6519" s="2" t="str">
        <f t="shared" si="100"/>
        <v>OK</v>
      </c>
      <c r="E6519" s="2" t="s">
        <v>192</v>
      </c>
    </row>
    <row r="6520" spans="1:5">
      <c r="A6520">
        <v>6459</v>
      </c>
      <c r="D6520" s="2" t="str">
        <f t="shared" si="100"/>
        <v>OK</v>
      </c>
      <c r="E6520" s="2" t="s">
        <v>192</v>
      </c>
    </row>
    <row r="6521" spans="1:5">
      <c r="A6521">
        <v>6460</v>
      </c>
      <c r="D6521" s="2" t="str">
        <f t="shared" si="100"/>
        <v>OK</v>
      </c>
      <c r="E6521" s="2" t="s">
        <v>192</v>
      </c>
    </row>
    <row r="6522" spans="1:5">
      <c r="A6522">
        <v>6461</v>
      </c>
      <c r="D6522" s="2" t="str">
        <f t="shared" si="100"/>
        <v>OK</v>
      </c>
      <c r="E6522" s="2" t="s">
        <v>192</v>
      </c>
    </row>
    <row r="6523" spans="1:5">
      <c r="A6523">
        <v>6462</v>
      </c>
      <c r="D6523" s="2" t="str">
        <f t="shared" si="100"/>
        <v>OK</v>
      </c>
      <c r="E6523" s="2" t="s">
        <v>192</v>
      </c>
    </row>
    <row r="6524" spans="1:5">
      <c r="A6524">
        <v>6463</v>
      </c>
      <c r="D6524" s="2" t="str">
        <f t="shared" si="100"/>
        <v>OK</v>
      </c>
      <c r="E6524" s="2" t="s">
        <v>192</v>
      </c>
    </row>
    <row r="6525" spans="1:5">
      <c r="A6525">
        <v>6464</v>
      </c>
      <c r="D6525" s="2" t="str">
        <f t="shared" si="100"/>
        <v>OK</v>
      </c>
      <c r="E6525" s="2" t="s">
        <v>192</v>
      </c>
    </row>
    <row r="6526" spans="1:5">
      <c r="A6526">
        <v>6465</v>
      </c>
      <c r="D6526" s="2" t="str">
        <f t="shared" si="100"/>
        <v>OK</v>
      </c>
      <c r="E6526" s="2" t="s">
        <v>192</v>
      </c>
    </row>
    <row r="6527" spans="1:5">
      <c r="A6527">
        <v>6466</v>
      </c>
      <c r="D6527" s="2" t="str">
        <f t="shared" ref="D6527:D6590" si="101">IF(ISBLANK(B6527),"OK",IF(A6527-B6527=0,"OK","Error?"))</f>
        <v>OK</v>
      </c>
      <c r="E6527" s="2" t="s">
        <v>192</v>
      </c>
    </row>
    <row r="6528" spans="1:5">
      <c r="A6528">
        <v>6467</v>
      </c>
      <c r="D6528" s="2" t="str">
        <f t="shared" si="101"/>
        <v>OK</v>
      </c>
      <c r="E6528" s="2" t="s">
        <v>192</v>
      </c>
    </row>
    <row r="6529" spans="1:5">
      <c r="A6529">
        <v>6468</v>
      </c>
      <c r="D6529" s="2" t="str">
        <f t="shared" si="101"/>
        <v>OK</v>
      </c>
      <c r="E6529" s="2" t="s">
        <v>192</v>
      </c>
    </row>
    <row r="6530" spans="1:5">
      <c r="A6530">
        <v>6469</v>
      </c>
      <c r="D6530" s="2" t="str">
        <f t="shared" si="101"/>
        <v>OK</v>
      </c>
      <c r="E6530" s="2" t="s">
        <v>192</v>
      </c>
    </row>
    <row r="6531" spans="1:5">
      <c r="A6531">
        <v>6470</v>
      </c>
      <c r="D6531" s="2" t="str">
        <f t="shared" si="101"/>
        <v>OK</v>
      </c>
      <c r="E6531" s="2" t="s">
        <v>192</v>
      </c>
    </row>
    <row r="6532" spans="1:5">
      <c r="A6532">
        <v>6471</v>
      </c>
      <c r="D6532" s="2" t="str">
        <f t="shared" si="101"/>
        <v>OK</v>
      </c>
      <c r="E6532" s="2" t="s">
        <v>192</v>
      </c>
    </row>
    <row r="6533" spans="1:5">
      <c r="A6533">
        <v>6472</v>
      </c>
      <c r="D6533" s="2" t="str">
        <f t="shared" si="101"/>
        <v>OK</v>
      </c>
      <c r="E6533" s="2" t="s">
        <v>192</v>
      </c>
    </row>
    <row r="6534" spans="1:5">
      <c r="A6534">
        <v>6473</v>
      </c>
      <c r="D6534" s="2" t="str">
        <f t="shared" si="101"/>
        <v>OK</v>
      </c>
      <c r="E6534" s="2" t="s">
        <v>192</v>
      </c>
    </row>
    <row r="6535" spans="1:5">
      <c r="A6535">
        <v>6474</v>
      </c>
      <c r="D6535" s="2" t="str">
        <f t="shared" si="101"/>
        <v>OK</v>
      </c>
      <c r="E6535" s="2" t="s">
        <v>192</v>
      </c>
    </row>
    <row r="6536" spans="1:5">
      <c r="A6536">
        <v>6475</v>
      </c>
      <c r="D6536" s="2" t="str">
        <f t="shared" si="101"/>
        <v>OK</v>
      </c>
      <c r="E6536" s="2" t="s">
        <v>192</v>
      </c>
    </row>
    <row r="6537" spans="1:5">
      <c r="A6537">
        <v>6476</v>
      </c>
      <c r="D6537" s="2" t="str">
        <f t="shared" si="101"/>
        <v>OK</v>
      </c>
      <c r="E6537" s="2" t="s">
        <v>192</v>
      </c>
    </row>
    <row r="6538" spans="1:5">
      <c r="A6538">
        <v>6477</v>
      </c>
      <c r="D6538" s="2" t="str">
        <f t="shared" si="101"/>
        <v>OK</v>
      </c>
      <c r="E6538" s="2" t="s">
        <v>192</v>
      </c>
    </row>
    <row r="6539" spans="1:5">
      <c r="A6539">
        <v>6478</v>
      </c>
      <c r="D6539" s="2" t="str">
        <f t="shared" si="101"/>
        <v>OK</v>
      </c>
      <c r="E6539" s="2" t="s">
        <v>192</v>
      </c>
    </row>
    <row r="6540" spans="1:5">
      <c r="A6540">
        <v>6479</v>
      </c>
      <c r="D6540" s="2" t="str">
        <f t="shared" si="101"/>
        <v>OK</v>
      </c>
      <c r="E6540" s="2" t="s">
        <v>192</v>
      </c>
    </row>
    <row r="6541" spans="1:5">
      <c r="A6541">
        <v>6480</v>
      </c>
      <c r="D6541" s="2" t="str">
        <f t="shared" si="101"/>
        <v>OK</v>
      </c>
      <c r="E6541" s="2" t="s">
        <v>192</v>
      </c>
    </row>
    <row r="6542" spans="1:5">
      <c r="A6542">
        <v>6481</v>
      </c>
      <c r="D6542" s="2" t="str">
        <f t="shared" si="101"/>
        <v>OK</v>
      </c>
      <c r="E6542" s="2" t="s">
        <v>192</v>
      </c>
    </row>
    <row r="6543" spans="1:5">
      <c r="A6543">
        <v>6482</v>
      </c>
      <c r="D6543" s="2" t="str">
        <f t="shared" si="101"/>
        <v>OK</v>
      </c>
      <c r="E6543" s="2" t="s">
        <v>192</v>
      </c>
    </row>
    <row r="6544" spans="1:5">
      <c r="A6544">
        <v>6483</v>
      </c>
      <c r="D6544" s="2" t="str">
        <f t="shared" si="101"/>
        <v>OK</v>
      </c>
      <c r="E6544" s="2" t="s">
        <v>192</v>
      </c>
    </row>
    <row r="6545" spans="1:5">
      <c r="A6545">
        <v>6484</v>
      </c>
      <c r="D6545" s="2" t="str">
        <f t="shared" si="101"/>
        <v>OK</v>
      </c>
      <c r="E6545" s="2" t="s">
        <v>192</v>
      </c>
    </row>
    <row r="6546" spans="1:5">
      <c r="A6546">
        <v>6485</v>
      </c>
      <c r="D6546" s="2" t="str">
        <f t="shared" si="101"/>
        <v>OK</v>
      </c>
      <c r="E6546" s="2" t="s">
        <v>192</v>
      </c>
    </row>
    <row r="6547" spans="1:5">
      <c r="A6547">
        <v>6486</v>
      </c>
      <c r="D6547" s="2" t="str">
        <f t="shared" si="101"/>
        <v>OK</v>
      </c>
      <c r="E6547" s="2" t="s">
        <v>192</v>
      </c>
    </row>
    <row r="6548" spans="1:5">
      <c r="A6548">
        <v>6487</v>
      </c>
      <c r="D6548" s="2" t="str">
        <f t="shared" si="101"/>
        <v>OK</v>
      </c>
      <c r="E6548" s="2" t="s">
        <v>192</v>
      </c>
    </row>
    <row r="6549" spans="1:5">
      <c r="A6549">
        <v>6488</v>
      </c>
      <c r="D6549" s="2" t="str">
        <f t="shared" si="101"/>
        <v>OK</v>
      </c>
      <c r="E6549" s="2" t="s">
        <v>192</v>
      </c>
    </row>
    <row r="6550" spans="1:5">
      <c r="A6550">
        <v>6489</v>
      </c>
      <c r="D6550" s="2" t="str">
        <f t="shared" si="101"/>
        <v>OK</v>
      </c>
      <c r="E6550" s="2" t="s">
        <v>192</v>
      </c>
    </row>
    <row r="6551" spans="1:5">
      <c r="A6551">
        <v>6490</v>
      </c>
      <c r="D6551" s="2" t="str">
        <f t="shared" si="101"/>
        <v>OK</v>
      </c>
      <c r="E6551" s="2" t="s">
        <v>192</v>
      </c>
    </row>
    <row r="6552" spans="1:5">
      <c r="A6552">
        <v>6491</v>
      </c>
      <c r="D6552" s="2" t="str">
        <f t="shared" si="101"/>
        <v>OK</v>
      </c>
      <c r="E6552" s="2" t="s">
        <v>192</v>
      </c>
    </row>
    <row r="6553" spans="1:5">
      <c r="A6553">
        <v>6492</v>
      </c>
      <c r="D6553" s="2" t="str">
        <f t="shared" si="101"/>
        <v>OK</v>
      </c>
      <c r="E6553" s="2" t="s">
        <v>192</v>
      </c>
    </row>
    <row r="6554" spans="1:5">
      <c r="A6554">
        <v>6493</v>
      </c>
      <c r="D6554" s="2" t="str">
        <f t="shared" si="101"/>
        <v>OK</v>
      </c>
      <c r="E6554" s="2" t="s">
        <v>192</v>
      </c>
    </row>
    <row r="6555" spans="1:5">
      <c r="A6555">
        <v>6494</v>
      </c>
      <c r="D6555" s="2" t="str">
        <f t="shared" si="101"/>
        <v>OK</v>
      </c>
      <c r="E6555" s="2" t="s">
        <v>192</v>
      </c>
    </row>
    <row r="6556" spans="1:5">
      <c r="A6556">
        <v>6495</v>
      </c>
      <c r="D6556" s="2" t="str">
        <f t="shared" si="101"/>
        <v>OK</v>
      </c>
      <c r="E6556" s="2" t="s">
        <v>192</v>
      </c>
    </row>
    <row r="6557" spans="1:5">
      <c r="A6557">
        <v>6496</v>
      </c>
      <c r="D6557" s="2" t="str">
        <f t="shared" si="101"/>
        <v>OK</v>
      </c>
      <c r="E6557" s="2" t="s">
        <v>192</v>
      </c>
    </row>
    <row r="6558" spans="1:5">
      <c r="A6558">
        <v>6497</v>
      </c>
      <c r="D6558" s="2" t="str">
        <f t="shared" si="101"/>
        <v>OK</v>
      </c>
      <c r="E6558" s="2" t="s">
        <v>192</v>
      </c>
    </row>
    <row r="6559" spans="1:5">
      <c r="A6559">
        <v>6498</v>
      </c>
      <c r="D6559" s="2" t="str">
        <f t="shared" si="101"/>
        <v>OK</v>
      </c>
      <c r="E6559" s="2" t="s">
        <v>192</v>
      </c>
    </row>
    <row r="6560" spans="1:5">
      <c r="A6560">
        <v>6499</v>
      </c>
      <c r="D6560" s="2" t="str">
        <f t="shared" si="101"/>
        <v>OK</v>
      </c>
      <c r="E6560" s="2" t="s">
        <v>192</v>
      </c>
    </row>
    <row r="6561" spans="1:5">
      <c r="A6561">
        <v>6500</v>
      </c>
      <c r="D6561" s="2" t="str">
        <f t="shared" si="101"/>
        <v>OK</v>
      </c>
      <c r="E6561" s="2" t="s">
        <v>192</v>
      </c>
    </row>
    <row r="6562" spans="1:5">
      <c r="A6562">
        <v>6501</v>
      </c>
      <c r="D6562" s="2" t="str">
        <f t="shared" si="101"/>
        <v>OK</v>
      </c>
      <c r="E6562" s="2" t="s">
        <v>192</v>
      </c>
    </row>
    <row r="6563" spans="1:5">
      <c r="A6563">
        <v>6502</v>
      </c>
      <c r="D6563" s="2" t="str">
        <f t="shared" si="101"/>
        <v>OK</v>
      </c>
      <c r="E6563" s="2" t="s">
        <v>192</v>
      </c>
    </row>
    <row r="6564" spans="1:5">
      <c r="A6564">
        <v>6503</v>
      </c>
      <c r="D6564" s="2" t="str">
        <f t="shared" si="101"/>
        <v>OK</v>
      </c>
      <c r="E6564" s="2" t="s">
        <v>192</v>
      </c>
    </row>
    <row r="6565" spans="1:5">
      <c r="A6565">
        <v>6504</v>
      </c>
      <c r="D6565" s="2" t="str">
        <f t="shared" si="101"/>
        <v>OK</v>
      </c>
      <c r="E6565" s="2" t="s">
        <v>192</v>
      </c>
    </row>
    <row r="6566" spans="1:5">
      <c r="A6566">
        <v>6505</v>
      </c>
      <c r="D6566" s="2" t="str">
        <f t="shared" si="101"/>
        <v>OK</v>
      </c>
      <c r="E6566" s="2" t="s">
        <v>192</v>
      </c>
    </row>
    <row r="6567" spans="1:5">
      <c r="A6567">
        <v>6506</v>
      </c>
      <c r="D6567" s="2" t="str">
        <f t="shared" si="101"/>
        <v>OK</v>
      </c>
      <c r="E6567" s="2" t="s">
        <v>192</v>
      </c>
    </row>
    <row r="6568" spans="1:5">
      <c r="A6568">
        <v>6507</v>
      </c>
      <c r="D6568" s="2" t="str">
        <f t="shared" si="101"/>
        <v>OK</v>
      </c>
      <c r="E6568" s="2" t="s">
        <v>192</v>
      </c>
    </row>
    <row r="6569" spans="1:5">
      <c r="A6569">
        <v>6508</v>
      </c>
      <c r="D6569" s="2" t="str">
        <f t="shared" si="101"/>
        <v>OK</v>
      </c>
      <c r="E6569" s="2" t="s">
        <v>192</v>
      </c>
    </row>
    <row r="6570" spans="1:5">
      <c r="A6570">
        <v>6509</v>
      </c>
      <c r="D6570" s="2" t="str">
        <f t="shared" si="101"/>
        <v>OK</v>
      </c>
      <c r="E6570" s="2" t="s">
        <v>192</v>
      </c>
    </row>
    <row r="6571" spans="1:5">
      <c r="A6571">
        <v>6510</v>
      </c>
      <c r="D6571" s="2" t="str">
        <f t="shared" si="101"/>
        <v>OK</v>
      </c>
      <c r="E6571" s="2" t="s">
        <v>192</v>
      </c>
    </row>
    <row r="6572" spans="1:5">
      <c r="A6572">
        <v>6511</v>
      </c>
      <c r="D6572" s="2" t="str">
        <f t="shared" si="101"/>
        <v>OK</v>
      </c>
      <c r="E6572" s="2" t="s">
        <v>192</v>
      </c>
    </row>
    <row r="6573" spans="1:5">
      <c r="A6573">
        <v>6512</v>
      </c>
      <c r="D6573" s="2" t="str">
        <f t="shared" si="101"/>
        <v>OK</v>
      </c>
      <c r="E6573" s="2" t="s">
        <v>192</v>
      </c>
    </row>
    <row r="6574" spans="1:5">
      <c r="A6574">
        <v>6513</v>
      </c>
      <c r="D6574" s="2" t="str">
        <f t="shared" si="101"/>
        <v>OK</v>
      </c>
      <c r="E6574" s="2" t="s">
        <v>192</v>
      </c>
    </row>
    <row r="6575" spans="1:5">
      <c r="A6575">
        <v>6514</v>
      </c>
      <c r="D6575" s="2" t="str">
        <f t="shared" si="101"/>
        <v>OK</v>
      </c>
      <c r="E6575" s="2" t="s">
        <v>192</v>
      </c>
    </row>
    <row r="6576" spans="1:5">
      <c r="A6576">
        <v>6515</v>
      </c>
      <c r="D6576" s="2" t="str">
        <f t="shared" si="101"/>
        <v>OK</v>
      </c>
      <c r="E6576" s="2" t="s">
        <v>192</v>
      </c>
    </row>
    <row r="6577" spans="1:5">
      <c r="A6577">
        <v>6516</v>
      </c>
      <c r="D6577" s="2" t="str">
        <f t="shared" si="101"/>
        <v>OK</v>
      </c>
      <c r="E6577" s="2" t="s">
        <v>192</v>
      </c>
    </row>
    <row r="6578" spans="1:5">
      <c r="A6578">
        <v>6517</v>
      </c>
      <c r="D6578" s="2" t="str">
        <f t="shared" si="101"/>
        <v>OK</v>
      </c>
      <c r="E6578" s="2" t="s">
        <v>192</v>
      </c>
    </row>
    <row r="6579" spans="1:5">
      <c r="A6579">
        <v>6518</v>
      </c>
      <c r="D6579" s="2" t="str">
        <f t="shared" si="101"/>
        <v>OK</v>
      </c>
      <c r="E6579" s="2" t="s">
        <v>192</v>
      </c>
    </row>
    <row r="6580" spans="1:5">
      <c r="A6580">
        <v>6519</v>
      </c>
      <c r="D6580" s="2" t="str">
        <f t="shared" si="101"/>
        <v>OK</v>
      </c>
      <c r="E6580" s="2" t="s">
        <v>192</v>
      </c>
    </row>
    <row r="6581" spans="1:5">
      <c r="A6581">
        <v>6520</v>
      </c>
      <c r="D6581" s="2" t="str">
        <f t="shared" si="101"/>
        <v>OK</v>
      </c>
      <c r="E6581" s="2" t="s">
        <v>192</v>
      </c>
    </row>
    <row r="6582" spans="1:5">
      <c r="A6582">
        <v>6521</v>
      </c>
      <c r="D6582" s="2" t="str">
        <f t="shared" si="101"/>
        <v>OK</v>
      </c>
      <c r="E6582" s="2" t="s">
        <v>192</v>
      </c>
    </row>
    <row r="6583" spans="1:5">
      <c r="A6583">
        <v>6522</v>
      </c>
      <c r="D6583" s="2" t="str">
        <f t="shared" si="101"/>
        <v>OK</v>
      </c>
      <c r="E6583" s="2" t="s">
        <v>192</v>
      </c>
    </row>
    <row r="6584" spans="1:5">
      <c r="A6584">
        <v>6523</v>
      </c>
      <c r="D6584" s="2" t="str">
        <f t="shared" si="101"/>
        <v>OK</v>
      </c>
      <c r="E6584" s="2" t="s">
        <v>192</v>
      </c>
    </row>
    <row r="6585" spans="1:5">
      <c r="A6585">
        <v>6524</v>
      </c>
      <c r="D6585" s="2" t="str">
        <f t="shared" si="101"/>
        <v>OK</v>
      </c>
      <c r="E6585" s="2" t="s">
        <v>192</v>
      </c>
    </row>
    <row r="6586" spans="1:5">
      <c r="A6586">
        <v>6525</v>
      </c>
      <c r="D6586" s="2" t="str">
        <f t="shared" si="101"/>
        <v>OK</v>
      </c>
      <c r="E6586" s="2" t="s">
        <v>192</v>
      </c>
    </row>
    <row r="6587" spans="1:5">
      <c r="A6587">
        <v>6526</v>
      </c>
      <c r="D6587" s="2" t="str">
        <f t="shared" si="101"/>
        <v>OK</v>
      </c>
      <c r="E6587" s="2" t="s">
        <v>192</v>
      </c>
    </row>
    <row r="6588" spans="1:5">
      <c r="A6588">
        <v>6527</v>
      </c>
      <c r="D6588" s="2" t="str">
        <f t="shared" si="101"/>
        <v>OK</v>
      </c>
      <c r="E6588" s="2" t="s">
        <v>192</v>
      </c>
    </row>
    <row r="6589" spans="1:5">
      <c r="A6589">
        <v>6528</v>
      </c>
      <c r="D6589" s="2" t="str">
        <f t="shared" si="101"/>
        <v>OK</v>
      </c>
      <c r="E6589" s="2" t="s">
        <v>192</v>
      </c>
    </row>
    <row r="6590" spans="1:5">
      <c r="A6590">
        <v>6529</v>
      </c>
      <c r="D6590" s="2" t="str">
        <f t="shared" si="101"/>
        <v>OK</v>
      </c>
      <c r="E6590" s="2" t="s">
        <v>192</v>
      </c>
    </row>
    <row r="6591" spans="1:5">
      <c r="A6591">
        <v>6530</v>
      </c>
      <c r="D6591" s="2" t="str">
        <f t="shared" ref="D6591:D6654" si="102">IF(ISBLANK(B6591),"OK",IF(A6591-B6591=0,"OK","Error?"))</f>
        <v>OK</v>
      </c>
      <c r="E6591" s="2" t="s">
        <v>192</v>
      </c>
    </row>
    <row r="6592" spans="1:5">
      <c r="A6592">
        <v>6531</v>
      </c>
      <c r="D6592" s="2" t="str">
        <f t="shared" si="102"/>
        <v>OK</v>
      </c>
      <c r="E6592" s="2" t="s">
        <v>192</v>
      </c>
    </row>
    <row r="6593" spans="1:5">
      <c r="A6593">
        <v>6532</v>
      </c>
      <c r="D6593" s="2" t="str">
        <f t="shared" si="102"/>
        <v>OK</v>
      </c>
      <c r="E6593" s="2" t="s">
        <v>192</v>
      </c>
    </row>
    <row r="6594" spans="1:5">
      <c r="A6594">
        <v>6533</v>
      </c>
      <c r="D6594" s="2" t="str">
        <f t="shared" si="102"/>
        <v>OK</v>
      </c>
      <c r="E6594" s="2" t="s">
        <v>192</v>
      </c>
    </row>
    <row r="6595" spans="1:5">
      <c r="A6595">
        <v>6534</v>
      </c>
      <c r="D6595" s="2" t="str">
        <f t="shared" si="102"/>
        <v>OK</v>
      </c>
      <c r="E6595" s="2" t="s">
        <v>192</v>
      </c>
    </row>
    <row r="6596" spans="1:5">
      <c r="A6596">
        <v>6535</v>
      </c>
      <c r="D6596" s="2" t="str">
        <f t="shared" si="102"/>
        <v>OK</v>
      </c>
      <c r="E6596" s="2" t="s">
        <v>192</v>
      </c>
    </row>
    <row r="6597" spans="1:5">
      <c r="A6597">
        <v>6536</v>
      </c>
      <c r="D6597" s="2" t="str">
        <f t="shared" si="102"/>
        <v>OK</v>
      </c>
      <c r="E6597" s="2" t="s">
        <v>192</v>
      </c>
    </row>
    <row r="6598" spans="1:5">
      <c r="A6598">
        <v>6537</v>
      </c>
      <c r="D6598" s="2" t="str">
        <f t="shared" si="102"/>
        <v>OK</v>
      </c>
      <c r="E6598" s="2" t="s">
        <v>192</v>
      </c>
    </row>
    <row r="6599" spans="1:5">
      <c r="A6599">
        <v>6538</v>
      </c>
      <c r="D6599" s="2" t="str">
        <f t="shared" si="102"/>
        <v>OK</v>
      </c>
      <c r="E6599" s="2" t="s">
        <v>192</v>
      </c>
    </row>
    <row r="6600" spans="1:5">
      <c r="A6600">
        <v>6539</v>
      </c>
      <c r="D6600" s="2" t="str">
        <f t="shared" si="102"/>
        <v>OK</v>
      </c>
      <c r="E6600" s="2" t="s">
        <v>192</v>
      </c>
    </row>
    <row r="6601" spans="1:5">
      <c r="A6601">
        <v>6540</v>
      </c>
      <c r="D6601" s="2" t="str">
        <f t="shared" si="102"/>
        <v>OK</v>
      </c>
      <c r="E6601" s="2" t="s">
        <v>192</v>
      </c>
    </row>
    <row r="6602" spans="1:5">
      <c r="A6602">
        <v>6541</v>
      </c>
      <c r="D6602" s="2" t="str">
        <f t="shared" si="102"/>
        <v>OK</v>
      </c>
      <c r="E6602" s="2" t="s">
        <v>192</v>
      </c>
    </row>
    <row r="6603" spans="1:5">
      <c r="A6603">
        <v>6542</v>
      </c>
      <c r="D6603" s="2" t="str">
        <f t="shared" si="102"/>
        <v>OK</v>
      </c>
      <c r="E6603" s="2" t="s">
        <v>192</v>
      </c>
    </row>
    <row r="6604" spans="1:5">
      <c r="A6604">
        <v>6543</v>
      </c>
      <c r="D6604" s="2" t="str">
        <f t="shared" si="102"/>
        <v>OK</v>
      </c>
      <c r="E6604" s="2" t="s">
        <v>192</v>
      </c>
    </row>
    <row r="6605" spans="1:5">
      <c r="A6605">
        <v>6544</v>
      </c>
      <c r="D6605" s="2" t="str">
        <f t="shared" si="102"/>
        <v>OK</v>
      </c>
      <c r="E6605" s="2" t="s">
        <v>192</v>
      </c>
    </row>
    <row r="6606" spans="1:5">
      <c r="A6606">
        <v>6545</v>
      </c>
      <c r="D6606" s="2" t="str">
        <f t="shared" si="102"/>
        <v>OK</v>
      </c>
      <c r="E6606" s="2" t="s">
        <v>192</v>
      </c>
    </row>
    <row r="6607" spans="1:5">
      <c r="A6607">
        <v>6546</v>
      </c>
      <c r="D6607" s="2" t="str">
        <f t="shared" si="102"/>
        <v>OK</v>
      </c>
      <c r="E6607" s="2" t="s">
        <v>192</v>
      </c>
    </row>
    <row r="6608" spans="1:5">
      <c r="A6608">
        <v>6547</v>
      </c>
      <c r="D6608" s="2" t="str">
        <f t="shared" si="102"/>
        <v>OK</v>
      </c>
      <c r="E6608" s="2" t="s">
        <v>192</v>
      </c>
    </row>
    <row r="6609" spans="1:5">
      <c r="A6609">
        <v>6548</v>
      </c>
      <c r="D6609" s="2" t="str">
        <f t="shared" si="102"/>
        <v>OK</v>
      </c>
      <c r="E6609" s="2" t="s">
        <v>192</v>
      </c>
    </row>
    <row r="6610" spans="1:5">
      <c r="A6610">
        <v>6549</v>
      </c>
      <c r="D6610" s="2" t="str">
        <f t="shared" si="102"/>
        <v>OK</v>
      </c>
      <c r="E6610" s="2" t="s">
        <v>192</v>
      </c>
    </row>
    <row r="6611" spans="1:5">
      <c r="A6611">
        <v>6550</v>
      </c>
      <c r="D6611" s="2" t="str">
        <f t="shared" si="102"/>
        <v>OK</v>
      </c>
      <c r="E6611" s="2" t="s">
        <v>192</v>
      </c>
    </row>
    <row r="6612" spans="1:5">
      <c r="A6612">
        <v>6551</v>
      </c>
      <c r="D6612" s="2" t="str">
        <f t="shared" si="102"/>
        <v>OK</v>
      </c>
      <c r="E6612" s="2" t="s">
        <v>192</v>
      </c>
    </row>
    <row r="6613" spans="1:5">
      <c r="A6613">
        <v>6552</v>
      </c>
      <c r="D6613" s="2" t="str">
        <f t="shared" si="102"/>
        <v>OK</v>
      </c>
      <c r="E6613" s="2" t="s">
        <v>192</v>
      </c>
    </row>
    <row r="6614" spans="1:5">
      <c r="A6614">
        <v>6553</v>
      </c>
      <c r="B6614" s="138">
        <f>'Revenues 9-14'!C223</f>
        <v>0</v>
      </c>
      <c r="D6614" s="2" t="str">
        <f t="shared" si="102"/>
        <v>Error?</v>
      </c>
      <c r="E6614" s="2" t="s">
        <v>190</v>
      </c>
    </row>
    <row r="6615" spans="1:5">
      <c r="A6615">
        <v>6554</v>
      </c>
      <c r="B6615" s="138">
        <f>'Revenues 9-14'!D223</f>
        <v>0</v>
      </c>
      <c r="D6615" s="2" t="str">
        <f t="shared" si="102"/>
        <v>Error?</v>
      </c>
      <c r="E6615" s="2" t="s">
        <v>190</v>
      </c>
    </row>
    <row r="6616" spans="1:5">
      <c r="A6616">
        <v>6555</v>
      </c>
      <c r="B6616" s="138">
        <f>'Revenues 9-14'!E223</f>
        <v>0</v>
      </c>
      <c r="D6616" s="2" t="str">
        <f t="shared" si="102"/>
        <v>Error?</v>
      </c>
      <c r="E6616" s="2" t="s">
        <v>190</v>
      </c>
    </row>
    <row r="6617" spans="1:5">
      <c r="A6617">
        <v>6556</v>
      </c>
      <c r="B6617" s="138">
        <f>'Revenues 9-14'!F223</f>
        <v>0</v>
      </c>
      <c r="D6617" s="2" t="str">
        <f t="shared" si="102"/>
        <v>Error?</v>
      </c>
      <c r="E6617" s="2" t="s">
        <v>190</v>
      </c>
    </row>
    <row r="6618" spans="1:5">
      <c r="A6618">
        <v>6557</v>
      </c>
      <c r="B6618" s="138">
        <f>'Revenues 9-14'!G223</f>
        <v>0</v>
      </c>
      <c r="D6618" s="2" t="str">
        <f t="shared" si="102"/>
        <v>Error?</v>
      </c>
      <c r="E6618" s="2" t="s">
        <v>190</v>
      </c>
    </row>
    <row r="6619" spans="1:5">
      <c r="A6619">
        <v>6558</v>
      </c>
      <c r="B6619" s="138">
        <f>'Revenues 9-14'!H223</f>
        <v>0</v>
      </c>
      <c r="D6619" s="2" t="str">
        <f t="shared" si="102"/>
        <v>Error?</v>
      </c>
      <c r="E6619" s="2" t="s">
        <v>190</v>
      </c>
    </row>
    <row r="6620" spans="1:5">
      <c r="A6620">
        <v>6559</v>
      </c>
      <c r="B6620" s="138">
        <f>'Revenues 9-14'!J223</f>
        <v>0</v>
      </c>
      <c r="D6620" s="2" t="str">
        <f t="shared" si="102"/>
        <v>Error?</v>
      </c>
      <c r="E6620" s="2" t="s">
        <v>190</v>
      </c>
    </row>
    <row r="6621" spans="1:5">
      <c r="A6621">
        <v>6560</v>
      </c>
      <c r="B6621" s="138">
        <f>'Revenues 9-14'!K223</f>
        <v>0</v>
      </c>
      <c r="D6621" s="2" t="str">
        <f t="shared" si="102"/>
        <v>Error?</v>
      </c>
      <c r="E6621" s="2" t="s">
        <v>190</v>
      </c>
    </row>
    <row r="6622" spans="1:5">
      <c r="A6622">
        <v>6561</v>
      </c>
      <c r="B6622" s="138">
        <f>'Revenues 9-14'!C224</f>
        <v>0</v>
      </c>
      <c r="D6622" s="2" t="str">
        <f t="shared" si="102"/>
        <v>Error?</v>
      </c>
      <c r="E6622" s="2" t="s">
        <v>190</v>
      </c>
    </row>
    <row r="6623" spans="1:5">
      <c r="A6623">
        <v>6562</v>
      </c>
      <c r="B6623" s="138">
        <f>'Revenues 9-14'!D224</f>
        <v>0</v>
      </c>
      <c r="D6623" s="2" t="str">
        <f t="shared" si="102"/>
        <v>Error?</v>
      </c>
      <c r="E6623" s="2" t="s">
        <v>190</v>
      </c>
    </row>
    <row r="6624" spans="1:5">
      <c r="A6624">
        <v>6563</v>
      </c>
      <c r="B6624" s="138">
        <f>'Revenues 9-14'!F224</f>
        <v>0</v>
      </c>
      <c r="D6624" s="2" t="str">
        <f t="shared" si="102"/>
        <v>Error?</v>
      </c>
      <c r="E6624" s="2" t="s">
        <v>190</v>
      </c>
    </row>
    <row r="6625" spans="1:5">
      <c r="A6625">
        <v>6564</v>
      </c>
      <c r="B6625" s="138">
        <f>'Revenues 9-14'!G224</f>
        <v>0</v>
      </c>
      <c r="D6625" s="2" t="str">
        <f t="shared" si="102"/>
        <v>Error?</v>
      </c>
      <c r="E6625" s="2" t="s">
        <v>190</v>
      </c>
    </row>
    <row r="6626" spans="1:5">
      <c r="A6626">
        <v>6565</v>
      </c>
      <c r="B6626" s="138">
        <f>'Revenues 9-14'!C225</f>
        <v>0</v>
      </c>
      <c r="D6626" s="2" t="str">
        <f t="shared" si="102"/>
        <v>Error?</v>
      </c>
      <c r="E6626" s="2" t="s">
        <v>190</v>
      </c>
    </row>
    <row r="6627" spans="1:5">
      <c r="A6627">
        <v>6566</v>
      </c>
      <c r="B6627" s="138">
        <f>'Revenues 9-14'!D225</f>
        <v>0</v>
      </c>
      <c r="D6627" s="2" t="str">
        <f t="shared" si="102"/>
        <v>Error?</v>
      </c>
      <c r="E6627" s="2" t="s">
        <v>190</v>
      </c>
    </row>
    <row r="6628" spans="1:5">
      <c r="A6628">
        <v>6567</v>
      </c>
      <c r="B6628" s="138">
        <f>'Revenues 9-14'!E225</f>
        <v>0</v>
      </c>
      <c r="D6628" s="2" t="str">
        <f t="shared" si="102"/>
        <v>Error?</v>
      </c>
      <c r="E6628" s="2" t="s">
        <v>190</v>
      </c>
    </row>
    <row r="6629" spans="1:5">
      <c r="A6629">
        <v>6568</v>
      </c>
      <c r="B6629" s="138">
        <f>'Revenues 9-14'!F225</f>
        <v>0</v>
      </c>
      <c r="D6629" s="2" t="str">
        <f t="shared" si="102"/>
        <v>Error?</v>
      </c>
      <c r="E6629" s="2" t="s">
        <v>190</v>
      </c>
    </row>
    <row r="6630" spans="1:5">
      <c r="A6630">
        <v>6569</v>
      </c>
      <c r="B6630" s="138">
        <f>'Revenues 9-14'!G225</f>
        <v>0</v>
      </c>
      <c r="D6630" s="2" t="str">
        <f t="shared" si="102"/>
        <v>Error?</v>
      </c>
      <c r="E6630" s="2" t="s">
        <v>190</v>
      </c>
    </row>
    <row r="6631" spans="1:5">
      <c r="A6631">
        <v>6570</v>
      </c>
      <c r="B6631" s="138">
        <f>'Revenues 9-14'!H225</f>
        <v>0</v>
      </c>
      <c r="D6631" s="2" t="str">
        <f t="shared" si="102"/>
        <v>Error?</v>
      </c>
      <c r="E6631" s="2" t="s">
        <v>190</v>
      </c>
    </row>
    <row r="6632" spans="1:5">
      <c r="A6632">
        <v>6571</v>
      </c>
      <c r="B6632" s="138">
        <f>'Revenues 9-14'!J225</f>
        <v>0</v>
      </c>
      <c r="D6632" s="2" t="str">
        <f t="shared" si="102"/>
        <v>Error?</v>
      </c>
      <c r="E6632" s="2" t="s">
        <v>190</v>
      </c>
    </row>
    <row r="6633" spans="1:5">
      <c r="A6633">
        <v>6572</v>
      </c>
      <c r="B6633" s="138">
        <f>'Revenues 9-14'!K225</f>
        <v>0</v>
      </c>
      <c r="D6633" s="2" t="str">
        <f t="shared" si="102"/>
        <v>Error?</v>
      </c>
      <c r="E6633" s="2" t="s">
        <v>190</v>
      </c>
    </row>
    <row r="6634" spans="1:5">
      <c r="A6634">
        <v>6573</v>
      </c>
      <c r="B6634" s="138">
        <f>'Revenues 9-14'!C226</f>
        <v>0</v>
      </c>
      <c r="D6634" s="2" t="str">
        <f t="shared" si="102"/>
        <v>Error?</v>
      </c>
      <c r="E6634" s="2" t="s">
        <v>190</v>
      </c>
    </row>
    <row r="6635" spans="1:5">
      <c r="A6635">
        <v>6574</v>
      </c>
      <c r="B6635" s="138">
        <f>'Revenues 9-14'!D226</f>
        <v>0</v>
      </c>
      <c r="D6635" s="2" t="str">
        <f t="shared" si="102"/>
        <v>Error?</v>
      </c>
      <c r="E6635" s="2" t="s">
        <v>190</v>
      </c>
    </row>
    <row r="6636" spans="1:5">
      <c r="A6636">
        <v>6575</v>
      </c>
      <c r="B6636" s="138">
        <f>'Revenues 9-14'!E226</f>
        <v>0</v>
      </c>
      <c r="D6636" s="2" t="str">
        <f t="shared" si="102"/>
        <v>Error?</v>
      </c>
      <c r="E6636" s="2" t="s">
        <v>190</v>
      </c>
    </row>
    <row r="6637" spans="1:5">
      <c r="A6637">
        <v>6576</v>
      </c>
      <c r="B6637" s="138">
        <f>'Revenues 9-14'!F226</f>
        <v>0</v>
      </c>
      <c r="D6637" s="2" t="str">
        <f t="shared" si="102"/>
        <v>Error?</v>
      </c>
      <c r="E6637" s="2" t="s">
        <v>190</v>
      </c>
    </row>
    <row r="6638" spans="1:5">
      <c r="A6638">
        <v>6577</v>
      </c>
      <c r="B6638" s="138">
        <f>'Revenues 9-14'!G226</f>
        <v>0</v>
      </c>
      <c r="D6638" s="2" t="str">
        <f t="shared" si="102"/>
        <v>Error?</v>
      </c>
      <c r="E6638" s="2" t="s">
        <v>190</v>
      </c>
    </row>
    <row r="6639" spans="1:5">
      <c r="A6639">
        <v>6578</v>
      </c>
      <c r="B6639" s="138">
        <f>'Revenues 9-14'!H226</f>
        <v>0</v>
      </c>
      <c r="D6639" s="2" t="str">
        <f t="shared" si="102"/>
        <v>Error?</v>
      </c>
      <c r="E6639" s="2" t="s">
        <v>190</v>
      </c>
    </row>
    <row r="6640" spans="1:5">
      <c r="A6640">
        <v>6579</v>
      </c>
      <c r="B6640" s="138">
        <f>'Revenues 9-14'!J226</f>
        <v>0</v>
      </c>
      <c r="D6640" s="2" t="str">
        <f t="shared" si="102"/>
        <v>Error?</v>
      </c>
      <c r="E6640" s="2" t="s">
        <v>190</v>
      </c>
    </row>
    <row r="6641" spans="1:5">
      <c r="A6641">
        <v>6580</v>
      </c>
      <c r="B6641" s="138">
        <f>'Revenues 9-14'!K226</f>
        <v>0</v>
      </c>
      <c r="D6641" s="2" t="str">
        <f t="shared" si="102"/>
        <v>Error?</v>
      </c>
      <c r="E6641" s="2" t="s">
        <v>190</v>
      </c>
    </row>
    <row r="6642" spans="1:5">
      <c r="A6642">
        <v>6581</v>
      </c>
      <c r="B6642" s="138">
        <f>'Revenues 9-14'!C227</f>
        <v>0</v>
      </c>
      <c r="D6642" s="2" t="str">
        <f t="shared" si="102"/>
        <v>Error?</v>
      </c>
      <c r="E6642" s="2" t="s">
        <v>190</v>
      </c>
    </row>
    <row r="6643" spans="1:5">
      <c r="A6643">
        <v>6582</v>
      </c>
      <c r="B6643" s="138">
        <f>'Revenues 9-14'!D227</f>
        <v>0</v>
      </c>
      <c r="D6643" s="2" t="str">
        <f t="shared" si="102"/>
        <v>Error?</v>
      </c>
      <c r="E6643" s="2" t="s">
        <v>190</v>
      </c>
    </row>
    <row r="6644" spans="1:5">
      <c r="A6644">
        <v>6583</v>
      </c>
      <c r="B6644" s="138">
        <f>'Revenues 9-14'!E227</f>
        <v>0</v>
      </c>
      <c r="D6644" s="2" t="str">
        <f t="shared" si="102"/>
        <v>Error?</v>
      </c>
      <c r="E6644" s="2" t="s">
        <v>190</v>
      </c>
    </row>
    <row r="6645" spans="1:5">
      <c r="A6645">
        <v>6584</v>
      </c>
      <c r="B6645" s="138">
        <f>'Revenues 9-14'!F227</f>
        <v>0</v>
      </c>
      <c r="D6645" s="2" t="str">
        <f t="shared" si="102"/>
        <v>Error?</v>
      </c>
      <c r="E6645" s="2" t="s">
        <v>190</v>
      </c>
    </row>
    <row r="6646" spans="1:5">
      <c r="A6646">
        <v>6585</v>
      </c>
      <c r="B6646" s="138">
        <f>'Revenues 9-14'!G227</f>
        <v>0</v>
      </c>
      <c r="D6646" s="2" t="str">
        <f t="shared" si="102"/>
        <v>Error?</v>
      </c>
      <c r="E6646" s="2" t="s">
        <v>190</v>
      </c>
    </row>
    <row r="6647" spans="1:5">
      <c r="A6647">
        <v>6586</v>
      </c>
      <c r="B6647" s="138">
        <f>'Revenues 9-14'!H227</f>
        <v>0</v>
      </c>
      <c r="D6647" s="2" t="str">
        <f t="shared" si="102"/>
        <v>Error?</v>
      </c>
      <c r="E6647" s="2" t="s">
        <v>190</v>
      </c>
    </row>
    <row r="6648" spans="1:5">
      <c r="A6648">
        <v>6587</v>
      </c>
      <c r="B6648" s="138">
        <f>'Revenues 9-14'!J227</f>
        <v>0</v>
      </c>
      <c r="D6648" s="2" t="str">
        <f t="shared" si="102"/>
        <v>Error?</v>
      </c>
      <c r="E6648" s="2" t="s">
        <v>190</v>
      </c>
    </row>
    <row r="6649" spans="1:5">
      <c r="A6649">
        <v>6588</v>
      </c>
      <c r="B6649" s="138">
        <f>'Revenues 9-14'!K227</f>
        <v>0</v>
      </c>
      <c r="D6649" s="2" t="str">
        <f t="shared" si="102"/>
        <v>Error?</v>
      </c>
      <c r="E6649" s="2" t="s">
        <v>190</v>
      </c>
    </row>
    <row r="6650" spans="1:5">
      <c r="A6650">
        <v>6589</v>
      </c>
      <c r="B6650" s="138">
        <f>'Revenues 9-14'!C228</f>
        <v>0</v>
      </c>
      <c r="D6650" s="2" t="str">
        <f t="shared" si="102"/>
        <v>Error?</v>
      </c>
      <c r="E6650" s="2" t="s">
        <v>190</v>
      </c>
    </row>
    <row r="6651" spans="1:5">
      <c r="A6651">
        <v>6590</v>
      </c>
      <c r="B6651" s="138">
        <f>'Revenues 9-14'!D228</f>
        <v>0</v>
      </c>
      <c r="D6651" s="2" t="str">
        <f t="shared" si="102"/>
        <v>Error?</v>
      </c>
      <c r="E6651" s="2" t="s">
        <v>190</v>
      </c>
    </row>
    <row r="6652" spans="1:5">
      <c r="A6652">
        <v>6591</v>
      </c>
      <c r="B6652" s="138">
        <f>'Revenues 9-14'!E228</f>
        <v>0</v>
      </c>
      <c r="D6652" s="2" t="str">
        <f t="shared" si="102"/>
        <v>Error?</v>
      </c>
      <c r="E6652" s="2" t="s">
        <v>190</v>
      </c>
    </row>
    <row r="6653" spans="1:5">
      <c r="A6653">
        <v>6592</v>
      </c>
      <c r="B6653" s="138">
        <f>'Revenues 9-14'!F228</f>
        <v>0</v>
      </c>
      <c r="D6653" s="2" t="str">
        <f t="shared" si="102"/>
        <v>Error?</v>
      </c>
      <c r="E6653" s="2" t="s">
        <v>190</v>
      </c>
    </row>
    <row r="6654" spans="1:5">
      <c r="A6654">
        <v>6593</v>
      </c>
      <c r="B6654" s="138">
        <f>'Revenues 9-14'!G228</f>
        <v>0</v>
      </c>
      <c r="D6654" s="2" t="str">
        <f t="shared" si="102"/>
        <v>Error?</v>
      </c>
      <c r="E6654" s="2" t="s">
        <v>190</v>
      </c>
    </row>
    <row r="6655" spans="1:5">
      <c r="A6655">
        <v>6594</v>
      </c>
      <c r="B6655" s="138">
        <f>'Revenues 9-14'!H228</f>
        <v>0</v>
      </c>
      <c r="D6655" s="2" t="str">
        <f t="shared" ref="D6655:D6718" si="103">IF(ISBLANK(B6655),"OK",IF(A6655-B6655=0,"OK","Error?"))</f>
        <v>Error?</v>
      </c>
      <c r="E6655" s="2" t="s">
        <v>190</v>
      </c>
    </row>
    <row r="6656" spans="1:5">
      <c r="A6656">
        <v>6595</v>
      </c>
      <c r="B6656" s="138">
        <f>'Revenues 9-14'!J228</f>
        <v>0</v>
      </c>
      <c r="D6656" s="2" t="str">
        <f t="shared" si="103"/>
        <v>Error?</v>
      </c>
      <c r="E6656" s="2" t="s">
        <v>190</v>
      </c>
    </row>
    <row r="6657" spans="1:5">
      <c r="A6657">
        <v>6596</v>
      </c>
      <c r="B6657" s="138">
        <f>'Revenues 9-14'!K228</f>
        <v>0</v>
      </c>
      <c r="D6657" s="2" t="str">
        <f t="shared" si="103"/>
        <v>Error?</v>
      </c>
      <c r="E6657" s="2" t="s">
        <v>190</v>
      </c>
    </row>
    <row r="6658" spans="1:5">
      <c r="A6658">
        <v>6597</v>
      </c>
      <c r="B6658" s="138">
        <f>'Revenues 9-14'!C229</f>
        <v>0</v>
      </c>
      <c r="D6658" s="2" t="str">
        <f t="shared" si="103"/>
        <v>Error?</v>
      </c>
      <c r="E6658" s="2" t="s">
        <v>190</v>
      </c>
    </row>
    <row r="6659" spans="1:5">
      <c r="A6659">
        <v>6598</v>
      </c>
      <c r="B6659" s="138">
        <f>'Revenues 9-14'!D229</f>
        <v>0</v>
      </c>
      <c r="D6659" s="2" t="str">
        <f t="shared" si="103"/>
        <v>Error?</v>
      </c>
      <c r="E6659" s="2" t="s">
        <v>190</v>
      </c>
    </row>
    <row r="6660" spans="1:5">
      <c r="A6660">
        <v>6599</v>
      </c>
      <c r="B6660" s="138">
        <f>'Revenues 9-14'!E229</f>
        <v>0</v>
      </c>
      <c r="D6660" s="2" t="str">
        <f t="shared" si="103"/>
        <v>Error?</v>
      </c>
      <c r="E6660" s="2" t="s">
        <v>190</v>
      </c>
    </row>
    <row r="6661" spans="1:5">
      <c r="A6661">
        <v>6600</v>
      </c>
      <c r="B6661" s="138">
        <f>'Revenues 9-14'!F229</f>
        <v>0</v>
      </c>
      <c r="D6661" s="2" t="str">
        <f t="shared" si="103"/>
        <v>Error?</v>
      </c>
      <c r="E6661" s="2" t="s">
        <v>190</v>
      </c>
    </row>
    <row r="6662" spans="1:5">
      <c r="A6662">
        <v>6601</v>
      </c>
      <c r="B6662" s="138">
        <f>'Revenues 9-14'!G229</f>
        <v>0</v>
      </c>
      <c r="D6662" s="2" t="str">
        <f t="shared" si="103"/>
        <v>Error?</v>
      </c>
      <c r="E6662" s="2" t="s">
        <v>190</v>
      </c>
    </row>
    <row r="6663" spans="1:5">
      <c r="A6663">
        <v>6602</v>
      </c>
      <c r="B6663" s="138">
        <f>'Revenues 9-14'!H229</f>
        <v>0</v>
      </c>
      <c r="D6663" s="2" t="str">
        <f t="shared" si="103"/>
        <v>Error?</v>
      </c>
      <c r="E6663" s="2" t="s">
        <v>190</v>
      </c>
    </row>
    <row r="6664" spans="1:5">
      <c r="A6664">
        <v>6603</v>
      </c>
      <c r="B6664" s="138">
        <f>'Revenues 9-14'!J229</f>
        <v>0</v>
      </c>
      <c r="D6664" s="2" t="str">
        <f t="shared" si="103"/>
        <v>Error?</v>
      </c>
      <c r="E6664" s="2" t="s">
        <v>190</v>
      </c>
    </row>
    <row r="6665" spans="1:5">
      <c r="A6665">
        <v>6604</v>
      </c>
      <c r="B6665" s="138">
        <f>'Revenues 9-14'!K229</f>
        <v>0</v>
      </c>
      <c r="D6665" s="2" t="str">
        <f t="shared" si="103"/>
        <v>Error?</v>
      </c>
      <c r="E6665" s="2" t="s">
        <v>190</v>
      </c>
    </row>
    <row r="6666" spans="1:5">
      <c r="A6666">
        <v>6605</v>
      </c>
      <c r="B6666" s="138">
        <f>'Revenues 9-14'!C230</f>
        <v>0</v>
      </c>
      <c r="D6666" s="2" t="str">
        <f t="shared" si="103"/>
        <v>Error?</v>
      </c>
      <c r="E6666" s="2" t="s">
        <v>190</v>
      </c>
    </row>
    <row r="6667" spans="1:5">
      <c r="A6667">
        <v>6606</v>
      </c>
      <c r="B6667" s="138">
        <f>'Revenues 9-14'!D230</f>
        <v>0</v>
      </c>
      <c r="D6667" s="2" t="str">
        <f t="shared" si="103"/>
        <v>Error?</v>
      </c>
      <c r="E6667" s="2" t="s">
        <v>190</v>
      </c>
    </row>
    <row r="6668" spans="1:5">
      <c r="A6668">
        <v>6607</v>
      </c>
      <c r="B6668" s="138">
        <f>'Revenues 9-14'!E230</f>
        <v>0</v>
      </c>
      <c r="D6668" s="2" t="str">
        <f t="shared" si="103"/>
        <v>Error?</v>
      </c>
      <c r="E6668" s="2" t="s">
        <v>190</v>
      </c>
    </row>
    <row r="6669" spans="1:5">
      <c r="A6669">
        <v>6608</v>
      </c>
      <c r="B6669" s="138">
        <f>'Revenues 9-14'!F230</f>
        <v>0</v>
      </c>
      <c r="D6669" s="2" t="str">
        <f t="shared" si="103"/>
        <v>Error?</v>
      </c>
      <c r="E6669" s="2" t="s">
        <v>190</v>
      </c>
    </row>
    <row r="6670" spans="1:5">
      <c r="A6670">
        <v>6609</v>
      </c>
      <c r="B6670" s="138">
        <f>'Revenues 9-14'!G230</f>
        <v>0</v>
      </c>
      <c r="D6670" s="2" t="str">
        <f t="shared" si="103"/>
        <v>Error?</v>
      </c>
      <c r="E6670" s="2" t="s">
        <v>190</v>
      </c>
    </row>
    <row r="6671" spans="1:5">
      <c r="A6671">
        <v>6610</v>
      </c>
      <c r="B6671" s="138">
        <f>'Revenues 9-14'!H230</f>
        <v>0</v>
      </c>
      <c r="D6671" s="2" t="str">
        <f t="shared" si="103"/>
        <v>Error?</v>
      </c>
      <c r="E6671" s="2" t="s">
        <v>190</v>
      </c>
    </row>
    <row r="6672" spans="1:5">
      <c r="A6672">
        <v>6611</v>
      </c>
      <c r="B6672" s="138">
        <f>'Revenues 9-14'!J230</f>
        <v>0</v>
      </c>
      <c r="D6672" s="2" t="str">
        <f t="shared" si="103"/>
        <v>Error?</v>
      </c>
      <c r="E6672" s="2" t="s">
        <v>190</v>
      </c>
    </row>
    <row r="6673" spans="1:5">
      <c r="A6673">
        <v>6612</v>
      </c>
      <c r="B6673" s="138">
        <f>'Revenues 9-14'!K230</f>
        <v>0</v>
      </c>
      <c r="D6673" s="2" t="str">
        <f t="shared" si="103"/>
        <v>Error?</v>
      </c>
      <c r="E6673" s="2" t="s">
        <v>190</v>
      </c>
    </row>
    <row r="6674" spans="1:5">
      <c r="A6674">
        <v>6613</v>
      </c>
      <c r="B6674" s="138">
        <f>'Revenues 9-14'!C231</f>
        <v>0</v>
      </c>
      <c r="D6674" s="2" t="str">
        <f t="shared" si="103"/>
        <v>Error?</v>
      </c>
      <c r="E6674" s="2" t="s">
        <v>190</v>
      </c>
    </row>
    <row r="6675" spans="1:5">
      <c r="A6675">
        <v>6614</v>
      </c>
      <c r="B6675" s="138">
        <f>'Revenues 9-14'!D231</f>
        <v>0</v>
      </c>
      <c r="D6675" s="2" t="str">
        <f t="shared" si="103"/>
        <v>Error?</v>
      </c>
      <c r="E6675" s="2" t="s">
        <v>190</v>
      </c>
    </row>
    <row r="6676" spans="1:5">
      <c r="A6676">
        <v>6615</v>
      </c>
      <c r="B6676" s="138">
        <f>'Revenues 9-14'!E231</f>
        <v>0</v>
      </c>
      <c r="D6676" s="2" t="str">
        <f t="shared" si="103"/>
        <v>Error?</v>
      </c>
      <c r="E6676" s="2" t="s">
        <v>190</v>
      </c>
    </row>
    <row r="6677" spans="1:5">
      <c r="A6677">
        <v>6616</v>
      </c>
      <c r="B6677" s="138">
        <f>'Revenues 9-14'!F231</f>
        <v>0</v>
      </c>
      <c r="D6677" s="2" t="str">
        <f t="shared" si="103"/>
        <v>Error?</v>
      </c>
      <c r="E6677" s="2" t="s">
        <v>190</v>
      </c>
    </row>
    <row r="6678" spans="1:5">
      <c r="A6678">
        <v>6617</v>
      </c>
      <c r="B6678" s="138">
        <f>'Revenues 9-14'!G231</f>
        <v>0</v>
      </c>
      <c r="D6678" s="2" t="str">
        <f t="shared" si="103"/>
        <v>Error?</v>
      </c>
      <c r="E6678" s="2" t="s">
        <v>190</v>
      </c>
    </row>
    <row r="6679" spans="1:5">
      <c r="A6679">
        <v>6618</v>
      </c>
      <c r="B6679" s="138">
        <f>'Revenues 9-14'!H231</f>
        <v>0</v>
      </c>
      <c r="D6679" s="2" t="str">
        <f t="shared" si="103"/>
        <v>Error?</v>
      </c>
      <c r="E6679" s="2" t="s">
        <v>190</v>
      </c>
    </row>
    <row r="6680" spans="1:5">
      <c r="A6680">
        <v>6619</v>
      </c>
      <c r="B6680" s="138">
        <f>'Revenues 9-14'!J231</f>
        <v>0</v>
      </c>
      <c r="D6680" s="2" t="str">
        <f t="shared" si="103"/>
        <v>Error?</v>
      </c>
      <c r="E6680" s="2" t="s">
        <v>190</v>
      </c>
    </row>
    <row r="6681" spans="1:5">
      <c r="A6681">
        <v>6620</v>
      </c>
      <c r="B6681" s="138">
        <f>'Revenues 9-14'!K231</f>
        <v>0</v>
      </c>
      <c r="D6681" s="2" t="str">
        <f t="shared" si="103"/>
        <v>Error?</v>
      </c>
      <c r="E6681" s="2" t="s">
        <v>190</v>
      </c>
    </row>
    <row r="6682" spans="1:5">
      <c r="A6682">
        <v>6621</v>
      </c>
      <c r="B6682" s="138">
        <f>'Revenues 9-14'!C232</f>
        <v>0</v>
      </c>
      <c r="D6682" s="2" t="str">
        <f t="shared" si="103"/>
        <v>Error?</v>
      </c>
      <c r="E6682" s="2" t="s">
        <v>190</v>
      </c>
    </row>
    <row r="6683" spans="1:5">
      <c r="A6683">
        <v>6622</v>
      </c>
      <c r="B6683" s="138">
        <f>'Revenues 9-14'!D232</f>
        <v>0</v>
      </c>
      <c r="D6683" s="2" t="str">
        <f t="shared" si="103"/>
        <v>Error?</v>
      </c>
      <c r="E6683" s="2" t="s">
        <v>190</v>
      </c>
    </row>
    <row r="6684" spans="1:5">
      <c r="A6684">
        <v>6623</v>
      </c>
      <c r="B6684" s="138">
        <f>'Revenues 9-14'!E232</f>
        <v>0</v>
      </c>
      <c r="D6684" s="2" t="str">
        <f t="shared" si="103"/>
        <v>Error?</v>
      </c>
      <c r="E6684" s="2" t="s">
        <v>190</v>
      </c>
    </row>
    <row r="6685" spans="1:5">
      <c r="A6685">
        <v>6624</v>
      </c>
      <c r="B6685" s="138">
        <f>'Revenues 9-14'!F232</f>
        <v>0</v>
      </c>
      <c r="D6685" s="2" t="str">
        <f t="shared" si="103"/>
        <v>Error?</v>
      </c>
      <c r="E6685" s="2" t="s">
        <v>190</v>
      </c>
    </row>
    <row r="6686" spans="1:5">
      <c r="A6686">
        <v>6625</v>
      </c>
      <c r="B6686" s="138">
        <f>'Revenues 9-14'!G232</f>
        <v>0</v>
      </c>
      <c r="D6686" s="2" t="str">
        <f t="shared" si="103"/>
        <v>Error?</v>
      </c>
      <c r="E6686" s="2" t="s">
        <v>190</v>
      </c>
    </row>
    <row r="6687" spans="1:5">
      <c r="A6687">
        <v>6626</v>
      </c>
      <c r="B6687" s="138">
        <f>'Revenues 9-14'!H232</f>
        <v>0</v>
      </c>
      <c r="D6687" s="2" t="str">
        <f t="shared" si="103"/>
        <v>Error?</v>
      </c>
      <c r="E6687" s="2" t="s">
        <v>190</v>
      </c>
    </row>
    <row r="6688" spans="1:5">
      <c r="A6688">
        <v>6627</v>
      </c>
      <c r="B6688" s="138">
        <f>'Revenues 9-14'!J232</f>
        <v>0</v>
      </c>
      <c r="D6688" s="2" t="str">
        <f t="shared" si="103"/>
        <v>Error?</v>
      </c>
      <c r="E6688" s="2" t="s">
        <v>190</v>
      </c>
    </row>
    <row r="6689" spans="1:5">
      <c r="A6689">
        <v>6628</v>
      </c>
      <c r="B6689" s="138">
        <f>'Revenues 9-14'!K232</f>
        <v>0</v>
      </c>
      <c r="D6689" s="2" t="str">
        <f t="shared" si="103"/>
        <v>Error?</v>
      </c>
      <c r="E6689" s="2" t="s">
        <v>190</v>
      </c>
    </row>
    <row r="6690" spans="1:5">
      <c r="A6690">
        <v>6629</v>
      </c>
      <c r="B6690" s="138">
        <f>'Revenues 9-14'!C233</f>
        <v>0</v>
      </c>
      <c r="D6690" s="2" t="str">
        <f t="shared" si="103"/>
        <v>Error?</v>
      </c>
      <c r="E6690" s="2" t="s">
        <v>190</v>
      </c>
    </row>
    <row r="6691" spans="1:5">
      <c r="A6691">
        <v>6630</v>
      </c>
      <c r="B6691" s="138">
        <f>'Revenues 9-14'!D233</f>
        <v>0</v>
      </c>
      <c r="D6691" s="2" t="str">
        <f t="shared" si="103"/>
        <v>Error?</v>
      </c>
      <c r="E6691" s="2" t="s">
        <v>190</v>
      </c>
    </row>
    <row r="6692" spans="1:5">
      <c r="A6692">
        <v>6631</v>
      </c>
      <c r="B6692" s="138">
        <f>'Revenues 9-14'!F233</f>
        <v>0</v>
      </c>
      <c r="D6692" s="2" t="str">
        <f t="shared" si="103"/>
        <v>Error?</v>
      </c>
      <c r="E6692" s="2" t="s">
        <v>190</v>
      </c>
    </row>
    <row r="6693" spans="1:5">
      <c r="A6693">
        <v>6632</v>
      </c>
      <c r="B6693" s="138">
        <f>'Revenues 9-14'!G233</f>
        <v>0</v>
      </c>
      <c r="D6693" s="2" t="str">
        <f t="shared" si="103"/>
        <v>Error?</v>
      </c>
      <c r="E6693" s="2" t="s">
        <v>190</v>
      </c>
    </row>
    <row r="6694" spans="1:5">
      <c r="A6694">
        <v>6633</v>
      </c>
      <c r="B6694" s="138">
        <f>'Revenues 9-14'!C234</f>
        <v>0</v>
      </c>
      <c r="D6694" s="2" t="str">
        <f t="shared" si="103"/>
        <v>Error?</v>
      </c>
      <c r="E6694" s="2" t="s">
        <v>190</v>
      </c>
    </row>
    <row r="6695" spans="1:5">
      <c r="A6695">
        <v>6634</v>
      </c>
      <c r="B6695" s="138">
        <f>'Revenues 9-14'!D234</f>
        <v>0</v>
      </c>
      <c r="D6695" s="2" t="str">
        <f t="shared" si="103"/>
        <v>Error?</v>
      </c>
      <c r="E6695" s="2" t="s">
        <v>190</v>
      </c>
    </row>
    <row r="6696" spans="1:5">
      <c r="A6696">
        <v>6635</v>
      </c>
      <c r="B6696" s="138">
        <f>'Revenues 9-14'!C235</f>
        <v>0</v>
      </c>
      <c r="D6696" s="2" t="str">
        <f t="shared" si="103"/>
        <v>Error?</v>
      </c>
      <c r="E6696" s="2" t="s">
        <v>190</v>
      </c>
    </row>
    <row r="6697" spans="1:5">
      <c r="A6697">
        <v>6636</v>
      </c>
      <c r="B6697" s="138">
        <f>'Revenues 9-14'!D235</f>
        <v>0</v>
      </c>
      <c r="D6697" s="2" t="str">
        <f t="shared" si="103"/>
        <v>Error?</v>
      </c>
      <c r="E6697" s="2" t="s">
        <v>190</v>
      </c>
    </row>
    <row r="6698" spans="1:5">
      <c r="A6698">
        <v>6637</v>
      </c>
      <c r="B6698" s="138">
        <f>'Revenues 9-14'!E235</f>
        <v>0</v>
      </c>
      <c r="D6698" s="2" t="str">
        <f t="shared" si="103"/>
        <v>Error?</v>
      </c>
      <c r="E6698" s="2" t="s">
        <v>190</v>
      </c>
    </row>
    <row r="6699" spans="1:5">
      <c r="A6699">
        <v>6638</v>
      </c>
      <c r="B6699" s="138">
        <f>'Revenues 9-14'!F235</f>
        <v>0</v>
      </c>
      <c r="D6699" s="2" t="str">
        <f t="shared" si="103"/>
        <v>Error?</v>
      </c>
      <c r="E6699" s="2" t="s">
        <v>190</v>
      </c>
    </row>
    <row r="6700" spans="1:5">
      <c r="A6700">
        <v>6639</v>
      </c>
      <c r="B6700" s="138">
        <f>'Revenues 9-14'!G235</f>
        <v>0</v>
      </c>
      <c r="D6700" s="2" t="str">
        <f t="shared" si="103"/>
        <v>Error?</v>
      </c>
      <c r="E6700" s="2" t="s">
        <v>190</v>
      </c>
    </row>
    <row r="6701" spans="1:5">
      <c r="A6701">
        <v>6640</v>
      </c>
      <c r="B6701" s="138">
        <f>'Revenues 9-14'!H235</f>
        <v>0</v>
      </c>
      <c r="D6701" s="2" t="str">
        <f t="shared" si="103"/>
        <v>Error?</v>
      </c>
      <c r="E6701" s="2" t="s">
        <v>190</v>
      </c>
    </row>
    <row r="6702" spans="1:5">
      <c r="A6702">
        <v>6641</v>
      </c>
      <c r="B6702" s="138">
        <f>'Revenues 9-14'!J235</f>
        <v>0</v>
      </c>
      <c r="D6702" s="2" t="str">
        <f t="shared" si="103"/>
        <v>Error?</v>
      </c>
      <c r="E6702" s="2" t="s">
        <v>190</v>
      </c>
    </row>
    <row r="6703" spans="1:5">
      <c r="A6703">
        <v>6642</v>
      </c>
      <c r="B6703" s="138">
        <f>'Revenues 9-14'!K235</f>
        <v>0</v>
      </c>
      <c r="D6703" s="2" t="str">
        <f t="shared" si="103"/>
        <v>Error?</v>
      </c>
      <c r="E6703" s="2" t="s">
        <v>190</v>
      </c>
    </row>
    <row r="6704" spans="1:5">
      <c r="A6704">
        <v>6643</v>
      </c>
      <c r="B6704" s="138">
        <f>'Revenues 9-14'!C236</f>
        <v>0</v>
      </c>
      <c r="D6704" s="2" t="str">
        <f t="shared" si="103"/>
        <v>Error?</v>
      </c>
      <c r="E6704" s="2" t="s">
        <v>190</v>
      </c>
    </row>
    <row r="6705" spans="1:5">
      <c r="A6705">
        <v>6644</v>
      </c>
      <c r="B6705" s="138">
        <f>'Revenues 9-14'!D236</f>
        <v>0</v>
      </c>
      <c r="D6705" s="2" t="str">
        <f t="shared" si="103"/>
        <v>Error?</v>
      </c>
      <c r="E6705" s="2" t="s">
        <v>190</v>
      </c>
    </row>
    <row r="6706" spans="1:5">
      <c r="A6706">
        <v>6645</v>
      </c>
      <c r="B6706" s="138">
        <f>'Revenues 9-14'!E236</f>
        <v>0</v>
      </c>
      <c r="D6706" s="2" t="str">
        <f t="shared" si="103"/>
        <v>Error?</v>
      </c>
      <c r="E6706" s="2" t="s">
        <v>190</v>
      </c>
    </row>
    <row r="6707" spans="1:5">
      <c r="A6707">
        <v>6646</v>
      </c>
      <c r="B6707" s="138">
        <f>'Revenues 9-14'!F236</f>
        <v>0</v>
      </c>
      <c r="D6707" s="2" t="str">
        <f t="shared" si="103"/>
        <v>Error?</v>
      </c>
      <c r="E6707" s="2" t="s">
        <v>190</v>
      </c>
    </row>
    <row r="6708" spans="1:5">
      <c r="A6708">
        <v>6647</v>
      </c>
      <c r="B6708" s="138">
        <f>'Revenues 9-14'!G236</f>
        <v>0</v>
      </c>
      <c r="D6708" s="2" t="str">
        <f t="shared" si="103"/>
        <v>Error?</v>
      </c>
      <c r="E6708" s="2" t="s">
        <v>190</v>
      </c>
    </row>
    <row r="6709" spans="1:5">
      <c r="A6709">
        <v>6648</v>
      </c>
      <c r="B6709" s="138">
        <f>'Revenues 9-14'!H236</f>
        <v>0</v>
      </c>
      <c r="D6709" s="2" t="str">
        <f t="shared" si="103"/>
        <v>Error?</v>
      </c>
      <c r="E6709" s="2" t="s">
        <v>190</v>
      </c>
    </row>
    <row r="6710" spans="1:5">
      <c r="A6710">
        <v>6649</v>
      </c>
      <c r="B6710" s="138">
        <f>'Revenues 9-14'!J236</f>
        <v>0</v>
      </c>
      <c r="D6710" s="2" t="str">
        <f t="shared" si="103"/>
        <v>Error?</v>
      </c>
      <c r="E6710" s="2" t="s">
        <v>190</v>
      </c>
    </row>
    <row r="6711" spans="1:5">
      <c r="A6711">
        <v>6650</v>
      </c>
      <c r="B6711" s="138">
        <f>'Revenues 9-14'!K236</f>
        <v>0</v>
      </c>
      <c r="D6711" s="2" t="str">
        <f t="shared" si="103"/>
        <v>Error?</v>
      </c>
      <c r="E6711" s="2" t="s">
        <v>190</v>
      </c>
    </row>
    <row r="6712" spans="1:5">
      <c r="A6712">
        <v>6651</v>
      </c>
      <c r="B6712" s="138">
        <f>'Revenues 9-14'!C237</f>
        <v>0</v>
      </c>
      <c r="D6712" s="2" t="str">
        <f t="shared" si="103"/>
        <v>Error?</v>
      </c>
      <c r="E6712" s="2" t="s">
        <v>190</v>
      </c>
    </row>
    <row r="6713" spans="1:5">
      <c r="A6713">
        <v>6652</v>
      </c>
      <c r="B6713" s="138">
        <f>'Revenues 9-14'!D237</f>
        <v>0</v>
      </c>
      <c r="D6713" s="2" t="str">
        <f t="shared" si="103"/>
        <v>Error?</v>
      </c>
      <c r="E6713" s="2" t="s">
        <v>190</v>
      </c>
    </row>
    <row r="6714" spans="1:5">
      <c r="A6714">
        <v>6653</v>
      </c>
      <c r="B6714" s="138">
        <f>'Revenues 9-14'!E237</f>
        <v>0</v>
      </c>
      <c r="D6714" s="2" t="str">
        <f t="shared" si="103"/>
        <v>Error?</v>
      </c>
      <c r="E6714" s="2" t="s">
        <v>190</v>
      </c>
    </row>
    <row r="6715" spans="1:5">
      <c r="A6715">
        <v>6654</v>
      </c>
      <c r="B6715" s="138">
        <f>'Revenues 9-14'!F237</f>
        <v>0</v>
      </c>
      <c r="D6715" s="2" t="str">
        <f t="shared" si="103"/>
        <v>Error?</v>
      </c>
      <c r="E6715" s="2" t="s">
        <v>190</v>
      </c>
    </row>
    <row r="6716" spans="1:5">
      <c r="A6716">
        <v>6655</v>
      </c>
      <c r="B6716" s="138">
        <f>'Revenues 9-14'!G237</f>
        <v>0</v>
      </c>
      <c r="D6716" s="2" t="str">
        <f t="shared" si="103"/>
        <v>Error?</v>
      </c>
      <c r="E6716" s="2" t="s">
        <v>190</v>
      </c>
    </row>
    <row r="6717" spans="1:5">
      <c r="A6717">
        <v>6656</v>
      </c>
      <c r="B6717" s="138">
        <f>'Revenues 9-14'!H237</f>
        <v>0</v>
      </c>
      <c r="D6717" s="2" t="str">
        <f t="shared" si="103"/>
        <v>Error?</v>
      </c>
      <c r="E6717" s="2" t="s">
        <v>190</v>
      </c>
    </row>
    <row r="6718" spans="1:5">
      <c r="A6718">
        <v>6657</v>
      </c>
      <c r="B6718" s="138">
        <f>'Revenues 9-14'!J237</f>
        <v>0</v>
      </c>
      <c r="D6718" s="2" t="str">
        <f t="shared" si="103"/>
        <v>Error?</v>
      </c>
      <c r="E6718" s="2" t="s">
        <v>190</v>
      </c>
    </row>
    <row r="6719" spans="1:5">
      <c r="A6719">
        <v>6658</v>
      </c>
      <c r="B6719" s="138">
        <f>'Revenues 9-14'!K237</f>
        <v>0</v>
      </c>
      <c r="D6719" s="2" t="str">
        <f t="shared" ref="D6719:D6782" si="104">IF(ISBLANK(B6719),"OK",IF(A6719-B6719=0,"OK","Error?"))</f>
        <v>Error?</v>
      </c>
      <c r="E6719" s="2" t="s">
        <v>190</v>
      </c>
    </row>
    <row r="6720" spans="1:5">
      <c r="A6720">
        <v>6659</v>
      </c>
      <c r="B6720" s="138">
        <f>'Revenues 9-14'!C238</f>
        <v>0</v>
      </c>
      <c r="D6720" s="2" t="str">
        <f t="shared" si="104"/>
        <v>Error?</v>
      </c>
      <c r="E6720" s="2" t="s">
        <v>190</v>
      </c>
    </row>
    <row r="6721" spans="1:5">
      <c r="A6721">
        <v>6660</v>
      </c>
      <c r="B6721" s="138">
        <f>'Revenues 9-14'!D238</f>
        <v>0</v>
      </c>
      <c r="D6721" s="2" t="str">
        <f t="shared" si="104"/>
        <v>Error?</v>
      </c>
      <c r="E6721" s="2" t="s">
        <v>190</v>
      </c>
    </row>
    <row r="6722" spans="1:5">
      <c r="A6722">
        <v>6661</v>
      </c>
      <c r="B6722" s="138">
        <f>'Revenues 9-14'!E238</f>
        <v>0</v>
      </c>
      <c r="D6722" s="2" t="str">
        <f t="shared" si="104"/>
        <v>Error?</v>
      </c>
      <c r="E6722" s="2" t="s">
        <v>190</v>
      </c>
    </row>
    <row r="6723" spans="1:5">
      <c r="A6723">
        <v>6662</v>
      </c>
      <c r="B6723" s="138">
        <f>'Revenues 9-14'!F238</f>
        <v>0</v>
      </c>
      <c r="D6723" s="2" t="str">
        <f t="shared" si="104"/>
        <v>Error?</v>
      </c>
      <c r="E6723" s="2" t="s">
        <v>190</v>
      </c>
    </row>
    <row r="6724" spans="1:5">
      <c r="A6724">
        <v>6663</v>
      </c>
      <c r="B6724" s="138">
        <f>'Revenues 9-14'!G238</f>
        <v>0</v>
      </c>
      <c r="D6724" s="2" t="str">
        <f t="shared" si="104"/>
        <v>Error?</v>
      </c>
      <c r="E6724" s="2" t="s">
        <v>190</v>
      </c>
    </row>
    <row r="6725" spans="1:5">
      <c r="A6725">
        <v>6664</v>
      </c>
      <c r="B6725" s="138">
        <f>'Revenues 9-14'!H238</f>
        <v>0</v>
      </c>
      <c r="D6725" s="2" t="str">
        <f t="shared" si="104"/>
        <v>Error?</v>
      </c>
      <c r="E6725" s="2" t="s">
        <v>190</v>
      </c>
    </row>
    <row r="6726" spans="1:5">
      <c r="A6726">
        <v>6665</v>
      </c>
      <c r="B6726" s="138">
        <f>'Revenues 9-14'!J238</f>
        <v>0</v>
      </c>
      <c r="D6726" s="2" t="str">
        <f t="shared" si="104"/>
        <v>Error?</v>
      </c>
      <c r="E6726" s="2" t="s">
        <v>190</v>
      </c>
    </row>
    <row r="6727" spans="1:5">
      <c r="A6727" s="8">
        <v>6666</v>
      </c>
      <c r="B6727" s="138">
        <f>'Expenditures 15-22'!C7</f>
        <v>5580370</v>
      </c>
      <c r="D6727" s="2" t="str">
        <f t="shared" si="104"/>
        <v>Error?</v>
      </c>
      <c r="E6727" s="2" t="s">
        <v>191</v>
      </c>
    </row>
    <row r="6728" spans="1:5">
      <c r="A6728">
        <v>6667</v>
      </c>
      <c r="B6728" s="138">
        <f>'Revenues 9-14'!K238</f>
        <v>0</v>
      </c>
      <c r="D6728" s="2" t="str">
        <f t="shared" si="104"/>
        <v>Error?</v>
      </c>
      <c r="E6728" s="2" t="s">
        <v>190</v>
      </c>
    </row>
    <row r="6729" spans="1:5">
      <c r="A6729">
        <v>6668</v>
      </c>
      <c r="B6729" s="138">
        <f>'Revenues 9-14'!C239</f>
        <v>0</v>
      </c>
      <c r="D6729" s="2" t="str">
        <f t="shared" si="104"/>
        <v>Error?</v>
      </c>
      <c r="E6729" s="2" t="s">
        <v>190</v>
      </c>
    </row>
    <row r="6730" spans="1:5">
      <c r="A6730">
        <v>6669</v>
      </c>
      <c r="B6730" s="138">
        <f>'Revenues 9-14'!D239</f>
        <v>0</v>
      </c>
      <c r="D6730" s="2" t="str">
        <f t="shared" si="104"/>
        <v>Error?</v>
      </c>
      <c r="E6730" s="2" t="s">
        <v>190</v>
      </c>
    </row>
    <row r="6731" spans="1:5">
      <c r="A6731">
        <v>6670</v>
      </c>
      <c r="B6731" s="138">
        <f>'Revenues 9-14'!E239</f>
        <v>0</v>
      </c>
      <c r="D6731" s="2" t="str">
        <f t="shared" si="104"/>
        <v>Error?</v>
      </c>
      <c r="E6731" s="2" t="s">
        <v>190</v>
      </c>
    </row>
    <row r="6732" spans="1:5">
      <c r="A6732">
        <v>6671</v>
      </c>
      <c r="B6732" s="138">
        <f>'Revenues 9-14'!F239</f>
        <v>0</v>
      </c>
      <c r="D6732" s="2" t="str">
        <f t="shared" si="104"/>
        <v>Error?</v>
      </c>
      <c r="E6732" s="2" t="s">
        <v>190</v>
      </c>
    </row>
    <row r="6733" spans="1:5">
      <c r="A6733">
        <v>6672</v>
      </c>
      <c r="B6733" s="138">
        <f>'Revenues 9-14'!G239</f>
        <v>0</v>
      </c>
      <c r="D6733" s="2" t="str">
        <f t="shared" si="104"/>
        <v>Error?</v>
      </c>
      <c r="E6733" s="2" t="s">
        <v>190</v>
      </c>
    </row>
    <row r="6734" spans="1:5">
      <c r="A6734">
        <v>6673</v>
      </c>
      <c r="B6734" s="138">
        <f>'Revenues 9-14'!H239</f>
        <v>0</v>
      </c>
      <c r="D6734" s="2" t="str">
        <f t="shared" si="104"/>
        <v>Error?</v>
      </c>
      <c r="E6734" s="2" t="s">
        <v>190</v>
      </c>
    </row>
    <row r="6735" spans="1:5">
      <c r="A6735">
        <v>6674</v>
      </c>
      <c r="B6735" s="138">
        <f>'Revenues 9-14'!J239</f>
        <v>0</v>
      </c>
      <c r="D6735" s="2" t="str">
        <f t="shared" si="104"/>
        <v>Error?</v>
      </c>
      <c r="E6735" s="2" t="s">
        <v>190</v>
      </c>
    </row>
    <row r="6736" spans="1:5">
      <c r="A6736">
        <v>6675</v>
      </c>
      <c r="B6736" s="138">
        <f>'Revenues 9-14'!K239</f>
        <v>0</v>
      </c>
      <c r="D6736" s="2" t="str">
        <f t="shared" si="104"/>
        <v>Error?</v>
      </c>
      <c r="E6736" s="2" t="s">
        <v>190</v>
      </c>
    </row>
    <row r="6737" spans="1:5">
      <c r="A6737">
        <v>6676</v>
      </c>
      <c r="B6737" s="138">
        <f>'Revenues 9-14'!C240</f>
        <v>0</v>
      </c>
      <c r="D6737" s="2" t="str">
        <f t="shared" si="104"/>
        <v>Error?</v>
      </c>
      <c r="E6737" s="2" t="s">
        <v>190</v>
      </c>
    </row>
    <row r="6738" spans="1:5">
      <c r="A6738">
        <v>6677</v>
      </c>
      <c r="B6738" s="138">
        <f>'Revenues 9-14'!D240</f>
        <v>0</v>
      </c>
      <c r="D6738" s="2" t="str">
        <f t="shared" si="104"/>
        <v>Error?</v>
      </c>
      <c r="E6738" s="2" t="s">
        <v>190</v>
      </c>
    </row>
    <row r="6739" spans="1:5">
      <c r="A6739">
        <v>6678</v>
      </c>
      <c r="B6739" s="138">
        <f>'Revenues 9-14'!E240</f>
        <v>1057916</v>
      </c>
      <c r="D6739" s="2" t="str">
        <f t="shared" si="104"/>
        <v>Error?</v>
      </c>
      <c r="E6739" s="2" t="s">
        <v>190</v>
      </c>
    </row>
    <row r="6740" spans="1:5">
      <c r="A6740">
        <v>6679</v>
      </c>
      <c r="B6740" s="138">
        <f>'Revenues 9-14'!F240</f>
        <v>0</v>
      </c>
      <c r="D6740" s="2" t="str">
        <f t="shared" si="104"/>
        <v>Error?</v>
      </c>
      <c r="E6740" s="2" t="s">
        <v>190</v>
      </c>
    </row>
    <row r="6741" spans="1:5">
      <c r="A6741">
        <v>6680</v>
      </c>
      <c r="B6741" s="138">
        <f>'Revenues 9-14'!G240</f>
        <v>0</v>
      </c>
      <c r="D6741" s="2" t="str">
        <f t="shared" si="104"/>
        <v>Error?</v>
      </c>
      <c r="E6741" s="2" t="s">
        <v>190</v>
      </c>
    </row>
    <row r="6742" spans="1:5">
      <c r="A6742">
        <v>6681</v>
      </c>
      <c r="B6742" s="138">
        <f>'Revenues 9-14'!H240</f>
        <v>0</v>
      </c>
      <c r="D6742" s="2" t="str">
        <f t="shared" si="104"/>
        <v>Error?</v>
      </c>
      <c r="E6742" s="2" t="s">
        <v>190</v>
      </c>
    </row>
    <row r="6743" spans="1:5">
      <c r="A6743">
        <v>6682</v>
      </c>
      <c r="B6743" s="138">
        <f>'Revenues 9-14'!J240</f>
        <v>0</v>
      </c>
      <c r="D6743" s="2" t="str">
        <f t="shared" si="104"/>
        <v>Error?</v>
      </c>
      <c r="E6743" s="2" t="s">
        <v>190</v>
      </c>
    </row>
    <row r="6744" spans="1:5">
      <c r="A6744">
        <v>6683</v>
      </c>
      <c r="B6744" s="138">
        <f>'Revenues 9-14'!K240</f>
        <v>0</v>
      </c>
      <c r="D6744" s="2" t="str">
        <f t="shared" si="104"/>
        <v>Error?</v>
      </c>
      <c r="E6744" s="2" t="s">
        <v>190</v>
      </c>
    </row>
    <row r="6745" spans="1:5">
      <c r="A6745">
        <v>6684</v>
      </c>
      <c r="B6745" s="138">
        <f>'Revenues 9-14'!C241</f>
        <v>0</v>
      </c>
      <c r="D6745" s="2" t="str">
        <f t="shared" si="104"/>
        <v>Error?</v>
      </c>
      <c r="E6745" s="2" t="s">
        <v>190</v>
      </c>
    </row>
    <row r="6746" spans="1:5">
      <c r="A6746">
        <v>6685</v>
      </c>
      <c r="B6746" s="138">
        <f>'Revenues 9-14'!D241</f>
        <v>0</v>
      </c>
      <c r="D6746" s="2" t="str">
        <f t="shared" si="104"/>
        <v>Error?</v>
      </c>
      <c r="E6746" s="2" t="s">
        <v>190</v>
      </c>
    </row>
    <row r="6747" spans="1:5">
      <c r="A6747">
        <v>6686</v>
      </c>
      <c r="B6747" s="138">
        <f>'Revenues 9-14'!E241</f>
        <v>0</v>
      </c>
      <c r="D6747" s="2" t="str">
        <f t="shared" si="104"/>
        <v>Error?</v>
      </c>
      <c r="E6747" s="2" t="s">
        <v>190</v>
      </c>
    </row>
    <row r="6748" spans="1:5">
      <c r="A6748">
        <v>6687</v>
      </c>
      <c r="B6748" s="138">
        <f>'Revenues 9-14'!F241</f>
        <v>0</v>
      </c>
      <c r="D6748" s="2" t="str">
        <f t="shared" si="104"/>
        <v>Error?</v>
      </c>
      <c r="E6748" s="2" t="s">
        <v>190</v>
      </c>
    </row>
    <row r="6749" spans="1:5">
      <c r="A6749">
        <v>6688</v>
      </c>
      <c r="B6749" s="138">
        <f>'Revenues 9-14'!G241</f>
        <v>0</v>
      </c>
      <c r="D6749" s="2" t="str">
        <f t="shared" si="104"/>
        <v>Error?</v>
      </c>
      <c r="E6749" s="2" t="s">
        <v>190</v>
      </c>
    </row>
    <row r="6750" spans="1:5">
      <c r="A6750">
        <v>6689</v>
      </c>
      <c r="B6750" s="138">
        <f>'Revenues 9-14'!H241</f>
        <v>0</v>
      </c>
      <c r="D6750" s="2" t="str">
        <f t="shared" si="104"/>
        <v>Error?</v>
      </c>
      <c r="E6750" s="2" t="s">
        <v>190</v>
      </c>
    </row>
    <row r="6751" spans="1:5">
      <c r="A6751">
        <v>6690</v>
      </c>
      <c r="B6751" s="138">
        <f>'Revenues 9-14'!J241</f>
        <v>0</v>
      </c>
      <c r="D6751" s="2" t="str">
        <f t="shared" si="104"/>
        <v>Error?</v>
      </c>
      <c r="E6751" s="2" t="s">
        <v>190</v>
      </c>
    </row>
    <row r="6752" spans="1:5">
      <c r="A6752">
        <v>6691</v>
      </c>
      <c r="B6752" s="138">
        <f>'Revenues 9-14'!K241</f>
        <v>0</v>
      </c>
      <c r="D6752" s="2" t="str">
        <f t="shared" si="104"/>
        <v>Error?</v>
      </c>
      <c r="E6752" s="2" t="s">
        <v>190</v>
      </c>
    </row>
    <row r="6753" spans="1:5">
      <c r="A6753">
        <v>6692</v>
      </c>
      <c r="B6753" s="138">
        <f>'Revenues 9-14'!C242</f>
        <v>0</v>
      </c>
      <c r="D6753" s="2" t="str">
        <f t="shared" si="104"/>
        <v>Error?</v>
      </c>
      <c r="E6753" s="2" t="s">
        <v>190</v>
      </c>
    </row>
    <row r="6754" spans="1:5">
      <c r="A6754">
        <v>6693</v>
      </c>
      <c r="B6754" s="138">
        <f>'Revenues 9-14'!D242</f>
        <v>0</v>
      </c>
      <c r="D6754" s="2" t="str">
        <f t="shared" si="104"/>
        <v>Error?</v>
      </c>
      <c r="E6754" s="2" t="s">
        <v>190</v>
      </c>
    </row>
    <row r="6755" spans="1:5">
      <c r="A6755">
        <v>6694</v>
      </c>
      <c r="B6755" s="138">
        <f>'Revenues 9-14'!E242</f>
        <v>0</v>
      </c>
      <c r="D6755" s="2" t="str">
        <f t="shared" si="104"/>
        <v>Error?</v>
      </c>
      <c r="E6755" s="2" t="s">
        <v>190</v>
      </c>
    </row>
    <row r="6756" spans="1:5">
      <c r="A6756">
        <v>6695</v>
      </c>
      <c r="B6756" s="138">
        <f>'Revenues 9-14'!F242</f>
        <v>0</v>
      </c>
      <c r="D6756" s="2" t="str">
        <f t="shared" si="104"/>
        <v>Error?</v>
      </c>
      <c r="E6756" s="2" t="s">
        <v>190</v>
      </c>
    </row>
    <row r="6757" spans="1:5">
      <c r="A6757">
        <v>6696</v>
      </c>
      <c r="B6757" s="138">
        <f>'Revenues 9-14'!G242</f>
        <v>0</v>
      </c>
      <c r="D6757" s="2" t="str">
        <f t="shared" si="104"/>
        <v>Error?</v>
      </c>
      <c r="E6757" s="2" t="s">
        <v>190</v>
      </c>
    </row>
    <row r="6758" spans="1:5">
      <c r="A6758">
        <v>6697</v>
      </c>
      <c r="B6758" s="138">
        <f>'Revenues 9-14'!H242</f>
        <v>0</v>
      </c>
      <c r="D6758" s="2" t="str">
        <f t="shared" si="104"/>
        <v>Error?</v>
      </c>
      <c r="E6758" s="2" t="s">
        <v>190</v>
      </c>
    </row>
    <row r="6759" spans="1:5">
      <c r="A6759">
        <v>6698</v>
      </c>
      <c r="B6759" s="138">
        <f>'Revenues 9-14'!J242</f>
        <v>0</v>
      </c>
      <c r="D6759" s="2" t="str">
        <f t="shared" si="104"/>
        <v>Error?</v>
      </c>
      <c r="E6759" s="2" t="s">
        <v>190</v>
      </c>
    </row>
    <row r="6760" spans="1:5">
      <c r="A6760">
        <v>6699</v>
      </c>
      <c r="B6760" s="138">
        <f>'Revenues 9-14'!K242</f>
        <v>0</v>
      </c>
      <c r="D6760" s="2" t="str">
        <f t="shared" si="104"/>
        <v>Error?</v>
      </c>
      <c r="E6760" s="2" t="s">
        <v>190</v>
      </c>
    </row>
    <row r="6761" spans="1:5">
      <c r="A6761">
        <v>6700</v>
      </c>
      <c r="B6761" s="138">
        <f>'Revenues 9-14'!C243</f>
        <v>0</v>
      </c>
      <c r="D6761" s="2" t="str">
        <f t="shared" si="104"/>
        <v>Error?</v>
      </c>
      <c r="E6761" s="2" t="s">
        <v>190</v>
      </c>
    </row>
    <row r="6762" spans="1:5">
      <c r="A6762">
        <v>6701</v>
      </c>
      <c r="B6762" s="138">
        <f>'Revenues 9-14'!D243</f>
        <v>0</v>
      </c>
      <c r="D6762" s="2" t="str">
        <f t="shared" si="104"/>
        <v>Error?</v>
      </c>
      <c r="E6762" s="2" t="s">
        <v>190</v>
      </c>
    </row>
    <row r="6763" spans="1:5">
      <c r="A6763">
        <v>6702</v>
      </c>
      <c r="B6763" s="138">
        <f>'Revenues 9-14'!E243</f>
        <v>0</v>
      </c>
      <c r="D6763" s="2" t="str">
        <f t="shared" si="104"/>
        <v>Error?</v>
      </c>
      <c r="E6763" s="2" t="s">
        <v>190</v>
      </c>
    </row>
    <row r="6764" spans="1:5">
      <c r="A6764">
        <v>6703</v>
      </c>
      <c r="B6764" s="138">
        <f>'Revenues 9-14'!F243</f>
        <v>0</v>
      </c>
      <c r="D6764" s="2" t="str">
        <f t="shared" si="104"/>
        <v>Error?</v>
      </c>
      <c r="E6764" s="2" t="s">
        <v>190</v>
      </c>
    </row>
    <row r="6765" spans="1:5">
      <c r="A6765">
        <v>6704</v>
      </c>
      <c r="B6765" s="138">
        <f>'Revenues 9-14'!G243</f>
        <v>0</v>
      </c>
      <c r="D6765" s="2" t="str">
        <f t="shared" si="104"/>
        <v>Error?</v>
      </c>
      <c r="E6765" s="2" t="s">
        <v>190</v>
      </c>
    </row>
    <row r="6766" spans="1:5">
      <c r="A6766">
        <v>6705</v>
      </c>
      <c r="B6766" s="138">
        <f>'Revenues 9-14'!H243</f>
        <v>0</v>
      </c>
      <c r="D6766" s="2" t="str">
        <f t="shared" si="104"/>
        <v>Error?</v>
      </c>
      <c r="E6766" s="2" t="s">
        <v>190</v>
      </c>
    </row>
    <row r="6767" spans="1:5">
      <c r="A6767">
        <v>6706</v>
      </c>
      <c r="B6767" s="138">
        <f>'Revenues 9-14'!J243</f>
        <v>0</v>
      </c>
      <c r="D6767" s="2" t="str">
        <f t="shared" si="104"/>
        <v>Error?</v>
      </c>
      <c r="E6767" s="2" t="s">
        <v>190</v>
      </c>
    </row>
    <row r="6768" spans="1:5">
      <c r="A6768">
        <v>6707</v>
      </c>
      <c r="B6768" s="138">
        <f>'Revenues 9-14'!K243</f>
        <v>0</v>
      </c>
      <c r="D6768" s="2" t="str">
        <f t="shared" si="104"/>
        <v>Error?</v>
      </c>
      <c r="E6768" s="2" t="s">
        <v>190</v>
      </c>
    </row>
    <row r="6769" spans="1:5">
      <c r="A6769">
        <v>6708</v>
      </c>
      <c r="B6769" s="138">
        <f>'Revenues 9-14'!C244</f>
        <v>0</v>
      </c>
      <c r="D6769" s="2" t="str">
        <f t="shared" si="104"/>
        <v>Error?</v>
      </c>
      <c r="E6769" s="2" t="s">
        <v>190</v>
      </c>
    </row>
    <row r="6770" spans="1:5">
      <c r="A6770">
        <v>6709</v>
      </c>
      <c r="B6770" s="138">
        <f>'Revenues 9-14'!D244</f>
        <v>0</v>
      </c>
      <c r="D6770" s="2" t="str">
        <f t="shared" si="104"/>
        <v>Error?</v>
      </c>
      <c r="E6770" s="2" t="s">
        <v>190</v>
      </c>
    </row>
    <row r="6771" spans="1:5">
      <c r="A6771">
        <v>6710</v>
      </c>
      <c r="B6771" s="138">
        <f>'Revenues 9-14'!E244</f>
        <v>0</v>
      </c>
      <c r="D6771" s="2" t="str">
        <f t="shared" si="104"/>
        <v>Error?</v>
      </c>
      <c r="E6771" s="2" t="s">
        <v>190</v>
      </c>
    </row>
    <row r="6772" spans="1:5">
      <c r="A6772">
        <v>6711</v>
      </c>
      <c r="B6772" s="138">
        <f>'Revenues 9-14'!F244</f>
        <v>0</v>
      </c>
      <c r="D6772" s="2" t="str">
        <f t="shared" si="104"/>
        <v>Error?</v>
      </c>
      <c r="E6772" s="2" t="s">
        <v>190</v>
      </c>
    </row>
    <row r="6773" spans="1:5">
      <c r="A6773">
        <v>6712</v>
      </c>
      <c r="B6773" s="138">
        <f>'Revenues 9-14'!G244</f>
        <v>0</v>
      </c>
      <c r="D6773" s="2" t="str">
        <f t="shared" si="104"/>
        <v>Error?</v>
      </c>
      <c r="E6773" s="2" t="s">
        <v>190</v>
      </c>
    </row>
    <row r="6774" spans="1:5">
      <c r="A6774">
        <v>6713</v>
      </c>
      <c r="B6774" s="138">
        <f>'Revenues 9-14'!H244</f>
        <v>0</v>
      </c>
      <c r="D6774" s="2" t="str">
        <f t="shared" si="104"/>
        <v>Error?</v>
      </c>
      <c r="E6774" s="2" t="s">
        <v>190</v>
      </c>
    </row>
    <row r="6775" spans="1:5">
      <c r="A6775">
        <v>6714</v>
      </c>
      <c r="B6775" s="138">
        <f>'Revenues 9-14'!J244</f>
        <v>0</v>
      </c>
      <c r="D6775" s="2" t="str">
        <f t="shared" si="104"/>
        <v>Error?</v>
      </c>
      <c r="E6775" s="2" t="s">
        <v>190</v>
      </c>
    </row>
    <row r="6776" spans="1:5">
      <c r="A6776">
        <v>6715</v>
      </c>
      <c r="B6776" s="138">
        <f>'Revenues 9-14'!K244</f>
        <v>0</v>
      </c>
      <c r="D6776" s="2" t="str">
        <f t="shared" si="104"/>
        <v>Error?</v>
      </c>
      <c r="E6776" s="2" t="s">
        <v>190</v>
      </c>
    </row>
    <row r="6777" spans="1:5">
      <c r="A6777">
        <v>6716</v>
      </c>
      <c r="B6777" s="138">
        <f>'Revenues 9-14'!C245</f>
        <v>0</v>
      </c>
      <c r="D6777" s="2" t="str">
        <f t="shared" si="104"/>
        <v>Error?</v>
      </c>
      <c r="E6777" s="2" t="s">
        <v>190</v>
      </c>
    </row>
    <row r="6778" spans="1:5">
      <c r="A6778">
        <v>6717</v>
      </c>
      <c r="B6778" s="138">
        <f>'Revenues 9-14'!D245</f>
        <v>0</v>
      </c>
      <c r="D6778" s="2" t="str">
        <f t="shared" si="104"/>
        <v>Error?</v>
      </c>
      <c r="E6778" s="2" t="s">
        <v>190</v>
      </c>
    </row>
    <row r="6779" spans="1:5">
      <c r="A6779">
        <v>6718</v>
      </c>
      <c r="B6779" s="138">
        <f>'Revenues 9-14'!E245</f>
        <v>0</v>
      </c>
      <c r="D6779" s="2" t="str">
        <f t="shared" si="104"/>
        <v>Error?</v>
      </c>
      <c r="E6779" s="2" t="s">
        <v>190</v>
      </c>
    </row>
    <row r="6780" spans="1:5">
      <c r="A6780">
        <v>6719</v>
      </c>
      <c r="B6780" s="138">
        <f>'Revenues 9-14'!F245</f>
        <v>0</v>
      </c>
      <c r="D6780" s="2" t="str">
        <f t="shared" si="104"/>
        <v>Error?</v>
      </c>
      <c r="E6780" s="2" t="s">
        <v>190</v>
      </c>
    </row>
    <row r="6781" spans="1:5">
      <c r="A6781">
        <v>6720</v>
      </c>
      <c r="B6781" s="138">
        <f>'Revenues 9-14'!G245</f>
        <v>0</v>
      </c>
      <c r="D6781" s="2" t="str">
        <f t="shared" si="104"/>
        <v>Error?</v>
      </c>
      <c r="E6781" s="2" t="s">
        <v>190</v>
      </c>
    </row>
    <row r="6782" spans="1:5">
      <c r="A6782">
        <v>6721</v>
      </c>
      <c r="B6782" s="138">
        <f>'Revenues 9-14'!H245</f>
        <v>0</v>
      </c>
      <c r="D6782" s="2" t="str">
        <f t="shared" si="104"/>
        <v>Error?</v>
      </c>
      <c r="E6782" s="2" t="s">
        <v>190</v>
      </c>
    </row>
    <row r="6783" spans="1:5">
      <c r="A6783">
        <v>6722</v>
      </c>
      <c r="B6783" s="138">
        <f>'Revenues 9-14'!J245</f>
        <v>0</v>
      </c>
      <c r="D6783" s="2" t="str">
        <f t="shared" ref="D6783:D6846" si="105">IF(ISBLANK(B6783),"OK",IF(A6783-B6783=0,"OK","Error?"))</f>
        <v>Error?</v>
      </c>
      <c r="E6783" s="2" t="s">
        <v>190</v>
      </c>
    </row>
    <row r="6784" spans="1:5">
      <c r="A6784">
        <v>6723</v>
      </c>
      <c r="B6784" s="138">
        <f>'Revenues 9-14'!K245</f>
        <v>0</v>
      </c>
      <c r="D6784" s="2" t="str">
        <f t="shared" si="105"/>
        <v>Error?</v>
      </c>
      <c r="E6784" s="2" t="s">
        <v>190</v>
      </c>
    </row>
    <row r="6785" spans="1:5">
      <c r="A6785">
        <v>6724</v>
      </c>
      <c r="B6785" s="138">
        <f>'Revenues 9-14'!C246</f>
        <v>0</v>
      </c>
      <c r="D6785" s="2" t="str">
        <f t="shared" si="105"/>
        <v>Error?</v>
      </c>
      <c r="E6785" s="2" t="s">
        <v>190</v>
      </c>
    </row>
    <row r="6786" spans="1:5">
      <c r="A6786">
        <v>6725</v>
      </c>
      <c r="B6786" s="138">
        <f>'Revenues 9-14'!D246</f>
        <v>0</v>
      </c>
      <c r="D6786" s="2" t="str">
        <f t="shared" si="105"/>
        <v>Error?</v>
      </c>
      <c r="E6786" s="2" t="s">
        <v>190</v>
      </c>
    </row>
    <row r="6787" spans="1:5">
      <c r="A6787">
        <v>6726</v>
      </c>
      <c r="B6787" s="138">
        <f>'Revenues 9-14'!E246</f>
        <v>0</v>
      </c>
      <c r="D6787" s="2" t="str">
        <f t="shared" si="105"/>
        <v>Error?</v>
      </c>
      <c r="E6787" s="2" t="s">
        <v>190</v>
      </c>
    </row>
    <row r="6788" spans="1:5">
      <c r="A6788">
        <v>6727</v>
      </c>
      <c r="B6788" s="138">
        <f>'Revenues 9-14'!F246</f>
        <v>0</v>
      </c>
      <c r="D6788" s="2" t="str">
        <f t="shared" si="105"/>
        <v>Error?</v>
      </c>
      <c r="E6788" s="2" t="s">
        <v>190</v>
      </c>
    </row>
    <row r="6789" spans="1:5">
      <c r="A6789">
        <v>6728</v>
      </c>
      <c r="B6789" s="138">
        <f>'Revenues 9-14'!G246</f>
        <v>0</v>
      </c>
      <c r="D6789" s="2" t="str">
        <f t="shared" si="105"/>
        <v>Error?</v>
      </c>
      <c r="E6789" s="2" t="s">
        <v>190</v>
      </c>
    </row>
    <row r="6790" spans="1:5">
      <c r="A6790">
        <v>6729</v>
      </c>
      <c r="B6790" s="138">
        <f>'Revenues 9-14'!H246</f>
        <v>0</v>
      </c>
      <c r="D6790" s="2" t="str">
        <f t="shared" si="105"/>
        <v>Error?</v>
      </c>
      <c r="E6790" s="2" t="s">
        <v>190</v>
      </c>
    </row>
    <row r="6791" spans="1:5">
      <c r="A6791">
        <v>6730</v>
      </c>
      <c r="B6791" s="138">
        <f>'Revenues 9-14'!J246</f>
        <v>0</v>
      </c>
      <c r="D6791" s="2" t="str">
        <f t="shared" si="105"/>
        <v>Error?</v>
      </c>
      <c r="E6791" s="2" t="s">
        <v>190</v>
      </c>
    </row>
    <row r="6792" spans="1:5">
      <c r="A6792">
        <v>6731</v>
      </c>
      <c r="B6792" s="138">
        <f>'Revenues 9-14'!K246</f>
        <v>0</v>
      </c>
      <c r="D6792" s="2" t="str">
        <f t="shared" si="105"/>
        <v>Error?</v>
      </c>
      <c r="E6792" s="2" t="s">
        <v>190</v>
      </c>
    </row>
    <row r="6793" spans="1:5">
      <c r="A6793">
        <v>6732</v>
      </c>
      <c r="B6793" s="138">
        <f>'Revenues 9-14'!C247</f>
        <v>0</v>
      </c>
      <c r="D6793" s="2" t="str">
        <f t="shared" si="105"/>
        <v>Error?</v>
      </c>
      <c r="E6793" s="2" t="s">
        <v>190</v>
      </c>
    </row>
    <row r="6794" spans="1:5">
      <c r="A6794">
        <v>6733</v>
      </c>
      <c r="B6794" s="138">
        <f>'Revenues 9-14'!D247</f>
        <v>0</v>
      </c>
      <c r="D6794" s="2" t="str">
        <f t="shared" si="105"/>
        <v>Error?</v>
      </c>
      <c r="E6794" s="2" t="s">
        <v>190</v>
      </c>
    </row>
    <row r="6795" spans="1:5">
      <c r="A6795">
        <v>6734</v>
      </c>
      <c r="B6795" s="138">
        <f>'Revenues 9-14'!E247</f>
        <v>0</v>
      </c>
      <c r="D6795" s="2" t="str">
        <f t="shared" si="105"/>
        <v>Error?</v>
      </c>
      <c r="E6795" s="2" t="s">
        <v>190</v>
      </c>
    </row>
    <row r="6796" spans="1:5">
      <c r="A6796">
        <v>6735</v>
      </c>
      <c r="B6796" s="138">
        <f>'Revenues 9-14'!F247</f>
        <v>0</v>
      </c>
      <c r="D6796" s="2" t="str">
        <f t="shared" si="105"/>
        <v>Error?</v>
      </c>
      <c r="E6796" s="2" t="s">
        <v>190</v>
      </c>
    </row>
    <row r="6797" spans="1:5">
      <c r="A6797">
        <v>6736</v>
      </c>
      <c r="B6797" s="138">
        <f>'Revenues 9-14'!G247</f>
        <v>0</v>
      </c>
      <c r="D6797" s="2" t="str">
        <f t="shared" si="105"/>
        <v>Error?</v>
      </c>
      <c r="E6797" s="2" t="s">
        <v>190</v>
      </c>
    </row>
    <row r="6798" spans="1:5">
      <c r="A6798">
        <v>6737</v>
      </c>
      <c r="B6798" s="138">
        <f>'Revenues 9-14'!H247</f>
        <v>0</v>
      </c>
      <c r="D6798" s="2" t="str">
        <f t="shared" si="105"/>
        <v>Error?</v>
      </c>
      <c r="E6798" s="2" t="s">
        <v>190</v>
      </c>
    </row>
    <row r="6799" spans="1:5">
      <c r="A6799">
        <v>6738</v>
      </c>
      <c r="B6799" s="138">
        <f>'Revenues 9-14'!J247</f>
        <v>0</v>
      </c>
      <c r="D6799" s="2" t="str">
        <f t="shared" si="105"/>
        <v>Error?</v>
      </c>
      <c r="E6799" s="2" t="s">
        <v>190</v>
      </c>
    </row>
    <row r="6800" spans="1:5">
      <c r="A6800">
        <v>6739</v>
      </c>
      <c r="B6800" s="138">
        <f>'Revenues 9-14'!K247</f>
        <v>0</v>
      </c>
      <c r="D6800" s="2" t="str">
        <f t="shared" si="105"/>
        <v>Error?</v>
      </c>
      <c r="E6800" s="2" t="s">
        <v>190</v>
      </c>
    </row>
    <row r="6801" spans="1:5">
      <c r="A6801">
        <v>6740</v>
      </c>
      <c r="B6801" s="138">
        <f>'Revenues 9-14'!C248</f>
        <v>0</v>
      </c>
      <c r="D6801" s="2" t="str">
        <f t="shared" si="105"/>
        <v>Error?</v>
      </c>
      <c r="E6801" s="2" t="s">
        <v>190</v>
      </c>
    </row>
    <row r="6802" spans="1:5">
      <c r="A6802">
        <v>6741</v>
      </c>
      <c r="B6802" s="138">
        <f>'Revenues 9-14'!D248</f>
        <v>0</v>
      </c>
      <c r="D6802" s="2" t="str">
        <f t="shared" si="105"/>
        <v>Error?</v>
      </c>
      <c r="E6802" s="2" t="s">
        <v>190</v>
      </c>
    </row>
    <row r="6803" spans="1:5">
      <c r="A6803">
        <v>6742</v>
      </c>
      <c r="B6803" s="138">
        <f>'Revenues 9-14'!E248</f>
        <v>0</v>
      </c>
      <c r="D6803" s="2" t="str">
        <f t="shared" si="105"/>
        <v>Error?</v>
      </c>
      <c r="E6803" s="2" t="s">
        <v>190</v>
      </c>
    </row>
    <row r="6804" spans="1:5">
      <c r="A6804">
        <v>6743</v>
      </c>
      <c r="B6804" s="138">
        <f>'Revenues 9-14'!F248</f>
        <v>0</v>
      </c>
      <c r="D6804" s="2" t="str">
        <f t="shared" si="105"/>
        <v>Error?</v>
      </c>
      <c r="E6804" s="2" t="s">
        <v>190</v>
      </c>
    </row>
    <row r="6805" spans="1:5">
      <c r="A6805">
        <v>6744</v>
      </c>
      <c r="B6805" s="138">
        <f>'Revenues 9-14'!G248</f>
        <v>0</v>
      </c>
      <c r="D6805" s="2" t="str">
        <f t="shared" si="105"/>
        <v>Error?</v>
      </c>
      <c r="E6805" s="2" t="s">
        <v>190</v>
      </c>
    </row>
    <row r="6806" spans="1:5">
      <c r="A6806">
        <v>6745</v>
      </c>
      <c r="B6806" s="138">
        <f>'Revenues 9-14'!H248</f>
        <v>0</v>
      </c>
      <c r="D6806" s="2" t="str">
        <f t="shared" si="105"/>
        <v>Error?</v>
      </c>
      <c r="E6806" s="2" t="s">
        <v>190</v>
      </c>
    </row>
    <row r="6807" spans="1:5">
      <c r="A6807">
        <v>6746</v>
      </c>
      <c r="B6807" s="138">
        <f>'Revenues 9-14'!J248</f>
        <v>0</v>
      </c>
      <c r="D6807" s="2" t="str">
        <f t="shared" si="105"/>
        <v>Error?</v>
      </c>
      <c r="E6807" s="2" t="s">
        <v>190</v>
      </c>
    </row>
    <row r="6808" spans="1:5">
      <c r="A6808">
        <v>6747</v>
      </c>
      <c r="B6808" s="138">
        <f>'Revenues 9-14'!K248</f>
        <v>0</v>
      </c>
      <c r="D6808" s="2" t="str">
        <f t="shared" si="105"/>
        <v>Error?</v>
      </c>
      <c r="E6808" s="2" t="s">
        <v>190</v>
      </c>
    </row>
    <row r="6809" spans="1:5">
      <c r="A6809">
        <v>6748</v>
      </c>
      <c r="B6809" s="138">
        <f>'Revenues 9-14'!C249</f>
        <v>0</v>
      </c>
      <c r="D6809" s="2" t="str">
        <f t="shared" si="105"/>
        <v>Error?</v>
      </c>
      <c r="E6809" s="2" t="s">
        <v>190</v>
      </c>
    </row>
    <row r="6810" spans="1:5">
      <c r="A6810">
        <v>6749</v>
      </c>
      <c r="B6810" s="138">
        <f>'Revenues 9-14'!D249</f>
        <v>0</v>
      </c>
      <c r="D6810" s="2" t="str">
        <f t="shared" si="105"/>
        <v>Error?</v>
      </c>
      <c r="E6810" s="2" t="s">
        <v>190</v>
      </c>
    </row>
    <row r="6811" spans="1:5">
      <c r="A6811">
        <v>6750</v>
      </c>
      <c r="B6811" s="138">
        <f>'Revenues 9-14'!E249</f>
        <v>0</v>
      </c>
      <c r="D6811" s="2" t="str">
        <f t="shared" si="105"/>
        <v>Error?</v>
      </c>
      <c r="E6811" s="2" t="s">
        <v>190</v>
      </c>
    </row>
    <row r="6812" spans="1:5">
      <c r="A6812">
        <v>6751</v>
      </c>
      <c r="B6812" s="138">
        <f>'Revenues 9-14'!F249</f>
        <v>0</v>
      </c>
      <c r="D6812" s="2" t="str">
        <f t="shared" si="105"/>
        <v>Error?</v>
      </c>
      <c r="E6812" s="2" t="s">
        <v>190</v>
      </c>
    </row>
    <row r="6813" spans="1:5">
      <c r="A6813">
        <v>6752</v>
      </c>
      <c r="B6813" s="138">
        <f>'Revenues 9-14'!G249</f>
        <v>0</v>
      </c>
      <c r="D6813" s="2" t="str">
        <f t="shared" si="105"/>
        <v>Error?</v>
      </c>
      <c r="E6813" s="2" t="s">
        <v>190</v>
      </c>
    </row>
    <row r="6814" spans="1:5">
      <c r="A6814">
        <v>6753</v>
      </c>
      <c r="B6814" s="138">
        <f>'Revenues 9-14'!H249</f>
        <v>0</v>
      </c>
      <c r="D6814" s="2" t="str">
        <f t="shared" si="105"/>
        <v>Error?</v>
      </c>
      <c r="E6814" s="2" t="s">
        <v>190</v>
      </c>
    </row>
    <row r="6815" spans="1:5">
      <c r="A6815">
        <v>6754</v>
      </c>
      <c r="B6815" s="138">
        <f>'Revenues 9-14'!J249</f>
        <v>0</v>
      </c>
      <c r="D6815" s="2" t="str">
        <f t="shared" si="105"/>
        <v>Error?</v>
      </c>
      <c r="E6815" s="2" t="s">
        <v>190</v>
      </c>
    </row>
    <row r="6816" spans="1:5">
      <c r="A6816">
        <v>6755</v>
      </c>
      <c r="B6816" s="138">
        <f>'Revenues 9-14'!K249</f>
        <v>0</v>
      </c>
      <c r="D6816" s="2" t="str">
        <f t="shared" si="105"/>
        <v>Error?</v>
      </c>
      <c r="E6816" s="2" t="s">
        <v>190</v>
      </c>
    </row>
    <row r="6817" spans="1:5">
      <c r="A6817">
        <v>6756</v>
      </c>
      <c r="B6817" s="138">
        <f>'Revenues 9-14'!C250</f>
        <v>0</v>
      </c>
      <c r="D6817" s="2" t="str">
        <f t="shared" si="105"/>
        <v>Error?</v>
      </c>
      <c r="E6817" s="2" t="s">
        <v>190</v>
      </c>
    </row>
    <row r="6818" spans="1:5">
      <c r="A6818">
        <v>6757</v>
      </c>
      <c r="B6818" s="138">
        <f>'Revenues 9-14'!D250</f>
        <v>0</v>
      </c>
      <c r="D6818" s="2" t="str">
        <f t="shared" si="105"/>
        <v>Error?</v>
      </c>
      <c r="E6818" s="2" t="s">
        <v>190</v>
      </c>
    </row>
    <row r="6819" spans="1:5">
      <c r="A6819">
        <v>6758</v>
      </c>
      <c r="B6819" s="138">
        <f>'Revenues 9-14'!E250</f>
        <v>0</v>
      </c>
      <c r="D6819" s="2" t="str">
        <f t="shared" si="105"/>
        <v>Error?</v>
      </c>
      <c r="E6819" s="2" t="s">
        <v>190</v>
      </c>
    </row>
    <row r="6820" spans="1:5">
      <c r="A6820">
        <v>6759</v>
      </c>
      <c r="B6820" s="138">
        <f>'Revenues 9-14'!F250</f>
        <v>0</v>
      </c>
      <c r="D6820" s="2" t="str">
        <f t="shared" si="105"/>
        <v>Error?</v>
      </c>
      <c r="E6820" s="2" t="s">
        <v>190</v>
      </c>
    </row>
    <row r="6821" spans="1:5">
      <c r="A6821">
        <v>6760</v>
      </c>
      <c r="B6821" s="138">
        <f>'Revenues 9-14'!G250</f>
        <v>0</v>
      </c>
      <c r="D6821" s="2" t="str">
        <f t="shared" si="105"/>
        <v>Error?</v>
      </c>
      <c r="E6821" s="2" t="s">
        <v>190</v>
      </c>
    </row>
    <row r="6822" spans="1:5">
      <c r="A6822">
        <v>6761</v>
      </c>
      <c r="B6822" s="138">
        <f>'Revenues 9-14'!H250</f>
        <v>0</v>
      </c>
      <c r="D6822" s="2" t="str">
        <f t="shared" si="105"/>
        <v>Error?</v>
      </c>
      <c r="E6822" s="2" t="s">
        <v>190</v>
      </c>
    </row>
    <row r="6823" spans="1:5">
      <c r="A6823">
        <v>6762</v>
      </c>
      <c r="B6823" s="138">
        <f>'Revenues 9-14'!J250</f>
        <v>0</v>
      </c>
      <c r="D6823" s="2" t="str">
        <f t="shared" si="105"/>
        <v>Error?</v>
      </c>
      <c r="E6823" s="2" t="s">
        <v>190</v>
      </c>
    </row>
    <row r="6824" spans="1:5">
      <c r="A6824">
        <v>6763</v>
      </c>
      <c r="B6824" s="138">
        <f>'Revenues 9-14'!K250</f>
        <v>0</v>
      </c>
      <c r="D6824" s="2" t="str">
        <f t="shared" si="105"/>
        <v>Error?</v>
      </c>
      <c r="E6824" s="2" t="s">
        <v>190</v>
      </c>
    </row>
    <row r="6825" spans="1:5">
      <c r="A6825">
        <v>6764</v>
      </c>
      <c r="B6825" s="138">
        <f>'Revenues 9-14'!C251</f>
        <v>0</v>
      </c>
      <c r="D6825" s="2" t="str">
        <f t="shared" si="105"/>
        <v>Error?</v>
      </c>
      <c r="E6825" s="2" t="s">
        <v>190</v>
      </c>
    </row>
    <row r="6826" spans="1:5">
      <c r="A6826">
        <v>6765</v>
      </c>
      <c r="B6826" s="138">
        <f>'Revenues 9-14'!D251</f>
        <v>0</v>
      </c>
      <c r="D6826" s="2" t="str">
        <f t="shared" si="105"/>
        <v>Error?</v>
      </c>
      <c r="E6826" s="2" t="s">
        <v>190</v>
      </c>
    </row>
    <row r="6827" spans="1:5">
      <c r="A6827">
        <v>6766</v>
      </c>
      <c r="B6827" s="138">
        <f>'Revenues 9-14'!E251</f>
        <v>0</v>
      </c>
      <c r="D6827" s="2" t="str">
        <f t="shared" si="105"/>
        <v>Error?</v>
      </c>
      <c r="E6827" s="2" t="s">
        <v>190</v>
      </c>
    </row>
    <row r="6828" spans="1:5">
      <c r="A6828">
        <v>6767</v>
      </c>
      <c r="B6828" s="138">
        <f>'Revenues 9-14'!F251</f>
        <v>0</v>
      </c>
      <c r="D6828" s="2" t="str">
        <f t="shared" si="105"/>
        <v>Error?</v>
      </c>
      <c r="E6828" s="2" t="s">
        <v>190</v>
      </c>
    </row>
    <row r="6829" spans="1:5">
      <c r="A6829">
        <v>6768</v>
      </c>
      <c r="B6829" s="138">
        <f>'Revenues 9-14'!G251</f>
        <v>0</v>
      </c>
      <c r="D6829" s="2" t="str">
        <f t="shared" si="105"/>
        <v>Error?</v>
      </c>
      <c r="E6829" s="2" t="s">
        <v>190</v>
      </c>
    </row>
    <row r="6830" spans="1:5">
      <c r="A6830">
        <v>6769</v>
      </c>
      <c r="B6830" s="138">
        <f>'Revenues 9-14'!H251</f>
        <v>0</v>
      </c>
      <c r="D6830" s="2" t="str">
        <f t="shared" si="105"/>
        <v>Error?</v>
      </c>
      <c r="E6830" s="2" t="s">
        <v>190</v>
      </c>
    </row>
    <row r="6831" spans="1:5">
      <c r="A6831">
        <v>6770</v>
      </c>
      <c r="B6831" s="138">
        <f>'Revenues 9-14'!J251</f>
        <v>0</v>
      </c>
      <c r="D6831" s="2" t="str">
        <f t="shared" si="105"/>
        <v>Error?</v>
      </c>
      <c r="E6831" s="2" t="s">
        <v>190</v>
      </c>
    </row>
    <row r="6832" spans="1:5">
      <c r="A6832">
        <v>6771</v>
      </c>
      <c r="B6832" s="138">
        <f>'Revenues 9-14'!K251</f>
        <v>0</v>
      </c>
      <c r="D6832" s="2" t="str">
        <f t="shared" si="105"/>
        <v>Error?</v>
      </c>
    </row>
    <row r="6833" spans="1:5">
      <c r="A6833">
        <v>6772</v>
      </c>
      <c r="B6833" s="138">
        <f>'Revenues 9-14'!C252</f>
        <v>0</v>
      </c>
      <c r="D6833" s="2" t="str">
        <f t="shared" si="105"/>
        <v>Error?</v>
      </c>
    </row>
    <row r="6834" spans="1:5">
      <c r="A6834">
        <v>6773</v>
      </c>
      <c r="B6834" s="138">
        <f>'Revenues 9-14'!D252</f>
        <v>0</v>
      </c>
      <c r="D6834" s="2" t="str">
        <f t="shared" si="105"/>
        <v>Error?</v>
      </c>
    </row>
    <row r="6835" spans="1:5">
      <c r="A6835">
        <v>6774</v>
      </c>
      <c r="B6835" s="138">
        <f>'Revenues 9-14'!E252</f>
        <v>1057916</v>
      </c>
      <c r="D6835" s="2" t="str">
        <f t="shared" si="105"/>
        <v>Error?</v>
      </c>
    </row>
    <row r="6836" spans="1:5">
      <c r="A6836">
        <v>6775</v>
      </c>
      <c r="B6836" s="138">
        <f>'Revenues 9-14'!F252</f>
        <v>0</v>
      </c>
      <c r="D6836" s="2" t="str">
        <f t="shared" si="105"/>
        <v>Error?</v>
      </c>
    </row>
    <row r="6837" spans="1:5">
      <c r="A6837">
        <v>6776</v>
      </c>
      <c r="B6837" s="138">
        <f>'Revenues 9-14'!G252</f>
        <v>0</v>
      </c>
      <c r="D6837" s="2" t="str">
        <f t="shared" si="105"/>
        <v>Error?</v>
      </c>
    </row>
    <row r="6838" spans="1:5">
      <c r="A6838">
        <v>6777</v>
      </c>
      <c r="B6838" s="138">
        <f>'Revenues 9-14'!H252</f>
        <v>0</v>
      </c>
      <c r="D6838" s="2" t="str">
        <f t="shared" si="105"/>
        <v>Error?</v>
      </c>
    </row>
    <row r="6839" spans="1:5">
      <c r="A6839">
        <v>6778</v>
      </c>
      <c r="B6839" s="138">
        <f>'Revenues 9-14'!J252</f>
        <v>0</v>
      </c>
      <c r="D6839" s="2" t="str">
        <f t="shared" si="105"/>
        <v>Error?</v>
      </c>
    </row>
    <row r="6840" spans="1:5">
      <c r="A6840">
        <v>6779</v>
      </c>
      <c r="B6840" s="138">
        <f>'Revenues 9-14'!K252</f>
        <v>0</v>
      </c>
      <c r="D6840" s="2" t="str">
        <f t="shared" si="105"/>
        <v>Error?</v>
      </c>
    </row>
    <row r="6841" spans="1:5">
      <c r="A6841" s="129">
        <v>6780</v>
      </c>
      <c r="D6841" s="2" t="str">
        <f t="shared" si="105"/>
        <v>OK</v>
      </c>
      <c r="E6841" s="1" t="s">
        <v>1934</v>
      </c>
    </row>
    <row r="6842" spans="1:5">
      <c r="A6842" s="129">
        <v>6781</v>
      </c>
      <c r="D6842" s="2" t="str">
        <f t="shared" si="105"/>
        <v>OK</v>
      </c>
      <c r="E6842" s="1" t="s">
        <v>1934</v>
      </c>
    </row>
    <row r="6843" spans="1:5">
      <c r="A6843" s="129">
        <v>6782</v>
      </c>
      <c r="D6843" s="2" t="str">
        <f t="shared" si="105"/>
        <v>OK</v>
      </c>
      <c r="E6843" s="1" t="s">
        <v>1934</v>
      </c>
    </row>
    <row r="6844" spans="1:5">
      <c r="A6844">
        <v>6783</v>
      </c>
      <c r="B6844" s="138">
        <f>'Expenditures 15-22'!I5</f>
        <v>800911</v>
      </c>
      <c r="D6844" s="2" t="str">
        <f t="shared" si="105"/>
        <v>Error?</v>
      </c>
    </row>
    <row r="6845" spans="1:5">
      <c r="A6845">
        <v>6784</v>
      </c>
      <c r="B6845" s="138">
        <f>'Expenditures 15-22'!J5</f>
        <v>0</v>
      </c>
      <c r="D6845" s="2" t="str">
        <f t="shared" si="105"/>
        <v>Error?</v>
      </c>
    </row>
    <row r="6846" spans="1:5">
      <c r="A6846">
        <v>6785</v>
      </c>
      <c r="B6846" s="138">
        <f>'Expenditures 15-22'!I7</f>
        <v>45179</v>
      </c>
      <c r="D6846" s="2" t="str">
        <f t="shared" si="105"/>
        <v>Error?</v>
      </c>
    </row>
    <row r="6847" spans="1:5">
      <c r="A6847">
        <v>6786</v>
      </c>
      <c r="B6847" s="138">
        <f>'Expenditures 15-22'!J7</f>
        <v>0</v>
      </c>
      <c r="D6847" s="2" t="str">
        <f t="shared" ref="D6847:D6910" si="106">IF(ISBLANK(B6847),"OK",IF(A6847-B6847=0,"OK","Error?"))</f>
        <v>Error?</v>
      </c>
    </row>
    <row r="6848" spans="1:5">
      <c r="A6848">
        <v>6787</v>
      </c>
      <c r="B6848" s="138">
        <f>'Expenditures 15-22'!K7</f>
        <v>8927202</v>
      </c>
      <c r="D6848" s="2" t="str">
        <f t="shared" si="106"/>
        <v>Error?</v>
      </c>
    </row>
    <row r="6849" spans="1:4">
      <c r="A6849">
        <v>6788</v>
      </c>
      <c r="B6849" s="138">
        <f>'Expenditures 15-22'!I8</f>
        <v>50410</v>
      </c>
      <c r="D6849" s="2" t="str">
        <f t="shared" si="106"/>
        <v>Error?</v>
      </c>
    </row>
    <row r="6850" spans="1:4">
      <c r="A6850">
        <v>6789</v>
      </c>
      <c r="B6850" s="138">
        <f>'Expenditures 15-22'!J8</f>
        <v>0</v>
      </c>
      <c r="D6850" s="2" t="str">
        <f t="shared" si="106"/>
        <v>Error?</v>
      </c>
    </row>
    <row r="6851" spans="1:4">
      <c r="A6851">
        <v>6790</v>
      </c>
      <c r="B6851" s="138">
        <f>'Expenditures 15-22'!I9</f>
        <v>10982</v>
      </c>
      <c r="D6851" s="2" t="str">
        <f t="shared" si="106"/>
        <v>Error?</v>
      </c>
    </row>
    <row r="6852" spans="1:4">
      <c r="A6852">
        <v>6791</v>
      </c>
      <c r="B6852" s="138">
        <f>'Expenditures 15-22'!J9</f>
        <v>0</v>
      </c>
      <c r="D6852" s="2" t="str">
        <f t="shared" si="106"/>
        <v>Error?</v>
      </c>
    </row>
    <row r="6853" spans="1:4">
      <c r="A6853">
        <v>6792</v>
      </c>
      <c r="B6853" s="138">
        <f>'Expenditures 15-22'!K9</f>
        <v>3377142</v>
      </c>
      <c r="D6853" s="2" t="str">
        <f t="shared" si="106"/>
        <v>Error?</v>
      </c>
    </row>
    <row r="6854" spans="1:4">
      <c r="A6854">
        <v>6793</v>
      </c>
      <c r="B6854" s="138">
        <f>'Expenditures 15-22'!I10</f>
        <v>42696</v>
      </c>
      <c r="D6854" s="2" t="str">
        <f t="shared" si="106"/>
        <v>Error?</v>
      </c>
    </row>
    <row r="6855" spans="1:4">
      <c r="A6855">
        <v>6794</v>
      </c>
      <c r="B6855" s="138">
        <f>'Expenditures 15-22'!J10</f>
        <v>0</v>
      </c>
      <c r="D6855" s="2" t="str">
        <f t="shared" si="106"/>
        <v>Error?</v>
      </c>
    </row>
    <row r="6856" spans="1:4">
      <c r="A6856">
        <v>6795</v>
      </c>
      <c r="B6856" s="138">
        <f>'Expenditures 15-22'!I11</f>
        <v>0</v>
      </c>
      <c r="D6856" s="2" t="str">
        <f t="shared" si="106"/>
        <v>Error?</v>
      </c>
    </row>
    <row r="6857" spans="1:4">
      <c r="A6857">
        <v>6796</v>
      </c>
      <c r="B6857" s="138">
        <f>'Expenditures 15-22'!J11</f>
        <v>0</v>
      </c>
      <c r="D6857" s="2" t="str">
        <f t="shared" si="106"/>
        <v>Error?</v>
      </c>
    </row>
    <row r="6858" spans="1:4">
      <c r="A6858">
        <v>6797</v>
      </c>
      <c r="B6858" s="138">
        <f>'Expenditures 15-22'!K11</f>
        <v>0</v>
      </c>
      <c r="D6858" s="2" t="str">
        <f t="shared" si="106"/>
        <v>Error?</v>
      </c>
    </row>
    <row r="6859" spans="1:4">
      <c r="A6859">
        <v>6798</v>
      </c>
      <c r="B6859" s="138">
        <f>'Expenditures 15-22'!I12</f>
        <v>0</v>
      </c>
      <c r="D6859" s="2" t="str">
        <f t="shared" si="106"/>
        <v>Error?</v>
      </c>
    </row>
    <row r="6860" spans="1:4">
      <c r="A6860">
        <v>6799</v>
      </c>
      <c r="B6860" s="138">
        <f>'Expenditures 15-22'!J12</f>
        <v>0</v>
      </c>
      <c r="D6860" s="2" t="str">
        <f t="shared" si="106"/>
        <v>Error?</v>
      </c>
    </row>
    <row r="6861" spans="1:4">
      <c r="A6861">
        <v>6800</v>
      </c>
      <c r="B6861" s="138">
        <f>'Expenditures 15-22'!I13</f>
        <v>69405</v>
      </c>
      <c r="D6861" s="2" t="str">
        <f t="shared" si="106"/>
        <v>Error?</v>
      </c>
    </row>
    <row r="6862" spans="1:4">
      <c r="A6862">
        <v>6801</v>
      </c>
      <c r="B6862" s="138">
        <f>'Expenditures 15-22'!J13</f>
        <v>0</v>
      </c>
      <c r="D6862" s="2" t="str">
        <f t="shared" si="106"/>
        <v>Error?</v>
      </c>
    </row>
    <row r="6863" spans="1:4">
      <c r="A6863">
        <v>6802</v>
      </c>
      <c r="B6863" s="138">
        <f>'Expenditures 15-22'!I14</f>
        <v>25831</v>
      </c>
      <c r="D6863" s="2" t="str">
        <f t="shared" si="106"/>
        <v>Error?</v>
      </c>
    </row>
    <row r="6864" spans="1:4">
      <c r="A6864">
        <v>6803</v>
      </c>
      <c r="B6864" s="138">
        <f>'Expenditures 15-22'!J14</f>
        <v>0</v>
      </c>
      <c r="D6864" s="2" t="str">
        <f t="shared" si="106"/>
        <v>Error?</v>
      </c>
    </row>
    <row r="6865" spans="1:4">
      <c r="A6865">
        <v>6804</v>
      </c>
      <c r="B6865" s="138">
        <f>'Expenditures 15-22'!I15</f>
        <v>22933</v>
      </c>
      <c r="D6865" s="2" t="str">
        <f t="shared" si="106"/>
        <v>Error?</v>
      </c>
    </row>
    <row r="6866" spans="1:4">
      <c r="A6866">
        <v>6805</v>
      </c>
      <c r="B6866" s="138">
        <f>'Expenditures 15-22'!J15</f>
        <v>0</v>
      </c>
      <c r="D6866" s="2" t="str">
        <f t="shared" si="106"/>
        <v>Error?</v>
      </c>
    </row>
    <row r="6867" spans="1:4">
      <c r="A6867">
        <v>6806</v>
      </c>
      <c r="B6867" s="138">
        <f>'Expenditures 15-22'!I16</f>
        <v>5094</v>
      </c>
      <c r="D6867" s="2" t="str">
        <f t="shared" si="106"/>
        <v>Error?</v>
      </c>
    </row>
    <row r="6868" spans="1:4">
      <c r="A6868">
        <v>6807</v>
      </c>
      <c r="B6868" s="138">
        <f>'Expenditures 15-22'!J16</f>
        <v>0</v>
      </c>
      <c r="D6868" s="2" t="str">
        <f t="shared" si="106"/>
        <v>Error?</v>
      </c>
    </row>
    <row r="6869" spans="1:4">
      <c r="A6869">
        <v>6808</v>
      </c>
      <c r="B6869" s="138">
        <f>'Expenditures 15-22'!I17</f>
        <v>0</v>
      </c>
      <c r="D6869" s="2" t="str">
        <f t="shared" si="106"/>
        <v>Error?</v>
      </c>
    </row>
    <row r="6870" spans="1:4">
      <c r="A6870">
        <v>6809</v>
      </c>
      <c r="B6870" s="138">
        <f>'Expenditures 15-22'!J17</f>
        <v>0</v>
      </c>
      <c r="D6870" s="2" t="str">
        <f t="shared" si="106"/>
        <v>Error?</v>
      </c>
    </row>
    <row r="6871" spans="1:4">
      <c r="A6871">
        <v>6810</v>
      </c>
      <c r="B6871" s="138">
        <f>'Expenditures 15-22'!K17</f>
        <v>678850</v>
      </c>
      <c r="D6871" s="2" t="str">
        <f t="shared" si="106"/>
        <v>Error?</v>
      </c>
    </row>
    <row r="6872" spans="1:4">
      <c r="A6872">
        <v>6811</v>
      </c>
      <c r="B6872" s="138">
        <f>'Expenditures 15-22'!I18</f>
        <v>0</v>
      </c>
      <c r="D6872" s="2" t="str">
        <f t="shared" si="106"/>
        <v>Error?</v>
      </c>
    </row>
    <row r="6873" spans="1:4">
      <c r="A6873">
        <v>6812</v>
      </c>
      <c r="B6873" s="138">
        <f>'Expenditures 15-22'!J18</f>
        <v>0</v>
      </c>
      <c r="D6873" s="2" t="str">
        <f t="shared" si="106"/>
        <v>Error?</v>
      </c>
    </row>
    <row r="6874" spans="1:4">
      <c r="A6874">
        <v>6813</v>
      </c>
      <c r="B6874" s="138">
        <f>'Expenditures 15-22'!I19</f>
        <v>988</v>
      </c>
      <c r="D6874" s="2" t="str">
        <f t="shared" si="106"/>
        <v>Error?</v>
      </c>
    </row>
    <row r="6875" spans="1:4">
      <c r="A6875">
        <v>6814</v>
      </c>
      <c r="B6875" s="138">
        <f>'Expenditures 15-22'!J19</f>
        <v>0</v>
      </c>
      <c r="D6875" s="2" t="str">
        <f t="shared" si="106"/>
        <v>Error?</v>
      </c>
    </row>
    <row r="6876" spans="1:4">
      <c r="A6876">
        <v>6815</v>
      </c>
      <c r="B6876" s="138">
        <f>'Expenditures 15-22'!H20</f>
        <v>0</v>
      </c>
      <c r="D6876" s="2" t="str">
        <f t="shared" si="106"/>
        <v>Error?</v>
      </c>
    </row>
    <row r="6877" spans="1:4">
      <c r="A6877">
        <v>6816</v>
      </c>
      <c r="B6877" s="138">
        <f>'Expenditures 15-22'!K20</f>
        <v>0</v>
      </c>
      <c r="D6877" s="2" t="str">
        <f t="shared" si="106"/>
        <v>Error?</v>
      </c>
    </row>
    <row r="6878" spans="1:4">
      <c r="A6878">
        <v>6817</v>
      </c>
      <c r="B6878" s="138">
        <f>'Expenditures 15-22'!H21</f>
        <v>0</v>
      </c>
      <c r="D6878" s="2" t="str">
        <f t="shared" si="106"/>
        <v>Error?</v>
      </c>
    </row>
    <row r="6879" spans="1:4">
      <c r="A6879">
        <v>6818</v>
      </c>
      <c r="B6879" s="138">
        <f>'Expenditures 15-22'!K21</f>
        <v>0</v>
      </c>
      <c r="D6879" s="2" t="str">
        <f t="shared" si="106"/>
        <v>Error?</v>
      </c>
    </row>
    <row r="6880" spans="1:4">
      <c r="A6880">
        <v>6819</v>
      </c>
      <c r="B6880" s="138">
        <f>'Expenditures 15-22'!H22</f>
        <v>0</v>
      </c>
      <c r="D6880" s="2" t="str">
        <f t="shared" si="106"/>
        <v>Error?</v>
      </c>
    </row>
    <row r="6881" spans="1:4">
      <c r="A6881">
        <v>6820</v>
      </c>
      <c r="B6881" s="138">
        <f>'Expenditures 15-22'!K22</f>
        <v>0</v>
      </c>
      <c r="D6881" s="2" t="str">
        <f t="shared" si="106"/>
        <v>Error?</v>
      </c>
    </row>
    <row r="6882" spans="1:4">
      <c r="A6882">
        <v>6821</v>
      </c>
      <c r="B6882" s="138">
        <f>'Expenditures 15-22'!H23</f>
        <v>0</v>
      </c>
      <c r="D6882" s="2" t="str">
        <f t="shared" si="106"/>
        <v>Error?</v>
      </c>
    </row>
    <row r="6883" spans="1:4">
      <c r="A6883">
        <v>6822</v>
      </c>
      <c r="B6883" s="138">
        <f>'Expenditures 15-22'!K23</f>
        <v>0</v>
      </c>
      <c r="D6883" s="2" t="str">
        <f t="shared" si="106"/>
        <v>Error?</v>
      </c>
    </row>
    <row r="6884" spans="1:4">
      <c r="A6884">
        <v>6823</v>
      </c>
      <c r="B6884" s="138">
        <f>'Expenditures 15-22'!H24</f>
        <v>0</v>
      </c>
      <c r="D6884" s="2" t="str">
        <f t="shared" si="106"/>
        <v>Error?</v>
      </c>
    </row>
    <row r="6885" spans="1:4">
      <c r="A6885">
        <v>6824</v>
      </c>
      <c r="B6885" s="138">
        <f>'Expenditures 15-22'!K24</f>
        <v>0</v>
      </c>
      <c r="D6885" s="2" t="str">
        <f t="shared" si="106"/>
        <v>Error?</v>
      </c>
    </row>
    <row r="6886" spans="1:4">
      <c r="A6886">
        <v>6825</v>
      </c>
      <c r="B6886" s="138">
        <f>'Expenditures 15-22'!H25</f>
        <v>0</v>
      </c>
      <c r="D6886" s="2" t="str">
        <f t="shared" si="106"/>
        <v>Error?</v>
      </c>
    </row>
    <row r="6887" spans="1:4">
      <c r="A6887">
        <v>6826</v>
      </c>
      <c r="B6887" s="138">
        <f>'Expenditures 15-22'!K25</f>
        <v>0</v>
      </c>
      <c r="D6887" s="2" t="str">
        <f t="shared" si="106"/>
        <v>Error?</v>
      </c>
    </row>
    <row r="6888" spans="1:4">
      <c r="A6888">
        <v>6827</v>
      </c>
      <c r="B6888" s="138">
        <f>'Expenditures 15-22'!H26</f>
        <v>0</v>
      </c>
      <c r="D6888" s="2" t="str">
        <f t="shared" si="106"/>
        <v>Error?</v>
      </c>
    </row>
    <row r="6889" spans="1:4">
      <c r="A6889">
        <v>6828</v>
      </c>
      <c r="B6889" s="138">
        <f>'Expenditures 15-22'!K26</f>
        <v>0</v>
      </c>
      <c r="D6889" s="2" t="str">
        <f t="shared" si="106"/>
        <v>Error?</v>
      </c>
    </row>
    <row r="6890" spans="1:4">
      <c r="A6890">
        <v>6829</v>
      </c>
      <c r="B6890" s="138">
        <f>'Expenditures 15-22'!H27</f>
        <v>0</v>
      </c>
      <c r="D6890" s="2" t="str">
        <f t="shared" si="106"/>
        <v>Error?</v>
      </c>
    </row>
    <row r="6891" spans="1:4">
      <c r="A6891">
        <v>6830</v>
      </c>
      <c r="B6891" s="138">
        <f>'Expenditures 15-22'!K27</f>
        <v>0</v>
      </c>
      <c r="D6891" s="2" t="str">
        <f t="shared" si="106"/>
        <v>Error?</v>
      </c>
    </row>
    <row r="6892" spans="1:4">
      <c r="A6892">
        <v>6831</v>
      </c>
      <c r="B6892" s="138">
        <f>'Expenditures 15-22'!H28</f>
        <v>0</v>
      </c>
      <c r="D6892" s="2" t="str">
        <f t="shared" si="106"/>
        <v>Error?</v>
      </c>
    </row>
    <row r="6893" spans="1:4">
      <c r="A6893">
        <v>6832</v>
      </c>
      <c r="B6893" s="138">
        <f>'Expenditures 15-22'!K28</f>
        <v>0</v>
      </c>
      <c r="D6893" s="2" t="str">
        <f t="shared" si="106"/>
        <v>Error?</v>
      </c>
    </row>
    <row r="6894" spans="1:4">
      <c r="A6894">
        <v>6833</v>
      </c>
      <c r="B6894" s="138">
        <f>'Expenditures 15-22'!H29</f>
        <v>0</v>
      </c>
      <c r="D6894" s="2" t="str">
        <f t="shared" si="106"/>
        <v>Error?</v>
      </c>
    </row>
    <row r="6895" spans="1:4">
      <c r="A6895">
        <v>6834</v>
      </c>
      <c r="B6895" s="138">
        <f>'Expenditures 15-22'!K29</f>
        <v>0</v>
      </c>
      <c r="D6895" s="2" t="str">
        <f t="shared" si="106"/>
        <v>Error?</v>
      </c>
    </row>
    <row r="6896" spans="1:4">
      <c r="A6896">
        <v>6835</v>
      </c>
      <c r="B6896" s="138">
        <f>'Expenditures 15-22'!H30</f>
        <v>0</v>
      </c>
      <c r="D6896" s="2" t="str">
        <f t="shared" si="106"/>
        <v>Error?</v>
      </c>
    </row>
    <row r="6897" spans="1:4">
      <c r="A6897">
        <v>6836</v>
      </c>
      <c r="B6897" s="138">
        <f>'Expenditures 15-22'!K30</f>
        <v>0</v>
      </c>
      <c r="D6897" s="2" t="str">
        <f t="shared" si="106"/>
        <v>Error?</v>
      </c>
    </row>
    <row r="6898" spans="1:4">
      <c r="A6898">
        <v>6837</v>
      </c>
      <c r="B6898" s="138">
        <f>'Expenditures 15-22'!H31</f>
        <v>0</v>
      </c>
      <c r="D6898" s="2" t="str">
        <f t="shared" si="106"/>
        <v>Error?</v>
      </c>
    </row>
    <row r="6899" spans="1:4">
      <c r="A6899">
        <v>6838</v>
      </c>
      <c r="B6899" s="138">
        <f>'Expenditures 15-22'!K31</f>
        <v>0</v>
      </c>
      <c r="D6899" s="2" t="str">
        <f t="shared" si="106"/>
        <v>Error?</v>
      </c>
    </row>
    <row r="6900" spans="1:4">
      <c r="A6900">
        <v>6839</v>
      </c>
      <c r="B6900" s="138">
        <f>'Expenditures 15-22'!H32</f>
        <v>0</v>
      </c>
      <c r="D6900" s="2" t="str">
        <f t="shared" si="106"/>
        <v>Error?</v>
      </c>
    </row>
    <row r="6901" spans="1:4">
      <c r="A6901">
        <v>6840</v>
      </c>
      <c r="B6901" s="138">
        <f>'Expenditures 15-22'!K32</f>
        <v>0</v>
      </c>
      <c r="D6901" s="2" t="str">
        <f t="shared" si="106"/>
        <v>Error?</v>
      </c>
    </row>
    <row r="6902" spans="1:4">
      <c r="A6902">
        <v>6841</v>
      </c>
      <c r="B6902" s="138">
        <f>'Expenditures 15-22'!I33</f>
        <v>1074429</v>
      </c>
      <c r="D6902" s="2" t="str">
        <f t="shared" si="106"/>
        <v>Error?</v>
      </c>
    </row>
    <row r="6903" spans="1:4">
      <c r="A6903">
        <v>6842</v>
      </c>
      <c r="B6903" s="138">
        <f>'Expenditures 15-22'!J33</f>
        <v>0</v>
      </c>
      <c r="D6903" s="2" t="str">
        <f t="shared" si="106"/>
        <v>Error?</v>
      </c>
    </row>
    <row r="6904" spans="1:4">
      <c r="A6904">
        <v>6843</v>
      </c>
      <c r="B6904" s="138">
        <f>'Expenditures 15-22'!I36</f>
        <v>0</v>
      </c>
      <c r="D6904" s="2" t="str">
        <f t="shared" si="106"/>
        <v>Error?</v>
      </c>
    </row>
    <row r="6905" spans="1:4">
      <c r="A6905">
        <v>6844</v>
      </c>
      <c r="B6905" s="138">
        <f>'Expenditures 15-22'!J36</f>
        <v>0</v>
      </c>
      <c r="D6905" s="2" t="str">
        <f t="shared" si="106"/>
        <v>Error?</v>
      </c>
    </row>
    <row r="6906" spans="1:4">
      <c r="A6906">
        <v>6845</v>
      </c>
      <c r="B6906" s="138">
        <f>'Expenditures 15-22'!I37</f>
        <v>0</v>
      </c>
      <c r="D6906" s="2" t="str">
        <f t="shared" si="106"/>
        <v>Error?</v>
      </c>
    </row>
    <row r="6907" spans="1:4">
      <c r="A6907">
        <v>6846</v>
      </c>
      <c r="B6907" s="138">
        <f>'Expenditures 15-22'!J37</f>
        <v>0</v>
      </c>
      <c r="D6907" s="2" t="str">
        <f t="shared" si="106"/>
        <v>Error?</v>
      </c>
    </row>
    <row r="6908" spans="1:4">
      <c r="A6908">
        <v>6847</v>
      </c>
      <c r="B6908" s="138">
        <f>'Expenditures 15-22'!I38</f>
        <v>123081</v>
      </c>
      <c r="D6908" s="2" t="str">
        <f t="shared" si="106"/>
        <v>Error?</v>
      </c>
    </row>
    <row r="6909" spans="1:4">
      <c r="A6909">
        <v>6848</v>
      </c>
      <c r="B6909" s="138">
        <f>'Expenditures 15-22'!J38</f>
        <v>0</v>
      </c>
      <c r="D6909" s="2" t="str">
        <f t="shared" si="106"/>
        <v>Error?</v>
      </c>
    </row>
    <row r="6910" spans="1:4">
      <c r="A6910">
        <v>6849</v>
      </c>
      <c r="B6910" s="138">
        <f>'Expenditures 15-22'!I39</f>
        <v>0</v>
      </c>
      <c r="D6910" s="2" t="str">
        <f t="shared" si="106"/>
        <v>Error?</v>
      </c>
    </row>
    <row r="6911" spans="1:4">
      <c r="A6911">
        <v>6850</v>
      </c>
      <c r="B6911" s="138">
        <f>'Expenditures 15-22'!J39</f>
        <v>0</v>
      </c>
      <c r="D6911" s="2" t="str">
        <f t="shared" ref="D6911:D6974" si="107">IF(ISBLANK(B6911),"OK",IF(A6911-B6911=0,"OK","Error?"))</f>
        <v>Error?</v>
      </c>
    </row>
    <row r="6912" spans="1:4">
      <c r="A6912">
        <v>6851</v>
      </c>
      <c r="B6912" s="138">
        <f>'Expenditures 15-22'!I40</f>
        <v>0</v>
      </c>
      <c r="D6912" s="2" t="str">
        <f t="shared" si="107"/>
        <v>Error?</v>
      </c>
    </row>
    <row r="6913" spans="1:4">
      <c r="A6913">
        <v>6852</v>
      </c>
      <c r="B6913" s="138">
        <f>'Expenditures 15-22'!J40</f>
        <v>0</v>
      </c>
      <c r="D6913" s="2" t="str">
        <f t="shared" si="107"/>
        <v>Error?</v>
      </c>
    </row>
    <row r="6914" spans="1:4">
      <c r="A6914">
        <v>6853</v>
      </c>
      <c r="B6914" s="138">
        <f>'Expenditures 15-22'!I41</f>
        <v>0</v>
      </c>
      <c r="D6914" s="2" t="str">
        <f t="shared" si="107"/>
        <v>Error?</v>
      </c>
    </row>
    <row r="6915" spans="1:4">
      <c r="A6915">
        <v>6854</v>
      </c>
      <c r="B6915" s="138">
        <f>'Expenditures 15-22'!J41</f>
        <v>0</v>
      </c>
      <c r="D6915" s="2" t="str">
        <f t="shared" si="107"/>
        <v>Error?</v>
      </c>
    </row>
    <row r="6916" spans="1:4">
      <c r="A6916">
        <v>6855</v>
      </c>
      <c r="B6916" s="138">
        <f>'Expenditures 15-22'!I42</f>
        <v>123081</v>
      </c>
      <c r="D6916" s="2" t="str">
        <f t="shared" si="107"/>
        <v>Error?</v>
      </c>
    </row>
    <row r="6917" spans="1:4">
      <c r="A6917">
        <v>6856</v>
      </c>
      <c r="B6917" s="138">
        <f>'Expenditures 15-22'!J42</f>
        <v>0</v>
      </c>
      <c r="D6917" s="2" t="str">
        <f t="shared" si="107"/>
        <v>Error?</v>
      </c>
    </row>
    <row r="6918" spans="1:4">
      <c r="A6918">
        <v>6857</v>
      </c>
      <c r="B6918" s="138">
        <f>'Expenditures 15-22'!I44</f>
        <v>59224</v>
      </c>
      <c r="D6918" s="2" t="str">
        <f t="shared" si="107"/>
        <v>Error?</v>
      </c>
    </row>
    <row r="6919" spans="1:4">
      <c r="A6919">
        <v>6858</v>
      </c>
      <c r="B6919" s="138">
        <f>'Expenditures 15-22'!J44</f>
        <v>0</v>
      </c>
      <c r="D6919" s="2" t="str">
        <f t="shared" si="107"/>
        <v>Error?</v>
      </c>
    </row>
    <row r="6920" spans="1:4">
      <c r="A6920">
        <v>6859</v>
      </c>
      <c r="B6920" s="138">
        <f>'Expenditures 15-22'!I45</f>
        <v>0</v>
      </c>
      <c r="D6920" s="2" t="str">
        <f t="shared" si="107"/>
        <v>Error?</v>
      </c>
    </row>
    <row r="6921" spans="1:4">
      <c r="A6921">
        <v>6860</v>
      </c>
      <c r="B6921" s="138">
        <f>'Expenditures 15-22'!J45</f>
        <v>0</v>
      </c>
      <c r="D6921" s="2" t="str">
        <f t="shared" si="107"/>
        <v>Error?</v>
      </c>
    </row>
    <row r="6922" spans="1:4">
      <c r="A6922">
        <v>6861</v>
      </c>
      <c r="B6922" s="138">
        <f>'Expenditures 15-22'!I46</f>
        <v>0</v>
      </c>
      <c r="D6922" s="2" t="str">
        <f t="shared" si="107"/>
        <v>Error?</v>
      </c>
    </row>
    <row r="6923" spans="1:4">
      <c r="A6923">
        <v>6862</v>
      </c>
      <c r="B6923" s="138">
        <f>'Expenditures 15-22'!J46</f>
        <v>0</v>
      </c>
      <c r="D6923" s="2" t="str">
        <f t="shared" si="107"/>
        <v>Error?</v>
      </c>
    </row>
    <row r="6924" spans="1:4">
      <c r="A6924">
        <v>6863</v>
      </c>
      <c r="B6924" s="138">
        <f>'Expenditures 15-22'!I47</f>
        <v>59224</v>
      </c>
      <c r="D6924" s="2" t="str">
        <f t="shared" si="107"/>
        <v>Error?</v>
      </c>
    </row>
    <row r="6925" spans="1:4">
      <c r="A6925">
        <v>6864</v>
      </c>
      <c r="B6925" s="138">
        <f>'Expenditures 15-22'!J47</f>
        <v>0</v>
      </c>
      <c r="D6925" s="2" t="str">
        <f t="shared" si="107"/>
        <v>Error?</v>
      </c>
    </row>
    <row r="6926" spans="1:4">
      <c r="A6926">
        <v>6865</v>
      </c>
      <c r="B6926" s="138">
        <f>'Expenditures 15-22'!I49</f>
        <v>1375</v>
      </c>
      <c r="D6926" s="2" t="str">
        <f t="shared" si="107"/>
        <v>Error?</v>
      </c>
    </row>
    <row r="6927" spans="1:4">
      <c r="A6927">
        <v>6866</v>
      </c>
      <c r="B6927" s="138">
        <f>'Expenditures 15-22'!J49</f>
        <v>0</v>
      </c>
      <c r="D6927" s="2" t="str">
        <f t="shared" si="107"/>
        <v>Error?</v>
      </c>
    </row>
    <row r="6928" spans="1:4">
      <c r="A6928">
        <v>6867</v>
      </c>
      <c r="B6928" s="138">
        <f>'Expenditures 15-22'!I50</f>
        <v>5889</v>
      </c>
      <c r="D6928" s="2" t="str">
        <f t="shared" si="107"/>
        <v>Error?</v>
      </c>
    </row>
    <row r="6929" spans="1:4">
      <c r="A6929">
        <v>6868</v>
      </c>
      <c r="B6929" s="138">
        <f>'Expenditures 15-22'!J50</f>
        <v>0</v>
      </c>
      <c r="D6929" s="2" t="str">
        <f t="shared" si="107"/>
        <v>Error?</v>
      </c>
    </row>
    <row r="6930" spans="1:4">
      <c r="A6930">
        <v>6869</v>
      </c>
      <c r="B6930" s="138">
        <f>'Expenditures 15-22'!I51</f>
        <v>29374</v>
      </c>
      <c r="D6930" s="2" t="str">
        <f t="shared" si="107"/>
        <v>Error?</v>
      </c>
    </row>
    <row r="6931" spans="1:4">
      <c r="A6931">
        <v>6870</v>
      </c>
      <c r="B6931" s="138">
        <f>'Expenditures 15-22'!J51</f>
        <v>0</v>
      </c>
      <c r="D6931" s="2" t="str">
        <f t="shared" si="107"/>
        <v>Error?</v>
      </c>
    </row>
    <row r="6932" spans="1:4">
      <c r="A6932">
        <v>6871</v>
      </c>
      <c r="B6932" s="138">
        <f>'Expenditures 15-22'!C52</f>
        <v>175986</v>
      </c>
      <c r="D6932" s="2" t="str">
        <f t="shared" si="107"/>
        <v>Error?</v>
      </c>
    </row>
    <row r="6933" spans="1:4">
      <c r="A6933">
        <v>6872</v>
      </c>
      <c r="B6933" s="138">
        <f>'Expenditures 15-22'!D52</f>
        <v>24048</v>
      </c>
      <c r="D6933" s="2" t="str">
        <f t="shared" si="107"/>
        <v>Error?</v>
      </c>
    </row>
    <row r="6934" spans="1:4">
      <c r="A6934">
        <v>6873</v>
      </c>
      <c r="B6934" s="138">
        <f>'Expenditures 15-22'!E52</f>
        <v>17457</v>
      </c>
      <c r="D6934" s="2" t="str">
        <f t="shared" si="107"/>
        <v>Error?</v>
      </c>
    </row>
    <row r="6935" spans="1:4">
      <c r="A6935">
        <v>6874</v>
      </c>
      <c r="B6935" s="138">
        <f>'Expenditures 15-22'!F52</f>
        <v>415</v>
      </c>
      <c r="D6935" s="2" t="str">
        <f t="shared" si="107"/>
        <v>Error?</v>
      </c>
    </row>
    <row r="6936" spans="1:4">
      <c r="A6936">
        <v>6875</v>
      </c>
      <c r="B6936" s="138">
        <f>'Expenditures 15-22'!G52</f>
        <v>0</v>
      </c>
      <c r="D6936" s="2" t="str">
        <f t="shared" si="107"/>
        <v>Error?</v>
      </c>
    </row>
    <row r="6937" spans="1:4">
      <c r="A6937">
        <v>6876</v>
      </c>
      <c r="B6937" s="138">
        <f>'Expenditures 15-22'!H52</f>
        <v>925</v>
      </c>
      <c r="D6937" s="2" t="str">
        <f t="shared" si="107"/>
        <v>Error?</v>
      </c>
    </row>
    <row r="6938" spans="1:4">
      <c r="A6938">
        <v>6877</v>
      </c>
      <c r="B6938" s="138">
        <f>'Expenditures 15-22'!I52</f>
        <v>0</v>
      </c>
      <c r="D6938" s="2" t="str">
        <f t="shared" si="107"/>
        <v>Error?</v>
      </c>
    </row>
    <row r="6939" spans="1:4">
      <c r="A6939">
        <v>6878</v>
      </c>
      <c r="B6939" s="138">
        <f>'Expenditures 15-22'!J52</f>
        <v>0</v>
      </c>
      <c r="D6939" s="2" t="str">
        <f t="shared" si="107"/>
        <v>Error?</v>
      </c>
    </row>
    <row r="6940" spans="1:4">
      <c r="A6940">
        <v>6879</v>
      </c>
      <c r="B6940" s="138">
        <f>'Expenditures 15-22'!K52</f>
        <v>218831</v>
      </c>
      <c r="D6940" s="2" t="str">
        <f t="shared" si="107"/>
        <v>Error?</v>
      </c>
    </row>
    <row r="6941" spans="1:4">
      <c r="A6941">
        <v>6880</v>
      </c>
      <c r="B6941" s="138">
        <f>'Expenditures 15-22'!L52</f>
        <v>55876004</v>
      </c>
      <c r="D6941" s="2" t="str">
        <f t="shared" si="107"/>
        <v>Error?</v>
      </c>
    </row>
    <row r="6942" spans="1:4">
      <c r="A6942">
        <v>6881</v>
      </c>
      <c r="B6942" s="138">
        <f>'Expenditures 15-22'!I53</f>
        <v>36638</v>
      </c>
      <c r="D6942" s="2" t="str">
        <f t="shared" si="107"/>
        <v>Error?</v>
      </c>
    </row>
    <row r="6943" spans="1:4">
      <c r="A6943">
        <v>6882</v>
      </c>
      <c r="B6943" s="138">
        <f>'Expenditures 15-22'!J53</f>
        <v>0</v>
      </c>
      <c r="D6943" s="2" t="str">
        <f t="shared" si="107"/>
        <v>Error?</v>
      </c>
    </row>
    <row r="6944" spans="1:4">
      <c r="A6944">
        <v>6883</v>
      </c>
      <c r="B6944" s="138">
        <f>'Expenditures 15-22'!I55</f>
        <v>4742</v>
      </c>
      <c r="D6944" s="2" t="str">
        <f t="shared" si="107"/>
        <v>Error?</v>
      </c>
    </row>
    <row r="6945" spans="1:4">
      <c r="A6945">
        <v>6884</v>
      </c>
      <c r="B6945" s="138">
        <f>'Expenditures 15-22'!J55</f>
        <v>0</v>
      </c>
      <c r="D6945" s="2" t="str">
        <f t="shared" si="107"/>
        <v>Error?</v>
      </c>
    </row>
    <row r="6946" spans="1:4">
      <c r="A6946">
        <v>6885</v>
      </c>
      <c r="B6946" s="138">
        <f>'Expenditures 15-22'!I56</f>
        <v>0</v>
      </c>
      <c r="D6946" s="2" t="str">
        <f t="shared" si="107"/>
        <v>Error?</v>
      </c>
    </row>
    <row r="6947" spans="1:4">
      <c r="A6947">
        <v>6886</v>
      </c>
      <c r="B6947" s="138">
        <f>'Expenditures 15-22'!J56</f>
        <v>0</v>
      </c>
      <c r="D6947" s="2" t="str">
        <f t="shared" si="107"/>
        <v>Error?</v>
      </c>
    </row>
    <row r="6948" spans="1:4">
      <c r="A6948">
        <v>6887</v>
      </c>
      <c r="B6948" s="138">
        <f>'Expenditures 15-22'!I57</f>
        <v>4742</v>
      </c>
      <c r="D6948" s="2" t="str">
        <f t="shared" si="107"/>
        <v>Error?</v>
      </c>
    </row>
    <row r="6949" spans="1:4">
      <c r="A6949">
        <v>6888</v>
      </c>
      <c r="B6949" s="138">
        <f>'Expenditures 15-22'!J57</f>
        <v>0</v>
      </c>
      <c r="D6949" s="2" t="str">
        <f t="shared" si="107"/>
        <v>Error?</v>
      </c>
    </row>
    <row r="6950" spans="1:4">
      <c r="A6950">
        <v>6889</v>
      </c>
      <c r="B6950" s="138">
        <f>'Expenditures 15-22'!I59</f>
        <v>0</v>
      </c>
      <c r="D6950" s="2" t="str">
        <f t="shared" si="107"/>
        <v>Error?</v>
      </c>
    </row>
    <row r="6951" spans="1:4">
      <c r="A6951">
        <v>6890</v>
      </c>
      <c r="B6951" s="138">
        <f>'Expenditures 15-22'!J59</f>
        <v>0</v>
      </c>
      <c r="D6951" s="2" t="str">
        <f t="shared" si="107"/>
        <v>Error?</v>
      </c>
    </row>
    <row r="6952" spans="1:4">
      <c r="A6952">
        <v>6891</v>
      </c>
      <c r="B6952" s="138">
        <f>'Expenditures 15-22'!I60</f>
        <v>27028</v>
      </c>
      <c r="D6952" s="2" t="str">
        <f t="shared" si="107"/>
        <v>Error?</v>
      </c>
    </row>
    <row r="6953" spans="1:4">
      <c r="A6953">
        <v>6892</v>
      </c>
      <c r="B6953" s="138">
        <f>'Expenditures 15-22'!J60</f>
        <v>0</v>
      </c>
      <c r="D6953" s="2" t="str">
        <f t="shared" si="107"/>
        <v>Error?</v>
      </c>
    </row>
    <row r="6954" spans="1:4">
      <c r="A6954">
        <v>6893</v>
      </c>
      <c r="B6954" s="138">
        <f>'Expenditures 15-22'!I61</f>
        <v>298245</v>
      </c>
      <c r="D6954" s="2" t="str">
        <f t="shared" si="107"/>
        <v>Error?</v>
      </c>
    </row>
    <row r="6955" spans="1:4">
      <c r="A6955">
        <v>6894</v>
      </c>
      <c r="B6955" s="138">
        <f>'Expenditures 15-22'!J61</f>
        <v>0</v>
      </c>
      <c r="D6955" s="2" t="str">
        <f t="shared" si="107"/>
        <v>Error?</v>
      </c>
    </row>
    <row r="6956" spans="1:4">
      <c r="A6956">
        <v>6895</v>
      </c>
      <c r="B6956" s="138">
        <f>'Expenditures 15-22'!I62</f>
        <v>0</v>
      </c>
      <c r="D6956" s="2" t="str">
        <f t="shared" si="107"/>
        <v>Error?</v>
      </c>
    </row>
    <row r="6957" spans="1:4">
      <c r="A6957">
        <v>6896</v>
      </c>
      <c r="B6957" s="138">
        <f>'Expenditures 15-22'!J62</f>
        <v>0</v>
      </c>
      <c r="D6957" s="2" t="str">
        <f t="shared" si="107"/>
        <v>Error?</v>
      </c>
    </row>
    <row r="6958" spans="1:4">
      <c r="A6958">
        <v>6897</v>
      </c>
      <c r="B6958" s="138">
        <f>'Expenditures 15-22'!I63</f>
        <v>87939</v>
      </c>
      <c r="D6958" s="2" t="str">
        <f t="shared" si="107"/>
        <v>Error?</v>
      </c>
    </row>
    <row r="6959" spans="1:4">
      <c r="A6959">
        <v>6898</v>
      </c>
      <c r="B6959" s="138">
        <f>'Expenditures 15-22'!J63</f>
        <v>0</v>
      </c>
      <c r="D6959" s="2" t="str">
        <f t="shared" si="107"/>
        <v>Error?</v>
      </c>
    </row>
    <row r="6960" spans="1:4">
      <c r="A6960">
        <v>6899</v>
      </c>
      <c r="B6960" s="138">
        <f>'Expenditures 15-22'!J64</f>
        <v>0</v>
      </c>
      <c r="D6960" s="2" t="str">
        <f t="shared" si="107"/>
        <v>Error?</v>
      </c>
    </row>
    <row r="6961" spans="1:4">
      <c r="A6961">
        <v>6900</v>
      </c>
      <c r="B6961" s="138">
        <f>'Expenditures 15-22'!I65</f>
        <v>415796</v>
      </c>
      <c r="D6961" s="2" t="str">
        <f t="shared" si="107"/>
        <v>Error?</v>
      </c>
    </row>
    <row r="6962" spans="1:4">
      <c r="A6962">
        <v>6901</v>
      </c>
      <c r="B6962" s="138">
        <f>'Expenditures 15-22'!J65</f>
        <v>0</v>
      </c>
      <c r="D6962" s="2" t="str">
        <f t="shared" si="107"/>
        <v>Error?</v>
      </c>
    </row>
    <row r="6963" spans="1:4">
      <c r="A6963">
        <v>6902</v>
      </c>
      <c r="B6963" s="138">
        <f>'Expenditures 15-22'!I67</f>
        <v>0</v>
      </c>
      <c r="D6963" s="2" t="str">
        <f t="shared" si="107"/>
        <v>Error?</v>
      </c>
    </row>
    <row r="6964" spans="1:4">
      <c r="A6964">
        <v>6903</v>
      </c>
      <c r="B6964" s="138">
        <f>'Expenditures 15-22'!J67</f>
        <v>0</v>
      </c>
      <c r="D6964" s="2" t="str">
        <f t="shared" si="107"/>
        <v>Error?</v>
      </c>
    </row>
    <row r="6965" spans="1:4">
      <c r="A6965">
        <v>6904</v>
      </c>
      <c r="B6965" s="138">
        <f>'Expenditures 15-22'!I68</f>
        <v>0</v>
      </c>
      <c r="D6965" s="2" t="str">
        <f t="shared" si="107"/>
        <v>Error?</v>
      </c>
    </row>
    <row r="6966" spans="1:4">
      <c r="A6966">
        <v>6905</v>
      </c>
      <c r="B6966" s="138">
        <f>'Expenditures 15-22'!J68</f>
        <v>0</v>
      </c>
      <c r="D6966" s="2" t="str">
        <f t="shared" si="107"/>
        <v>Error?</v>
      </c>
    </row>
    <row r="6967" spans="1:4">
      <c r="A6967">
        <v>6906</v>
      </c>
      <c r="B6967" s="138">
        <f>'Expenditures 15-22'!I69</f>
        <v>9736</v>
      </c>
      <c r="D6967" s="2" t="str">
        <f t="shared" si="107"/>
        <v>Error?</v>
      </c>
    </row>
    <row r="6968" spans="1:4">
      <c r="A6968">
        <v>6907</v>
      </c>
      <c r="B6968" s="138">
        <f>'Expenditures 15-22'!J69</f>
        <v>0</v>
      </c>
      <c r="D6968" s="2" t="str">
        <f t="shared" si="107"/>
        <v>Error?</v>
      </c>
    </row>
    <row r="6969" spans="1:4">
      <c r="A6969">
        <v>6908</v>
      </c>
      <c r="B6969" s="138">
        <f>'Expenditures 15-22'!I70</f>
        <v>3628</v>
      </c>
      <c r="D6969" s="2" t="str">
        <f t="shared" si="107"/>
        <v>Error?</v>
      </c>
    </row>
    <row r="6970" spans="1:4">
      <c r="A6970">
        <v>6909</v>
      </c>
      <c r="B6970" s="138">
        <f>'Expenditures 15-22'!J70</f>
        <v>0</v>
      </c>
      <c r="D6970" s="2" t="str">
        <f t="shared" si="107"/>
        <v>Error?</v>
      </c>
    </row>
    <row r="6971" spans="1:4">
      <c r="A6971">
        <v>6910</v>
      </c>
      <c r="B6971" s="138">
        <f>'Expenditures 15-22'!I71</f>
        <v>3025722</v>
      </c>
      <c r="D6971" s="2" t="str">
        <f t="shared" si="107"/>
        <v>Error?</v>
      </c>
    </row>
    <row r="6972" spans="1:4">
      <c r="A6972">
        <v>6911</v>
      </c>
      <c r="B6972" s="138">
        <f>'Expenditures 15-22'!J71</f>
        <v>0</v>
      </c>
      <c r="D6972" s="2" t="str">
        <f t="shared" si="107"/>
        <v>Error?</v>
      </c>
    </row>
    <row r="6973" spans="1:4">
      <c r="A6973">
        <v>6912</v>
      </c>
      <c r="B6973" s="138">
        <f>'Expenditures 15-22'!I72</f>
        <v>3039086</v>
      </c>
      <c r="D6973" s="2" t="str">
        <f t="shared" si="107"/>
        <v>Error?</v>
      </c>
    </row>
    <row r="6974" spans="1:4">
      <c r="A6974">
        <v>6913</v>
      </c>
      <c r="B6974" s="138">
        <f>'Expenditures 15-22'!J72</f>
        <v>0</v>
      </c>
      <c r="D6974" s="2" t="str">
        <f t="shared" si="107"/>
        <v>Error?</v>
      </c>
    </row>
    <row r="6975" spans="1:4">
      <c r="A6975">
        <v>6914</v>
      </c>
      <c r="B6975" s="138">
        <f>'Expenditures 15-22'!I73</f>
        <v>0</v>
      </c>
      <c r="D6975" s="2" t="str">
        <f t="shared" ref="D6975:D7038" si="108">IF(ISBLANK(B6975),"OK",IF(A6975-B6975=0,"OK","Error?"))</f>
        <v>Error?</v>
      </c>
    </row>
    <row r="6976" spans="1:4">
      <c r="A6976">
        <v>6915</v>
      </c>
      <c r="B6976" s="138">
        <f>'Expenditures 15-22'!J73</f>
        <v>0</v>
      </c>
      <c r="D6976" s="2" t="str">
        <f t="shared" si="108"/>
        <v>Error?</v>
      </c>
    </row>
    <row r="6977" spans="1:4">
      <c r="A6977">
        <v>6916</v>
      </c>
      <c r="B6977" s="138">
        <f>'Expenditures 15-22'!I74</f>
        <v>3678567</v>
      </c>
      <c r="D6977" s="2" t="str">
        <f t="shared" si="108"/>
        <v>Error?</v>
      </c>
    </row>
    <row r="6978" spans="1:4">
      <c r="A6978">
        <v>6917</v>
      </c>
      <c r="B6978" s="138">
        <f>'Expenditures 15-22'!J74</f>
        <v>0</v>
      </c>
      <c r="D6978" s="2" t="str">
        <f t="shared" si="108"/>
        <v>Error?</v>
      </c>
    </row>
    <row r="6979" spans="1:4">
      <c r="A6979">
        <v>6918</v>
      </c>
      <c r="B6979" s="138">
        <f>'Expenditures 15-22'!I75</f>
        <v>16545</v>
      </c>
      <c r="D6979" s="2" t="str">
        <f t="shared" si="108"/>
        <v>Error?</v>
      </c>
    </row>
    <row r="6980" spans="1:4">
      <c r="A6980">
        <v>6919</v>
      </c>
      <c r="B6980" s="138">
        <f>'Expenditures 15-22'!J75</f>
        <v>0</v>
      </c>
      <c r="D6980" s="2" t="str">
        <f t="shared" si="108"/>
        <v>Error?</v>
      </c>
    </row>
    <row r="6981" spans="1:4">
      <c r="A6981">
        <v>6920</v>
      </c>
      <c r="B6981" s="138">
        <f>'Expenditures 15-22'!H85</f>
        <v>0</v>
      </c>
      <c r="D6981" s="2" t="str">
        <f t="shared" si="108"/>
        <v>Error?</v>
      </c>
    </row>
    <row r="6982" spans="1:4">
      <c r="A6982">
        <v>6921</v>
      </c>
      <c r="B6982" s="138">
        <f>'Expenditures 15-22'!K85</f>
        <v>0</v>
      </c>
      <c r="D6982" s="2" t="str">
        <f t="shared" si="108"/>
        <v>Error?</v>
      </c>
    </row>
    <row r="6983" spans="1:4">
      <c r="A6983">
        <v>6922</v>
      </c>
      <c r="B6983" s="138">
        <f>'Expenditures 15-22'!H86</f>
        <v>0</v>
      </c>
      <c r="D6983" s="2" t="str">
        <f t="shared" si="108"/>
        <v>Error?</v>
      </c>
    </row>
    <row r="6984" spans="1:4">
      <c r="A6984">
        <v>6923</v>
      </c>
      <c r="B6984" s="138">
        <f>'Expenditures 15-22'!K86</f>
        <v>0</v>
      </c>
      <c r="D6984" s="2" t="str">
        <f t="shared" si="108"/>
        <v>Error?</v>
      </c>
    </row>
    <row r="6985" spans="1:4">
      <c r="A6985">
        <v>6924</v>
      </c>
      <c r="B6985" s="138">
        <f>'Expenditures 15-22'!H87</f>
        <v>0</v>
      </c>
      <c r="D6985" s="2" t="str">
        <f t="shared" si="108"/>
        <v>Error?</v>
      </c>
    </row>
    <row r="6986" spans="1:4">
      <c r="A6986">
        <v>6925</v>
      </c>
      <c r="B6986" s="138">
        <f>'Expenditures 15-22'!K87</f>
        <v>0</v>
      </c>
      <c r="D6986" s="2" t="str">
        <f t="shared" si="108"/>
        <v>Error?</v>
      </c>
    </row>
    <row r="6987" spans="1:4">
      <c r="A6987">
        <v>6926</v>
      </c>
      <c r="B6987" s="138">
        <f>'Expenditures 15-22'!H88</f>
        <v>0</v>
      </c>
      <c r="D6987" s="2" t="str">
        <f t="shared" si="108"/>
        <v>Error?</v>
      </c>
    </row>
    <row r="6988" spans="1:4">
      <c r="A6988">
        <v>6927</v>
      </c>
      <c r="B6988" s="138">
        <f>'Expenditures 15-22'!K88</f>
        <v>0</v>
      </c>
      <c r="D6988" s="2" t="str">
        <f t="shared" si="108"/>
        <v>Error?</v>
      </c>
    </row>
    <row r="6989" spans="1:4">
      <c r="A6989">
        <v>6928</v>
      </c>
      <c r="B6989" s="138">
        <f>'Expenditures 15-22'!H89</f>
        <v>0</v>
      </c>
      <c r="D6989" s="2" t="str">
        <f t="shared" si="108"/>
        <v>Error?</v>
      </c>
    </row>
    <row r="6990" spans="1:4">
      <c r="A6990">
        <v>6929</v>
      </c>
      <c r="B6990" s="138">
        <f>'Expenditures 15-22'!K89</f>
        <v>0</v>
      </c>
      <c r="D6990" s="2" t="str">
        <f t="shared" si="108"/>
        <v>Error?</v>
      </c>
    </row>
    <row r="6991" spans="1:4">
      <c r="A6991">
        <v>6930</v>
      </c>
      <c r="B6991" s="138">
        <f>'Expenditures 15-22'!H90</f>
        <v>0</v>
      </c>
      <c r="D6991" s="2" t="str">
        <f t="shared" si="108"/>
        <v>Error?</v>
      </c>
    </row>
    <row r="6992" spans="1:4">
      <c r="A6992">
        <v>6931</v>
      </c>
      <c r="B6992" s="138">
        <f>'Expenditures 15-22'!K90</f>
        <v>0</v>
      </c>
      <c r="D6992" s="2" t="str">
        <f t="shared" si="108"/>
        <v>Error?</v>
      </c>
    </row>
    <row r="6993" spans="1:4">
      <c r="A6993">
        <v>6932</v>
      </c>
      <c r="B6993" s="138">
        <f>'Expenditures 15-22'!H91</f>
        <v>0</v>
      </c>
      <c r="D6993" s="2" t="str">
        <f t="shared" si="108"/>
        <v>Error?</v>
      </c>
    </row>
    <row r="6994" spans="1:4">
      <c r="A6994">
        <v>6933</v>
      </c>
      <c r="B6994" s="138">
        <f>'Expenditures 15-22'!K91</f>
        <v>0</v>
      </c>
      <c r="D6994" s="2" t="str">
        <f t="shared" si="108"/>
        <v>Error?</v>
      </c>
    </row>
    <row r="6995" spans="1:4">
      <c r="A6995">
        <v>6934</v>
      </c>
      <c r="B6995" s="138">
        <f>'Expenditures 15-22'!H92</f>
        <v>0</v>
      </c>
      <c r="D6995" s="2" t="str">
        <f t="shared" si="108"/>
        <v>Error?</v>
      </c>
    </row>
    <row r="6996" spans="1:4">
      <c r="A6996">
        <v>6935</v>
      </c>
      <c r="B6996" s="138">
        <f>'Expenditures 15-22'!H93</f>
        <v>0</v>
      </c>
      <c r="D6996" s="2" t="str">
        <f t="shared" si="108"/>
        <v>Error?</v>
      </c>
    </row>
    <row r="6997" spans="1:4">
      <c r="A6997">
        <v>6936</v>
      </c>
      <c r="B6997" s="138">
        <f>'Expenditures 15-22'!K93</f>
        <v>0</v>
      </c>
      <c r="D6997" s="2" t="str">
        <f t="shared" si="108"/>
        <v>Error?</v>
      </c>
    </row>
    <row r="6998" spans="1:4">
      <c r="A6998">
        <v>6937</v>
      </c>
      <c r="B6998" s="138">
        <f>'Expenditures 15-22'!H94</f>
        <v>0</v>
      </c>
      <c r="D6998" s="2" t="str">
        <f t="shared" si="108"/>
        <v>Error?</v>
      </c>
    </row>
    <row r="6999" spans="1:4">
      <c r="A6999">
        <v>6938</v>
      </c>
      <c r="B6999" s="138">
        <f>'Expenditures 15-22'!K94</f>
        <v>0</v>
      </c>
      <c r="D6999" s="2" t="str">
        <f t="shared" si="108"/>
        <v>Error?</v>
      </c>
    </row>
    <row r="7000" spans="1:4">
      <c r="A7000">
        <v>6939</v>
      </c>
      <c r="B7000" s="138">
        <f>'Expenditures 15-22'!H95</f>
        <v>0</v>
      </c>
      <c r="D7000" s="2" t="str">
        <f t="shared" si="108"/>
        <v>Error?</v>
      </c>
    </row>
    <row r="7001" spans="1:4">
      <c r="A7001">
        <v>6940</v>
      </c>
      <c r="B7001" s="138">
        <f>'Expenditures 15-22'!K95</f>
        <v>0</v>
      </c>
      <c r="D7001" s="2" t="str">
        <f t="shared" si="108"/>
        <v>Error?</v>
      </c>
    </row>
    <row r="7002" spans="1:4">
      <c r="A7002">
        <v>6941</v>
      </c>
      <c r="B7002" s="138">
        <f>'Expenditures 15-22'!H96</f>
        <v>0</v>
      </c>
      <c r="D7002" s="2" t="str">
        <f t="shared" si="108"/>
        <v>Error?</v>
      </c>
    </row>
    <row r="7003" spans="1:4">
      <c r="A7003">
        <v>6942</v>
      </c>
      <c r="B7003" s="138">
        <f>'Expenditures 15-22'!K96</f>
        <v>0</v>
      </c>
      <c r="D7003" s="2" t="str">
        <f t="shared" si="108"/>
        <v>Error?</v>
      </c>
    </row>
    <row r="7004" spans="1:4">
      <c r="A7004">
        <v>6943</v>
      </c>
      <c r="B7004" s="138">
        <f>'Expenditures 15-22'!H97</f>
        <v>0</v>
      </c>
      <c r="D7004" s="2" t="str">
        <f t="shared" si="108"/>
        <v>Error?</v>
      </c>
    </row>
    <row r="7005" spans="1:4">
      <c r="A7005">
        <v>6944</v>
      </c>
      <c r="B7005" s="138">
        <f>'Expenditures 15-22'!K97</f>
        <v>0</v>
      </c>
      <c r="D7005" s="2" t="str">
        <f t="shared" si="108"/>
        <v>Error?</v>
      </c>
    </row>
    <row r="7006" spans="1:4">
      <c r="A7006">
        <v>6945</v>
      </c>
      <c r="B7006" s="138">
        <f>'Expenditures 15-22'!H98</f>
        <v>0</v>
      </c>
      <c r="D7006" s="2" t="str">
        <f t="shared" si="108"/>
        <v>Error?</v>
      </c>
    </row>
    <row r="7007" spans="1:4">
      <c r="A7007">
        <v>6946</v>
      </c>
      <c r="B7007" s="138">
        <f>'Expenditures 15-22'!K98</f>
        <v>0</v>
      </c>
      <c r="D7007" s="2" t="str">
        <f t="shared" si="108"/>
        <v>Error?</v>
      </c>
    </row>
    <row r="7008" spans="1:4">
      <c r="A7008">
        <v>6947</v>
      </c>
      <c r="B7008" s="138">
        <f>'Expenditures 15-22'!E99</f>
        <v>0</v>
      </c>
      <c r="D7008" s="2" t="str">
        <f t="shared" si="108"/>
        <v>Error?</v>
      </c>
    </row>
    <row r="7009" spans="1:4">
      <c r="A7009">
        <v>6948</v>
      </c>
      <c r="B7009" s="138">
        <f>'Expenditures 15-22'!H99</f>
        <v>0</v>
      </c>
      <c r="D7009" s="2" t="str">
        <f t="shared" si="108"/>
        <v>Error?</v>
      </c>
    </row>
    <row r="7010" spans="1:4">
      <c r="A7010">
        <v>6949</v>
      </c>
      <c r="B7010" s="138">
        <f>'Expenditures 15-22'!K99</f>
        <v>0</v>
      </c>
      <c r="D7010" s="2" t="str">
        <f t="shared" si="108"/>
        <v>Error?</v>
      </c>
    </row>
    <row r="7011" spans="1:4">
      <c r="A7011">
        <v>6950</v>
      </c>
      <c r="B7011" s="138">
        <f>'Expenditures 15-22'!E100</f>
        <v>0</v>
      </c>
      <c r="D7011" s="2" t="str">
        <f t="shared" si="108"/>
        <v>Error?</v>
      </c>
    </row>
    <row r="7012" spans="1:4">
      <c r="A7012">
        <v>6951</v>
      </c>
      <c r="B7012" s="138">
        <f>'Expenditures 15-22'!H100</f>
        <v>0</v>
      </c>
      <c r="D7012" s="2" t="str">
        <f t="shared" si="108"/>
        <v>Error?</v>
      </c>
    </row>
    <row r="7013" spans="1:4">
      <c r="A7013">
        <v>6952</v>
      </c>
      <c r="B7013" s="138">
        <f>'Expenditures 15-22'!K100</f>
        <v>0</v>
      </c>
      <c r="D7013" s="2" t="str">
        <f t="shared" si="108"/>
        <v>Error?</v>
      </c>
    </row>
    <row r="7014" spans="1:4">
      <c r="A7014">
        <v>6953</v>
      </c>
      <c r="B7014" s="138">
        <f>'Expenditures 15-22'!H101</f>
        <v>0</v>
      </c>
      <c r="D7014" s="2" t="str">
        <f t="shared" si="108"/>
        <v>Error?</v>
      </c>
    </row>
    <row r="7015" spans="1:4">
      <c r="A7015">
        <v>6954</v>
      </c>
      <c r="B7015" s="138">
        <f>'Expenditures 15-22'!K101</f>
        <v>0</v>
      </c>
      <c r="D7015" s="2" t="str">
        <f t="shared" si="108"/>
        <v>Error?</v>
      </c>
    </row>
    <row r="7016" spans="1:4">
      <c r="A7016">
        <v>6955</v>
      </c>
      <c r="B7016" s="138">
        <f>'Expenditures 15-22'!H111</f>
        <v>0</v>
      </c>
      <c r="D7016" s="2" t="str">
        <f t="shared" si="108"/>
        <v>Error?</v>
      </c>
    </row>
    <row r="7017" spans="1:4">
      <c r="A7017">
        <v>6956</v>
      </c>
      <c r="B7017" s="138">
        <f>'Expenditures 15-22'!K111</f>
        <v>0</v>
      </c>
      <c r="D7017" s="2" t="str">
        <f t="shared" si="108"/>
        <v>Error?</v>
      </c>
    </row>
    <row r="7018" spans="1:4">
      <c r="A7018">
        <v>6957</v>
      </c>
      <c r="B7018" s="138">
        <f>'Expenditures 15-22'!H112</f>
        <v>0</v>
      </c>
      <c r="D7018" s="2" t="str">
        <f t="shared" si="108"/>
        <v>Error?</v>
      </c>
    </row>
    <row r="7019" spans="1:4">
      <c r="A7019">
        <v>6958</v>
      </c>
      <c r="B7019" s="138">
        <f>'Expenditures 15-22'!K112</f>
        <v>0</v>
      </c>
      <c r="D7019" s="2" t="str">
        <f t="shared" si="108"/>
        <v>Error?</v>
      </c>
    </row>
    <row r="7020" spans="1:4">
      <c r="A7020">
        <v>6959</v>
      </c>
      <c r="B7020" s="138">
        <f>'Expenditures 15-22'!I114</f>
        <v>4769541</v>
      </c>
      <c r="D7020" s="2" t="str">
        <f t="shared" si="108"/>
        <v>Error?</v>
      </c>
    </row>
    <row r="7021" spans="1:4">
      <c r="A7021">
        <v>6960</v>
      </c>
      <c r="B7021" s="138">
        <f>'Expenditures 15-22'!J114</f>
        <v>0</v>
      </c>
      <c r="D7021" s="2" t="str">
        <f t="shared" si="108"/>
        <v>Error?</v>
      </c>
    </row>
    <row r="7022" spans="1:4">
      <c r="A7022">
        <v>6961</v>
      </c>
      <c r="B7022" s="138">
        <f>'Expenditures 15-22'!I120</f>
        <v>0</v>
      </c>
      <c r="D7022" s="2" t="str">
        <f t="shared" si="108"/>
        <v>Error?</v>
      </c>
    </row>
    <row r="7023" spans="1:4">
      <c r="A7023">
        <v>6962</v>
      </c>
      <c r="B7023" s="138">
        <f>'Expenditures 15-22'!J120</f>
        <v>0</v>
      </c>
      <c r="D7023" s="2" t="str">
        <f t="shared" si="108"/>
        <v>Error?</v>
      </c>
    </row>
    <row r="7024" spans="1:4">
      <c r="A7024">
        <v>6963</v>
      </c>
      <c r="B7024" s="138">
        <f>'Expenditures 15-22'!I122</f>
        <v>0</v>
      </c>
      <c r="D7024" s="2" t="str">
        <f t="shared" si="108"/>
        <v>Error?</v>
      </c>
    </row>
    <row r="7025" spans="1:4">
      <c r="A7025">
        <v>6964</v>
      </c>
      <c r="B7025" s="138">
        <f>'Expenditures 15-22'!J122</f>
        <v>0</v>
      </c>
      <c r="D7025" s="2" t="str">
        <f t="shared" si="108"/>
        <v>Error?</v>
      </c>
    </row>
    <row r="7026" spans="1:4">
      <c r="A7026">
        <v>6965</v>
      </c>
      <c r="B7026" s="138">
        <f>'Expenditures 15-22'!I123</f>
        <v>0</v>
      </c>
      <c r="D7026" s="2" t="str">
        <f t="shared" si="108"/>
        <v>Error?</v>
      </c>
    </row>
    <row r="7027" spans="1:4">
      <c r="A7027">
        <v>6966</v>
      </c>
      <c r="B7027" s="138">
        <f>'Expenditures 15-22'!J123</f>
        <v>0</v>
      </c>
      <c r="D7027" s="2" t="str">
        <f t="shared" si="108"/>
        <v>Error?</v>
      </c>
    </row>
    <row r="7028" spans="1:4">
      <c r="A7028">
        <v>6967</v>
      </c>
      <c r="B7028" s="138">
        <f>'Expenditures 15-22'!I124</f>
        <v>202083</v>
      </c>
      <c r="D7028" s="2" t="str">
        <f t="shared" si="108"/>
        <v>Error?</v>
      </c>
    </row>
    <row r="7029" spans="1:4">
      <c r="A7029">
        <v>6968</v>
      </c>
      <c r="B7029" s="138">
        <f>'Expenditures 15-22'!J124</f>
        <v>0</v>
      </c>
      <c r="D7029" s="2" t="str">
        <f t="shared" si="108"/>
        <v>Error?</v>
      </c>
    </row>
    <row r="7030" spans="1:4">
      <c r="A7030">
        <v>6969</v>
      </c>
      <c r="B7030" s="138">
        <f>'Expenditures 15-22'!I125</f>
        <v>0</v>
      </c>
      <c r="D7030" s="2" t="str">
        <f t="shared" si="108"/>
        <v>Error?</v>
      </c>
    </row>
    <row r="7031" spans="1:4">
      <c r="A7031">
        <v>6970</v>
      </c>
      <c r="B7031" s="138">
        <f>'Expenditures 15-22'!J125</f>
        <v>0</v>
      </c>
      <c r="D7031" s="2" t="str">
        <f t="shared" si="108"/>
        <v>Error?</v>
      </c>
    </row>
    <row r="7032" spans="1:4">
      <c r="A7032">
        <v>6971</v>
      </c>
      <c r="B7032" s="138">
        <f>'Expenditures 15-22'!I126</f>
        <v>0</v>
      </c>
      <c r="D7032" s="2" t="str">
        <f t="shared" si="108"/>
        <v>Error?</v>
      </c>
    </row>
    <row r="7033" spans="1:4">
      <c r="A7033">
        <v>6972</v>
      </c>
      <c r="B7033" s="138">
        <f>'Expenditures 15-22'!I127</f>
        <v>202083</v>
      </c>
      <c r="D7033" s="2" t="str">
        <f t="shared" si="108"/>
        <v>Error?</v>
      </c>
    </row>
    <row r="7034" spans="1:4">
      <c r="A7034">
        <v>6973</v>
      </c>
      <c r="B7034" s="138">
        <f>'Expenditures 15-22'!J127</f>
        <v>0</v>
      </c>
      <c r="D7034" s="2" t="str">
        <f t="shared" si="108"/>
        <v>Error?</v>
      </c>
    </row>
    <row r="7035" spans="1:4">
      <c r="A7035">
        <v>6974</v>
      </c>
      <c r="B7035" s="138">
        <f>'Expenditures 15-22'!I128</f>
        <v>0</v>
      </c>
      <c r="D7035" s="2" t="str">
        <f t="shared" si="108"/>
        <v>Error?</v>
      </c>
    </row>
    <row r="7036" spans="1:4">
      <c r="A7036">
        <v>6975</v>
      </c>
      <c r="B7036" s="138">
        <f>'Expenditures 15-22'!J128</f>
        <v>0</v>
      </c>
      <c r="D7036" s="2" t="str">
        <f t="shared" si="108"/>
        <v>Error?</v>
      </c>
    </row>
    <row r="7037" spans="1:4">
      <c r="A7037">
        <v>6976</v>
      </c>
      <c r="B7037" s="138">
        <f>'Expenditures 15-22'!I129</f>
        <v>202083</v>
      </c>
      <c r="D7037" s="2" t="str">
        <f t="shared" si="108"/>
        <v>Error?</v>
      </c>
    </row>
    <row r="7038" spans="1:4">
      <c r="A7038">
        <v>6977</v>
      </c>
      <c r="B7038" s="138">
        <f>'Expenditures 15-22'!J129</f>
        <v>0</v>
      </c>
      <c r="D7038" s="2" t="str">
        <f t="shared" si="108"/>
        <v>Error?</v>
      </c>
    </row>
    <row r="7039" spans="1:4">
      <c r="A7039">
        <v>6978</v>
      </c>
      <c r="B7039" s="138">
        <f>'Expenditures 15-22'!I130</f>
        <v>0</v>
      </c>
      <c r="D7039" s="2" t="str">
        <f t="shared" ref="D7039:D7102" si="109">IF(ISBLANK(B7039),"OK",IF(A7039-B7039=0,"OK","Error?"))</f>
        <v>Error?</v>
      </c>
    </row>
    <row r="7040" spans="1:4">
      <c r="A7040">
        <v>6979</v>
      </c>
      <c r="B7040" s="138">
        <f>'Expenditures 15-22'!J130</f>
        <v>0</v>
      </c>
      <c r="D7040" s="2" t="str">
        <f t="shared" si="109"/>
        <v>Error?</v>
      </c>
    </row>
    <row r="7041" spans="1:5">
      <c r="A7041">
        <v>6980</v>
      </c>
      <c r="B7041" s="138">
        <f>'Revenues 9-14'!J266</f>
        <v>0</v>
      </c>
      <c r="D7041" s="2" t="str">
        <f t="shared" si="109"/>
        <v>Error?</v>
      </c>
    </row>
    <row r="7042" spans="1:5">
      <c r="A7042">
        <v>6981</v>
      </c>
      <c r="B7042" s="138">
        <f>'Acct Summary 7-8'!J13</f>
        <v>6654175</v>
      </c>
      <c r="D7042" s="2" t="str">
        <f t="shared" si="109"/>
        <v>Error?</v>
      </c>
    </row>
    <row r="7043" spans="1:5">
      <c r="A7043">
        <v>6982</v>
      </c>
      <c r="B7043" s="138">
        <f>'Revenues 9-14'!H9</f>
        <v>0</v>
      </c>
      <c r="D7043" s="2" t="str">
        <f t="shared" si="109"/>
        <v>Error?</v>
      </c>
    </row>
    <row r="7044" spans="1:5">
      <c r="A7044">
        <v>6983</v>
      </c>
      <c r="B7044" s="138">
        <f>'Revenues 9-14'!D106</f>
        <v>0</v>
      </c>
      <c r="D7044" s="2" t="str">
        <f t="shared" si="109"/>
        <v>Error?</v>
      </c>
    </row>
    <row r="7045" spans="1:5">
      <c r="A7045">
        <v>6984</v>
      </c>
      <c r="B7045" s="138">
        <f>'Revenues 9-14'!E106</f>
        <v>0</v>
      </c>
      <c r="D7045" s="2" t="str">
        <f t="shared" si="109"/>
        <v>Error?</v>
      </c>
    </row>
    <row r="7046" spans="1:5">
      <c r="A7046">
        <v>6985</v>
      </c>
      <c r="B7046" s="138">
        <f>'Revenues 9-14'!F106</f>
        <v>0</v>
      </c>
      <c r="D7046" s="2" t="str">
        <f t="shared" si="109"/>
        <v>Error?</v>
      </c>
    </row>
    <row r="7047" spans="1:5">
      <c r="A7047">
        <v>6986</v>
      </c>
      <c r="B7047" s="138">
        <f>'Expenditures 15-22'!H147</f>
        <v>0</v>
      </c>
      <c r="D7047" s="2" t="str">
        <f t="shared" si="109"/>
        <v>Error?</v>
      </c>
    </row>
    <row r="7048" spans="1:5">
      <c r="A7048">
        <v>6987</v>
      </c>
      <c r="B7048" s="138">
        <f>'Expenditures 15-22'!K147</f>
        <v>0</v>
      </c>
      <c r="D7048" s="2" t="str">
        <f t="shared" si="109"/>
        <v>Error?</v>
      </c>
    </row>
    <row r="7049" spans="1:5">
      <c r="A7049">
        <v>6988</v>
      </c>
      <c r="B7049" s="138">
        <f>'Expenditures 15-22'!H148</f>
        <v>0</v>
      </c>
      <c r="D7049" s="2" t="str">
        <f t="shared" si="109"/>
        <v>Error?</v>
      </c>
    </row>
    <row r="7050" spans="1:5">
      <c r="A7050">
        <v>6989</v>
      </c>
      <c r="B7050" s="138">
        <f>'Expenditures 15-22'!K148</f>
        <v>0</v>
      </c>
      <c r="D7050" s="2" t="str">
        <f t="shared" si="109"/>
        <v>Error?</v>
      </c>
    </row>
    <row r="7051" spans="1:5">
      <c r="A7051">
        <v>6990</v>
      </c>
      <c r="B7051" s="138">
        <f>'Expenditures 15-22'!I151</f>
        <v>202083</v>
      </c>
      <c r="D7051" s="2" t="str">
        <f t="shared" si="109"/>
        <v>Error?</v>
      </c>
    </row>
    <row r="7052" spans="1:5">
      <c r="A7052">
        <v>6991</v>
      </c>
      <c r="B7052" s="138">
        <f>'Expenditures 15-22'!J151</f>
        <v>0</v>
      </c>
      <c r="D7052" s="2" t="str">
        <f t="shared" si="109"/>
        <v>Error?</v>
      </c>
    </row>
    <row r="7053" spans="1:5">
      <c r="A7053">
        <v>6992</v>
      </c>
      <c r="B7053" s="138">
        <f>'Expenditures 15-22'!H155</f>
        <v>0</v>
      </c>
      <c r="D7053" s="2" t="str">
        <f t="shared" si="109"/>
        <v>Error?</v>
      </c>
    </row>
    <row r="7054" spans="1:5">
      <c r="A7054">
        <v>6993</v>
      </c>
      <c r="B7054" s="138">
        <f>'Revenues 9-14'!J267</f>
        <v>0</v>
      </c>
      <c r="D7054" s="2" t="str">
        <f t="shared" si="109"/>
        <v>Error?</v>
      </c>
      <c r="E7054" s="2" t="s">
        <v>114</v>
      </c>
    </row>
    <row r="7055" spans="1:5">
      <c r="A7055">
        <v>6994</v>
      </c>
      <c r="B7055" s="138">
        <f>'Revenues 9-14'!J268</f>
        <v>6381132</v>
      </c>
      <c r="D7055" s="2" t="str">
        <f t="shared" si="109"/>
        <v>Error?</v>
      </c>
      <c r="E7055" s="2" t="s">
        <v>114</v>
      </c>
    </row>
    <row r="7056" spans="1:5">
      <c r="A7056">
        <v>6995</v>
      </c>
      <c r="D7056" s="2" t="str">
        <f t="shared" si="109"/>
        <v>OK</v>
      </c>
      <c r="E7056" s="2" t="s">
        <v>114</v>
      </c>
    </row>
    <row r="7057" spans="1:4">
      <c r="A7057">
        <v>6996</v>
      </c>
      <c r="B7057" s="138">
        <f>'Expenditures 15-22'!I180</f>
        <v>0</v>
      </c>
      <c r="D7057" s="2" t="str">
        <f t="shared" si="109"/>
        <v>Error?</v>
      </c>
    </row>
    <row r="7058" spans="1:4">
      <c r="A7058">
        <v>6997</v>
      </c>
      <c r="B7058" s="138">
        <f>'Expenditures 15-22'!J180</f>
        <v>0</v>
      </c>
      <c r="D7058" s="2" t="str">
        <f t="shared" si="109"/>
        <v>Error?</v>
      </c>
    </row>
    <row r="7059" spans="1:4">
      <c r="A7059">
        <v>6998</v>
      </c>
      <c r="B7059" s="138">
        <f>'Expenditures 15-22'!I182</f>
        <v>245974</v>
      </c>
      <c r="D7059" s="2" t="str">
        <f t="shared" si="109"/>
        <v>Error?</v>
      </c>
    </row>
    <row r="7060" spans="1:4">
      <c r="A7060">
        <v>6999</v>
      </c>
      <c r="B7060" s="138">
        <f>'Expenditures 15-22'!J182</f>
        <v>0</v>
      </c>
      <c r="D7060" s="2" t="str">
        <f t="shared" si="109"/>
        <v>Error?</v>
      </c>
    </row>
    <row r="7061" spans="1:4">
      <c r="A7061">
        <v>7000</v>
      </c>
      <c r="B7061" s="138">
        <f>'Expenditures 15-22'!I183</f>
        <v>0</v>
      </c>
      <c r="D7061" s="2" t="str">
        <f t="shared" si="109"/>
        <v>Error?</v>
      </c>
    </row>
    <row r="7062" spans="1:4">
      <c r="A7062">
        <v>7001</v>
      </c>
      <c r="B7062" s="138">
        <f>'Expenditures 15-22'!J183</f>
        <v>0</v>
      </c>
      <c r="D7062" s="2" t="str">
        <f t="shared" si="109"/>
        <v>Error?</v>
      </c>
    </row>
    <row r="7063" spans="1:4">
      <c r="A7063">
        <v>7002</v>
      </c>
      <c r="B7063" s="138">
        <f>'Expenditures 15-22'!I184</f>
        <v>245974</v>
      </c>
      <c r="D7063" s="2" t="str">
        <f t="shared" si="109"/>
        <v>Error?</v>
      </c>
    </row>
    <row r="7064" spans="1:4">
      <c r="A7064">
        <v>7003</v>
      </c>
      <c r="B7064" s="138">
        <f>'Expenditures 15-22'!J184</f>
        <v>0</v>
      </c>
      <c r="D7064" s="2" t="str">
        <f t="shared" si="109"/>
        <v>Error?</v>
      </c>
    </row>
    <row r="7065" spans="1:4">
      <c r="A7065">
        <v>7004</v>
      </c>
      <c r="B7065" s="138">
        <f>'Expenditures 15-22'!I185</f>
        <v>0</v>
      </c>
      <c r="D7065" s="2" t="str">
        <f t="shared" si="109"/>
        <v>Error?</v>
      </c>
    </row>
    <row r="7066" spans="1:4">
      <c r="A7066">
        <v>7005</v>
      </c>
      <c r="B7066" s="138">
        <f>'Expenditures 15-22'!J185</f>
        <v>0</v>
      </c>
      <c r="D7066" s="2" t="str">
        <f t="shared" si="109"/>
        <v>Error?</v>
      </c>
    </row>
    <row r="7067" spans="1:4">
      <c r="A7067">
        <v>7006</v>
      </c>
      <c r="B7067" s="138">
        <f>'Expenditures 15-22'!H205</f>
        <v>0</v>
      </c>
      <c r="D7067" s="2" t="str">
        <f t="shared" si="109"/>
        <v>Error?</v>
      </c>
    </row>
    <row r="7068" spans="1:4">
      <c r="A7068">
        <v>7007</v>
      </c>
      <c r="B7068" s="138">
        <f>'Expenditures 15-22'!K205</f>
        <v>0</v>
      </c>
      <c r="D7068" s="2" t="str">
        <f t="shared" si="109"/>
        <v>Error?</v>
      </c>
    </row>
    <row r="7069" spans="1:4">
      <c r="A7069">
        <v>7008</v>
      </c>
      <c r="B7069" s="138">
        <f>'Expenditures 15-22'!H207</f>
        <v>0</v>
      </c>
      <c r="D7069" s="2" t="str">
        <f t="shared" si="109"/>
        <v>Error?</v>
      </c>
    </row>
    <row r="7070" spans="1:4">
      <c r="A7070">
        <v>7009</v>
      </c>
      <c r="B7070" s="138">
        <f>'Expenditures 15-22'!K207</f>
        <v>0</v>
      </c>
      <c r="D7070" s="2" t="str">
        <f t="shared" si="109"/>
        <v>Error?</v>
      </c>
    </row>
    <row r="7071" spans="1:4">
      <c r="A7071">
        <v>7010</v>
      </c>
      <c r="B7071" s="138">
        <f>'Expenditures 15-22'!I210</f>
        <v>245974</v>
      </c>
      <c r="D7071" s="2" t="str">
        <f t="shared" si="109"/>
        <v>Error?</v>
      </c>
    </row>
    <row r="7072" spans="1:4">
      <c r="A7072">
        <v>7011</v>
      </c>
      <c r="B7072" s="138">
        <f>'Expenditures 15-22'!J210</f>
        <v>0</v>
      </c>
      <c r="D7072" s="2" t="str">
        <f t="shared" si="109"/>
        <v>Error?</v>
      </c>
    </row>
    <row r="7073" spans="1:4">
      <c r="A7073">
        <v>7012</v>
      </c>
      <c r="B7073" s="138">
        <f>'Expenditures 15-22'!D216</f>
        <v>33548</v>
      </c>
      <c r="D7073" s="2" t="str">
        <f t="shared" si="109"/>
        <v>Error?</v>
      </c>
    </row>
    <row r="7074" spans="1:4">
      <c r="A7074">
        <v>7013</v>
      </c>
      <c r="B7074" s="138">
        <f>'Expenditures 15-22'!K216</f>
        <v>33548</v>
      </c>
      <c r="D7074" s="2" t="str">
        <f t="shared" si="109"/>
        <v>Error?</v>
      </c>
    </row>
    <row r="7075" spans="1:4">
      <c r="A7075">
        <v>7014</v>
      </c>
      <c r="B7075" s="138">
        <f>'Expenditures 15-22'!D218</f>
        <v>87725</v>
      </c>
      <c r="D7075" s="2" t="str">
        <f t="shared" si="109"/>
        <v>Error?</v>
      </c>
    </row>
    <row r="7076" spans="1:4">
      <c r="A7076">
        <v>7015</v>
      </c>
      <c r="B7076" s="138">
        <f>'Expenditures 15-22'!K218</f>
        <v>87725</v>
      </c>
      <c r="D7076" s="2" t="str">
        <f t="shared" si="109"/>
        <v>Error?</v>
      </c>
    </row>
    <row r="7077" spans="1:4">
      <c r="A7077">
        <v>7016</v>
      </c>
      <c r="B7077" s="138">
        <f>'Expenditures 15-22'!D220</f>
        <v>0</v>
      </c>
      <c r="D7077" s="2" t="str">
        <f t="shared" si="109"/>
        <v>Error?</v>
      </c>
    </row>
    <row r="7078" spans="1:4">
      <c r="A7078">
        <v>7017</v>
      </c>
      <c r="B7078" s="138">
        <f>'Expenditures 15-22'!K220</f>
        <v>0</v>
      </c>
      <c r="D7078" s="2" t="str">
        <f t="shared" si="109"/>
        <v>Error?</v>
      </c>
    </row>
    <row r="7079" spans="1:4">
      <c r="A7079">
        <v>7018</v>
      </c>
      <c r="B7079" s="138">
        <f>'Expenditures 15-22'!D226</f>
        <v>6890</v>
      </c>
      <c r="D7079" s="2" t="str">
        <f t="shared" si="109"/>
        <v>Error?</v>
      </c>
    </row>
    <row r="7080" spans="1:4">
      <c r="A7080">
        <v>7019</v>
      </c>
      <c r="B7080" s="138">
        <f>'Expenditures 15-22'!K226</f>
        <v>6890</v>
      </c>
      <c r="D7080" s="2" t="str">
        <f t="shared" si="109"/>
        <v>Error?</v>
      </c>
    </row>
    <row r="7081" spans="1:4">
      <c r="A7081">
        <v>7020</v>
      </c>
      <c r="B7081" s="138">
        <f>'Expenditures 15-22'!D248</f>
        <v>0</v>
      </c>
      <c r="D7081" s="2" t="str">
        <f t="shared" si="109"/>
        <v>Error?</v>
      </c>
    </row>
    <row r="7082" spans="1:4">
      <c r="A7082">
        <v>7021</v>
      </c>
      <c r="B7082" s="138">
        <f>'Expenditures 15-22'!K248</f>
        <v>0</v>
      </c>
      <c r="D7082" s="2" t="str">
        <f t="shared" si="109"/>
        <v>Error?</v>
      </c>
    </row>
    <row r="7083" spans="1:4">
      <c r="A7083">
        <v>7022</v>
      </c>
      <c r="B7083" s="138">
        <f>'Expenditures 15-22'!D249</f>
        <v>0</v>
      </c>
      <c r="D7083" s="2" t="str">
        <f t="shared" si="109"/>
        <v>Error?</v>
      </c>
    </row>
    <row r="7084" spans="1:4">
      <c r="A7084">
        <v>7023</v>
      </c>
      <c r="B7084" s="138">
        <f>'Expenditures 15-22'!K249</f>
        <v>0</v>
      </c>
      <c r="D7084" s="2" t="str">
        <f t="shared" si="109"/>
        <v>Error?</v>
      </c>
    </row>
    <row r="7085" spans="1:4">
      <c r="A7085">
        <v>7024</v>
      </c>
      <c r="B7085" s="138">
        <f>'Expenditures 15-22'!D250</f>
        <v>0</v>
      </c>
      <c r="D7085" s="2" t="str">
        <f t="shared" si="109"/>
        <v>Error?</v>
      </c>
    </row>
    <row r="7086" spans="1:4">
      <c r="A7086">
        <v>7025</v>
      </c>
      <c r="B7086" s="138">
        <f>'Expenditures 15-22'!K250</f>
        <v>0</v>
      </c>
      <c r="D7086" s="2" t="str">
        <f t="shared" si="109"/>
        <v>Error?</v>
      </c>
    </row>
    <row r="7087" spans="1:4">
      <c r="A7087">
        <v>7026</v>
      </c>
      <c r="B7087" s="138">
        <f>'Expenditures 15-22'!D251</f>
        <v>0</v>
      </c>
      <c r="D7087" s="2" t="str">
        <f t="shared" si="109"/>
        <v>Error?</v>
      </c>
    </row>
    <row r="7088" spans="1:4">
      <c r="A7088">
        <v>7027</v>
      </c>
      <c r="B7088" s="138">
        <f>'Expenditures 15-22'!K251</f>
        <v>0</v>
      </c>
      <c r="D7088" s="2" t="str">
        <f t="shared" si="109"/>
        <v>Error?</v>
      </c>
    </row>
    <row r="7089" spans="1:4">
      <c r="A7089">
        <v>7028</v>
      </c>
      <c r="B7089" s="138">
        <f>'Expenditures 15-22'!D252</f>
        <v>0</v>
      </c>
      <c r="D7089" s="2" t="str">
        <f t="shared" si="109"/>
        <v>Error?</v>
      </c>
    </row>
    <row r="7090" spans="1:4">
      <c r="A7090">
        <v>7029</v>
      </c>
      <c r="B7090" s="138">
        <f>'Expenditures 15-22'!K252</f>
        <v>0</v>
      </c>
      <c r="D7090" s="2" t="str">
        <f t="shared" si="109"/>
        <v>Error?</v>
      </c>
    </row>
    <row r="7091" spans="1:4">
      <c r="A7091">
        <v>7030</v>
      </c>
      <c r="B7091" s="138">
        <f>'Expenditures 15-22'!D253</f>
        <v>0</v>
      </c>
      <c r="D7091" s="2" t="str">
        <f t="shared" si="109"/>
        <v>Error?</v>
      </c>
    </row>
    <row r="7092" spans="1:4">
      <c r="A7092">
        <v>7031</v>
      </c>
      <c r="B7092" s="138">
        <f>'Expenditures 15-22'!K253</f>
        <v>0</v>
      </c>
      <c r="D7092" s="2" t="str">
        <f t="shared" si="109"/>
        <v>Error?</v>
      </c>
    </row>
    <row r="7093" spans="1:4">
      <c r="A7093">
        <v>7032</v>
      </c>
      <c r="B7093" s="138">
        <f>'Expenditures 15-22'!D254</f>
        <v>50413</v>
      </c>
      <c r="D7093" s="2" t="str">
        <f t="shared" si="109"/>
        <v>Error?</v>
      </c>
    </row>
    <row r="7094" spans="1:4">
      <c r="A7094">
        <v>7033</v>
      </c>
      <c r="B7094" s="138">
        <f>'Expenditures 15-22'!K254</f>
        <v>50413</v>
      </c>
      <c r="D7094" s="2" t="str">
        <f t="shared" si="109"/>
        <v>Error?</v>
      </c>
    </row>
    <row r="7095" spans="1:4">
      <c r="A7095">
        <v>7034</v>
      </c>
      <c r="B7095" s="138">
        <f>'Expenditures 15-22'!D255</f>
        <v>0</v>
      </c>
      <c r="D7095" s="2" t="str">
        <f t="shared" si="109"/>
        <v>Error?</v>
      </c>
    </row>
    <row r="7096" spans="1:4">
      <c r="A7096">
        <v>7035</v>
      </c>
      <c r="B7096" s="138">
        <f>'Expenditures 15-22'!K255</f>
        <v>0</v>
      </c>
      <c r="D7096" s="2" t="str">
        <f t="shared" si="109"/>
        <v>Error?</v>
      </c>
    </row>
    <row r="7097" spans="1:4">
      <c r="A7097">
        <v>7036</v>
      </c>
      <c r="B7097" s="138">
        <f>'Expenditures 15-22'!D256</f>
        <v>59934</v>
      </c>
      <c r="D7097" s="2" t="str">
        <f t="shared" si="109"/>
        <v>Error?</v>
      </c>
    </row>
    <row r="7098" spans="1:4">
      <c r="A7098">
        <v>7037</v>
      </c>
      <c r="B7098" s="138">
        <f>'Expenditures 15-22'!K256</f>
        <v>59934</v>
      </c>
      <c r="D7098" s="2" t="str">
        <f t="shared" si="109"/>
        <v>Error?</v>
      </c>
    </row>
    <row r="7099" spans="1:4">
      <c r="A7099">
        <v>7038</v>
      </c>
      <c r="B7099" s="138">
        <f>'Expenditures 15-22'!I301</f>
        <v>249521</v>
      </c>
      <c r="D7099" s="2" t="str">
        <f t="shared" si="109"/>
        <v>Error?</v>
      </c>
    </row>
    <row r="7100" spans="1:4">
      <c r="A7100">
        <v>7039</v>
      </c>
      <c r="B7100" s="138">
        <f>'Expenditures 15-22'!J301</f>
        <v>0</v>
      </c>
      <c r="D7100" s="2" t="str">
        <f t="shared" si="109"/>
        <v>Error?</v>
      </c>
    </row>
    <row r="7101" spans="1:4">
      <c r="A7101">
        <v>7040</v>
      </c>
      <c r="B7101" s="138">
        <f>'Expenditures 15-22'!I302</f>
        <v>0</v>
      </c>
      <c r="D7101" s="2" t="str">
        <f t="shared" si="109"/>
        <v>Error?</v>
      </c>
    </row>
    <row r="7102" spans="1:4">
      <c r="A7102">
        <v>7041</v>
      </c>
      <c r="B7102" s="138">
        <f>'Expenditures 15-22'!J302</f>
        <v>0</v>
      </c>
      <c r="D7102" s="2" t="str">
        <f t="shared" si="109"/>
        <v>Error?</v>
      </c>
    </row>
    <row r="7103" spans="1:4">
      <c r="A7103">
        <v>7042</v>
      </c>
      <c r="B7103" s="138">
        <f>'Expenditures 15-22'!I303</f>
        <v>249521</v>
      </c>
      <c r="D7103" s="2" t="str">
        <f t="shared" ref="D7103:D7166" si="110">IF(ISBLANK(B7103),"OK",IF(A7103-B7103=0,"OK","Error?"))</f>
        <v>Error?</v>
      </c>
    </row>
    <row r="7104" spans="1:4">
      <c r="A7104">
        <v>7043</v>
      </c>
      <c r="B7104" s="138">
        <f>'Expenditures 15-22'!J303</f>
        <v>0</v>
      </c>
      <c r="D7104" s="2" t="str">
        <f t="shared" si="110"/>
        <v>Error?</v>
      </c>
    </row>
    <row r="7105" spans="1:4">
      <c r="A7105">
        <v>7044</v>
      </c>
      <c r="B7105" s="138">
        <f>'Expenditures 15-22'!E306</f>
        <v>0</v>
      </c>
      <c r="D7105" s="2" t="str">
        <f t="shared" si="110"/>
        <v>Error?</v>
      </c>
    </row>
    <row r="7106" spans="1:4">
      <c r="A7106">
        <v>7045</v>
      </c>
      <c r="B7106" s="138">
        <f>'Expenditures 15-22'!H306</f>
        <v>0</v>
      </c>
      <c r="D7106" s="2" t="str">
        <f t="shared" si="110"/>
        <v>Error?</v>
      </c>
    </row>
    <row r="7107" spans="1:4">
      <c r="A7107">
        <v>7046</v>
      </c>
      <c r="B7107" s="138">
        <f>'Expenditures 15-22'!K306</f>
        <v>0</v>
      </c>
      <c r="D7107" s="2" t="str">
        <f t="shared" si="110"/>
        <v>Error?</v>
      </c>
    </row>
    <row r="7108" spans="1:4">
      <c r="A7108">
        <v>7047</v>
      </c>
      <c r="B7108" s="138">
        <f>'Expenditures 15-22'!E307</f>
        <v>0</v>
      </c>
      <c r="D7108" s="2" t="str">
        <f t="shared" si="110"/>
        <v>Error?</v>
      </c>
    </row>
    <row r="7109" spans="1:4">
      <c r="A7109">
        <v>7048</v>
      </c>
      <c r="B7109" s="138">
        <f>'Expenditures 15-22'!H307</f>
        <v>0</v>
      </c>
      <c r="D7109" s="2" t="str">
        <f t="shared" si="110"/>
        <v>Error?</v>
      </c>
    </row>
    <row r="7110" spans="1:4">
      <c r="A7110">
        <v>7049</v>
      </c>
      <c r="B7110" s="138">
        <f>'Expenditures 15-22'!E308</f>
        <v>0</v>
      </c>
      <c r="D7110" s="2" t="str">
        <f t="shared" si="110"/>
        <v>Error?</v>
      </c>
    </row>
    <row r="7111" spans="1:4">
      <c r="A7111">
        <v>7050</v>
      </c>
      <c r="B7111" s="138">
        <f>'Expenditures 15-22'!H308</f>
        <v>0</v>
      </c>
      <c r="D7111" s="2" t="str">
        <f t="shared" si="110"/>
        <v>Error?</v>
      </c>
    </row>
    <row r="7112" spans="1:4">
      <c r="A7112">
        <v>7051</v>
      </c>
      <c r="B7112" s="138">
        <f>'Expenditures 15-22'!E309</f>
        <v>0</v>
      </c>
      <c r="D7112" s="2" t="str">
        <f t="shared" si="110"/>
        <v>Error?</v>
      </c>
    </row>
    <row r="7113" spans="1:4">
      <c r="A7113">
        <v>7052</v>
      </c>
      <c r="B7113" s="138">
        <f>'Expenditures 15-22'!H309</f>
        <v>0</v>
      </c>
      <c r="D7113" s="2" t="str">
        <f t="shared" si="110"/>
        <v>Error?</v>
      </c>
    </row>
    <row r="7114" spans="1:4">
      <c r="A7114">
        <v>7053</v>
      </c>
      <c r="B7114" s="138">
        <f>'Expenditures 15-22'!E310</f>
        <v>0</v>
      </c>
      <c r="D7114" s="2" t="str">
        <f t="shared" si="110"/>
        <v>Error?</v>
      </c>
    </row>
    <row r="7115" spans="1:4">
      <c r="A7115">
        <v>7054</v>
      </c>
      <c r="B7115" s="138">
        <f>'Expenditures 15-22'!H310</f>
        <v>0</v>
      </c>
      <c r="D7115" s="2" t="str">
        <f t="shared" si="110"/>
        <v>Error?</v>
      </c>
    </row>
    <row r="7116" spans="1:4">
      <c r="A7116">
        <v>7055</v>
      </c>
      <c r="B7116" s="138">
        <f>'Expenditures 15-22'!I312</f>
        <v>249521</v>
      </c>
      <c r="D7116" s="2" t="str">
        <f t="shared" si="110"/>
        <v>Error?</v>
      </c>
    </row>
    <row r="7117" spans="1:4">
      <c r="A7117">
        <v>7056</v>
      </c>
      <c r="B7117" s="138">
        <f>'Expenditures 15-22'!J312</f>
        <v>0</v>
      </c>
      <c r="D7117" s="2" t="str">
        <f t="shared" si="110"/>
        <v>Error?</v>
      </c>
    </row>
    <row r="7118" spans="1:4">
      <c r="A7118">
        <v>7057</v>
      </c>
      <c r="B7118" s="138">
        <f>'Expenditures 15-22'!C319</f>
        <v>2698</v>
      </c>
      <c r="D7118" s="2" t="str">
        <f t="shared" si="110"/>
        <v>Error?</v>
      </c>
    </row>
    <row r="7119" spans="1:4">
      <c r="A7119">
        <v>7058</v>
      </c>
      <c r="B7119" s="138">
        <f>'Expenditures 15-22'!D319</f>
        <v>0</v>
      </c>
      <c r="D7119" s="2" t="str">
        <f t="shared" si="110"/>
        <v>Error?</v>
      </c>
    </row>
    <row r="7120" spans="1:4">
      <c r="A7120">
        <v>7059</v>
      </c>
      <c r="B7120" s="138">
        <f>'Expenditures 15-22'!E319</f>
        <v>2980</v>
      </c>
      <c r="D7120" s="2" t="str">
        <f t="shared" si="110"/>
        <v>Error?</v>
      </c>
    </row>
    <row r="7121" spans="1:4">
      <c r="A7121">
        <v>7060</v>
      </c>
      <c r="B7121" s="138">
        <f>'Expenditures 15-22'!F319</f>
        <v>0</v>
      </c>
      <c r="D7121" s="2" t="str">
        <f t="shared" si="110"/>
        <v>Error?</v>
      </c>
    </row>
    <row r="7122" spans="1:4">
      <c r="A7122">
        <v>7061</v>
      </c>
      <c r="B7122" s="138">
        <f>'Expenditures 15-22'!G319</f>
        <v>0</v>
      </c>
      <c r="D7122" s="2" t="str">
        <f t="shared" si="110"/>
        <v>Error?</v>
      </c>
    </row>
    <row r="7123" spans="1:4">
      <c r="A7123">
        <v>7062</v>
      </c>
      <c r="B7123" s="138">
        <f>'Expenditures 15-22'!H319</f>
        <v>0</v>
      </c>
      <c r="D7123" s="2" t="str">
        <f t="shared" si="110"/>
        <v>Error?</v>
      </c>
    </row>
    <row r="7124" spans="1:4">
      <c r="A7124">
        <v>7063</v>
      </c>
      <c r="B7124" s="138">
        <f>'Expenditures 15-22'!I319</f>
        <v>0</v>
      </c>
      <c r="D7124" s="2" t="str">
        <f t="shared" si="110"/>
        <v>Error?</v>
      </c>
    </row>
    <row r="7125" spans="1:4">
      <c r="A7125">
        <v>7064</v>
      </c>
      <c r="B7125" s="138">
        <f>'Expenditures 15-22'!J319</f>
        <v>0</v>
      </c>
      <c r="D7125" s="2" t="str">
        <f t="shared" si="110"/>
        <v>Error?</v>
      </c>
    </row>
    <row r="7126" spans="1:4">
      <c r="A7126">
        <v>7065</v>
      </c>
      <c r="B7126" s="138">
        <f>'Expenditures 15-22'!K319</f>
        <v>5678</v>
      </c>
      <c r="D7126" s="2" t="str">
        <f t="shared" si="110"/>
        <v>Error?</v>
      </c>
    </row>
    <row r="7127" spans="1:4">
      <c r="A7127">
        <v>7066</v>
      </c>
      <c r="B7127" s="138">
        <f>'Expenditures 15-22'!C320</f>
        <v>0</v>
      </c>
      <c r="D7127" s="2" t="str">
        <f t="shared" si="110"/>
        <v>Error?</v>
      </c>
    </row>
    <row r="7128" spans="1:4">
      <c r="A7128">
        <v>7067</v>
      </c>
      <c r="B7128" s="138">
        <f>'Expenditures 15-22'!D320</f>
        <v>0</v>
      </c>
      <c r="D7128" s="2" t="str">
        <f t="shared" si="110"/>
        <v>Error?</v>
      </c>
    </row>
    <row r="7129" spans="1:4">
      <c r="A7129">
        <v>7068</v>
      </c>
      <c r="B7129" s="138">
        <f>'Expenditures 15-22'!E320</f>
        <v>1836671</v>
      </c>
      <c r="D7129" s="2" t="str">
        <f t="shared" si="110"/>
        <v>Error?</v>
      </c>
    </row>
    <row r="7130" spans="1:4">
      <c r="A7130">
        <v>7069</v>
      </c>
      <c r="B7130" s="138">
        <f>'Expenditures 15-22'!F320</f>
        <v>0</v>
      </c>
      <c r="D7130" s="2" t="str">
        <f t="shared" si="110"/>
        <v>Error?</v>
      </c>
    </row>
    <row r="7131" spans="1:4">
      <c r="A7131">
        <v>7070</v>
      </c>
      <c r="B7131" s="138">
        <f>'Expenditures 15-22'!G320</f>
        <v>0</v>
      </c>
      <c r="D7131" s="2" t="str">
        <f t="shared" si="110"/>
        <v>Error?</v>
      </c>
    </row>
    <row r="7132" spans="1:4">
      <c r="A7132">
        <v>7071</v>
      </c>
      <c r="B7132" s="138">
        <f>'Expenditures 15-22'!H320</f>
        <v>0</v>
      </c>
      <c r="D7132" s="2" t="str">
        <f t="shared" si="110"/>
        <v>Error?</v>
      </c>
    </row>
    <row r="7133" spans="1:4">
      <c r="A7133">
        <v>7072</v>
      </c>
      <c r="B7133" s="138">
        <f>'Expenditures 15-22'!I320</f>
        <v>0</v>
      </c>
      <c r="D7133" s="2" t="str">
        <f t="shared" si="110"/>
        <v>Error?</v>
      </c>
    </row>
    <row r="7134" spans="1:4">
      <c r="A7134">
        <v>7073</v>
      </c>
      <c r="B7134" s="138">
        <f>'Expenditures 15-22'!J320</f>
        <v>0</v>
      </c>
      <c r="D7134" s="2" t="str">
        <f t="shared" si="110"/>
        <v>Error?</v>
      </c>
    </row>
    <row r="7135" spans="1:4">
      <c r="A7135">
        <v>7074</v>
      </c>
      <c r="B7135" s="138">
        <f>'Expenditures 15-22'!K320</f>
        <v>1836671</v>
      </c>
      <c r="D7135" s="2" t="str">
        <f t="shared" si="110"/>
        <v>Error?</v>
      </c>
    </row>
    <row r="7136" spans="1:4">
      <c r="A7136">
        <v>7075</v>
      </c>
      <c r="B7136" s="138">
        <f>'Expenditures 15-22'!C321</f>
        <v>0</v>
      </c>
      <c r="D7136" s="2" t="str">
        <f t="shared" si="110"/>
        <v>Error?</v>
      </c>
    </row>
    <row r="7137" spans="1:4">
      <c r="A7137">
        <v>7076</v>
      </c>
      <c r="B7137" s="138">
        <f>'Expenditures 15-22'!D321</f>
        <v>0</v>
      </c>
      <c r="D7137" s="2" t="str">
        <f t="shared" si="110"/>
        <v>Error?</v>
      </c>
    </row>
    <row r="7138" spans="1:4">
      <c r="A7138">
        <v>7077</v>
      </c>
      <c r="B7138" s="138">
        <f>'Expenditures 15-22'!E321</f>
        <v>117914</v>
      </c>
      <c r="D7138" s="2" t="str">
        <f t="shared" si="110"/>
        <v>Error?</v>
      </c>
    </row>
    <row r="7139" spans="1:4">
      <c r="A7139">
        <v>7078</v>
      </c>
      <c r="B7139" s="138">
        <f>'Expenditures 15-22'!F321</f>
        <v>0</v>
      </c>
      <c r="D7139" s="2" t="str">
        <f t="shared" si="110"/>
        <v>Error?</v>
      </c>
    </row>
    <row r="7140" spans="1:4">
      <c r="A7140">
        <v>7079</v>
      </c>
      <c r="B7140" s="138">
        <f>'Expenditures 15-22'!G321</f>
        <v>0</v>
      </c>
      <c r="D7140" s="2" t="str">
        <f t="shared" si="110"/>
        <v>Error?</v>
      </c>
    </row>
    <row r="7141" spans="1:4">
      <c r="A7141">
        <v>7080</v>
      </c>
      <c r="B7141" s="138">
        <f>'Expenditures 15-22'!H321</f>
        <v>0</v>
      </c>
      <c r="D7141" s="2" t="str">
        <f t="shared" si="110"/>
        <v>Error?</v>
      </c>
    </row>
    <row r="7142" spans="1:4">
      <c r="A7142">
        <v>7081</v>
      </c>
      <c r="B7142" s="138">
        <f>'Expenditures 15-22'!I321</f>
        <v>0</v>
      </c>
      <c r="D7142" s="2" t="str">
        <f t="shared" si="110"/>
        <v>Error?</v>
      </c>
    </row>
    <row r="7143" spans="1:4">
      <c r="A7143">
        <v>7082</v>
      </c>
      <c r="B7143" s="138">
        <f>'Expenditures 15-22'!J321</f>
        <v>0</v>
      </c>
      <c r="D7143" s="2" t="str">
        <f t="shared" si="110"/>
        <v>Error?</v>
      </c>
    </row>
    <row r="7144" spans="1:4">
      <c r="A7144">
        <v>7083</v>
      </c>
      <c r="B7144" s="138">
        <f>'Expenditures 15-22'!K321</f>
        <v>117914</v>
      </c>
      <c r="D7144" s="2" t="str">
        <f t="shared" si="110"/>
        <v>Error?</v>
      </c>
    </row>
    <row r="7145" spans="1:4">
      <c r="A7145">
        <v>7084</v>
      </c>
      <c r="B7145" s="138">
        <f>'Expenditures 15-22'!C322</f>
        <v>0</v>
      </c>
      <c r="D7145" s="2" t="str">
        <f t="shared" si="110"/>
        <v>Error?</v>
      </c>
    </row>
    <row r="7146" spans="1:4">
      <c r="A7146">
        <v>7085</v>
      </c>
      <c r="B7146" s="138">
        <f>'Expenditures 15-22'!D322</f>
        <v>0</v>
      </c>
      <c r="D7146" s="2" t="str">
        <f t="shared" si="110"/>
        <v>Error?</v>
      </c>
    </row>
    <row r="7147" spans="1:4">
      <c r="A7147">
        <v>7086</v>
      </c>
      <c r="B7147" s="138">
        <f>'Expenditures 15-22'!E322</f>
        <v>0</v>
      </c>
      <c r="D7147" s="2" t="str">
        <f t="shared" si="110"/>
        <v>Error?</v>
      </c>
    </row>
    <row r="7148" spans="1:4">
      <c r="A7148">
        <v>7087</v>
      </c>
      <c r="B7148" s="138">
        <f>'Expenditures 15-22'!F322</f>
        <v>0</v>
      </c>
      <c r="D7148" s="2" t="str">
        <f t="shared" si="110"/>
        <v>Error?</v>
      </c>
    </row>
    <row r="7149" spans="1:4">
      <c r="A7149">
        <v>7088</v>
      </c>
      <c r="B7149" s="138">
        <f>'Expenditures 15-22'!G322</f>
        <v>0</v>
      </c>
      <c r="D7149" s="2" t="str">
        <f t="shared" si="110"/>
        <v>Error?</v>
      </c>
    </row>
    <row r="7150" spans="1:4">
      <c r="A7150">
        <v>7089</v>
      </c>
      <c r="B7150" s="138">
        <f>'Expenditures 15-22'!H322</f>
        <v>0</v>
      </c>
      <c r="D7150" s="2" t="str">
        <f t="shared" si="110"/>
        <v>Error?</v>
      </c>
    </row>
    <row r="7151" spans="1:4">
      <c r="A7151">
        <v>7090</v>
      </c>
      <c r="B7151" s="138">
        <f>'Expenditures 15-22'!I322</f>
        <v>0</v>
      </c>
      <c r="D7151" s="2" t="str">
        <f t="shared" si="110"/>
        <v>Error?</v>
      </c>
    </row>
    <row r="7152" spans="1:4">
      <c r="A7152">
        <v>7091</v>
      </c>
      <c r="B7152" s="138">
        <f>'Expenditures 15-22'!J322</f>
        <v>0</v>
      </c>
      <c r="D7152" s="2" t="str">
        <f t="shared" si="110"/>
        <v>Error?</v>
      </c>
    </row>
    <row r="7153" spans="1:4">
      <c r="A7153">
        <v>7092</v>
      </c>
      <c r="B7153" s="138">
        <f>'Expenditures 15-22'!K322</f>
        <v>0</v>
      </c>
      <c r="D7153" s="2" t="str">
        <f t="shared" si="110"/>
        <v>Error?</v>
      </c>
    </row>
    <row r="7154" spans="1:4">
      <c r="A7154">
        <v>7093</v>
      </c>
      <c r="B7154" s="138">
        <f>'Expenditures 15-22'!C323</f>
        <v>0</v>
      </c>
      <c r="D7154" s="2" t="str">
        <f t="shared" si="110"/>
        <v>Error?</v>
      </c>
    </row>
    <row r="7155" spans="1:4">
      <c r="A7155">
        <v>7094</v>
      </c>
      <c r="B7155" s="138">
        <f>'Expenditures 15-22'!D323</f>
        <v>0</v>
      </c>
      <c r="D7155" s="2" t="str">
        <f t="shared" si="110"/>
        <v>Error?</v>
      </c>
    </row>
    <row r="7156" spans="1:4">
      <c r="A7156">
        <v>7095</v>
      </c>
      <c r="B7156" s="138">
        <f>'Expenditures 15-22'!E323</f>
        <v>2306686</v>
      </c>
      <c r="D7156" s="2" t="str">
        <f t="shared" si="110"/>
        <v>Error?</v>
      </c>
    </row>
    <row r="7157" spans="1:4">
      <c r="A7157">
        <v>7096</v>
      </c>
      <c r="B7157" s="138">
        <f>'Expenditures 15-22'!F323</f>
        <v>0</v>
      </c>
      <c r="D7157" s="2" t="str">
        <f t="shared" si="110"/>
        <v>Error?</v>
      </c>
    </row>
    <row r="7158" spans="1:4">
      <c r="A7158">
        <v>7097</v>
      </c>
      <c r="B7158" s="138">
        <f>'Expenditures 15-22'!G323</f>
        <v>0</v>
      </c>
      <c r="D7158" s="2" t="str">
        <f t="shared" si="110"/>
        <v>Error?</v>
      </c>
    </row>
    <row r="7159" spans="1:4">
      <c r="A7159">
        <v>7098</v>
      </c>
      <c r="B7159" s="138">
        <f>'Expenditures 15-22'!H323</f>
        <v>0</v>
      </c>
      <c r="D7159" s="2" t="str">
        <f t="shared" si="110"/>
        <v>Error?</v>
      </c>
    </row>
    <row r="7160" spans="1:4">
      <c r="A7160">
        <v>7099</v>
      </c>
      <c r="B7160" s="138">
        <f>'Expenditures 15-22'!I323</f>
        <v>0</v>
      </c>
      <c r="D7160" s="2" t="str">
        <f t="shared" si="110"/>
        <v>Error?</v>
      </c>
    </row>
    <row r="7161" spans="1:4">
      <c r="A7161">
        <v>7100</v>
      </c>
      <c r="B7161" s="138">
        <f>'Expenditures 15-22'!J323</f>
        <v>0</v>
      </c>
      <c r="D7161" s="2" t="str">
        <f t="shared" si="110"/>
        <v>Error?</v>
      </c>
    </row>
    <row r="7162" spans="1:4">
      <c r="A7162">
        <v>7101</v>
      </c>
      <c r="B7162" s="138">
        <f>'Expenditures 15-22'!K323</f>
        <v>2306686</v>
      </c>
      <c r="D7162" s="2" t="str">
        <f t="shared" si="110"/>
        <v>Error?</v>
      </c>
    </row>
    <row r="7163" spans="1:4">
      <c r="A7163">
        <v>7102</v>
      </c>
      <c r="B7163" s="138">
        <f>'Expenditures 15-22'!C324</f>
        <v>0</v>
      </c>
      <c r="D7163" s="2" t="str">
        <f t="shared" si="110"/>
        <v>Error?</v>
      </c>
    </row>
    <row r="7164" spans="1:4">
      <c r="A7164">
        <v>7103</v>
      </c>
      <c r="B7164" s="138">
        <f>'Expenditures 15-22'!D324</f>
        <v>0</v>
      </c>
      <c r="D7164" s="2" t="str">
        <f t="shared" si="110"/>
        <v>Error?</v>
      </c>
    </row>
    <row r="7165" spans="1:4">
      <c r="A7165">
        <v>7104</v>
      </c>
      <c r="B7165" s="138">
        <f>'Expenditures 15-22'!E324</f>
        <v>0</v>
      </c>
      <c r="D7165" s="2" t="str">
        <f t="shared" si="110"/>
        <v>Error?</v>
      </c>
    </row>
    <row r="7166" spans="1:4">
      <c r="A7166">
        <v>7105</v>
      </c>
      <c r="B7166" s="138">
        <f>'Expenditures 15-22'!F324</f>
        <v>0</v>
      </c>
      <c r="D7166" s="2" t="str">
        <f t="shared" si="110"/>
        <v>Error?</v>
      </c>
    </row>
    <row r="7167" spans="1:4">
      <c r="A7167">
        <v>7106</v>
      </c>
      <c r="B7167" s="138">
        <f>'Expenditures 15-22'!G324</f>
        <v>0</v>
      </c>
      <c r="D7167" s="2" t="str">
        <f t="shared" ref="D7167:D7230" si="111">IF(ISBLANK(B7167),"OK",IF(A7167-B7167=0,"OK","Error?"))</f>
        <v>Error?</v>
      </c>
    </row>
    <row r="7168" spans="1:4">
      <c r="A7168">
        <v>7107</v>
      </c>
      <c r="B7168" s="138">
        <f>'Expenditures 15-22'!H324</f>
        <v>0</v>
      </c>
      <c r="D7168" s="2" t="str">
        <f t="shared" si="111"/>
        <v>Error?</v>
      </c>
    </row>
    <row r="7169" spans="1:4">
      <c r="A7169">
        <v>7108</v>
      </c>
      <c r="B7169" s="138">
        <f>'Expenditures 15-22'!I324</f>
        <v>0</v>
      </c>
      <c r="D7169" s="2" t="str">
        <f t="shared" si="111"/>
        <v>Error?</v>
      </c>
    </row>
    <row r="7170" spans="1:4">
      <c r="A7170">
        <v>7109</v>
      </c>
      <c r="B7170" s="138">
        <f>'Expenditures 15-22'!J324</f>
        <v>0</v>
      </c>
      <c r="D7170" s="2" t="str">
        <f t="shared" si="111"/>
        <v>Error?</v>
      </c>
    </row>
    <row r="7171" spans="1:4">
      <c r="A7171">
        <v>7110</v>
      </c>
      <c r="B7171" s="138">
        <f>'Expenditures 15-22'!K324</f>
        <v>0</v>
      </c>
      <c r="D7171" s="2" t="str">
        <f t="shared" si="111"/>
        <v>Error?</v>
      </c>
    </row>
    <row r="7172" spans="1:4">
      <c r="A7172">
        <v>7111</v>
      </c>
      <c r="B7172" s="138">
        <f>'Expenditures 15-22'!C325</f>
        <v>654395</v>
      </c>
      <c r="D7172" s="2" t="str">
        <f t="shared" si="111"/>
        <v>Error?</v>
      </c>
    </row>
    <row r="7173" spans="1:4">
      <c r="A7173">
        <v>7112</v>
      </c>
      <c r="B7173" s="138">
        <f>'Expenditures 15-22'!D325</f>
        <v>161934</v>
      </c>
      <c r="D7173" s="2" t="str">
        <f t="shared" si="111"/>
        <v>Error?</v>
      </c>
    </row>
    <row r="7174" spans="1:4">
      <c r="A7174">
        <v>7113</v>
      </c>
      <c r="B7174" s="138">
        <f>'Expenditures 15-22'!E325</f>
        <v>12100</v>
      </c>
      <c r="D7174" s="2" t="str">
        <f t="shared" si="111"/>
        <v>Error?</v>
      </c>
    </row>
    <row r="7175" spans="1:4">
      <c r="A7175">
        <v>7114</v>
      </c>
      <c r="B7175" s="138">
        <f>'Expenditures 15-22'!F325</f>
        <v>0</v>
      </c>
      <c r="D7175" s="2" t="str">
        <f t="shared" si="111"/>
        <v>Error?</v>
      </c>
    </row>
    <row r="7176" spans="1:4">
      <c r="A7176">
        <v>7115</v>
      </c>
      <c r="B7176" s="138">
        <f>'Expenditures 15-22'!G325</f>
        <v>0</v>
      </c>
      <c r="D7176" s="2" t="str">
        <f t="shared" si="111"/>
        <v>Error?</v>
      </c>
    </row>
    <row r="7177" spans="1:4">
      <c r="A7177">
        <v>7116</v>
      </c>
      <c r="B7177" s="138">
        <f>'Expenditures 15-22'!H325</f>
        <v>0</v>
      </c>
      <c r="D7177" s="2" t="str">
        <f t="shared" si="111"/>
        <v>Error?</v>
      </c>
    </row>
    <row r="7178" spans="1:4">
      <c r="A7178">
        <v>7117</v>
      </c>
      <c r="B7178" s="138">
        <f>'Expenditures 15-22'!I325</f>
        <v>0</v>
      </c>
      <c r="D7178" s="2" t="str">
        <f t="shared" si="111"/>
        <v>Error?</v>
      </c>
    </row>
    <row r="7179" spans="1:4">
      <c r="A7179">
        <v>7118</v>
      </c>
      <c r="B7179" s="138">
        <f>'Expenditures 15-22'!J325</f>
        <v>0</v>
      </c>
      <c r="D7179" s="2" t="str">
        <f t="shared" si="111"/>
        <v>Error?</v>
      </c>
    </row>
    <row r="7180" spans="1:4">
      <c r="A7180">
        <v>7119</v>
      </c>
      <c r="B7180" s="138">
        <f>'Expenditures 15-22'!K325</f>
        <v>828429</v>
      </c>
      <c r="D7180" s="2" t="str">
        <f t="shared" si="111"/>
        <v>Error?</v>
      </c>
    </row>
    <row r="7181" spans="1:4">
      <c r="A7181">
        <v>7120</v>
      </c>
      <c r="B7181" s="138">
        <f>'Expenditures 15-22'!C326</f>
        <v>0</v>
      </c>
      <c r="D7181" s="2" t="str">
        <f t="shared" si="111"/>
        <v>Error?</v>
      </c>
    </row>
    <row r="7182" spans="1:4">
      <c r="A7182">
        <v>7121</v>
      </c>
      <c r="B7182" s="138">
        <f>'Expenditures 15-22'!D326</f>
        <v>0</v>
      </c>
      <c r="D7182" s="2" t="str">
        <f t="shared" si="111"/>
        <v>Error?</v>
      </c>
    </row>
    <row r="7183" spans="1:4">
      <c r="A7183">
        <v>7122</v>
      </c>
      <c r="B7183" s="138">
        <f>'Expenditures 15-22'!E326</f>
        <v>0</v>
      </c>
      <c r="D7183" s="2" t="str">
        <f t="shared" si="111"/>
        <v>Error?</v>
      </c>
    </row>
    <row r="7184" spans="1:4">
      <c r="A7184">
        <v>7123</v>
      </c>
      <c r="B7184" s="138">
        <f>'Expenditures 15-22'!F326</f>
        <v>0</v>
      </c>
      <c r="D7184" s="2" t="str">
        <f t="shared" si="111"/>
        <v>Error?</v>
      </c>
    </row>
    <row r="7185" spans="1:4">
      <c r="A7185">
        <v>7124</v>
      </c>
      <c r="B7185" s="138">
        <f>'Expenditures 15-22'!G326</f>
        <v>0</v>
      </c>
      <c r="D7185" s="2" t="str">
        <f t="shared" si="111"/>
        <v>Error?</v>
      </c>
    </row>
    <row r="7186" spans="1:4">
      <c r="A7186">
        <v>7125</v>
      </c>
      <c r="B7186" s="138">
        <f>'Expenditures 15-22'!H326</f>
        <v>0</v>
      </c>
      <c r="D7186" s="2" t="str">
        <f t="shared" si="111"/>
        <v>Error?</v>
      </c>
    </row>
    <row r="7187" spans="1:4">
      <c r="A7187">
        <v>7126</v>
      </c>
      <c r="B7187" s="138">
        <f>'Expenditures 15-22'!I326</f>
        <v>0</v>
      </c>
      <c r="D7187" s="2" t="str">
        <f t="shared" si="111"/>
        <v>Error?</v>
      </c>
    </row>
    <row r="7188" spans="1:4">
      <c r="A7188">
        <v>7127</v>
      </c>
      <c r="B7188" s="138">
        <f>'Expenditures 15-22'!J326</f>
        <v>0</v>
      </c>
      <c r="D7188" s="2" t="str">
        <f t="shared" si="111"/>
        <v>Error?</v>
      </c>
    </row>
    <row r="7189" spans="1:4">
      <c r="A7189">
        <v>7128</v>
      </c>
      <c r="B7189" s="138">
        <f>'Expenditures 15-22'!K326</f>
        <v>0</v>
      </c>
      <c r="D7189" s="2" t="str">
        <f t="shared" si="111"/>
        <v>Error?</v>
      </c>
    </row>
    <row r="7190" spans="1:4">
      <c r="A7190">
        <v>7129</v>
      </c>
      <c r="B7190" s="138">
        <f>'Expenditures 15-22'!C327</f>
        <v>317502</v>
      </c>
      <c r="D7190" s="2" t="str">
        <f t="shared" si="111"/>
        <v>Error?</v>
      </c>
    </row>
    <row r="7191" spans="1:4">
      <c r="A7191">
        <v>7130</v>
      </c>
      <c r="B7191" s="138">
        <f>'Expenditures 15-22'!D327</f>
        <v>44014</v>
      </c>
      <c r="D7191" s="2" t="str">
        <f t="shared" si="111"/>
        <v>Error?</v>
      </c>
    </row>
    <row r="7192" spans="1:4">
      <c r="A7192">
        <v>7131</v>
      </c>
      <c r="B7192" s="138">
        <f>'Expenditures 15-22'!E327</f>
        <v>0</v>
      </c>
      <c r="D7192" s="2" t="str">
        <f t="shared" si="111"/>
        <v>Error?</v>
      </c>
    </row>
    <row r="7193" spans="1:4">
      <c r="A7193">
        <v>7132</v>
      </c>
      <c r="B7193" s="138">
        <f>'Expenditures 15-22'!F327</f>
        <v>0</v>
      </c>
      <c r="D7193" s="2" t="str">
        <f t="shared" si="111"/>
        <v>Error?</v>
      </c>
    </row>
    <row r="7194" spans="1:4">
      <c r="A7194">
        <v>7133</v>
      </c>
      <c r="B7194" s="138">
        <f>'Expenditures 15-22'!G327</f>
        <v>0</v>
      </c>
      <c r="D7194" s="2" t="str">
        <f t="shared" si="111"/>
        <v>Error?</v>
      </c>
    </row>
    <row r="7195" spans="1:4">
      <c r="A7195">
        <v>7134</v>
      </c>
      <c r="B7195" s="138">
        <f>'Expenditures 15-22'!H327</f>
        <v>0</v>
      </c>
      <c r="D7195" s="2" t="str">
        <f t="shared" si="111"/>
        <v>Error?</v>
      </c>
    </row>
    <row r="7196" spans="1:4">
      <c r="A7196">
        <v>7135</v>
      </c>
      <c r="B7196" s="138">
        <f>'Expenditures 15-22'!I327</f>
        <v>0</v>
      </c>
      <c r="D7196" s="2" t="str">
        <f t="shared" si="111"/>
        <v>Error?</v>
      </c>
    </row>
    <row r="7197" spans="1:4">
      <c r="A7197">
        <v>7136</v>
      </c>
      <c r="B7197" s="138">
        <f>'Expenditures 15-22'!J327</f>
        <v>0</v>
      </c>
      <c r="D7197" s="2" t="str">
        <f t="shared" si="111"/>
        <v>Error?</v>
      </c>
    </row>
    <row r="7198" spans="1:4">
      <c r="A7198">
        <v>7137</v>
      </c>
      <c r="B7198" s="138">
        <f>'Expenditures 15-22'!K327</f>
        <v>361516</v>
      </c>
      <c r="D7198" s="2" t="str">
        <f t="shared" si="111"/>
        <v>Error?</v>
      </c>
    </row>
    <row r="7199" spans="1:4">
      <c r="A7199">
        <v>7138</v>
      </c>
      <c r="B7199" s="138">
        <f>'Expenditures 15-22'!C330</f>
        <v>974595</v>
      </c>
      <c r="D7199" s="2" t="str">
        <f t="shared" si="111"/>
        <v>Error?</v>
      </c>
    </row>
    <row r="7200" spans="1:4">
      <c r="A7200">
        <v>7139</v>
      </c>
      <c r="B7200" s="138">
        <f>'Expenditures 15-22'!D330</f>
        <v>205948</v>
      </c>
      <c r="D7200" s="2" t="str">
        <f t="shared" si="111"/>
        <v>Error?</v>
      </c>
    </row>
    <row r="7201" spans="1:4">
      <c r="A7201">
        <v>7140</v>
      </c>
      <c r="B7201" s="138">
        <f>'Expenditures 15-22'!E330</f>
        <v>5473632</v>
      </c>
      <c r="D7201" s="2" t="str">
        <f t="shared" si="111"/>
        <v>Error?</v>
      </c>
    </row>
    <row r="7202" spans="1:4">
      <c r="A7202">
        <v>7141</v>
      </c>
      <c r="B7202" s="138">
        <f>'Expenditures 15-22'!F330</f>
        <v>0</v>
      </c>
      <c r="D7202" s="2" t="str">
        <f t="shared" si="111"/>
        <v>Error?</v>
      </c>
    </row>
    <row r="7203" spans="1:4">
      <c r="A7203">
        <v>7142</v>
      </c>
      <c r="B7203" s="138">
        <f>'Expenditures 15-22'!G330</f>
        <v>0</v>
      </c>
      <c r="D7203" s="2" t="str">
        <f t="shared" si="111"/>
        <v>Error?</v>
      </c>
    </row>
    <row r="7204" spans="1:4">
      <c r="A7204">
        <v>7143</v>
      </c>
      <c r="B7204" s="138">
        <f>'Expenditures 15-22'!H330</f>
        <v>0</v>
      </c>
      <c r="D7204" s="2" t="str">
        <f t="shared" si="111"/>
        <v>Error?</v>
      </c>
    </row>
    <row r="7205" spans="1:4">
      <c r="A7205">
        <v>7144</v>
      </c>
      <c r="B7205" s="138">
        <f>'Expenditures 15-22'!I330</f>
        <v>0</v>
      </c>
      <c r="D7205" s="2" t="str">
        <f t="shared" si="111"/>
        <v>Error?</v>
      </c>
    </row>
    <row r="7206" spans="1:4">
      <c r="A7206">
        <v>7145</v>
      </c>
      <c r="B7206" s="138">
        <f>'Expenditures 15-22'!J330</f>
        <v>0</v>
      </c>
      <c r="D7206" s="2" t="str">
        <f t="shared" si="111"/>
        <v>Error?</v>
      </c>
    </row>
    <row r="7207" spans="1:4">
      <c r="A7207">
        <v>7146</v>
      </c>
      <c r="B7207" s="138">
        <f>'Expenditures 15-22'!K330</f>
        <v>6654175</v>
      </c>
      <c r="D7207" s="2" t="str">
        <f t="shared" si="111"/>
        <v>Error?</v>
      </c>
    </row>
    <row r="7208" spans="1:4">
      <c r="A7208">
        <v>7147</v>
      </c>
      <c r="B7208" s="138">
        <f>'Expenditures 15-22'!H337</f>
        <v>0</v>
      </c>
      <c r="D7208" s="2" t="str">
        <f t="shared" si="111"/>
        <v>Error?</v>
      </c>
    </row>
    <row r="7209" spans="1:4">
      <c r="A7209">
        <v>7148</v>
      </c>
      <c r="B7209" s="138">
        <f>'Expenditures 15-22'!K337</f>
        <v>0</v>
      </c>
      <c r="D7209" s="2" t="str">
        <f t="shared" si="111"/>
        <v>Error?</v>
      </c>
    </row>
    <row r="7210" spans="1:4">
      <c r="A7210">
        <v>7149</v>
      </c>
      <c r="B7210" s="138">
        <f>'Expenditures 15-22'!H338</f>
        <v>0</v>
      </c>
      <c r="D7210" s="2" t="str">
        <f t="shared" si="111"/>
        <v>Error?</v>
      </c>
    </row>
    <row r="7211" spans="1:4">
      <c r="A7211">
        <v>7150</v>
      </c>
      <c r="B7211" s="138">
        <f>'Expenditures 15-22'!K338</f>
        <v>0</v>
      </c>
      <c r="D7211" s="2" t="str">
        <f t="shared" si="111"/>
        <v>Error?</v>
      </c>
    </row>
    <row r="7212" spans="1:4">
      <c r="A7212">
        <v>7151</v>
      </c>
      <c r="B7212" s="138">
        <f>'Expenditures 15-22'!H339</f>
        <v>0</v>
      </c>
      <c r="D7212" s="2" t="str">
        <f t="shared" si="111"/>
        <v>Error?</v>
      </c>
    </row>
    <row r="7213" spans="1:4">
      <c r="A7213">
        <v>7152</v>
      </c>
      <c r="B7213" s="138">
        <f>'Expenditures 15-22'!K339</f>
        <v>0</v>
      </c>
      <c r="D7213" s="2" t="str">
        <f t="shared" si="111"/>
        <v>Error?</v>
      </c>
    </row>
    <row r="7214" spans="1:4">
      <c r="A7214">
        <v>7153</v>
      </c>
      <c r="B7214" s="138">
        <f>'Expenditures 15-22'!H340</f>
        <v>0</v>
      </c>
      <c r="D7214" s="2" t="str">
        <f t="shared" si="111"/>
        <v>Error?</v>
      </c>
    </row>
    <row r="7215" spans="1:4">
      <c r="A7215">
        <v>7154</v>
      </c>
      <c r="B7215" s="138">
        <f>'Expenditures 15-22'!K340</f>
        <v>0</v>
      </c>
      <c r="D7215" s="2" t="str">
        <f t="shared" si="111"/>
        <v>Error?</v>
      </c>
    </row>
    <row r="7216" spans="1:4">
      <c r="A7216">
        <v>7155</v>
      </c>
      <c r="B7216" s="138">
        <f>'Expenditures 15-22'!C342</f>
        <v>974595</v>
      </c>
      <c r="D7216" s="2" t="str">
        <f t="shared" si="111"/>
        <v>Error?</v>
      </c>
    </row>
    <row r="7217" spans="1:4">
      <c r="A7217">
        <v>7156</v>
      </c>
      <c r="B7217" s="138">
        <f>'Expenditures 15-22'!D342</f>
        <v>205948</v>
      </c>
      <c r="D7217" s="2" t="str">
        <f t="shared" si="111"/>
        <v>Error?</v>
      </c>
    </row>
    <row r="7218" spans="1:4">
      <c r="A7218">
        <v>7157</v>
      </c>
      <c r="B7218" s="138">
        <f>'Expenditures 15-22'!E342</f>
        <v>5473632</v>
      </c>
      <c r="D7218" s="2" t="str">
        <f t="shared" si="111"/>
        <v>Error?</v>
      </c>
    </row>
    <row r="7219" spans="1:4">
      <c r="A7219">
        <v>7158</v>
      </c>
      <c r="B7219" s="138">
        <f>'Expenditures 15-22'!F342</f>
        <v>0</v>
      </c>
      <c r="D7219" s="2" t="str">
        <f t="shared" si="111"/>
        <v>Error?</v>
      </c>
    </row>
    <row r="7220" spans="1:4">
      <c r="A7220">
        <v>7159</v>
      </c>
      <c r="B7220" s="138">
        <f>'Expenditures 15-22'!G342</f>
        <v>0</v>
      </c>
      <c r="D7220" s="2" t="str">
        <f t="shared" si="111"/>
        <v>Error?</v>
      </c>
    </row>
    <row r="7221" spans="1:4">
      <c r="A7221">
        <v>7160</v>
      </c>
      <c r="B7221" s="138">
        <f>'Expenditures 15-22'!H342</f>
        <v>0</v>
      </c>
      <c r="D7221" s="2" t="str">
        <f t="shared" si="111"/>
        <v>Error?</v>
      </c>
    </row>
    <row r="7222" spans="1:4">
      <c r="A7222">
        <v>7161</v>
      </c>
      <c r="B7222" s="138">
        <f>'Expenditures 15-22'!I342</f>
        <v>0</v>
      </c>
      <c r="D7222" s="2" t="str">
        <f t="shared" si="111"/>
        <v>Error?</v>
      </c>
    </row>
    <row r="7223" spans="1:4">
      <c r="A7223">
        <v>7162</v>
      </c>
      <c r="B7223" s="138">
        <f>'Expenditures 15-22'!J342</f>
        <v>0</v>
      </c>
      <c r="D7223" s="2" t="str">
        <f t="shared" si="111"/>
        <v>Error?</v>
      </c>
    </row>
    <row r="7224" spans="1:4">
      <c r="A7224">
        <v>7163</v>
      </c>
      <c r="B7224" s="138">
        <f>'Expenditures 15-22'!K342</f>
        <v>6654175</v>
      </c>
      <c r="D7224" s="2" t="str">
        <f t="shared" si="111"/>
        <v>Error?</v>
      </c>
    </row>
    <row r="7225" spans="1:4">
      <c r="A7225">
        <v>7164</v>
      </c>
      <c r="B7225" s="138">
        <f>'Expenditures 15-22'!K343</f>
        <v>-273043</v>
      </c>
      <c r="D7225" s="2" t="str">
        <f t="shared" si="111"/>
        <v>Error?</v>
      </c>
    </row>
    <row r="7226" spans="1:4">
      <c r="A7226">
        <v>7165</v>
      </c>
      <c r="B7226" s="138">
        <f>'Expenditures 15-22'!I348</f>
        <v>0</v>
      </c>
      <c r="D7226" s="2" t="str">
        <f t="shared" si="111"/>
        <v>Error?</v>
      </c>
    </row>
    <row r="7227" spans="1:4">
      <c r="A7227">
        <v>7166</v>
      </c>
      <c r="B7227" s="138">
        <f>'Expenditures 15-22'!J348</f>
        <v>0</v>
      </c>
      <c r="D7227" s="2" t="str">
        <f t="shared" si="111"/>
        <v>Error?</v>
      </c>
    </row>
    <row r="7228" spans="1:4">
      <c r="A7228">
        <v>7167</v>
      </c>
      <c r="B7228" s="138">
        <f>'Expenditures 15-22'!I349</f>
        <v>0</v>
      </c>
      <c r="D7228" s="2" t="str">
        <f t="shared" si="111"/>
        <v>Error?</v>
      </c>
    </row>
    <row r="7229" spans="1:4">
      <c r="A7229">
        <v>7168</v>
      </c>
      <c r="B7229" s="138">
        <f>'Expenditures 15-22'!J349</f>
        <v>0</v>
      </c>
      <c r="D7229" s="2" t="str">
        <f t="shared" si="111"/>
        <v>Error?</v>
      </c>
    </row>
    <row r="7230" spans="1:4">
      <c r="A7230">
        <v>7169</v>
      </c>
      <c r="B7230" s="138">
        <f>'Expenditures 15-22'!I350</f>
        <v>0</v>
      </c>
      <c r="D7230" s="2" t="str">
        <f t="shared" si="111"/>
        <v>Error?</v>
      </c>
    </row>
    <row r="7231" spans="1:4">
      <c r="A7231">
        <v>7170</v>
      </c>
      <c r="B7231" s="138">
        <f>'Expenditures 15-22'!J350</f>
        <v>0</v>
      </c>
      <c r="D7231" s="2" t="str">
        <f t="shared" ref="D7231:D7294" si="112">IF(ISBLANK(B7231),"OK",IF(A7231-B7231=0,"OK","Error?"))</f>
        <v>Error?</v>
      </c>
    </row>
    <row r="7232" spans="1:4">
      <c r="A7232">
        <v>7171</v>
      </c>
      <c r="B7232" s="138">
        <f>'Expenditures 15-22'!I351</f>
        <v>0</v>
      </c>
      <c r="D7232" s="2" t="str">
        <f t="shared" si="112"/>
        <v>Error?</v>
      </c>
    </row>
    <row r="7233" spans="1:4">
      <c r="A7233">
        <v>7172</v>
      </c>
      <c r="B7233" s="138">
        <f>'Expenditures 15-22'!J351</f>
        <v>0</v>
      </c>
      <c r="D7233" s="2" t="str">
        <f t="shared" si="112"/>
        <v>Error?</v>
      </c>
    </row>
    <row r="7234" spans="1:4">
      <c r="A7234">
        <v>7173</v>
      </c>
      <c r="B7234" s="138">
        <f>'Expenditures 15-22'!I352</f>
        <v>0</v>
      </c>
      <c r="D7234" s="2" t="str">
        <f t="shared" si="112"/>
        <v>Error?</v>
      </c>
    </row>
    <row r="7235" spans="1:4">
      <c r="A7235">
        <v>7174</v>
      </c>
      <c r="B7235" s="138">
        <f>'Expenditures 15-22'!J352</f>
        <v>0</v>
      </c>
      <c r="D7235" s="2" t="str">
        <f t="shared" si="112"/>
        <v>Error?</v>
      </c>
    </row>
    <row r="7236" spans="1:4">
      <c r="A7236">
        <v>7175</v>
      </c>
      <c r="B7236" s="138">
        <f>'Expenditures 15-22'!H354</f>
        <v>0</v>
      </c>
      <c r="D7236" s="2" t="str">
        <f t="shared" si="112"/>
        <v>Error?</v>
      </c>
    </row>
    <row r="7237" spans="1:4">
      <c r="A7237">
        <v>7176</v>
      </c>
      <c r="B7237" s="138">
        <f>'Expenditures 15-22'!H355</f>
        <v>0</v>
      </c>
      <c r="D7237" s="2" t="str">
        <f t="shared" si="112"/>
        <v>Error?</v>
      </c>
    </row>
    <row r="7238" spans="1:4">
      <c r="A7238">
        <v>7177</v>
      </c>
      <c r="B7238" s="138">
        <f>'Expenditures 15-22'!H361</f>
        <v>0</v>
      </c>
      <c r="D7238" s="2" t="str">
        <f t="shared" si="112"/>
        <v>Error?</v>
      </c>
    </row>
    <row r="7239" spans="1:4">
      <c r="A7239">
        <v>7178</v>
      </c>
      <c r="B7239" s="138">
        <f>'Expenditures 15-22'!K361</f>
        <v>0</v>
      </c>
      <c r="D7239" s="2" t="str">
        <f t="shared" si="112"/>
        <v>Error?</v>
      </c>
    </row>
    <row r="7240" spans="1:4">
      <c r="A7240">
        <v>7179</v>
      </c>
      <c r="B7240" s="138">
        <f>'Expenditures 15-22'!H363</f>
        <v>0</v>
      </c>
      <c r="D7240" s="2" t="str">
        <f t="shared" si="112"/>
        <v>Error?</v>
      </c>
    </row>
    <row r="7241" spans="1:4">
      <c r="A7241">
        <v>7180</v>
      </c>
      <c r="B7241" s="138">
        <f>'Expenditures 15-22'!K363</f>
        <v>0</v>
      </c>
      <c r="D7241" s="2" t="str">
        <f t="shared" si="112"/>
        <v>Error?</v>
      </c>
    </row>
    <row r="7242" spans="1:4">
      <c r="A7242">
        <v>7181</v>
      </c>
      <c r="B7242" s="138">
        <f>'Expenditures 15-22'!H365</f>
        <v>0</v>
      </c>
      <c r="D7242" s="2" t="str">
        <f t="shared" si="112"/>
        <v>Error?</v>
      </c>
    </row>
    <row r="7243" spans="1:4">
      <c r="A7243">
        <v>7182</v>
      </c>
      <c r="B7243" s="138">
        <f>'Expenditures 15-22'!K365</f>
        <v>0</v>
      </c>
      <c r="D7243" s="2" t="str">
        <f t="shared" si="112"/>
        <v>Error?</v>
      </c>
    </row>
    <row r="7244" spans="1:4">
      <c r="A7244">
        <v>7183</v>
      </c>
      <c r="B7244" s="138">
        <f>'Expenditures 15-22'!I367</f>
        <v>0</v>
      </c>
      <c r="D7244" s="2" t="str">
        <f t="shared" si="112"/>
        <v>Error?</v>
      </c>
    </row>
    <row r="7245" spans="1:4">
      <c r="A7245">
        <f>A7244+1</f>
        <v>7184</v>
      </c>
      <c r="B7245" s="138">
        <f>'Expenditures 15-22'!J367</f>
        <v>0</v>
      </c>
      <c r="D7245" s="2" t="str">
        <f t="shared" si="112"/>
        <v>Error?</v>
      </c>
    </row>
    <row r="7246" spans="1:4">
      <c r="A7246">
        <f t="shared" ref="A7246:A7309" si="113">A7245+1</f>
        <v>7185</v>
      </c>
      <c r="B7246" s="138">
        <f>'Expenditures 15-22'!D7</f>
        <v>2606378</v>
      </c>
      <c r="D7246" s="2" t="str">
        <f t="shared" si="112"/>
        <v>Error?</v>
      </c>
    </row>
    <row r="7247" spans="1:4">
      <c r="A7247">
        <f t="shared" si="113"/>
        <v>7186</v>
      </c>
      <c r="B7247" s="138">
        <f>'Expenditures 15-22'!E7</f>
        <v>174557</v>
      </c>
      <c r="D7247" s="2" t="str">
        <f t="shared" si="112"/>
        <v>Error?</v>
      </c>
    </row>
    <row r="7248" spans="1:4">
      <c r="A7248">
        <f t="shared" si="113"/>
        <v>7187</v>
      </c>
      <c r="B7248" s="138">
        <f>'Expenditures 15-22'!F7</f>
        <v>520718</v>
      </c>
      <c r="D7248" s="2" t="str">
        <f t="shared" si="112"/>
        <v>Error?</v>
      </c>
    </row>
    <row r="7249" spans="1:4">
      <c r="A7249">
        <f t="shared" si="113"/>
        <v>7188</v>
      </c>
      <c r="B7249" s="138">
        <f>'Expenditures 15-22'!G7</f>
        <v>0</v>
      </c>
      <c r="D7249" s="2" t="str">
        <f t="shared" si="112"/>
        <v>Error?</v>
      </c>
    </row>
    <row r="7250" spans="1:4">
      <c r="A7250">
        <f t="shared" si="113"/>
        <v>7189</v>
      </c>
      <c r="B7250" s="138">
        <f>'Expenditures 15-22'!H7</f>
        <v>0</v>
      </c>
      <c r="D7250" s="2" t="str">
        <f t="shared" si="112"/>
        <v>Error?</v>
      </c>
    </row>
    <row r="7251" spans="1:4">
      <c r="A7251">
        <f t="shared" si="113"/>
        <v>7190</v>
      </c>
      <c r="B7251" s="138">
        <f>'Expenditures 15-22'!C9</f>
        <v>2382488</v>
      </c>
      <c r="D7251" s="2" t="str">
        <f t="shared" si="112"/>
        <v>Error?</v>
      </c>
    </row>
    <row r="7252" spans="1:4">
      <c r="A7252">
        <f t="shared" si="113"/>
        <v>7191</v>
      </c>
      <c r="B7252" s="138">
        <f>'Expenditures 15-22'!D9</f>
        <v>937009</v>
      </c>
      <c r="D7252" s="2" t="str">
        <f t="shared" si="112"/>
        <v>Error?</v>
      </c>
    </row>
    <row r="7253" spans="1:4">
      <c r="A7253">
        <f t="shared" si="113"/>
        <v>7192</v>
      </c>
      <c r="B7253" s="138">
        <f>'Expenditures 15-22'!E9</f>
        <v>21399</v>
      </c>
      <c r="D7253" s="2" t="str">
        <f t="shared" si="112"/>
        <v>Error?</v>
      </c>
    </row>
    <row r="7254" spans="1:4">
      <c r="A7254">
        <f t="shared" si="113"/>
        <v>7193</v>
      </c>
      <c r="B7254" s="138">
        <f>'Expenditures 15-22'!F9</f>
        <v>25264</v>
      </c>
      <c r="D7254" s="2" t="str">
        <f t="shared" si="112"/>
        <v>Error?</v>
      </c>
    </row>
    <row r="7255" spans="1:4">
      <c r="A7255">
        <f t="shared" si="113"/>
        <v>7194</v>
      </c>
      <c r="B7255" s="138">
        <f>'Expenditures 15-22'!G9</f>
        <v>0</v>
      </c>
      <c r="D7255" s="2" t="str">
        <f t="shared" si="112"/>
        <v>Error?</v>
      </c>
    </row>
    <row r="7256" spans="1:4">
      <c r="A7256">
        <f t="shared" si="113"/>
        <v>7195</v>
      </c>
      <c r="B7256" s="138">
        <f>'Expenditures 15-22'!H9</f>
        <v>0</v>
      </c>
      <c r="D7256" s="2" t="str">
        <f t="shared" si="112"/>
        <v>Error?</v>
      </c>
    </row>
    <row r="7257" spans="1:4">
      <c r="A7257">
        <f t="shared" si="113"/>
        <v>7196</v>
      </c>
      <c r="B7257" s="138">
        <f>'Expenditures 15-22'!C11</f>
        <v>0</v>
      </c>
      <c r="D7257" s="2" t="str">
        <f t="shared" si="112"/>
        <v>Error?</v>
      </c>
    </row>
    <row r="7258" spans="1:4">
      <c r="A7258">
        <f t="shared" si="113"/>
        <v>7197</v>
      </c>
      <c r="B7258" s="138">
        <f>'Expenditures 15-22'!D11</f>
        <v>0</v>
      </c>
      <c r="D7258" s="2" t="str">
        <f t="shared" si="112"/>
        <v>Error?</v>
      </c>
    </row>
    <row r="7259" spans="1:4">
      <c r="A7259">
        <f t="shared" si="113"/>
        <v>7198</v>
      </c>
      <c r="B7259" s="138">
        <f>'Expenditures 15-22'!E11</f>
        <v>0</v>
      </c>
      <c r="D7259" s="2" t="str">
        <f t="shared" si="112"/>
        <v>Error?</v>
      </c>
    </row>
    <row r="7260" spans="1:4">
      <c r="A7260">
        <f t="shared" si="113"/>
        <v>7199</v>
      </c>
      <c r="B7260" s="138">
        <f>'Expenditures 15-22'!F11</f>
        <v>0</v>
      </c>
      <c r="D7260" s="2" t="str">
        <f t="shared" si="112"/>
        <v>Error?</v>
      </c>
    </row>
    <row r="7261" spans="1:4">
      <c r="A7261">
        <f t="shared" si="113"/>
        <v>7200</v>
      </c>
      <c r="B7261" s="138">
        <f>'Expenditures 15-22'!G11</f>
        <v>0</v>
      </c>
      <c r="D7261" s="2" t="str">
        <f t="shared" si="112"/>
        <v>Error?</v>
      </c>
    </row>
    <row r="7262" spans="1:4">
      <c r="A7262">
        <f t="shared" si="113"/>
        <v>7201</v>
      </c>
      <c r="B7262" s="138">
        <f>'Expenditures 15-22'!H11</f>
        <v>0</v>
      </c>
      <c r="D7262" s="2" t="str">
        <f t="shared" si="112"/>
        <v>Error?</v>
      </c>
    </row>
    <row r="7263" spans="1:4">
      <c r="A7263">
        <f t="shared" si="113"/>
        <v>7202</v>
      </c>
      <c r="B7263" s="138">
        <f>'Expenditures 15-22'!C17</f>
        <v>480709</v>
      </c>
      <c r="D7263" s="2" t="str">
        <f t="shared" si="112"/>
        <v>Error?</v>
      </c>
    </row>
    <row r="7264" spans="1:4">
      <c r="A7264">
        <f t="shared" si="113"/>
        <v>7203</v>
      </c>
      <c r="B7264" s="138">
        <f>'Expenditures 15-22'!D17</f>
        <v>151156</v>
      </c>
      <c r="D7264" s="2" t="str">
        <f t="shared" si="112"/>
        <v>Error?</v>
      </c>
    </row>
    <row r="7265" spans="1:5">
      <c r="A7265">
        <f t="shared" si="113"/>
        <v>7204</v>
      </c>
      <c r="B7265" s="138">
        <f>'Expenditures 15-22'!E17</f>
        <v>13797</v>
      </c>
      <c r="D7265" s="2" t="str">
        <f t="shared" si="112"/>
        <v>Error?</v>
      </c>
    </row>
    <row r="7266" spans="1:5">
      <c r="A7266">
        <f t="shared" si="113"/>
        <v>7205</v>
      </c>
      <c r="B7266" s="138">
        <f>'Expenditures 15-22'!F17</f>
        <v>14348</v>
      </c>
      <c r="D7266" s="2" t="str">
        <f t="shared" si="112"/>
        <v>Error?</v>
      </c>
    </row>
    <row r="7267" spans="1:5">
      <c r="A7267">
        <f t="shared" si="113"/>
        <v>7206</v>
      </c>
      <c r="B7267" s="138">
        <f>'Expenditures 15-22'!G17</f>
        <v>18830</v>
      </c>
      <c r="D7267" s="2" t="str">
        <f t="shared" si="112"/>
        <v>Error?</v>
      </c>
    </row>
    <row r="7268" spans="1:5">
      <c r="A7268">
        <f t="shared" si="113"/>
        <v>7207</v>
      </c>
      <c r="B7268" s="138">
        <f>'Expenditures 15-22'!H17</f>
        <v>10</v>
      </c>
      <c r="D7268" s="2" t="str">
        <f t="shared" si="112"/>
        <v>Error?</v>
      </c>
    </row>
    <row r="7269" spans="1:5">
      <c r="A7269">
        <f t="shared" si="113"/>
        <v>7208</v>
      </c>
      <c r="B7269" s="138" t="e">
        <f>#REF!</f>
        <v>#REF!</v>
      </c>
      <c r="D7269" s="2" t="e">
        <f t="shared" si="112"/>
        <v>#REF!</v>
      </c>
      <c r="E7269" s="2" t="s">
        <v>79</v>
      </c>
    </row>
    <row r="7270" spans="1:5">
      <c r="A7270">
        <f t="shared" si="113"/>
        <v>7209</v>
      </c>
      <c r="B7270" s="138" t="e">
        <f>#REF!</f>
        <v>#REF!</v>
      </c>
      <c r="D7270" s="2" t="e">
        <f t="shared" si="112"/>
        <v>#REF!</v>
      </c>
      <c r="E7270" s="2" t="s">
        <v>79</v>
      </c>
    </row>
    <row r="7271" spans="1:5">
      <c r="A7271">
        <f t="shared" si="113"/>
        <v>7210</v>
      </c>
      <c r="B7271" s="138" t="e">
        <f>#REF!</f>
        <v>#REF!</v>
      </c>
      <c r="D7271" s="2" t="e">
        <f t="shared" si="112"/>
        <v>#REF!</v>
      </c>
      <c r="E7271" s="2" t="s">
        <v>79</v>
      </c>
    </row>
    <row r="7272" spans="1:5">
      <c r="A7272">
        <f t="shared" si="113"/>
        <v>7211</v>
      </c>
      <c r="B7272" s="138" t="e">
        <f>#REF!</f>
        <v>#REF!</v>
      </c>
      <c r="D7272" s="2" t="e">
        <f t="shared" si="112"/>
        <v>#REF!</v>
      </c>
      <c r="E7272" s="2" t="s">
        <v>79</v>
      </c>
    </row>
    <row r="7273" spans="1:5">
      <c r="A7273">
        <f t="shared" si="113"/>
        <v>7212</v>
      </c>
      <c r="B7273" s="138" t="e">
        <f>#REF!</f>
        <v>#REF!</v>
      </c>
      <c r="D7273" s="2" t="e">
        <f t="shared" si="112"/>
        <v>#REF!</v>
      </c>
      <c r="E7273" s="2" t="s">
        <v>79</v>
      </c>
    </row>
    <row r="7274" spans="1:5">
      <c r="A7274">
        <f t="shared" si="113"/>
        <v>7213</v>
      </c>
      <c r="B7274" s="138" t="e">
        <f>#REF!</f>
        <v>#REF!</v>
      </c>
      <c r="D7274" s="2" t="e">
        <f t="shared" si="112"/>
        <v>#REF!</v>
      </c>
      <c r="E7274" s="2" t="s">
        <v>79</v>
      </c>
    </row>
    <row r="7275" spans="1:5">
      <c r="A7275">
        <f t="shared" si="113"/>
        <v>7214</v>
      </c>
      <c r="B7275" s="138" t="e">
        <f>#REF!</f>
        <v>#REF!</v>
      </c>
      <c r="D7275" s="2" t="e">
        <f t="shared" si="112"/>
        <v>#REF!</v>
      </c>
      <c r="E7275" s="2" t="s">
        <v>79</v>
      </c>
    </row>
    <row r="7276" spans="1:5">
      <c r="A7276">
        <f t="shared" si="113"/>
        <v>7215</v>
      </c>
      <c r="B7276" s="138" t="e">
        <f>#REF!</f>
        <v>#REF!</v>
      </c>
      <c r="D7276" s="2" t="e">
        <f t="shared" si="112"/>
        <v>#REF!</v>
      </c>
      <c r="E7276" s="2" t="s">
        <v>79</v>
      </c>
    </row>
    <row r="7277" spans="1:5">
      <c r="A7277">
        <f t="shared" si="113"/>
        <v>7216</v>
      </c>
      <c r="B7277" s="138" t="e">
        <f>#REF!</f>
        <v>#REF!</v>
      </c>
      <c r="D7277" s="2" t="e">
        <f t="shared" si="112"/>
        <v>#REF!</v>
      </c>
      <c r="E7277" s="2" t="s">
        <v>79</v>
      </c>
    </row>
    <row r="7278" spans="1:5">
      <c r="A7278">
        <f t="shared" si="113"/>
        <v>7217</v>
      </c>
      <c r="B7278" s="138" t="e">
        <f>#REF!</f>
        <v>#REF!</v>
      </c>
      <c r="D7278" s="2" t="e">
        <f t="shared" si="112"/>
        <v>#REF!</v>
      </c>
      <c r="E7278" s="2" t="s">
        <v>79</v>
      </c>
    </row>
    <row r="7279" spans="1:5">
      <c r="A7279">
        <f t="shared" si="113"/>
        <v>7218</v>
      </c>
      <c r="B7279" s="138" t="e">
        <f>#REF!</f>
        <v>#REF!</v>
      </c>
      <c r="D7279" s="2" t="e">
        <f t="shared" si="112"/>
        <v>#REF!</v>
      </c>
      <c r="E7279" s="2" t="s">
        <v>79</v>
      </c>
    </row>
    <row r="7280" spans="1:5">
      <c r="A7280">
        <f t="shared" si="113"/>
        <v>7219</v>
      </c>
      <c r="B7280" s="138" t="e">
        <f>#REF!</f>
        <v>#REF!</v>
      </c>
      <c r="D7280" s="2" t="e">
        <f t="shared" si="112"/>
        <v>#REF!</v>
      </c>
      <c r="E7280" s="2" t="s">
        <v>79</v>
      </c>
    </row>
    <row r="7281" spans="1:5">
      <c r="A7281">
        <f t="shared" si="113"/>
        <v>7220</v>
      </c>
      <c r="B7281" s="138" t="e">
        <f>#REF!</f>
        <v>#REF!</v>
      </c>
      <c r="D7281" s="2" t="e">
        <f t="shared" si="112"/>
        <v>#REF!</v>
      </c>
      <c r="E7281" s="2" t="s">
        <v>79</v>
      </c>
    </row>
    <row r="7282" spans="1:5">
      <c r="A7282">
        <f t="shared" si="113"/>
        <v>7221</v>
      </c>
      <c r="B7282" s="138" t="e">
        <f>#REF!</f>
        <v>#REF!</v>
      </c>
      <c r="D7282" s="2" t="e">
        <f t="shared" si="112"/>
        <v>#REF!</v>
      </c>
      <c r="E7282" s="2" t="s">
        <v>79</v>
      </c>
    </row>
    <row r="7283" spans="1:5">
      <c r="A7283">
        <f t="shared" si="113"/>
        <v>7222</v>
      </c>
      <c r="B7283" s="138" t="e">
        <f>#REF!</f>
        <v>#REF!</v>
      </c>
      <c r="D7283" s="2" t="e">
        <f t="shared" si="112"/>
        <v>#REF!</v>
      </c>
      <c r="E7283" s="2" t="s">
        <v>79</v>
      </c>
    </row>
    <row r="7284" spans="1:5">
      <c r="A7284">
        <f t="shared" si="113"/>
        <v>7223</v>
      </c>
      <c r="B7284" s="138" t="e">
        <f>#REF!</f>
        <v>#REF!</v>
      </c>
      <c r="D7284" s="2" t="e">
        <f t="shared" si="112"/>
        <v>#REF!</v>
      </c>
      <c r="E7284" s="2" t="s">
        <v>79</v>
      </c>
    </row>
    <row r="7285" spans="1:5">
      <c r="A7285">
        <f t="shared" si="113"/>
        <v>7224</v>
      </c>
      <c r="B7285" s="138" t="e">
        <f>#REF!</f>
        <v>#REF!</v>
      </c>
      <c r="D7285" s="2" t="e">
        <f t="shared" si="112"/>
        <v>#REF!</v>
      </c>
      <c r="E7285" s="2" t="s">
        <v>79</v>
      </c>
    </row>
    <row r="7286" spans="1:5">
      <c r="A7286">
        <f t="shared" si="113"/>
        <v>7225</v>
      </c>
      <c r="B7286" s="138" t="e">
        <f>#REF!</f>
        <v>#REF!</v>
      </c>
      <c r="D7286" s="2" t="e">
        <f t="shared" si="112"/>
        <v>#REF!</v>
      </c>
      <c r="E7286" s="2" t="s">
        <v>79</v>
      </c>
    </row>
    <row r="7287" spans="1:5">
      <c r="A7287">
        <f t="shared" si="113"/>
        <v>7226</v>
      </c>
      <c r="B7287" s="138" t="e">
        <f>#REF!</f>
        <v>#REF!</v>
      </c>
      <c r="D7287" s="2" t="e">
        <f t="shared" si="112"/>
        <v>#REF!</v>
      </c>
      <c r="E7287" s="2" t="s">
        <v>79</v>
      </c>
    </row>
    <row r="7288" spans="1:5">
      <c r="A7288">
        <f t="shared" si="113"/>
        <v>7227</v>
      </c>
      <c r="B7288" s="138" t="e">
        <f>#REF!</f>
        <v>#REF!</v>
      </c>
      <c r="D7288" s="2" t="e">
        <f t="shared" si="112"/>
        <v>#REF!</v>
      </c>
      <c r="E7288" s="2" t="s">
        <v>79</v>
      </c>
    </row>
    <row r="7289" spans="1:5">
      <c r="A7289">
        <f t="shared" si="113"/>
        <v>7228</v>
      </c>
      <c r="B7289" s="138" t="e">
        <f>#REF!</f>
        <v>#REF!</v>
      </c>
      <c r="D7289" s="2" t="e">
        <f t="shared" si="112"/>
        <v>#REF!</v>
      </c>
      <c r="E7289" s="2" t="s">
        <v>79</v>
      </c>
    </row>
    <row r="7290" spans="1:5">
      <c r="A7290">
        <f t="shared" si="113"/>
        <v>7229</v>
      </c>
      <c r="B7290" s="138" t="e">
        <f>#REF!</f>
        <v>#REF!</v>
      </c>
      <c r="D7290" s="2" t="e">
        <f t="shared" si="112"/>
        <v>#REF!</v>
      </c>
      <c r="E7290" s="2" t="s">
        <v>79</v>
      </c>
    </row>
    <row r="7291" spans="1:5">
      <c r="A7291">
        <f t="shared" si="113"/>
        <v>7230</v>
      </c>
      <c r="B7291" s="138" t="e">
        <f>#REF!</f>
        <v>#REF!</v>
      </c>
      <c r="D7291" s="2" t="e">
        <f t="shared" si="112"/>
        <v>#REF!</v>
      </c>
      <c r="E7291" s="2" t="s">
        <v>79</v>
      </c>
    </row>
    <row r="7292" spans="1:5">
      <c r="A7292">
        <f t="shared" si="113"/>
        <v>7231</v>
      </c>
      <c r="B7292" s="138" t="e">
        <f>#REF!</f>
        <v>#REF!</v>
      </c>
      <c r="D7292" s="2" t="e">
        <f t="shared" si="112"/>
        <v>#REF!</v>
      </c>
      <c r="E7292" s="2" t="s">
        <v>79</v>
      </c>
    </row>
    <row r="7293" spans="1:5">
      <c r="A7293">
        <f t="shared" si="113"/>
        <v>7232</v>
      </c>
      <c r="B7293" s="138" t="e">
        <f>#REF!</f>
        <v>#REF!</v>
      </c>
      <c r="D7293" s="2" t="e">
        <f t="shared" si="112"/>
        <v>#REF!</v>
      </c>
      <c r="E7293" s="2" t="s">
        <v>79</v>
      </c>
    </row>
    <row r="7294" spans="1:5">
      <c r="A7294">
        <f t="shared" si="113"/>
        <v>7233</v>
      </c>
      <c r="B7294" s="138" t="e">
        <f>#REF!</f>
        <v>#REF!</v>
      </c>
      <c r="D7294" s="2" t="e">
        <f t="shared" si="112"/>
        <v>#REF!</v>
      </c>
      <c r="E7294" s="2" t="s">
        <v>79</v>
      </c>
    </row>
    <row r="7295" spans="1:5">
      <c r="A7295">
        <f t="shared" si="113"/>
        <v>7234</v>
      </c>
      <c r="B7295" s="138" t="e">
        <f>#REF!</f>
        <v>#REF!</v>
      </c>
      <c r="D7295" s="2" t="e">
        <f t="shared" ref="D7295:D7358" si="114">IF(ISBLANK(B7295),"OK",IF(A7295-B7295=0,"OK","Error?"))</f>
        <v>#REF!</v>
      </c>
      <c r="E7295" s="2" t="s">
        <v>79</v>
      </c>
    </row>
    <row r="7296" spans="1:5">
      <c r="A7296">
        <f t="shared" si="113"/>
        <v>7235</v>
      </c>
      <c r="B7296" s="138" t="e">
        <f>#REF!</f>
        <v>#REF!</v>
      </c>
      <c r="D7296" s="2" t="e">
        <f t="shared" si="114"/>
        <v>#REF!</v>
      </c>
      <c r="E7296" s="2" t="s">
        <v>79</v>
      </c>
    </row>
    <row r="7297" spans="1:5">
      <c r="A7297">
        <f t="shared" si="113"/>
        <v>7236</v>
      </c>
      <c r="B7297" s="138" t="e">
        <f>#REF!</f>
        <v>#REF!</v>
      </c>
      <c r="D7297" s="2" t="e">
        <f t="shared" si="114"/>
        <v>#REF!</v>
      </c>
      <c r="E7297" s="2" t="s">
        <v>79</v>
      </c>
    </row>
    <row r="7298" spans="1:5">
      <c r="A7298">
        <f t="shared" si="113"/>
        <v>7237</v>
      </c>
      <c r="B7298" s="138" t="e">
        <f>#REF!</f>
        <v>#REF!</v>
      </c>
      <c r="D7298" s="2" t="e">
        <f t="shared" si="114"/>
        <v>#REF!</v>
      </c>
      <c r="E7298" s="2" t="s">
        <v>79</v>
      </c>
    </row>
    <row r="7299" spans="1:5">
      <c r="A7299">
        <f t="shared" si="113"/>
        <v>7238</v>
      </c>
      <c r="B7299" s="138" t="e">
        <f>#REF!</f>
        <v>#REF!</v>
      </c>
      <c r="D7299" s="2" t="e">
        <f t="shared" si="114"/>
        <v>#REF!</v>
      </c>
      <c r="E7299" s="2" t="s">
        <v>79</v>
      </c>
    </row>
    <row r="7300" spans="1:5">
      <c r="A7300">
        <f t="shared" si="113"/>
        <v>7239</v>
      </c>
      <c r="B7300" s="138" t="e">
        <f>#REF!</f>
        <v>#REF!</v>
      </c>
      <c r="D7300" s="2" t="e">
        <f t="shared" si="114"/>
        <v>#REF!</v>
      </c>
      <c r="E7300" s="2" t="s">
        <v>79</v>
      </c>
    </row>
    <row r="7301" spans="1:5">
      <c r="A7301">
        <f t="shared" si="113"/>
        <v>7240</v>
      </c>
      <c r="B7301" s="138" t="e">
        <f>#REF!</f>
        <v>#REF!</v>
      </c>
      <c r="D7301" s="2" t="e">
        <f t="shared" si="114"/>
        <v>#REF!</v>
      </c>
      <c r="E7301" s="2" t="s">
        <v>79</v>
      </c>
    </row>
    <row r="7302" spans="1:5">
      <c r="A7302">
        <f t="shared" si="113"/>
        <v>7241</v>
      </c>
      <c r="B7302" s="138" t="e">
        <f>#REF!</f>
        <v>#REF!</v>
      </c>
      <c r="D7302" s="2" t="e">
        <f t="shared" si="114"/>
        <v>#REF!</v>
      </c>
      <c r="E7302" s="2" t="s">
        <v>79</v>
      </c>
    </row>
    <row r="7303" spans="1:5">
      <c r="A7303">
        <f t="shared" si="113"/>
        <v>7242</v>
      </c>
      <c r="B7303" s="138" t="e">
        <f>#REF!</f>
        <v>#REF!</v>
      </c>
      <c r="D7303" s="2" t="e">
        <f t="shared" si="114"/>
        <v>#REF!</v>
      </c>
      <c r="E7303" s="2" t="s">
        <v>79</v>
      </c>
    </row>
    <row r="7304" spans="1:5">
      <c r="A7304">
        <f t="shared" si="113"/>
        <v>7243</v>
      </c>
      <c r="B7304" s="138" t="e">
        <f>#REF!</f>
        <v>#REF!</v>
      </c>
      <c r="D7304" s="2" t="e">
        <f t="shared" si="114"/>
        <v>#REF!</v>
      </c>
      <c r="E7304" s="2" t="s">
        <v>79</v>
      </c>
    </row>
    <row r="7305" spans="1:5">
      <c r="A7305">
        <f t="shared" si="113"/>
        <v>7244</v>
      </c>
      <c r="B7305" s="138" t="e">
        <f>#REF!</f>
        <v>#REF!</v>
      </c>
      <c r="D7305" s="2" t="e">
        <f t="shared" si="114"/>
        <v>#REF!</v>
      </c>
      <c r="E7305" s="2" t="s">
        <v>79</v>
      </c>
    </row>
    <row r="7306" spans="1:5">
      <c r="A7306">
        <f t="shared" si="113"/>
        <v>7245</v>
      </c>
      <c r="B7306" s="138" t="e">
        <f>#REF!</f>
        <v>#REF!</v>
      </c>
      <c r="D7306" s="2" t="e">
        <f t="shared" si="114"/>
        <v>#REF!</v>
      </c>
      <c r="E7306" s="2" t="s">
        <v>79</v>
      </c>
    </row>
    <row r="7307" spans="1:5">
      <c r="A7307">
        <f t="shared" si="113"/>
        <v>7246</v>
      </c>
      <c r="B7307" s="138" t="e">
        <f>#REF!</f>
        <v>#REF!</v>
      </c>
      <c r="D7307" s="2" t="e">
        <f t="shared" si="114"/>
        <v>#REF!</v>
      </c>
      <c r="E7307" s="2" t="s">
        <v>79</v>
      </c>
    </row>
    <row r="7308" spans="1:5">
      <c r="A7308">
        <f t="shared" si="113"/>
        <v>7247</v>
      </c>
      <c r="B7308" s="138" t="e">
        <f>#REF!</f>
        <v>#REF!</v>
      </c>
      <c r="D7308" s="2" t="e">
        <f t="shared" si="114"/>
        <v>#REF!</v>
      </c>
      <c r="E7308" s="2" t="s">
        <v>79</v>
      </c>
    </row>
    <row r="7309" spans="1:5">
      <c r="A7309">
        <f t="shared" si="113"/>
        <v>7248</v>
      </c>
      <c r="B7309" s="138" t="e">
        <f>#REF!</f>
        <v>#REF!</v>
      </c>
      <c r="D7309" s="2" t="e">
        <f t="shared" si="114"/>
        <v>#REF!</v>
      </c>
      <c r="E7309" s="2" t="s">
        <v>79</v>
      </c>
    </row>
    <row r="7310" spans="1:5">
      <c r="A7310">
        <f t="shared" ref="A7310:A7373" si="115">A7309+1</f>
        <v>7249</v>
      </c>
      <c r="B7310" s="138" t="e">
        <f>#REF!</f>
        <v>#REF!</v>
      </c>
      <c r="D7310" s="2" t="e">
        <f t="shared" si="114"/>
        <v>#REF!</v>
      </c>
      <c r="E7310" s="2" t="s">
        <v>79</v>
      </c>
    </row>
    <row r="7311" spans="1:5">
      <c r="A7311">
        <f t="shared" si="115"/>
        <v>7250</v>
      </c>
      <c r="B7311" s="138" t="e">
        <f>#REF!</f>
        <v>#REF!</v>
      </c>
      <c r="D7311" s="2" t="e">
        <f t="shared" si="114"/>
        <v>#REF!</v>
      </c>
      <c r="E7311" s="2" t="s">
        <v>79</v>
      </c>
    </row>
    <row r="7312" spans="1:5">
      <c r="A7312">
        <f t="shared" si="115"/>
        <v>7251</v>
      </c>
      <c r="B7312" s="138" t="e">
        <f>#REF!</f>
        <v>#REF!</v>
      </c>
      <c r="D7312" s="2" t="e">
        <f t="shared" si="114"/>
        <v>#REF!</v>
      </c>
      <c r="E7312" s="2" t="s">
        <v>79</v>
      </c>
    </row>
    <row r="7313" spans="1:5">
      <c r="A7313">
        <f t="shared" si="115"/>
        <v>7252</v>
      </c>
      <c r="B7313" s="138" t="e">
        <f>#REF!</f>
        <v>#REF!</v>
      </c>
      <c r="D7313" s="2" t="e">
        <f t="shared" si="114"/>
        <v>#REF!</v>
      </c>
      <c r="E7313" s="2" t="s">
        <v>79</v>
      </c>
    </row>
    <row r="7314" spans="1:5">
      <c r="A7314">
        <f t="shared" si="115"/>
        <v>7253</v>
      </c>
      <c r="B7314" s="138" t="e">
        <f>#REF!</f>
        <v>#REF!</v>
      </c>
      <c r="D7314" s="2" t="e">
        <f t="shared" si="114"/>
        <v>#REF!</v>
      </c>
      <c r="E7314" s="2" t="s">
        <v>79</v>
      </c>
    </row>
    <row r="7315" spans="1:5">
      <c r="A7315">
        <f t="shared" si="115"/>
        <v>7254</v>
      </c>
      <c r="B7315" s="138" t="e">
        <f>#REF!</f>
        <v>#REF!</v>
      </c>
      <c r="D7315" s="2" t="e">
        <f t="shared" si="114"/>
        <v>#REF!</v>
      </c>
      <c r="E7315" s="2" t="s">
        <v>79</v>
      </c>
    </row>
    <row r="7316" spans="1:5">
      <c r="A7316">
        <f t="shared" si="115"/>
        <v>7255</v>
      </c>
      <c r="B7316" s="138" t="e">
        <f>#REF!</f>
        <v>#REF!</v>
      </c>
      <c r="D7316" s="2" t="e">
        <f t="shared" si="114"/>
        <v>#REF!</v>
      </c>
      <c r="E7316" s="2" t="s">
        <v>79</v>
      </c>
    </row>
    <row r="7317" spans="1:5">
      <c r="A7317">
        <f t="shared" si="115"/>
        <v>7256</v>
      </c>
      <c r="B7317" s="138" t="e">
        <f>#REF!</f>
        <v>#REF!</v>
      </c>
      <c r="D7317" s="2" t="e">
        <f t="shared" si="114"/>
        <v>#REF!</v>
      </c>
      <c r="E7317" s="2" t="s">
        <v>79</v>
      </c>
    </row>
    <row r="7318" spans="1:5">
      <c r="A7318">
        <f t="shared" si="115"/>
        <v>7257</v>
      </c>
      <c r="B7318" s="138" t="e">
        <f>#REF!</f>
        <v>#REF!</v>
      </c>
      <c r="D7318" s="2" t="e">
        <f t="shared" si="114"/>
        <v>#REF!</v>
      </c>
      <c r="E7318" s="2" t="s">
        <v>79</v>
      </c>
    </row>
    <row r="7319" spans="1:5">
      <c r="A7319">
        <f t="shared" si="115"/>
        <v>7258</v>
      </c>
      <c r="B7319" s="138" t="e">
        <f>#REF!</f>
        <v>#REF!</v>
      </c>
      <c r="D7319" s="2" t="e">
        <f t="shared" si="114"/>
        <v>#REF!</v>
      </c>
      <c r="E7319" s="2" t="s">
        <v>79</v>
      </c>
    </row>
    <row r="7320" spans="1:5">
      <c r="A7320">
        <f t="shared" si="115"/>
        <v>7259</v>
      </c>
      <c r="B7320" s="138" t="e">
        <f>#REF!</f>
        <v>#REF!</v>
      </c>
      <c r="D7320" s="2" t="e">
        <f t="shared" si="114"/>
        <v>#REF!</v>
      </c>
      <c r="E7320" s="2" t="s">
        <v>79</v>
      </c>
    </row>
    <row r="7321" spans="1:5">
      <c r="A7321">
        <f t="shared" si="115"/>
        <v>7260</v>
      </c>
      <c r="B7321" s="138" t="e">
        <f>#REF!</f>
        <v>#REF!</v>
      </c>
      <c r="D7321" s="2" t="e">
        <f t="shared" si="114"/>
        <v>#REF!</v>
      </c>
      <c r="E7321" s="2" t="s">
        <v>79</v>
      </c>
    </row>
    <row r="7322" spans="1:5">
      <c r="A7322">
        <f t="shared" si="115"/>
        <v>7261</v>
      </c>
      <c r="B7322" s="138" t="e">
        <f>#REF!</f>
        <v>#REF!</v>
      </c>
      <c r="D7322" s="2" t="e">
        <f t="shared" si="114"/>
        <v>#REF!</v>
      </c>
      <c r="E7322" s="2" t="s">
        <v>79</v>
      </c>
    </row>
    <row r="7323" spans="1:5">
      <c r="A7323">
        <f t="shared" si="115"/>
        <v>7262</v>
      </c>
      <c r="B7323" s="138" t="e">
        <f>#REF!</f>
        <v>#REF!</v>
      </c>
      <c r="D7323" s="2" t="e">
        <f t="shared" si="114"/>
        <v>#REF!</v>
      </c>
      <c r="E7323" s="2" t="s">
        <v>79</v>
      </c>
    </row>
    <row r="7324" spans="1:5">
      <c r="A7324">
        <f t="shared" si="115"/>
        <v>7263</v>
      </c>
      <c r="B7324" s="138" t="e">
        <f>#REF!</f>
        <v>#REF!</v>
      </c>
      <c r="D7324" s="2" t="e">
        <f t="shared" si="114"/>
        <v>#REF!</v>
      </c>
      <c r="E7324" s="2" t="s">
        <v>79</v>
      </c>
    </row>
    <row r="7325" spans="1:5">
      <c r="A7325">
        <f t="shared" si="115"/>
        <v>7264</v>
      </c>
      <c r="B7325" s="138" t="e">
        <f>#REF!</f>
        <v>#REF!</v>
      </c>
      <c r="D7325" s="2" t="e">
        <f t="shared" si="114"/>
        <v>#REF!</v>
      </c>
      <c r="E7325" s="2" t="s">
        <v>79</v>
      </c>
    </row>
    <row r="7326" spans="1:5">
      <c r="A7326">
        <f t="shared" si="115"/>
        <v>7265</v>
      </c>
      <c r="B7326" s="138" t="e">
        <f>#REF!</f>
        <v>#REF!</v>
      </c>
      <c r="D7326" s="2" t="e">
        <f t="shared" si="114"/>
        <v>#REF!</v>
      </c>
      <c r="E7326" s="2" t="s">
        <v>79</v>
      </c>
    </row>
    <row r="7327" spans="1:5">
      <c r="A7327">
        <f t="shared" si="115"/>
        <v>7266</v>
      </c>
      <c r="B7327" s="138" t="e">
        <f>#REF!</f>
        <v>#REF!</v>
      </c>
      <c r="D7327" s="2" t="e">
        <f t="shared" si="114"/>
        <v>#REF!</v>
      </c>
      <c r="E7327" s="2" t="s">
        <v>79</v>
      </c>
    </row>
    <row r="7328" spans="1:5">
      <c r="A7328">
        <f t="shared" si="115"/>
        <v>7267</v>
      </c>
      <c r="B7328" s="138" t="e">
        <f>#REF!</f>
        <v>#REF!</v>
      </c>
      <c r="D7328" s="2" t="e">
        <f t="shared" si="114"/>
        <v>#REF!</v>
      </c>
      <c r="E7328" s="2" t="s">
        <v>79</v>
      </c>
    </row>
    <row r="7329" spans="1:5">
      <c r="A7329">
        <f t="shared" si="115"/>
        <v>7268</v>
      </c>
      <c r="B7329" s="138" t="e">
        <f>#REF!</f>
        <v>#REF!</v>
      </c>
      <c r="D7329" s="2" t="e">
        <f t="shared" si="114"/>
        <v>#REF!</v>
      </c>
      <c r="E7329" s="2" t="s">
        <v>79</v>
      </c>
    </row>
    <row r="7330" spans="1:5">
      <c r="A7330">
        <f t="shared" si="115"/>
        <v>7269</v>
      </c>
      <c r="B7330" s="138" t="e">
        <f>#REF!</f>
        <v>#REF!</v>
      </c>
      <c r="D7330" s="2" t="e">
        <f t="shared" si="114"/>
        <v>#REF!</v>
      </c>
      <c r="E7330" s="2" t="s">
        <v>79</v>
      </c>
    </row>
    <row r="7331" spans="1:5">
      <c r="A7331">
        <f t="shared" si="115"/>
        <v>7270</v>
      </c>
      <c r="B7331" s="138" t="e">
        <f>#REF!</f>
        <v>#REF!</v>
      </c>
      <c r="D7331" s="2" t="e">
        <f t="shared" si="114"/>
        <v>#REF!</v>
      </c>
      <c r="E7331" s="2" t="s">
        <v>79</v>
      </c>
    </row>
    <row r="7332" spans="1:5">
      <c r="A7332">
        <f t="shared" si="115"/>
        <v>7271</v>
      </c>
      <c r="B7332" s="138" t="e">
        <f>#REF!</f>
        <v>#REF!</v>
      </c>
      <c r="D7332" s="2" t="e">
        <f t="shared" si="114"/>
        <v>#REF!</v>
      </c>
      <c r="E7332" s="2" t="s">
        <v>79</v>
      </c>
    </row>
    <row r="7333" spans="1:5">
      <c r="A7333">
        <f t="shared" si="115"/>
        <v>7272</v>
      </c>
      <c r="B7333" s="138" t="e">
        <f>#REF!</f>
        <v>#REF!</v>
      </c>
      <c r="D7333" s="2" t="e">
        <f t="shared" si="114"/>
        <v>#REF!</v>
      </c>
      <c r="E7333" s="2" t="s">
        <v>79</v>
      </c>
    </row>
    <row r="7334" spans="1:5">
      <c r="A7334">
        <f t="shared" si="115"/>
        <v>7273</v>
      </c>
      <c r="B7334" s="138" t="e">
        <f>#REF!</f>
        <v>#REF!</v>
      </c>
      <c r="D7334" s="2" t="e">
        <f t="shared" si="114"/>
        <v>#REF!</v>
      </c>
      <c r="E7334" s="2" t="s">
        <v>79</v>
      </c>
    </row>
    <row r="7335" spans="1:5">
      <c r="A7335">
        <f t="shared" si="115"/>
        <v>7274</v>
      </c>
      <c r="B7335" s="138" t="e">
        <f>#REF!</f>
        <v>#REF!</v>
      </c>
      <c r="D7335" s="2" t="e">
        <f t="shared" si="114"/>
        <v>#REF!</v>
      </c>
      <c r="E7335" s="2" t="s">
        <v>79</v>
      </c>
    </row>
    <row r="7336" spans="1:5">
      <c r="A7336">
        <f t="shared" si="115"/>
        <v>7275</v>
      </c>
      <c r="B7336" s="138" t="e">
        <f>#REF!</f>
        <v>#REF!</v>
      </c>
      <c r="D7336" s="2" t="e">
        <f t="shared" si="114"/>
        <v>#REF!</v>
      </c>
      <c r="E7336" s="2" t="s">
        <v>79</v>
      </c>
    </row>
    <row r="7337" spans="1:5">
      <c r="A7337">
        <f t="shared" si="115"/>
        <v>7276</v>
      </c>
      <c r="B7337" s="138" t="e">
        <f>#REF!</f>
        <v>#REF!</v>
      </c>
      <c r="D7337" s="2" t="e">
        <f t="shared" si="114"/>
        <v>#REF!</v>
      </c>
      <c r="E7337" s="2" t="s">
        <v>79</v>
      </c>
    </row>
    <row r="7338" spans="1:5">
      <c r="A7338">
        <f t="shared" si="115"/>
        <v>7277</v>
      </c>
      <c r="B7338" s="138" t="e">
        <f>#REF!</f>
        <v>#REF!</v>
      </c>
      <c r="D7338" s="2" t="e">
        <f t="shared" si="114"/>
        <v>#REF!</v>
      </c>
      <c r="E7338" s="2" t="s">
        <v>79</v>
      </c>
    </row>
    <row r="7339" spans="1:5">
      <c r="A7339">
        <f t="shared" si="115"/>
        <v>7278</v>
      </c>
      <c r="B7339" s="138" t="e">
        <f>#REF!</f>
        <v>#REF!</v>
      </c>
      <c r="D7339" s="2" t="e">
        <f t="shared" si="114"/>
        <v>#REF!</v>
      </c>
      <c r="E7339" s="2" t="s">
        <v>79</v>
      </c>
    </row>
    <row r="7340" spans="1:5">
      <c r="A7340">
        <f t="shared" si="115"/>
        <v>7279</v>
      </c>
      <c r="B7340" s="138" t="e">
        <f>#REF!</f>
        <v>#REF!</v>
      </c>
      <c r="D7340" s="2" t="e">
        <f t="shared" si="114"/>
        <v>#REF!</v>
      </c>
      <c r="E7340" s="2" t="s">
        <v>79</v>
      </c>
    </row>
    <row r="7341" spans="1:5">
      <c r="A7341">
        <f t="shared" si="115"/>
        <v>7280</v>
      </c>
      <c r="B7341" s="138" t="e">
        <f>#REF!</f>
        <v>#REF!</v>
      </c>
      <c r="D7341" s="2" t="e">
        <f t="shared" si="114"/>
        <v>#REF!</v>
      </c>
      <c r="E7341" s="2" t="s">
        <v>79</v>
      </c>
    </row>
    <row r="7342" spans="1:5">
      <c r="A7342">
        <f t="shared" si="115"/>
        <v>7281</v>
      </c>
      <c r="B7342" s="138" t="e">
        <f>#REF!</f>
        <v>#REF!</v>
      </c>
      <c r="D7342" s="2" t="e">
        <f t="shared" si="114"/>
        <v>#REF!</v>
      </c>
      <c r="E7342" s="2" t="s">
        <v>79</v>
      </c>
    </row>
    <row r="7343" spans="1:5">
      <c r="A7343">
        <f t="shared" si="115"/>
        <v>7282</v>
      </c>
      <c r="B7343" s="138" t="e">
        <f>#REF!</f>
        <v>#REF!</v>
      </c>
      <c r="D7343" s="2" t="e">
        <f t="shared" si="114"/>
        <v>#REF!</v>
      </c>
      <c r="E7343" s="2" t="s">
        <v>79</v>
      </c>
    </row>
    <row r="7344" spans="1:5">
      <c r="A7344">
        <f t="shared" si="115"/>
        <v>7283</v>
      </c>
      <c r="B7344" s="138" t="e">
        <f>#REF!</f>
        <v>#REF!</v>
      </c>
      <c r="D7344" s="2" t="e">
        <f t="shared" si="114"/>
        <v>#REF!</v>
      </c>
      <c r="E7344" s="2" t="s">
        <v>79</v>
      </c>
    </row>
    <row r="7345" spans="1:5">
      <c r="A7345">
        <f t="shared" si="115"/>
        <v>7284</v>
      </c>
      <c r="B7345" s="138" t="e">
        <f>#REF!</f>
        <v>#REF!</v>
      </c>
      <c r="D7345" s="2" t="e">
        <f t="shared" si="114"/>
        <v>#REF!</v>
      </c>
      <c r="E7345" s="2" t="s">
        <v>79</v>
      </c>
    </row>
    <row r="7346" spans="1:5">
      <c r="A7346">
        <f t="shared" si="115"/>
        <v>7285</v>
      </c>
      <c r="B7346" s="138" t="e">
        <f>#REF!</f>
        <v>#REF!</v>
      </c>
      <c r="D7346" s="2" t="e">
        <f t="shared" si="114"/>
        <v>#REF!</v>
      </c>
      <c r="E7346" s="2" t="s">
        <v>79</v>
      </c>
    </row>
    <row r="7347" spans="1:5">
      <c r="A7347">
        <f t="shared" si="115"/>
        <v>7286</v>
      </c>
      <c r="B7347" s="138" t="e">
        <f>#REF!</f>
        <v>#REF!</v>
      </c>
      <c r="D7347" s="2" t="e">
        <f t="shared" si="114"/>
        <v>#REF!</v>
      </c>
      <c r="E7347" s="2" t="s">
        <v>79</v>
      </c>
    </row>
    <row r="7348" spans="1:5">
      <c r="A7348">
        <f t="shared" si="115"/>
        <v>7287</v>
      </c>
      <c r="B7348" s="138" t="e">
        <f>#REF!</f>
        <v>#REF!</v>
      </c>
      <c r="D7348" s="2" t="e">
        <f t="shared" si="114"/>
        <v>#REF!</v>
      </c>
      <c r="E7348" s="2" t="s">
        <v>79</v>
      </c>
    </row>
    <row r="7349" spans="1:5">
      <c r="A7349">
        <f t="shared" si="115"/>
        <v>7288</v>
      </c>
      <c r="B7349" s="138" t="e">
        <f>#REF!</f>
        <v>#REF!</v>
      </c>
      <c r="D7349" s="2" t="e">
        <f t="shared" si="114"/>
        <v>#REF!</v>
      </c>
      <c r="E7349" s="2" t="s">
        <v>79</v>
      </c>
    </row>
    <row r="7350" spans="1:5">
      <c r="A7350">
        <f t="shared" si="115"/>
        <v>7289</v>
      </c>
      <c r="B7350" s="138" t="e">
        <f>#REF!</f>
        <v>#REF!</v>
      </c>
      <c r="D7350" s="2" t="e">
        <f t="shared" si="114"/>
        <v>#REF!</v>
      </c>
      <c r="E7350" s="2" t="s">
        <v>79</v>
      </c>
    </row>
    <row r="7351" spans="1:5">
      <c r="A7351">
        <f t="shared" si="115"/>
        <v>7290</v>
      </c>
      <c r="B7351" s="138" t="e">
        <f>#REF!</f>
        <v>#REF!</v>
      </c>
      <c r="D7351" s="2" t="e">
        <f t="shared" si="114"/>
        <v>#REF!</v>
      </c>
      <c r="E7351" s="2" t="s">
        <v>79</v>
      </c>
    </row>
    <row r="7352" spans="1:5">
      <c r="A7352">
        <f t="shared" si="115"/>
        <v>7291</v>
      </c>
      <c r="B7352" s="138" t="e">
        <f>#REF!</f>
        <v>#REF!</v>
      </c>
      <c r="D7352" s="2" t="e">
        <f t="shared" si="114"/>
        <v>#REF!</v>
      </c>
      <c r="E7352" s="2" t="s">
        <v>79</v>
      </c>
    </row>
    <row r="7353" spans="1:5">
      <c r="A7353">
        <f t="shared" si="115"/>
        <v>7292</v>
      </c>
      <c r="B7353" s="138" t="e">
        <f>#REF!</f>
        <v>#REF!</v>
      </c>
      <c r="D7353" s="2" t="e">
        <f t="shared" si="114"/>
        <v>#REF!</v>
      </c>
      <c r="E7353" s="2" t="s">
        <v>79</v>
      </c>
    </row>
    <row r="7354" spans="1:5">
      <c r="A7354">
        <f t="shared" si="115"/>
        <v>7293</v>
      </c>
      <c r="B7354" s="138" t="e">
        <f>#REF!</f>
        <v>#REF!</v>
      </c>
      <c r="D7354" s="2" t="e">
        <f t="shared" si="114"/>
        <v>#REF!</v>
      </c>
      <c r="E7354" s="2" t="s">
        <v>79</v>
      </c>
    </row>
    <row r="7355" spans="1:5">
      <c r="A7355">
        <f t="shared" si="115"/>
        <v>7294</v>
      </c>
      <c r="B7355" s="138" t="e">
        <f>#REF!</f>
        <v>#REF!</v>
      </c>
      <c r="D7355" s="2" t="e">
        <f t="shared" si="114"/>
        <v>#REF!</v>
      </c>
      <c r="E7355" s="2" t="s">
        <v>79</v>
      </c>
    </row>
    <row r="7356" spans="1:5">
      <c r="A7356">
        <f t="shared" si="115"/>
        <v>7295</v>
      </c>
      <c r="B7356" s="138" t="e">
        <f>#REF!</f>
        <v>#REF!</v>
      </c>
      <c r="D7356" s="2" t="e">
        <f t="shared" si="114"/>
        <v>#REF!</v>
      </c>
      <c r="E7356" s="2" t="s">
        <v>79</v>
      </c>
    </row>
    <row r="7357" spans="1:5">
      <c r="A7357">
        <f t="shared" si="115"/>
        <v>7296</v>
      </c>
      <c r="B7357" s="138" t="e">
        <f>#REF!</f>
        <v>#REF!</v>
      </c>
      <c r="D7357" s="2" t="e">
        <f t="shared" si="114"/>
        <v>#REF!</v>
      </c>
      <c r="E7357" s="2" t="s">
        <v>79</v>
      </c>
    </row>
    <row r="7358" spans="1:5">
      <c r="A7358">
        <f t="shared" si="115"/>
        <v>7297</v>
      </c>
      <c r="B7358" s="138" t="e">
        <f>#REF!</f>
        <v>#REF!</v>
      </c>
      <c r="D7358" s="2" t="e">
        <f t="shared" si="114"/>
        <v>#REF!</v>
      </c>
      <c r="E7358" s="2" t="s">
        <v>79</v>
      </c>
    </row>
    <row r="7359" spans="1:5">
      <c r="A7359">
        <f t="shared" si="115"/>
        <v>7298</v>
      </c>
      <c r="B7359" s="138" t="e">
        <f>#REF!</f>
        <v>#REF!</v>
      </c>
      <c r="D7359" s="2" t="e">
        <f t="shared" ref="D7359:D7422" si="116">IF(ISBLANK(B7359),"OK",IF(A7359-B7359=0,"OK","Error?"))</f>
        <v>#REF!</v>
      </c>
      <c r="E7359" s="2" t="s">
        <v>79</v>
      </c>
    </row>
    <row r="7360" spans="1:5">
      <c r="A7360">
        <f t="shared" si="115"/>
        <v>7299</v>
      </c>
      <c r="B7360" s="138" t="e">
        <f>#REF!</f>
        <v>#REF!</v>
      </c>
      <c r="D7360" s="2" t="e">
        <f t="shared" si="116"/>
        <v>#REF!</v>
      </c>
      <c r="E7360" s="2" t="s">
        <v>79</v>
      </c>
    </row>
    <row r="7361" spans="1:5">
      <c r="A7361">
        <f t="shared" si="115"/>
        <v>7300</v>
      </c>
      <c r="B7361" s="138" t="e">
        <f>#REF!</f>
        <v>#REF!</v>
      </c>
      <c r="D7361" s="2" t="e">
        <f t="shared" si="116"/>
        <v>#REF!</v>
      </c>
      <c r="E7361" s="2" t="s">
        <v>79</v>
      </c>
    </row>
    <row r="7362" spans="1:5">
      <c r="A7362">
        <f t="shared" si="115"/>
        <v>7301</v>
      </c>
      <c r="B7362" s="138" t="e">
        <f>#REF!</f>
        <v>#REF!</v>
      </c>
      <c r="D7362" s="2" t="e">
        <f t="shared" si="116"/>
        <v>#REF!</v>
      </c>
      <c r="E7362" s="2" t="s">
        <v>79</v>
      </c>
    </row>
    <row r="7363" spans="1:5">
      <c r="A7363">
        <f t="shared" si="115"/>
        <v>7302</v>
      </c>
      <c r="B7363" s="138" t="e">
        <f>#REF!</f>
        <v>#REF!</v>
      </c>
      <c r="D7363" s="2" t="e">
        <f t="shared" si="116"/>
        <v>#REF!</v>
      </c>
      <c r="E7363" s="2" t="s">
        <v>79</v>
      </c>
    </row>
    <row r="7364" spans="1:5">
      <c r="A7364">
        <f t="shared" si="115"/>
        <v>7303</v>
      </c>
      <c r="B7364" s="138" t="e">
        <f>#REF!</f>
        <v>#REF!</v>
      </c>
      <c r="D7364" s="2" t="e">
        <f t="shared" si="116"/>
        <v>#REF!</v>
      </c>
      <c r="E7364" s="2" t="s">
        <v>79</v>
      </c>
    </row>
    <row r="7365" spans="1:5">
      <c r="A7365">
        <f t="shared" si="115"/>
        <v>7304</v>
      </c>
      <c r="B7365" s="138" t="e">
        <f>#REF!</f>
        <v>#REF!</v>
      </c>
      <c r="D7365" s="2" t="e">
        <f t="shared" si="116"/>
        <v>#REF!</v>
      </c>
      <c r="E7365" s="2" t="s">
        <v>79</v>
      </c>
    </row>
    <row r="7366" spans="1:5">
      <c r="A7366">
        <f t="shared" si="115"/>
        <v>7305</v>
      </c>
      <c r="B7366" s="138" t="e">
        <f>#REF!</f>
        <v>#REF!</v>
      </c>
      <c r="D7366" s="2" t="e">
        <f t="shared" si="116"/>
        <v>#REF!</v>
      </c>
      <c r="E7366" s="2" t="s">
        <v>79</v>
      </c>
    </row>
    <row r="7367" spans="1:5">
      <c r="A7367">
        <f t="shared" si="115"/>
        <v>7306</v>
      </c>
      <c r="B7367" s="138" t="e">
        <f>#REF!</f>
        <v>#REF!</v>
      </c>
      <c r="D7367" s="2" t="e">
        <f t="shared" si="116"/>
        <v>#REF!</v>
      </c>
      <c r="E7367" s="2" t="s">
        <v>79</v>
      </c>
    </row>
    <row r="7368" spans="1:5">
      <c r="A7368">
        <f t="shared" si="115"/>
        <v>7307</v>
      </c>
      <c r="B7368" s="138" t="e">
        <f>#REF!</f>
        <v>#REF!</v>
      </c>
      <c r="D7368" s="2" t="e">
        <f t="shared" si="116"/>
        <v>#REF!</v>
      </c>
      <c r="E7368" s="2" t="s">
        <v>79</v>
      </c>
    </row>
    <row r="7369" spans="1:5">
      <c r="A7369">
        <f t="shared" si="115"/>
        <v>7308</v>
      </c>
      <c r="B7369" s="138" t="e">
        <f>#REF!</f>
        <v>#REF!</v>
      </c>
      <c r="D7369" s="2" t="e">
        <f t="shared" si="116"/>
        <v>#REF!</v>
      </c>
      <c r="E7369" s="2" t="s">
        <v>79</v>
      </c>
    </row>
    <row r="7370" spans="1:5">
      <c r="A7370">
        <f t="shared" si="115"/>
        <v>7309</v>
      </c>
      <c r="B7370" s="138" t="e">
        <f>#REF!</f>
        <v>#REF!</v>
      </c>
      <c r="D7370" s="2" t="e">
        <f t="shared" si="116"/>
        <v>#REF!</v>
      </c>
      <c r="E7370" s="2" t="s">
        <v>79</v>
      </c>
    </row>
    <row r="7371" spans="1:5">
      <c r="A7371">
        <f t="shared" si="115"/>
        <v>7310</v>
      </c>
      <c r="B7371" s="138" t="e">
        <f>#REF!</f>
        <v>#REF!</v>
      </c>
      <c r="D7371" s="2" t="e">
        <f t="shared" si="116"/>
        <v>#REF!</v>
      </c>
      <c r="E7371" s="2" t="s">
        <v>79</v>
      </c>
    </row>
    <row r="7372" spans="1:5">
      <c r="A7372">
        <f t="shared" si="115"/>
        <v>7311</v>
      </c>
      <c r="B7372" s="138" t="e">
        <f>#REF!</f>
        <v>#REF!</v>
      </c>
      <c r="D7372" s="2" t="e">
        <f t="shared" si="116"/>
        <v>#REF!</v>
      </c>
      <c r="E7372" s="2" t="s">
        <v>79</v>
      </c>
    </row>
    <row r="7373" spans="1:5">
      <c r="A7373">
        <f t="shared" si="115"/>
        <v>7312</v>
      </c>
      <c r="B7373" s="138" t="e">
        <f>#REF!</f>
        <v>#REF!</v>
      </c>
      <c r="D7373" s="2" t="e">
        <f t="shared" si="116"/>
        <v>#REF!</v>
      </c>
      <c r="E7373" s="2" t="s">
        <v>79</v>
      </c>
    </row>
    <row r="7374" spans="1:5">
      <c r="A7374">
        <f t="shared" ref="A7374:A7437" si="117">A7373+1</f>
        <v>7313</v>
      </c>
      <c r="B7374" s="138" t="e">
        <f>#REF!</f>
        <v>#REF!</v>
      </c>
      <c r="D7374" s="2" t="e">
        <f t="shared" si="116"/>
        <v>#REF!</v>
      </c>
      <c r="E7374" s="2" t="s">
        <v>79</v>
      </c>
    </row>
    <row r="7375" spans="1:5">
      <c r="A7375">
        <f t="shared" si="117"/>
        <v>7314</v>
      </c>
      <c r="B7375" s="138" t="e">
        <f>#REF!</f>
        <v>#REF!</v>
      </c>
      <c r="D7375" s="2" t="e">
        <f t="shared" si="116"/>
        <v>#REF!</v>
      </c>
      <c r="E7375" s="2" t="s">
        <v>79</v>
      </c>
    </row>
    <row r="7376" spans="1:5">
      <c r="A7376">
        <f t="shared" si="117"/>
        <v>7315</v>
      </c>
      <c r="B7376" s="138" t="e">
        <f>#REF!</f>
        <v>#REF!</v>
      </c>
      <c r="D7376" s="2" t="e">
        <f t="shared" si="116"/>
        <v>#REF!</v>
      </c>
      <c r="E7376" s="2" t="s">
        <v>79</v>
      </c>
    </row>
    <row r="7377" spans="1:5">
      <c r="A7377">
        <f t="shared" si="117"/>
        <v>7316</v>
      </c>
      <c r="B7377" s="138" t="e">
        <f>#REF!</f>
        <v>#REF!</v>
      </c>
      <c r="D7377" s="2" t="e">
        <f t="shared" si="116"/>
        <v>#REF!</v>
      </c>
      <c r="E7377" s="2" t="s">
        <v>79</v>
      </c>
    </row>
    <row r="7378" spans="1:5">
      <c r="A7378">
        <f t="shared" si="117"/>
        <v>7317</v>
      </c>
      <c r="B7378" s="138" t="e">
        <f>#REF!</f>
        <v>#REF!</v>
      </c>
      <c r="D7378" s="2" t="e">
        <f t="shared" si="116"/>
        <v>#REF!</v>
      </c>
      <c r="E7378" s="2" t="s">
        <v>79</v>
      </c>
    </row>
    <row r="7379" spans="1:5">
      <c r="A7379">
        <f t="shared" si="117"/>
        <v>7318</v>
      </c>
      <c r="B7379" s="138" t="e">
        <f>#REF!</f>
        <v>#REF!</v>
      </c>
      <c r="D7379" s="2" t="e">
        <f t="shared" si="116"/>
        <v>#REF!</v>
      </c>
      <c r="E7379" s="2" t="s">
        <v>79</v>
      </c>
    </row>
    <row r="7380" spans="1:5">
      <c r="A7380">
        <f t="shared" si="117"/>
        <v>7319</v>
      </c>
      <c r="B7380" s="138" t="e">
        <f>#REF!</f>
        <v>#REF!</v>
      </c>
      <c r="D7380" s="2" t="e">
        <f t="shared" si="116"/>
        <v>#REF!</v>
      </c>
      <c r="E7380" s="2" t="s">
        <v>79</v>
      </c>
    </row>
    <row r="7381" spans="1:5">
      <c r="A7381">
        <f t="shared" si="117"/>
        <v>7320</v>
      </c>
      <c r="B7381" s="138" t="e">
        <f>#REF!</f>
        <v>#REF!</v>
      </c>
      <c r="D7381" s="2" t="e">
        <f t="shared" si="116"/>
        <v>#REF!</v>
      </c>
      <c r="E7381" s="2" t="s">
        <v>79</v>
      </c>
    </row>
    <row r="7382" spans="1:5">
      <c r="A7382">
        <f t="shared" si="117"/>
        <v>7321</v>
      </c>
      <c r="B7382" s="138" t="e">
        <f>#REF!</f>
        <v>#REF!</v>
      </c>
      <c r="D7382" s="2" t="e">
        <f t="shared" si="116"/>
        <v>#REF!</v>
      </c>
      <c r="E7382" s="2" t="s">
        <v>79</v>
      </c>
    </row>
    <row r="7383" spans="1:5">
      <c r="A7383">
        <f t="shared" si="117"/>
        <v>7322</v>
      </c>
      <c r="B7383" s="138" t="e">
        <f>#REF!</f>
        <v>#REF!</v>
      </c>
      <c r="D7383" s="2" t="e">
        <f t="shared" si="116"/>
        <v>#REF!</v>
      </c>
      <c r="E7383" s="2" t="s">
        <v>79</v>
      </c>
    </row>
    <row r="7384" spans="1:5">
      <c r="A7384">
        <f t="shared" si="117"/>
        <v>7323</v>
      </c>
      <c r="B7384" s="138" t="e">
        <f>#REF!</f>
        <v>#REF!</v>
      </c>
      <c r="D7384" s="2" t="e">
        <f t="shared" si="116"/>
        <v>#REF!</v>
      </c>
      <c r="E7384" s="2" t="s">
        <v>79</v>
      </c>
    </row>
    <row r="7385" spans="1:5">
      <c r="A7385">
        <f t="shared" si="117"/>
        <v>7324</v>
      </c>
      <c r="B7385" s="138" t="e">
        <f>#REF!</f>
        <v>#REF!</v>
      </c>
      <c r="D7385" s="2" t="e">
        <f t="shared" si="116"/>
        <v>#REF!</v>
      </c>
      <c r="E7385" s="2" t="s">
        <v>79</v>
      </c>
    </row>
    <row r="7386" spans="1:5">
      <c r="A7386">
        <f t="shared" si="117"/>
        <v>7325</v>
      </c>
      <c r="B7386" s="138" t="e">
        <f>#REF!</f>
        <v>#REF!</v>
      </c>
      <c r="D7386" s="2" t="e">
        <f t="shared" si="116"/>
        <v>#REF!</v>
      </c>
      <c r="E7386" s="2" t="s">
        <v>79</v>
      </c>
    </row>
    <row r="7387" spans="1:5">
      <c r="A7387">
        <f t="shared" si="117"/>
        <v>7326</v>
      </c>
      <c r="B7387" s="138" t="e">
        <f>#REF!</f>
        <v>#REF!</v>
      </c>
      <c r="D7387" s="2" t="e">
        <f t="shared" si="116"/>
        <v>#REF!</v>
      </c>
      <c r="E7387" s="2" t="s">
        <v>79</v>
      </c>
    </row>
    <row r="7388" spans="1:5">
      <c r="A7388">
        <f t="shared" si="117"/>
        <v>7327</v>
      </c>
      <c r="B7388" s="138" t="e">
        <f>#REF!</f>
        <v>#REF!</v>
      </c>
      <c r="D7388" s="2" t="e">
        <f t="shared" si="116"/>
        <v>#REF!</v>
      </c>
      <c r="E7388" s="2" t="s">
        <v>79</v>
      </c>
    </row>
    <row r="7389" spans="1:5">
      <c r="A7389">
        <f t="shared" si="117"/>
        <v>7328</v>
      </c>
      <c r="B7389" s="138" t="e">
        <f>#REF!</f>
        <v>#REF!</v>
      </c>
      <c r="D7389" s="2" t="e">
        <f t="shared" si="116"/>
        <v>#REF!</v>
      </c>
      <c r="E7389" s="2" t="s">
        <v>79</v>
      </c>
    </row>
    <row r="7390" spans="1:5">
      <c r="A7390">
        <f t="shared" si="117"/>
        <v>7329</v>
      </c>
      <c r="B7390" s="138" t="e">
        <f>#REF!</f>
        <v>#REF!</v>
      </c>
      <c r="D7390" s="2" t="e">
        <f t="shared" si="116"/>
        <v>#REF!</v>
      </c>
      <c r="E7390" s="2" t="s">
        <v>79</v>
      </c>
    </row>
    <row r="7391" spans="1:5">
      <c r="A7391">
        <f t="shared" si="117"/>
        <v>7330</v>
      </c>
      <c r="B7391" s="138" t="e">
        <f>#REF!</f>
        <v>#REF!</v>
      </c>
      <c r="D7391" s="2" t="e">
        <f t="shared" si="116"/>
        <v>#REF!</v>
      </c>
      <c r="E7391" s="2" t="s">
        <v>79</v>
      </c>
    </row>
    <row r="7392" spans="1:5">
      <c r="A7392">
        <f t="shared" si="117"/>
        <v>7331</v>
      </c>
      <c r="B7392" s="138" t="e">
        <f>#REF!</f>
        <v>#REF!</v>
      </c>
      <c r="D7392" s="2" t="e">
        <f t="shared" si="116"/>
        <v>#REF!</v>
      </c>
      <c r="E7392" s="2" t="s">
        <v>79</v>
      </c>
    </row>
    <row r="7393" spans="1:5">
      <c r="A7393">
        <f t="shared" si="117"/>
        <v>7332</v>
      </c>
      <c r="B7393" s="138" t="e">
        <f>#REF!</f>
        <v>#REF!</v>
      </c>
      <c r="D7393" s="2" t="e">
        <f t="shared" si="116"/>
        <v>#REF!</v>
      </c>
      <c r="E7393" s="2" t="s">
        <v>79</v>
      </c>
    </row>
    <row r="7394" spans="1:5">
      <c r="A7394">
        <f t="shared" si="117"/>
        <v>7333</v>
      </c>
      <c r="B7394" s="138" t="e">
        <f>#REF!</f>
        <v>#REF!</v>
      </c>
      <c r="D7394" s="2" t="e">
        <f t="shared" si="116"/>
        <v>#REF!</v>
      </c>
      <c r="E7394" s="2" t="s">
        <v>79</v>
      </c>
    </row>
    <row r="7395" spans="1:5">
      <c r="A7395">
        <f t="shared" si="117"/>
        <v>7334</v>
      </c>
      <c r="B7395" s="138" t="e">
        <f>#REF!</f>
        <v>#REF!</v>
      </c>
      <c r="D7395" s="2" t="e">
        <f t="shared" si="116"/>
        <v>#REF!</v>
      </c>
      <c r="E7395" s="2" t="s">
        <v>79</v>
      </c>
    </row>
    <row r="7396" spans="1:5">
      <c r="A7396">
        <f t="shared" si="117"/>
        <v>7335</v>
      </c>
      <c r="B7396" s="138" t="e">
        <f>#REF!</f>
        <v>#REF!</v>
      </c>
      <c r="D7396" s="2" t="e">
        <f t="shared" si="116"/>
        <v>#REF!</v>
      </c>
      <c r="E7396" s="2" t="s">
        <v>79</v>
      </c>
    </row>
    <row r="7397" spans="1:5">
      <c r="A7397">
        <f t="shared" si="117"/>
        <v>7336</v>
      </c>
      <c r="B7397" s="138" t="e">
        <f>#REF!</f>
        <v>#REF!</v>
      </c>
      <c r="D7397" s="2" t="e">
        <f t="shared" si="116"/>
        <v>#REF!</v>
      </c>
      <c r="E7397" s="2" t="s">
        <v>79</v>
      </c>
    </row>
    <row r="7398" spans="1:5">
      <c r="A7398">
        <f t="shared" si="117"/>
        <v>7337</v>
      </c>
      <c r="B7398" s="138" t="e">
        <f>#REF!</f>
        <v>#REF!</v>
      </c>
      <c r="D7398" s="2" t="e">
        <f t="shared" si="116"/>
        <v>#REF!</v>
      </c>
      <c r="E7398" s="2" t="s">
        <v>79</v>
      </c>
    </row>
    <row r="7399" spans="1:5">
      <c r="A7399">
        <f t="shared" si="117"/>
        <v>7338</v>
      </c>
      <c r="B7399" s="138" t="e">
        <f>#REF!</f>
        <v>#REF!</v>
      </c>
      <c r="D7399" s="2" t="e">
        <f t="shared" si="116"/>
        <v>#REF!</v>
      </c>
      <c r="E7399" s="2" t="s">
        <v>79</v>
      </c>
    </row>
    <row r="7400" spans="1:5">
      <c r="A7400">
        <f t="shared" si="117"/>
        <v>7339</v>
      </c>
      <c r="B7400" s="138" t="e">
        <f>#REF!</f>
        <v>#REF!</v>
      </c>
      <c r="D7400" s="2" t="e">
        <f t="shared" si="116"/>
        <v>#REF!</v>
      </c>
      <c r="E7400" s="2" t="s">
        <v>79</v>
      </c>
    </row>
    <row r="7401" spans="1:5">
      <c r="A7401">
        <f t="shared" si="117"/>
        <v>7340</v>
      </c>
      <c r="B7401" s="138" t="e">
        <f>#REF!</f>
        <v>#REF!</v>
      </c>
      <c r="D7401" s="2" t="e">
        <f t="shared" si="116"/>
        <v>#REF!</v>
      </c>
      <c r="E7401" s="2" t="s">
        <v>79</v>
      </c>
    </row>
    <row r="7402" spans="1:5">
      <c r="A7402">
        <f t="shared" si="117"/>
        <v>7341</v>
      </c>
      <c r="B7402" s="138" t="e">
        <f>#REF!</f>
        <v>#REF!</v>
      </c>
      <c r="D7402" s="2" t="e">
        <f t="shared" si="116"/>
        <v>#REF!</v>
      </c>
      <c r="E7402" s="2" t="s">
        <v>79</v>
      </c>
    </row>
    <row r="7403" spans="1:5">
      <c r="A7403">
        <f t="shared" si="117"/>
        <v>7342</v>
      </c>
      <c r="B7403" s="138" t="e">
        <f>#REF!</f>
        <v>#REF!</v>
      </c>
      <c r="D7403" s="2" t="e">
        <f t="shared" si="116"/>
        <v>#REF!</v>
      </c>
      <c r="E7403" s="2" t="s">
        <v>79</v>
      </c>
    </row>
    <row r="7404" spans="1:5">
      <c r="A7404">
        <f t="shared" si="117"/>
        <v>7343</v>
      </c>
      <c r="B7404" s="138" t="e">
        <f>#REF!</f>
        <v>#REF!</v>
      </c>
      <c r="D7404" s="2" t="e">
        <f t="shared" si="116"/>
        <v>#REF!</v>
      </c>
      <c r="E7404" s="2" t="s">
        <v>79</v>
      </c>
    </row>
    <row r="7405" spans="1:5">
      <c r="A7405">
        <f t="shared" si="117"/>
        <v>7344</v>
      </c>
      <c r="B7405" s="138" t="e">
        <f>#REF!</f>
        <v>#REF!</v>
      </c>
      <c r="D7405" s="2" t="e">
        <f t="shared" si="116"/>
        <v>#REF!</v>
      </c>
      <c r="E7405" s="2" t="s">
        <v>79</v>
      </c>
    </row>
    <row r="7406" spans="1:5">
      <c r="A7406">
        <f t="shared" si="117"/>
        <v>7345</v>
      </c>
      <c r="B7406" s="138" t="e">
        <f>#REF!</f>
        <v>#REF!</v>
      </c>
      <c r="D7406" s="2" t="e">
        <f t="shared" si="116"/>
        <v>#REF!</v>
      </c>
      <c r="E7406" s="2" t="s">
        <v>79</v>
      </c>
    </row>
    <row r="7407" spans="1:5">
      <c r="A7407">
        <f t="shared" si="117"/>
        <v>7346</v>
      </c>
      <c r="B7407" s="138" t="e">
        <f>#REF!</f>
        <v>#REF!</v>
      </c>
      <c r="D7407" s="2" t="e">
        <f t="shared" si="116"/>
        <v>#REF!</v>
      </c>
      <c r="E7407" s="2" t="s">
        <v>79</v>
      </c>
    </row>
    <row r="7408" spans="1:5">
      <c r="A7408">
        <f t="shared" si="117"/>
        <v>7347</v>
      </c>
      <c r="B7408" s="138" t="e">
        <f>#REF!</f>
        <v>#REF!</v>
      </c>
      <c r="D7408" s="2" t="e">
        <f t="shared" si="116"/>
        <v>#REF!</v>
      </c>
      <c r="E7408" s="2" t="s">
        <v>79</v>
      </c>
    </row>
    <row r="7409" spans="1:5">
      <c r="A7409">
        <f t="shared" si="117"/>
        <v>7348</v>
      </c>
      <c r="B7409" s="138" t="e">
        <f>#REF!</f>
        <v>#REF!</v>
      </c>
      <c r="D7409" s="2" t="e">
        <f t="shared" si="116"/>
        <v>#REF!</v>
      </c>
      <c r="E7409" s="2" t="s">
        <v>79</v>
      </c>
    </row>
    <row r="7410" spans="1:5">
      <c r="A7410">
        <f t="shared" si="117"/>
        <v>7349</v>
      </c>
      <c r="B7410" s="138" t="e">
        <f>#REF!</f>
        <v>#REF!</v>
      </c>
      <c r="D7410" s="2" t="e">
        <f t="shared" si="116"/>
        <v>#REF!</v>
      </c>
      <c r="E7410" s="2" t="s">
        <v>79</v>
      </c>
    </row>
    <row r="7411" spans="1:5">
      <c r="A7411">
        <f t="shared" si="117"/>
        <v>7350</v>
      </c>
      <c r="B7411" s="138" t="e">
        <f>#REF!</f>
        <v>#REF!</v>
      </c>
      <c r="D7411" s="2" t="e">
        <f t="shared" si="116"/>
        <v>#REF!</v>
      </c>
      <c r="E7411" s="2" t="s">
        <v>79</v>
      </c>
    </row>
    <row r="7412" spans="1:5">
      <c r="A7412">
        <f t="shared" si="117"/>
        <v>7351</v>
      </c>
      <c r="B7412" s="138" t="e">
        <f>#REF!</f>
        <v>#REF!</v>
      </c>
      <c r="D7412" s="2" t="e">
        <f t="shared" si="116"/>
        <v>#REF!</v>
      </c>
      <c r="E7412" s="2" t="s">
        <v>79</v>
      </c>
    </row>
    <row r="7413" spans="1:5">
      <c r="A7413">
        <f t="shared" si="117"/>
        <v>7352</v>
      </c>
      <c r="B7413" s="138" t="e">
        <f>#REF!</f>
        <v>#REF!</v>
      </c>
      <c r="D7413" s="2" t="e">
        <f t="shared" si="116"/>
        <v>#REF!</v>
      </c>
      <c r="E7413" s="2" t="s">
        <v>79</v>
      </c>
    </row>
    <row r="7414" spans="1:5">
      <c r="A7414">
        <f t="shared" si="117"/>
        <v>7353</v>
      </c>
      <c r="B7414" s="138" t="e">
        <f>#REF!</f>
        <v>#REF!</v>
      </c>
      <c r="D7414" s="2" t="e">
        <f t="shared" si="116"/>
        <v>#REF!</v>
      </c>
      <c r="E7414" s="2" t="s">
        <v>79</v>
      </c>
    </row>
    <row r="7415" spans="1:5">
      <c r="A7415">
        <f t="shared" si="117"/>
        <v>7354</v>
      </c>
      <c r="B7415" s="138" t="e">
        <f>#REF!</f>
        <v>#REF!</v>
      </c>
      <c r="D7415" s="2" t="e">
        <f t="shared" si="116"/>
        <v>#REF!</v>
      </c>
      <c r="E7415" s="2" t="s">
        <v>79</v>
      </c>
    </row>
    <row r="7416" spans="1:5">
      <c r="A7416">
        <f t="shared" si="117"/>
        <v>7355</v>
      </c>
      <c r="B7416" s="138" t="e">
        <f>#REF!</f>
        <v>#REF!</v>
      </c>
      <c r="D7416" s="2" t="e">
        <f t="shared" si="116"/>
        <v>#REF!</v>
      </c>
      <c r="E7416" s="2" t="s">
        <v>79</v>
      </c>
    </row>
    <row r="7417" spans="1:5">
      <c r="A7417">
        <f t="shared" si="117"/>
        <v>7356</v>
      </c>
      <c r="B7417" s="138" t="e">
        <f>#REF!</f>
        <v>#REF!</v>
      </c>
      <c r="D7417" s="2" t="e">
        <f t="shared" si="116"/>
        <v>#REF!</v>
      </c>
      <c r="E7417" s="2" t="s">
        <v>79</v>
      </c>
    </row>
    <row r="7418" spans="1:5">
      <c r="A7418">
        <f t="shared" si="117"/>
        <v>7357</v>
      </c>
      <c r="B7418" s="138" t="e">
        <f>#REF!</f>
        <v>#REF!</v>
      </c>
      <c r="D7418" s="2" t="e">
        <f t="shared" si="116"/>
        <v>#REF!</v>
      </c>
      <c r="E7418" s="2" t="s">
        <v>79</v>
      </c>
    </row>
    <row r="7419" spans="1:5">
      <c r="A7419">
        <f t="shared" si="117"/>
        <v>7358</v>
      </c>
      <c r="B7419" s="138" t="e">
        <f>#REF!</f>
        <v>#REF!</v>
      </c>
      <c r="D7419" s="2" t="e">
        <f t="shared" si="116"/>
        <v>#REF!</v>
      </c>
      <c r="E7419" s="2" t="s">
        <v>79</v>
      </c>
    </row>
    <row r="7420" spans="1:5">
      <c r="A7420">
        <f t="shared" si="117"/>
        <v>7359</v>
      </c>
      <c r="B7420" s="138" t="e">
        <f>#REF!</f>
        <v>#REF!</v>
      </c>
      <c r="D7420" s="2" t="e">
        <f t="shared" si="116"/>
        <v>#REF!</v>
      </c>
      <c r="E7420" s="2" t="s">
        <v>79</v>
      </c>
    </row>
    <row r="7421" spans="1:5">
      <c r="A7421">
        <f t="shared" si="117"/>
        <v>7360</v>
      </c>
      <c r="B7421" s="138" t="e">
        <f>#REF!</f>
        <v>#REF!</v>
      </c>
      <c r="D7421" s="2" t="e">
        <f t="shared" si="116"/>
        <v>#REF!</v>
      </c>
      <c r="E7421" s="2" t="s">
        <v>79</v>
      </c>
    </row>
    <row r="7422" spans="1:5">
      <c r="A7422">
        <f t="shared" si="117"/>
        <v>7361</v>
      </c>
      <c r="B7422" s="138" t="e">
        <f>#REF!</f>
        <v>#REF!</v>
      </c>
      <c r="D7422" s="2" t="e">
        <f t="shared" si="116"/>
        <v>#REF!</v>
      </c>
      <c r="E7422" s="2" t="s">
        <v>79</v>
      </c>
    </row>
    <row r="7423" spans="1:5">
      <c r="A7423">
        <f t="shared" si="117"/>
        <v>7362</v>
      </c>
      <c r="B7423" s="138" t="e">
        <f>#REF!</f>
        <v>#REF!</v>
      </c>
      <c r="D7423" s="2" t="e">
        <f t="shared" ref="D7423:D7486" si="118">IF(ISBLANK(B7423),"OK",IF(A7423-B7423=0,"OK","Error?"))</f>
        <v>#REF!</v>
      </c>
      <c r="E7423" s="2" t="s">
        <v>79</v>
      </c>
    </row>
    <row r="7424" spans="1:5">
      <c r="A7424">
        <f t="shared" si="117"/>
        <v>7363</v>
      </c>
      <c r="B7424" s="138" t="e">
        <f>#REF!</f>
        <v>#REF!</v>
      </c>
      <c r="D7424" s="2" t="e">
        <f t="shared" si="118"/>
        <v>#REF!</v>
      </c>
      <c r="E7424" s="2" t="s">
        <v>79</v>
      </c>
    </row>
    <row r="7425" spans="1:5">
      <c r="A7425">
        <f t="shared" si="117"/>
        <v>7364</v>
      </c>
      <c r="B7425" s="138" t="e">
        <f>#REF!</f>
        <v>#REF!</v>
      </c>
      <c r="D7425" s="2" t="e">
        <f t="shared" si="118"/>
        <v>#REF!</v>
      </c>
      <c r="E7425" s="2" t="s">
        <v>79</v>
      </c>
    </row>
    <row r="7426" spans="1:5">
      <c r="A7426">
        <f t="shared" si="117"/>
        <v>7365</v>
      </c>
      <c r="B7426" s="138" t="e">
        <f>#REF!</f>
        <v>#REF!</v>
      </c>
      <c r="D7426" s="2" t="e">
        <f t="shared" si="118"/>
        <v>#REF!</v>
      </c>
      <c r="E7426" s="2" t="s">
        <v>79</v>
      </c>
    </row>
    <row r="7427" spans="1:5">
      <c r="A7427">
        <f t="shared" si="117"/>
        <v>7366</v>
      </c>
      <c r="B7427" s="138" t="e">
        <f>#REF!</f>
        <v>#REF!</v>
      </c>
      <c r="D7427" s="2" t="e">
        <f t="shared" si="118"/>
        <v>#REF!</v>
      </c>
      <c r="E7427" s="2" t="s">
        <v>79</v>
      </c>
    </row>
    <row r="7428" spans="1:5">
      <c r="A7428">
        <f t="shared" si="117"/>
        <v>7367</v>
      </c>
      <c r="B7428" s="138" t="e">
        <f>#REF!</f>
        <v>#REF!</v>
      </c>
      <c r="D7428" s="2" t="e">
        <f t="shared" si="118"/>
        <v>#REF!</v>
      </c>
      <c r="E7428" s="2" t="s">
        <v>79</v>
      </c>
    </row>
    <row r="7429" spans="1:5">
      <c r="A7429">
        <f t="shared" si="117"/>
        <v>7368</v>
      </c>
      <c r="B7429" s="138" t="e">
        <f>#REF!</f>
        <v>#REF!</v>
      </c>
      <c r="D7429" s="2" t="e">
        <f t="shared" si="118"/>
        <v>#REF!</v>
      </c>
      <c r="E7429" s="2" t="s">
        <v>79</v>
      </c>
    </row>
    <row r="7430" spans="1:5">
      <c r="A7430">
        <f t="shared" si="117"/>
        <v>7369</v>
      </c>
      <c r="B7430" s="138" t="e">
        <f>#REF!</f>
        <v>#REF!</v>
      </c>
      <c r="D7430" s="2" t="e">
        <f t="shared" si="118"/>
        <v>#REF!</v>
      </c>
      <c r="E7430" s="2" t="s">
        <v>79</v>
      </c>
    </row>
    <row r="7431" spans="1:5">
      <c r="A7431">
        <f t="shared" si="117"/>
        <v>7370</v>
      </c>
      <c r="B7431" s="138" t="e">
        <f>#REF!</f>
        <v>#REF!</v>
      </c>
      <c r="D7431" s="2" t="e">
        <f t="shared" si="118"/>
        <v>#REF!</v>
      </c>
      <c r="E7431" s="2" t="s">
        <v>79</v>
      </c>
    </row>
    <row r="7432" spans="1:5">
      <c r="A7432">
        <f t="shared" si="117"/>
        <v>7371</v>
      </c>
      <c r="B7432" s="138" t="e">
        <f>#REF!</f>
        <v>#REF!</v>
      </c>
      <c r="D7432" s="2" t="e">
        <f t="shared" si="118"/>
        <v>#REF!</v>
      </c>
      <c r="E7432" s="2" t="s">
        <v>79</v>
      </c>
    </row>
    <row r="7433" spans="1:5">
      <c r="A7433">
        <f t="shared" si="117"/>
        <v>7372</v>
      </c>
      <c r="B7433" s="138" t="e">
        <f>#REF!</f>
        <v>#REF!</v>
      </c>
      <c r="D7433" s="2" t="e">
        <f t="shared" si="118"/>
        <v>#REF!</v>
      </c>
      <c r="E7433" s="2" t="s">
        <v>79</v>
      </c>
    </row>
    <row r="7434" spans="1:5">
      <c r="A7434">
        <f t="shared" si="117"/>
        <v>7373</v>
      </c>
      <c r="B7434" s="138" t="e">
        <f>#REF!</f>
        <v>#REF!</v>
      </c>
      <c r="D7434" s="2" t="e">
        <f t="shared" si="118"/>
        <v>#REF!</v>
      </c>
      <c r="E7434" s="2" t="s">
        <v>79</v>
      </c>
    </row>
    <row r="7435" spans="1:5">
      <c r="A7435">
        <f t="shared" si="117"/>
        <v>7374</v>
      </c>
      <c r="B7435" s="138" t="e">
        <f>#REF!</f>
        <v>#REF!</v>
      </c>
      <c r="D7435" s="2" t="e">
        <f t="shared" si="118"/>
        <v>#REF!</v>
      </c>
      <c r="E7435" s="2" t="s">
        <v>79</v>
      </c>
    </row>
    <row r="7436" spans="1:5">
      <c r="A7436">
        <f t="shared" si="117"/>
        <v>7375</v>
      </c>
      <c r="B7436" s="138" t="e">
        <f>#REF!</f>
        <v>#REF!</v>
      </c>
      <c r="D7436" s="2" t="e">
        <f t="shared" si="118"/>
        <v>#REF!</v>
      </c>
      <c r="E7436" s="2" t="s">
        <v>79</v>
      </c>
    </row>
    <row r="7437" spans="1:5">
      <c r="A7437">
        <f t="shared" si="117"/>
        <v>7376</v>
      </c>
      <c r="B7437" s="138" t="e">
        <f>#REF!</f>
        <v>#REF!</v>
      </c>
      <c r="D7437" s="2" t="e">
        <f t="shared" si="118"/>
        <v>#REF!</v>
      </c>
      <c r="E7437" s="2" t="s">
        <v>79</v>
      </c>
    </row>
    <row r="7438" spans="1:5">
      <c r="A7438">
        <f t="shared" ref="A7438:A7501" si="119">A7437+1</f>
        <v>7377</v>
      </c>
      <c r="B7438" s="138" t="e">
        <f>#REF!</f>
        <v>#REF!</v>
      </c>
      <c r="D7438" s="2" t="e">
        <f t="shared" si="118"/>
        <v>#REF!</v>
      </c>
      <c r="E7438" s="2" t="s">
        <v>79</v>
      </c>
    </row>
    <row r="7439" spans="1:5">
      <c r="A7439">
        <f t="shared" si="119"/>
        <v>7378</v>
      </c>
      <c r="B7439" s="138" t="e">
        <f>#REF!</f>
        <v>#REF!</v>
      </c>
      <c r="D7439" s="2" t="e">
        <f t="shared" si="118"/>
        <v>#REF!</v>
      </c>
      <c r="E7439" s="2" t="s">
        <v>79</v>
      </c>
    </row>
    <row r="7440" spans="1:5">
      <c r="A7440">
        <f t="shared" si="119"/>
        <v>7379</v>
      </c>
      <c r="B7440" s="138" t="e">
        <f>#REF!</f>
        <v>#REF!</v>
      </c>
      <c r="D7440" s="2" t="e">
        <f t="shared" si="118"/>
        <v>#REF!</v>
      </c>
      <c r="E7440" s="2" t="s">
        <v>79</v>
      </c>
    </row>
    <row r="7441" spans="1:5">
      <c r="A7441">
        <f t="shared" si="119"/>
        <v>7380</v>
      </c>
      <c r="B7441" s="138" t="e">
        <f>#REF!</f>
        <v>#REF!</v>
      </c>
      <c r="D7441" s="2" t="e">
        <f t="shared" si="118"/>
        <v>#REF!</v>
      </c>
      <c r="E7441" s="2" t="s">
        <v>79</v>
      </c>
    </row>
    <row r="7442" spans="1:5">
      <c r="A7442">
        <f t="shared" si="119"/>
        <v>7381</v>
      </c>
      <c r="B7442" s="138" t="e">
        <f>#REF!</f>
        <v>#REF!</v>
      </c>
      <c r="D7442" s="2" t="e">
        <f t="shared" si="118"/>
        <v>#REF!</v>
      </c>
      <c r="E7442" s="2" t="s">
        <v>79</v>
      </c>
    </row>
    <row r="7443" spans="1:5">
      <c r="A7443">
        <f t="shared" si="119"/>
        <v>7382</v>
      </c>
      <c r="B7443" s="138" t="e">
        <f>#REF!</f>
        <v>#REF!</v>
      </c>
      <c r="D7443" s="2" t="e">
        <f t="shared" si="118"/>
        <v>#REF!</v>
      </c>
      <c r="E7443" s="2" t="s">
        <v>79</v>
      </c>
    </row>
    <row r="7444" spans="1:5">
      <c r="A7444">
        <f t="shared" si="119"/>
        <v>7383</v>
      </c>
      <c r="B7444" s="138" t="e">
        <f>#REF!</f>
        <v>#REF!</v>
      </c>
      <c r="D7444" s="2" t="e">
        <f t="shared" si="118"/>
        <v>#REF!</v>
      </c>
      <c r="E7444" s="2" t="s">
        <v>79</v>
      </c>
    </row>
    <row r="7445" spans="1:5">
      <c r="A7445">
        <f t="shared" si="119"/>
        <v>7384</v>
      </c>
      <c r="B7445" s="138" t="e">
        <f>#REF!</f>
        <v>#REF!</v>
      </c>
      <c r="D7445" s="2" t="e">
        <f t="shared" si="118"/>
        <v>#REF!</v>
      </c>
      <c r="E7445" s="2" t="s">
        <v>79</v>
      </c>
    </row>
    <row r="7446" spans="1:5">
      <c r="A7446">
        <f t="shared" si="119"/>
        <v>7385</v>
      </c>
      <c r="B7446" s="138" t="e">
        <f>#REF!</f>
        <v>#REF!</v>
      </c>
      <c r="D7446" s="2" t="e">
        <f t="shared" si="118"/>
        <v>#REF!</v>
      </c>
      <c r="E7446" s="2" t="s">
        <v>79</v>
      </c>
    </row>
    <row r="7447" spans="1:5">
      <c r="A7447">
        <f t="shared" si="119"/>
        <v>7386</v>
      </c>
      <c r="B7447" s="138" t="e">
        <f>#REF!</f>
        <v>#REF!</v>
      </c>
      <c r="D7447" s="2" t="e">
        <f t="shared" si="118"/>
        <v>#REF!</v>
      </c>
      <c r="E7447" s="2" t="s">
        <v>79</v>
      </c>
    </row>
    <row r="7448" spans="1:5">
      <c r="A7448">
        <f t="shared" si="119"/>
        <v>7387</v>
      </c>
      <c r="B7448" s="138" t="e">
        <f>#REF!</f>
        <v>#REF!</v>
      </c>
      <c r="D7448" s="2" t="e">
        <f t="shared" si="118"/>
        <v>#REF!</v>
      </c>
      <c r="E7448" s="2" t="s">
        <v>79</v>
      </c>
    </row>
    <row r="7449" spans="1:5">
      <c r="A7449">
        <f t="shared" si="119"/>
        <v>7388</v>
      </c>
      <c r="B7449" s="138" t="e">
        <f>#REF!</f>
        <v>#REF!</v>
      </c>
      <c r="D7449" s="2" t="e">
        <f t="shared" si="118"/>
        <v>#REF!</v>
      </c>
      <c r="E7449" s="2" t="s">
        <v>79</v>
      </c>
    </row>
    <row r="7450" spans="1:5">
      <c r="A7450">
        <f t="shared" si="119"/>
        <v>7389</v>
      </c>
      <c r="B7450" s="138" t="e">
        <f>#REF!</f>
        <v>#REF!</v>
      </c>
      <c r="D7450" s="2" t="e">
        <f t="shared" si="118"/>
        <v>#REF!</v>
      </c>
      <c r="E7450" s="2" t="s">
        <v>79</v>
      </c>
    </row>
    <row r="7451" spans="1:5">
      <c r="A7451">
        <f t="shared" si="119"/>
        <v>7390</v>
      </c>
      <c r="B7451" s="138" t="e">
        <f>#REF!</f>
        <v>#REF!</v>
      </c>
      <c r="D7451" s="2" t="e">
        <f t="shared" si="118"/>
        <v>#REF!</v>
      </c>
      <c r="E7451" s="2" t="s">
        <v>79</v>
      </c>
    </row>
    <row r="7452" spans="1:5">
      <c r="A7452">
        <f t="shared" si="119"/>
        <v>7391</v>
      </c>
      <c r="B7452" s="138" t="e">
        <f>#REF!</f>
        <v>#REF!</v>
      </c>
      <c r="D7452" s="2" t="e">
        <f t="shared" si="118"/>
        <v>#REF!</v>
      </c>
      <c r="E7452" s="2" t="s">
        <v>79</v>
      </c>
    </row>
    <row r="7453" spans="1:5">
      <c r="A7453">
        <f t="shared" si="119"/>
        <v>7392</v>
      </c>
      <c r="B7453" s="138" t="e">
        <f>#REF!</f>
        <v>#REF!</v>
      </c>
      <c r="D7453" s="2" t="e">
        <f t="shared" si="118"/>
        <v>#REF!</v>
      </c>
      <c r="E7453" s="2" t="s">
        <v>79</v>
      </c>
    </row>
    <row r="7454" spans="1:5">
      <c r="A7454">
        <f t="shared" si="119"/>
        <v>7393</v>
      </c>
      <c r="B7454" s="138" t="e">
        <f>#REF!</f>
        <v>#REF!</v>
      </c>
      <c r="D7454" s="2" t="e">
        <f t="shared" si="118"/>
        <v>#REF!</v>
      </c>
      <c r="E7454" s="2" t="s">
        <v>79</v>
      </c>
    </row>
    <row r="7455" spans="1:5">
      <c r="A7455">
        <f t="shared" si="119"/>
        <v>7394</v>
      </c>
      <c r="B7455" s="138" t="e">
        <f>#REF!</f>
        <v>#REF!</v>
      </c>
      <c r="D7455" s="2" t="e">
        <f t="shared" si="118"/>
        <v>#REF!</v>
      </c>
      <c r="E7455" s="2" t="s">
        <v>79</v>
      </c>
    </row>
    <row r="7456" spans="1:5">
      <c r="A7456">
        <f t="shared" si="119"/>
        <v>7395</v>
      </c>
      <c r="B7456" s="138" t="e">
        <f>#REF!</f>
        <v>#REF!</v>
      </c>
      <c r="D7456" s="2" t="e">
        <f t="shared" si="118"/>
        <v>#REF!</v>
      </c>
      <c r="E7456" s="2" t="s">
        <v>79</v>
      </c>
    </row>
    <row r="7457" spans="1:5">
      <c r="A7457">
        <f t="shared" si="119"/>
        <v>7396</v>
      </c>
      <c r="B7457" s="138" t="e">
        <f>#REF!</f>
        <v>#REF!</v>
      </c>
      <c r="D7457" s="2" t="e">
        <f t="shared" si="118"/>
        <v>#REF!</v>
      </c>
      <c r="E7457" s="2" t="s">
        <v>79</v>
      </c>
    </row>
    <row r="7458" spans="1:5">
      <c r="A7458">
        <f t="shared" si="119"/>
        <v>7397</v>
      </c>
      <c r="B7458" s="138" t="e">
        <f>#REF!</f>
        <v>#REF!</v>
      </c>
      <c r="D7458" s="2" t="e">
        <f t="shared" si="118"/>
        <v>#REF!</v>
      </c>
      <c r="E7458" s="2" t="s">
        <v>79</v>
      </c>
    </row>
    <row r="7459" spans="1:5">
      <c r="A7459">
        <f t="shared" si="119"/>
        <v>7398</v>
      </c>
      <c r="B7459" s="138" t="e">
        <f>#REF!</f>
        <v>#REF!</v>
      </c>
      <c r="D7459" s="2" t="e">
        <f t="shared" si="118"/>
        <v>#REF!</v>
      </c>
      <c r="E7459" s="2" t="s">
        <v>79</v>
      </c>
    </row>
    <row r="7460" spans="1:5">
      <c r="A7460">
        <f t="shared" si="119"/>
        <v>7399</v>
      </c>
      <c r="B7460" s="138" t="e">
        <f>#REF!</f>
        <v>#REF!</v>
      </c>
      <c r="D7460" s="2" t="e">
        <f t="shared" si="118"/>
        <v>#REF!</v>
      </c>
      <c r="E7460" s="2" t="s">
        <v>79</v>
      </c>
    </row>
    <row r="7461" spans="1:5">
      <c r="A7461">
        <f t="shared" si="119"/>
        <v>7400</v>
      </c>
      <c r="B7461" s="138" t="e">
        <f>#REF!</f>
        <v>#REF!</v>
      </c>
      <c r="D7461" s="2" t="e">
        <f t="shared" si="118"/>
        <v>#REF!</v>
      </c>
      <c r="E7461" s="2" t="s">
        <v>79</v>
      </c>
    </row>
    <row r="7462" spans="1:5">
      <c r="A7462">
        <f t="shared" si="119"/>
        <v>7401</v>
      </c>
      <c r="B7462" s="138" t="e">
        <f>#REF!</f>
        <v>#REF!</v>
      </c>
      <c r="D7462" s="2" t="e">
        <f t="shared" si="118"/>
        <v>#REF!</v>
      </c>
      <c r="E7462" s="2" t="s">
        <v>79</v>
      </c>
    </row>
    <row r="7463" spans="1:5">
      <c r="A7463">
        <f t="shared" si="119"/>
        <v>7402</v>
      </c>
      <c r="B7463" s="138" t="e">
        <f>#REF!</f>
        <v>#REF!</v>
      </c>
      <c r="D7463" s="2" t="e">
        <f t="shared" si="118"/>
        <v>#REF!</v>
      </c>
      <c r="E7463" s="2" t="s">
        <v>79</v>
      </c>
    </row>
    <row r="7464" spans="1:5">
      <c r="A7464">
        <f t="shared" si="119"/>
        <v>7403</v>
      </c>
      <c r="B7464" s="138" t="e">
        <f>#REF!</f>
        <v>#REF!</v>
      </c>
      <c r="D7464" s="2" t="e">
        <f t="shared" si="118"/>
        <v>#REF!</v>
      </c>
      <c r="E7464" s="2" t="s">
        <v>79</v>
      </c>
    </row>
    <row r="7465" spans="1:5">
      <c r="A7465">
        <f t="shared" si="119"/>
        <v>7404</v>
      </c>
      <c r="B7465" s="138" t="e">
        <f>#REF!</f>
        <v>#REF!</v>
      </c>
      <c r="D7465" s="2" t="e">
        <f t="shared" si="118"/>
        <v>#REF!</v>
      </c>
      <c r="E7465" s="2" t="s">
        <v>79</v>
      </c>
    </row>
    <row r="7466" spans="1:5">
      <c r="A7466">
        <f t="shared" si="119"/>
        <v>7405</v>
      </c>
      <c r="B7466" s="138" t="e">
        <f>#REF!</f>
        <v>#REF!</v>
      </c>
      <c r="D7466" s="2" t="e">
        <f t="shared" si="118"/>
        <v>#REF!</v>
      </c>
      <c r="E7466" s="2" t="s">
        <v>79</v>
      </c>
    </row>
    <row r="7467" spans="1:5">
      <c r="A7467">
        <f t="shared" si="119"/>
        <v>7406</v>
      </c>
      <c r="B7467" s="138" t="e">
        <f>#REF!</f>
        <v>#REF!</v>
      </c>
      <c r="D7467" s="2" t="e">
        <f t="shared" si="118"/>
        <v>#REF!</v>
      </c>
      <c r="E7467" s="2" t="s">
        <v>79</v>
      </c>
    </row>
    <row r="7468" spans="1:5">
      <c r="A7468">
        <f t="shared" si="119"/>
        <v>7407</v>
      </c>
      <c r="B7468" s="138" t="e">
        <f>#REF!</f>
        <v>#REF!</v>
      </c>
      <c r="D7468" s="2" t="e">
        <f t="shared" si="118"/>
        <v>#REF!</v>
      </c>
      <c r="E7468" s="2" t="s">
        <v>79</v>
      </c>
    </row>
    <row r="7469" spans="1:5">
      <c r="A7469">
        <f t="shared" si="119"/>
        <v>7408</v>
      </c>
      <c r="B7469" s="138" t="e">
        <f>#REF!</f>
        <v>#REF!</v>
      </c>
      <c r="D7469" s="2" t="e">
        <f t="shared" si="118"/>
        <v>#REF!</v>
      </c>
      <c r="E7469" s="2" t="s">
        <v>79</v>
      </c>
    </row>
    <row r="7470" spans="1:5">
      <c r="A7470">
        <f t="shared" si="119"/>
        <v>7409</v>
      </c>
      <c r="B7470" s="138" t="e">
        <f>#REF!</f>
        <v>#REF!</v>
      </c>
      <c r="D7470" s="2" t="e">
        <f t="shared" si="118"/>
        <v>#REF!</v>
      </c>
      <c r="E7470" s="2" t="s">
        <v>79</v>
      </c>
    </row>
    <row r="7471" spans="1:5">
      <c r="A7471">
        <f t="shared" si="119"/>
        <v>7410</v>
      </c>
      <c r="B7471" s="138" t="e">
        <f>#REF!</f>
        <v>#REF!</v>
      </c>
      <c r="D7471" s="2" t="e">
        <f t="shared" si="118"/>
        <v>#REF!</v>
      </c>
      <c r="E7471" s="2" t="s">
        <v>79</v>
      </c>
    </row>
    <row r="7472" spans="1:5">
      <c r="A7472">
        <f t="shared" si="119"/>
        <v>7411</v>
      </c>
      <c r="B7472" s="138" t="e">
        <f>#REF!</f>
        <v>#REF!</v>
      </c>
      <c r="D7472" s="2" t="e">
        <f t="shared" si="118"/>
        <v>#REF!</v>
      </c>
      <c r="E7472" s="2" t="s">
        <v>79</v>
      </c>
    </row>
    <row r="7473" spans="1:5">
      <c r="A7473">
        <f t="shared" si="119"/>
        <v>7412</v>
      </c>
      <c r="B7473" s="138" t="e">
        <f>#REF!</f>
        <v>#REF!</v>
      </c>
      <c r="D7473" s="2" t="e">
        <f t="shared" si="118"/>
        <v>#REF!</v>
      </c>
      <c r="E7473" s="2" t="s">
        <v>79</v>
      </c>
    </row>
    <row r="7474" spans="1:5">
      <c r="A7474">
        <f t="shared" si="119"/>
        <v>7413</v>
      </c>
      <c r="B7474" s="138" t="e">
        <f>#REF!</f>
        <v>#REF!</v>
      </c>
      <c r="D7474" s="2" t="e">
        <f t="shared" si="118"/>
        <v>#REF!</v>
      </c>
      <c r="E7474" s="2" t="s">
        <v>79</v>
      </c>
    </row>
    <row r="7475" spans="1:5">
      <c r="A7475">
        <f t="shared" si="119"/>
        <v>7414</v>
      </c>
      <c r="B7475" s="138" t="e">
        <f>#REF!</f>
        <v>#REF!</v>
      </c>
      <c r="D7475" s="2" t="e">
        <f t="shared" si="118"/>
        <v>#REF!</v>
      </c>
      <c r="E7475" s="2" t="s">
        <v>79</v>
      </c>
    </row>
    <row r="7476" spans="1:5">
      <c r="A7476">
        <f t="shared" si="119"/>
        <v>7415</v>
      </c>
      <c r="B7476" s="138" t="e">
        <f>#REF!</f>
        <v>#REF!</v>
      </c>
      <c r="D7476" s="2" t="e">
        <f t="shared" si="118"/>
        <v>#REF!</v>
      </c>
      <c r="E7476" s="2" t="s">
        <v>79</v>
      </c>
    </row>
    <row r="7477" spans="1:5">
      <c r="A7477">
        <f t="shared" si="119"/>
        <v>7416</v>
      </c>
      <c r="B7477" s="138" t="e">
        <f>#REF!</f>
        <v>#REF!</v>
      </c>
      <c r="D7477" s="2" t="e">
        <f t="shared" si="118"/>
        <v>#REF!</v>
      </c>
      <c r="E7477" s="2" t="s">
        <v>79</v>
      </c>
    </row>
    <row r="7478" spans="1:5">
      <c r="A7478">
        <f t="shared" si="119"/>
        <v>7417</v>
      </c>
      <c r="B7478" s="138" t="e">
        <f>#REF!</f>
        <v>#REF!</v>
      </c>
      <c r="D7478" s="2" t="e">
        <f t="shared" si="118"/>
        <v>#REF!</v>
      </c>
      <c r="E7478" s="2" t="s">
        <v>79</v>
      </c>
    </row>
    <row r="7479" spans="1:5">
      <c r="A7479">
        <f t="shared" si="119"/>
        <v>7418</v>
      </c>
      <c r="B7479" s="138" t="e">
        <f>#REF!</f>
        <v>#REF!</v>
      </c>
      <c r="D7479" s="2" t="e">
        <f t="shared" si="118"/>
        <v>#REF!</v>
      </c>
      <c r="E7479" s="2" t="s">
        <v>79</v>
      </c>
    </row>
    <row r="7480" spans="1:5">
      <c r="A7480">
        <f t="shared" si="119"/>
        <v>7419</v>
      </c>
      <c r="B7480" s="138" t="e">
        <f>#REF!</f>
        <v>#REF!</v>
      </c>
      <c r="D7480" s="2" t="e">
        <f t="shared" si="118"/>
        <v>#REF!</v>
      </c>
      <c r="E7480" s="2" t="s">
        <v>79</v>
      </c>
    </row>
    <row r="7481" spans="1:5">
      <c r="A7481">
        <f t="shared" si="119"/>
        <v>7420</v>
      </c>
      <c r="B7481" s="138" t="e">
        <f>#REF!</f>
        <v>#REF!</v>
      </c>
      <c r="D7481" s="2" t="e">
        <f t="shared" si="118"/>
        <v>#REF!</v>
      </c>
      <c r="E7481" s="2" t="s">
        <v>79</v>
      </c>
    </row>
    <row r="7482" spans="1:5">
      <c r="A7482">
        <f t="shared" si="119"/>
        <v>7421</v>
      </c>
      <c r="B7482" s="138" t="e">
        <f>#REF!</f>
        <v>#REF!</v>
      </c>
      <c r="D7482" s="2" t="e">
        <f t="shared" si="118"/>
        <v>#REF!</v>
      </c>
      <c r="E7482" s="2" t="s">
        <v>79</v>
      </c>
    </row>
    <row r="7483" spans="1:5">
      <c r="A7483">
        <f t="shared" si="119"/>
        <v>7422</v>
      </c>
      <c r="B7483" s="138" t="e">
        <f>#REF!</f>
        <v>#REF!</v>
      </c>
      <c r="D7483" s="2" t="e">
        <f t="shared" si="118"/>
        <v>#REF!</v>
      </c>
      <c r="E7483" s="2" t="s">
        <v>79</v>
      </c>
    </row>
    <row r="7484" spans="1:5">
      <c r="A7484">
        <f t="shared" si="119"/>
        <v>7423</v>
      </c>
      <c r="B7484" s="138" t="e">
        <f>#REF!</f>
        <v>#REF!</v>
      </c>
      <c r="D7484" s="2" t="e">
        <f t="shared" si="118"/>
        <v>#REF!</v>
      </c>
      <c r="E7484" s="2" t="s">
        <v>79</v>
      </c>
    </row>
    <row r="7485" spans="1:5">
      <c r="A7485">
        <f t="shared" si="119"/>
        <v>7424</v>
      </c>
      <c r="B7485" s="138" t="e">
        <f>#REF!</f>
        <v>#REF!</v>
      </c>
      <c r="D7485" s="2" t="e">
        <f t="shared" si="118"/>
        <v>#REF!</v>
      </c>
      <c r="E7485" s="2" t="s">
        <v>79</v>
      </c>
    </row>
    <row r="7486" spans="1:5">
      <c r="A7486">
        <f t="shared" si="119"/>
        <v>7425</v>
      </c>
      <c r="B7486" s="138" t="e">
        <f>#REF!</f>
        <v>#REF!</v>
      </c>
      <c r="D7486" s="2" t="e">
        <f t="shared" si="118"/>
        <v>#REF!</v>
      </c>
      <c r="E7486" s="2" t="s">
        <v>79</v>
      </c>
    </row>
    <row r="7487" spans="1:5">
      <c r="A7487">
        <f t="shared" si="119"/>
        <v>7426</v>
      </c>
      <c r="B7487" s="138" t="e">
        <f>#REF!</f>
        <v>#REF!</v>
      </c>
      <c r="D7487" s="2" t="e">
        <f t="shared" ref="D7487:D7550" si="120">IF(ISBLANK(B7487),"OK",IF(A7487-B7487=0,"OK","Error?"))</f>
        <v>#REF!</v>
      </c>
      <c r="E7487" s="2" t="s">
        <v>79</v>
      </c>
    </row>
    <row r="7488" spans="1:5">
      <c r="A7488">
        <f t="shared" si="119"/>
        <v>7427</v>
      </c>
      <c r="B7488" s="138" t="e">
        <f>#REF!</f>
        <v>#REF!</v>
      </c>
      <c r="D7488" s="2" t="e">
        <f t="shared" si="120"/>
        <v>#REF!</v>
      </c>
      <c r="E7488" s="2" t="s">
        <v>79</v>
      </c>
    </row>
    <row r="7489" spans="1:5">
      <c r="A7489">
        <f t="shared" si="119"/>
        <v>7428</v>
      </c>
      <c r="B7489" s="138" t="e">
        <f>#REF!</f>
        <v>#REF!</v>
      </c>
      <c r="D7489" s="2" t="e">
        <f t="shared" si="120"/>
        <v>#REF!</v>
      </c>
      <c r="E7489" s="2" t="s">
        <v>79</v>
      </c>
    </row>
    <row r="7490" spans="1:5">
      <c r="A7490">
        <f t="shared" si="119"/>
        <v>7429</v>
      </c>
      <c r="B7490" s="138" t="e">
        <f>#REF!</f>
        <v>#REF!</v>
      </c>
      <c r="D7490" s="2" t="e">
        <f t="shared" si="120"/>
        <v>#REF!</v>
      </c>
      <c r="E7490" s="2" t="s">
        <v>79</v>
      </c>
    </row>
    <row r="7491" spans="1:5">
      <c r="A7491">
        <f t="shared" si="119"/>
        <v>7430</v>
      </c>
      <c r="B7491" s="138" t="e">
        <f>#REF!</f>
        <v>#REF!</v>
      </c>
      <c r="D7491" s="2" t="e">
        <f t="shared" si="120"/>
        <v>#REF!</v>
      </c>
      <c r="E7491" s="2" t="s">
        <v>79</v>
      </c>
    </row>
    <row r="7492" spans="1:5">
      <c r="A7492">
        <f t="shared" si="119"/>
        <v>7431</v>
      </c>
      <c r="B7492" s="138" t="e">
        <f>#REF!</f>
        <v>#REF!</v>
      </c>
      <c r="D7492" s="2" t="e">
        <f t="shared" si="120"/>
        <v>#REF!</v>
      </c>
      <c r="E7492" s="2" t="s">
        <v>79</v>
      </c>
    </row>
    <row r="7493" spans="1:5">
      <c r="A7493">
        <f t="shared" si="119"/>
        <v>7432</v>
      </c>
      <c r="B7493" s="138" t="e">
        <f>#REF!</f>
        <v>#REF!</v>
      </c>
      <c r="D7493" s="2" t="e">
        <f t="shared" si="120"/>
        <v>#REF!</v>
      </c>
      <c r="E7493" s="2" t="s">
        <v>79</v>
      </c>
    </row>
    <row r="7494" spans="1:5">
      <c r="A7494">
        <f t="shared" si="119"/>
        <v>7433</v>
      </c>
      <c r="B7494" s="138" t="e">
        <f>#REF!</f>
        <v>#REF!</v>
      </c>
      <c r="D7494" s="2" t="e">
        <f t="shared" si="120"/>
        <v>#REF!</v>
      </c>
      <c r="E7494" s="2" t="s">
        <v>79</v>
      </c>
    </row>
    <row r="7495" spans="1:5">
      <c r="A7495">
        <f t="shared" si="119"/>
        <v>7434</v>
      </c>
      <c r="B7495" s="138" t="e">
        <f>#REF!</f>
        <v>#REF!</v>
      </c>
      <c r="D7495" s="2" t="e">
        <f t="shared" si="120"/>
        <v>#REF!</v>
      </c>
      <c r="E7495" s="2" t="s">
        <v>79</v>
      </c>
    </row>
    <row r="7496" spans="1:5">
      <c r="A7496">
        <f t="shared" si="119"/>
        <v>7435</v>
      </c>
      <c r="B7496" s="138" t="e">
        <f>#REF!</f>
        <v>#REF!</v>
      </c>
      <c r="D7496" s="2" t="e">
        <f t="shared" si="120"/>
        <v>#REF!</v>
      </c>
      <c r="E7496" s="2" t="s">
        <v>79</v>
      </c>
    </row>
    <row r="7497" spans="1:5">
      <c r="A7497">
        <f t="shared" si="119"/>
        <v>7436</v>
      </c>
      <c r="B7497" s="138" t="e">
        <f>#REF!</f>
        <v>#REF!</v>
      </c>
      <c r="D7497" s="2" t="e">
        <f t="shared" si="120"/>
        <v>#REF!</v>
      </c>
      <c r="E7497" s="2" t="s">
        <v>79</v>
      </c>
    </row>
    <row r="7498" spans="1:5">
      <c r="A7498">
        <f t="shared" si="119"/>
        <v>7437</v>
      </c>
      <c r="B7498" s="138" t="e">
        <f>#REF!</f>
        <v>#REF!</v>
      </c>
      <c r="D7498" s="2" t="e">
        <f t="shared" si="120"/>
        <v>#REF!</v>
      </c>
      <c r="E7498" s="2" t="s">
        <v>79</v>
      </c>
    </row>
    <row r="7499" spans="1:5">
      <c r="A7499">
        <f t="shared" si="119"/>
        <v>7438</v>
      </c>
      <c r="B7499" s="138" t="e">
        <f>#REF!</f>
        <v>#REF!</v>
      </c>
      <c r="D7499" s="2" t="e">
        <f t="shared" si="120"/>
        <v>#REF!</v>
      </c>
      <c r="E7499" s="2" t="s">
        <v>79</v>
      </c>
    </row>
    <row r="7500" spans="1:5">
      <c r="A7500">
        <f t="shared" si="119"/>
        <v>7439</v>
      </c>
      <c r="B7500" s="138" t="e">
        <f>#REF!</f>
        <v>#REF!</v>
      </c>
      <c r="D7500" s="2" t="e">
        <f t="shared" si="120"/>
        <v>#REF!</v>
      </c>
      <c r="E7500" s="2" t="s">
        <v>79</v>
      </c>
    </row>
    <row r="7501" spans="1:5">
      <c r="A7501">
        <f t="shared" si="119"/>
        <v>7440</v>
      </c>
      <c r="B7501" s="138" t="e">
        <f>#REF!</f>
        <v>#REF!</v>
      </c>
      <c r="D7501" s="2" t="e">
        <f t="shared" si="120"/>
        <v>#REF!</v>
      </c>
      <c r="E7501" s="2" t="s">
        <v>79</v>
      </c>
    </row>
    <row r="7502" spans="1:5">
      <c r="A7502">
        <f t="shared" ref="A7502:A7565" si="121">A7501+1</f>
        <v>7441</v>
      </c>
      <c r="B7502" s="138" t="e">
        <f>#REF!</f>
        <v>#REF!</v>
      </c>
      <c r="D7502" s="2" t="e">
        <f t="shared" si="120"/>
        <v>#REF!</v>
      </c>
      <c r="E7502" s="2" t="s">
        <v>79</v>
      </c>
    </row>
    <row r="7503" spans="1:5">
      <c r="A7503">
        <f t="shared" si="121"/>
        <v>7442</v>
      </c>
      <c r="B7503" s="138" t="e">
        <f>#REF!</f>
        <v>#REF!</v>
      </c>
      <c r="D7503" s="2" t="e">
        <f t="shared" si="120"/>
        <v>#REF!</v>
      </c>
      <c r="E7503" s="2" t="s">
        <v>79</v>
      </c>
    </row>
    <row r="7504" spans="1:5">
      <c r="A7504">
        <f t="shared" si="121"/>
        <v>7443</v>
      </c>
      <c r="B7504" s="138" t="e">
        <f>#REF!</f>
        <v>#REF!</v>
      </c>
      <c r="D7504" s="2" t="e">
        <f t="shared" si="120"/>
        <v>#REF!</v>
      </c>
      <c r="E7504" s="2" t="s">
        <v>79</v>
      </c>
    </row>
    <row r="7505" spans="1:5">
      <c r="A7505">
        <f t="shared" si="121"/>
        <v>7444</v>
      </c>
      <c r="B7505" s="138" t="e">
        <f>#REF!</f>
        <v>#REF!</v>
      </c>
      <c r="D7505" s="2" t="e">
        <f t="shared" si="120"/>
        <v>#REF!</v>
      </c>
      <c r="E7505" s="2" t="s">
        <v>79</v>
      </c>
    </row>
    <row r="7506" spans="1:5">
      <c r="A7506">
        <f t="shared" si="121"/>
        <v>7445</v>
      </c>
      <c r="B7506" s="138" t="e">
        <f>#REF!</f>
        <v>#REF!</v>
      </c>
      <c r="D7506" s="2" t="e">
        <f t="shared" si="120"/>
        <v>#REF!</v>
      </c>
      <c r="E7506" s="2" t="s">
        <v>79</v>
      </c>
    </row>
    <row r="7507" spans="1:5">
      <c r="A7507">
        <f t="shared" si="121"/>
        <v>7446</v>
      </c>
      <c r="B7507" s="138" t="e">
        <f>#REF!</f>
        <v>#REF!</v>
      </c>
      <c r="D7507" s="2" t="e">
        <f t="shared" si="120"/>
        <v>#REF!</v>
      </c>
      <c r="E7507" s="2" t="s">
        <v>79</v>
      </c>
    </row>
    <row r="7508" spans="1:5">
      <c r="A7508">
        <f t="shared" si="121"/>
        <v>7447</v>
      </c>
      <c r="B7508" s="138" t="e">
        <f>#REF!</f>
        <v>#REF!</v>
      </c>
      <c r="D7508" s="2" t="e">
        <f t="shared" si="120"/>
        <v>#REF!</v>
      </c>
      <c r="E7508" s="2" t="s">
        <v>79</v>
      </c>
    </row>
    <row r="7509" spans="1:5">
      <c r="A7509">
        <f t="shared" si="121"/>
        <v>7448</v>
      </c>
      <c r="B7509" s="138" t="e">
        <f>#REF!</f>
        <v>#REF!</v>
      </c>
      <c r="D7509" s="2" t="e">
        <f t="shared" si="120"/>
        <v>#REF!</v>
      </c>
      <c r="E7509" s="2" t="s">
        <v>79</v>
      </c>
    </row>
    <row r="7510" spans="1:5">
      <c r="A7510">
        <f t="shared" si="121"/>
        <v>7449</v>
      </c>
      <c r="B7510" s="138" t="e">
        <f>#REF!</f>
        <v>#REF!</v>
      </c>
      <c r="D7510" s="2" t="e">
        <f t="shared" si="120"/>
        <v>#REF!</v>
      </c>
      <c r="E7510" s="2" t="s">
        <v>79</v>
      </c>
    </row>
    <row r="7511" spans="1:5">
      <c r="A7511">
        <f t="shared" si="121"/>
        <v>7450</v>
      </c>
      <c r="B7511" s="138" t="e">
        <f>#REF!</f>
        <v>#REF!</v>
      </c>
      <c r="D7511" s="2" t="e">
        <f t="shared" si="120"/>
        <v>#REF!</v>
      </c>
      <c r="E7511" s="2" t="s">
        <v>79</v>
      </c>
    </row>
    <row r="7512" spans="1:5">
      <c r="A7512">
        <f t="shared" si="121"/>
        <v>7451</v>
      </c>
      <c r="B7512" s="138" t="e">
        <f>#REF!</f>
        <v>#REF!</v>
      </c>
      <c r="D7512" s="2" t="e">
        <f t="shared" si="120"/>
        <v>#REF!</v>
      </c>
      <c r="E7512" s="2" t="s">
        <v>79</v>
      </c>
    </row>
    <row r="7513" spans="1:5">
      <c r="A7513">
        <f t="shared" si="121"/>
        <v>7452</v>
      </c>
      <c r="B7513" s="138" t="e">
        <f>#REF!</f>
        <v>#REF!</v>
      </c>
      <c r="D7513" s="2" t="e">
        <f t="shared" si="120"/>
        <v>#REF!</v>
      </c>
      <c r="E7513" s="2" t="s">
        <v>79</v>
      </c>
    </row>
    <row r="7514" spans="1:5">
      <c r="A7514">
        <f t="shared" si="121"/>
        <v>7453</v>
      </c>
      <c r="B7514" s="138" t="e">
        <f>#REF!</f>
        <v>#REF!</v>
      </c>
      <c r="D7514" s="2" t="e">
        <f t="shared" si="120"/>
        <v>#REF!</v>
      </c>
      <c r="E7514" s="2" t="s">
        <v>79</v>
      </c>
    </row>
    <row r="7515" spans="1:5">
      <c r="A7515">
        <f t="shared" si="121"/>
        <v>7454</v>
      </c>
      <c r="B7515" s="138" t="e">
        <f>#REF!</f>
        <v>#REF!</v>
      </c>
      <c r="D7515" s="2" t="e">
        <f t="shared" si="120"/>
        <v>#REF!</v>
      </c>
      <c r="E7515" s="2" t="s">
        <v>79</v>
      </c>
    </row>
    <row r="7516" spans="1:5">
      <c r="A7516">
        <f t="shared" si="121"/>
        <v>7455</v>
      </c>
      <c r="B7516" s="138" t="e">
        <f>#REF!</f>
        <v>#REF!</v>
      </c>
      <c r="D7516" s="2" t="e">
        <f t="shared" si="120"/>
        <v>#REF!</v>
      </c>
      <c r="E7516" s="2" t="s">
        <v>79</v>
      </c>
    </row>
    <row r="7517" spans="1:5">
      <c r="A7517">
        <f t="shared" si="121"/>
        <v>7456</v>
      </c>
      <c r="B7517" s="138" t="e">
        <f>#REF!</f>
        <v>#REF!</v>
      </c>
      <c r="D7517" s="2" t="e">
        <f t="shared" si="120"/>
        <v>#REF!</v>
      </c>
      <c r="E7517" s="2" t="s">
        <v>79</v>
      </c>
    </row>
    <row r="7518" spans="1:5">
      <c r="A7518">
        <f t="shared" si="121"/>
        <v>7457</v>
      </c>
      <c r="B7518" s="138" t="e">
        <f>#REF!</f>
        <v>#REF!</v>
      </c>
      <c r="D7518" s="2" t="e">
        <f t="shared" si="120"/>
        <v>#REF!</v>
      </c>
      <c r="E7518" s="2" t="s">
        <v>79</v>
      </c>
    </row>
    <row r="7519" spans="1:5">
      <c r="A7519">
        <f t="shared" si="121"/>
        <v>7458</v>
      </c>
      <c r="B7519" s="138" t="e">
        <f>#REF!</f>
        <v>#REF!</v>
      </c>
      <c r="D7519" s="2" t="e">
        <f t="shared" si="120"/>
        <v>#REF!</v>
      </c>
      <c r="E7519" s="2" t="s">
        <v>79</v>
      </c>
    </row>
    <row r="7520" spans="1:5">
      <c r="A7520">
        <f t="shared" si="121"/>
        <v>7459</v>
      </c>
      <c r="B7520" s="138" t="e">
        <f>#REF!</f>
        <v>#REF!</v>
      </c>
      <c r="D7520" s="2" t="e">
        <f t="shared" si="120"/>
        <v>#REF!</v>
      </c>
      <c r="E7520" s="2" t="s">
        <v>79</v>
      </c>
    </row>
    <row r="7521" spans="1:5">
      <c r="A7521">
        <f t="shared" si="121"/>
        <v>7460</v>
      </c>
      <c r="B7521" s="138" t="e">
        <f>#REF!</f>
        <v>#REF!</v>
      </c>
      <c r="D7521" s="2" t="e">
        <f t="shared" si="120"/>
        <v>#REF!</v>
      </c>
      <c r="E7521" s="2" t="s">
        <v>79</v>
      </c>
    </row>
    <row r="7522" spans="1:5">
      <c r="A7522">
        <f t="shared" si="121"/>
        <v>7461</v>
      </c>
      <c r="B7522" s="138" t="e">
        <f>#REF!</f>
        <v>#REF!</v>
      </c>
      <c r="D7522" s="2" t="e">
        <f t="shared" si="120"/>
        <v>#REF!</v>
      </c>
      <c r="E7522" s="2" t="s">
        <v>79</v>
      </c>
    </row>
    <row r="7523" spans="1:5">
      <c r="A7523">
        <f t="shared" si="121"/>
        <v>7462</v>
      </c>
      <c r="B7523" s="138" t="e">
        <f>#REF!</f>
        <v>#REF!</v>
      </c>
      <c r="D7523" s="2" t="e">
        <f t="shared" si="120"/>
        <v>#REF!</v>
      </c>
      <c r="E7523" s="2" t="s">
        <v>79</v>
      </c>
    </row>
    <row r="7524" spans="1:5">
      <c r="A7524">
        <f t="shared" si="121"/>
        <v>7463</v>
      </c>
      <c r="B7524" s="138" t="e">
        <f>#REF!</f>
        <v>#REF!</v>
      </c>
      <c r="D7524" s="2" t="e">
        <f t="shared" si="120"/>
        <v>#REF!</v>
      </c>
      <c r="E7524" s="2" t="s">
        <v>79</v>
      </c>
    </row>
    <row r="7525" spans="1:5">
      <c r="A7525">
        <f t="shared" si="121"/>
        <v>7464</v>
      </c>
      <c r="B7525" s="138" t="e">
        <f>#REF!</f>
        <v>#REF!</v>
      </c>
      <c r="D7525" s="2" t="e">
        <f t="shared" si="120"/>
        <v>#REF!</v>
      </c>
      <c r="E7525" s="2" t="s">
        <v>79</v>
      </c>
    </row>
    <row r="7526" spans="1:5">
      <c r="A7526">
        <f t="shared" si="121"/>
        <v>7465</v>
      </c>
      <c r="B7526" s="138" t="e">
        <f>#REF!</f>
        <v>#REF!</v>
      </c>
      <c r="D7526" s="2" t="e">
        <f t="shared" si="120"/>
        <v>#REF!</v>
      </c>
      <c r="E7526" s="2" t="s">
        <v>79</v>
      </c>
    </row>
    <row r="7527" spans="1:5">
      <c r="A7527">
        <f t="shared" si="121"/>
        <v>7466</v>
      </c>
      <c r="B7527" s="138" t="e">
        <f>#REF!</f>
        <v>#REF!</v>
      </c>
      <c r="D7527" s="2" t="e">
        <f t="shared" si="120"/>
        <v>#REF!</v>
      </c>
      <c r="E7527" s="2" t="s">
        <v>79</v>
      </c>
    </row>
    <row r="7528" spans="1:5">
      <c r="A7528">
        <f t="shared" si="121"/>
        <v>7467</v>
      </c>
      <c r="B7528" s="138" t="e">
        <f>#REF!</f>
        <v>#REF!</v>
      </c>
      <c r="D7528" s="2" t="e">
        <f t="shared" si="120"/>
        <v>#REF!</v>
      </c>
      <c r="E7528" s="2" t="s">
        <v>79</v>
      </c>
    </row>
    <row r="7529" spans="1:5">
      <c r="A7529">
        <f t="shared" si="121"/>
        <v>7468</v>
      </c>
      <c r="B7529" s="138" t="e">
        <f>#REF!</f>
        <v>#REF!</v>
      </c>
      <c r="D7529" s="2" t="e">
        <f t="shared" si="120"/>
        <v>#REF!</v>
      </c>
      <c r="E7529" s="2" t="s">
        <v>79</v>
      </c>
    </row>
    <row r="7530" spans="1:5">
      <c r="A7530">
        <f t="shared" si="121"/>
        <v>7469</v>
      </c>
      <c r="B7530" s="138" t="e">
        <f>#REF!</f>
        <v>#REF!</v>
      </c>
      <c r="D7530" s="2" t="e">
        <f t="shared" si="120"/>
        <v>#REF!</v>
      </c>
      <c r="E7530" s="2" t="s">
        <v>79</v>
      </c>
    </row>
    <row r="7531" spans="1:5">
      <c r="A7531">
        <f t="shared" si="121"/>
        <v>7470</v>
      </c>
      <c r="B7531" s="138" t="e">
        <f>#REF!</f>
        <v>#REF!</v>
      </c>
      <c r="D7531" s="2" t="e">
        <f t="shared" si="120"/>
        <v>#REF!</v>
      </c>
      <c r="E7531" s="2" t="s">
        <v>79</v>
      </c>
    </row>
    <row r="7532" spans="1:5">
      <c r="A7532">
        <f t="shared" si="121"/>
        <v>7471</v>
      </c>
      <c r="B7532" s="138" t="e">
        <f>#REF!</f>
        <v>#REF!</v>
      </c>
      <c r="D7532" s="2" t="e">
        <f t="shared" si="120"/>
        <v>#REF!</v>
      </c>
      <c r="E7532" s="2" t="s">
        <v>79</v>
      </c>
    </row>
    <row r="7533" spans="1:5">
      <c r="A7533">
        <f t="shared" si="121"/>
        <v>7472</v>
      </c>
      <c r="B7533" s="138" t="e">
        <f>#REF!</f>
        <v>#REF!</v>
      </c>
      <c r="D7533" s="2" t="e">
        <f t="shared" si="120"/>
        <v>#REF!</v>
      </c>
      <c r="E7533" s="2" t="s">
        <v>79</v>
      </c>
    </row>
    <row r="7534" spans="1:5">
      <c r="A7534">
        <f t="shared" si="121"/>
        <v>7473</v>
      </c>
      <c r="B7534" s="138" t="e">
        <f>#REF!</f>
        <v>#REF!</v>
      </c>
      <c r="D7534" s="2" t="e">
        <f t="shared" si="120"/>
        <v>#REF!</v>
      </c>
      <c r="E7534" s="2" t="s">
        <v>79</v>
      </c>
    </row>
    <row r="7535" spans="1:5">
      <c r="A7535">
        <f t="shared" si="121"/>
        <v>7474</v>
      </c>
      <c r="B7535" s="138" t="e">
        <f>#REF!</f>
        <v>#REF!</v>
      </c>
      <c r="D7535" s="2" t="e">
        <f t="shared" si="120"/>
        <v>#REF!</v>
      </c>
      <c r="E7535" s="2" t="s">
        <v>79</v>
      </c>
    </row>
    <row r="7536" spans="1:5">
      <c r="A7536">
        <f t="shared" si="121"/>
        <v>7475</v>
      </c>
      <c r="B7536" s="138" t="e">
        <f>#REF!</f>
        <v>#REF!</v>
      </c>
      <c r="D7536" s="2" t="e">
        <f t="shared" si="120"/>
        <v>#REF!</v>
      </c>
      <c r="E7536" s="2" t="s">
        <v>79</v>
      </c>
    </row>
    <row r="7537" spans="1:5">
      <c r="A7537">
        <f t="shared" si="121"/>
        <v>7476</v>
      </c>
      <c r="B7537" s="138" t="e">
        <f>#REF!</f>
        <v>#REF!</v>
      </c>
      <c r="D7537" s="2" t="e">
        <f t="shared" si="120"/>
        <v>#REF!</v>
      </c>
      <c r="E7537" s="2" t="s">
        <v>79</v>
      </c>
    </row>
    <row r="7538" spans="1:5">
      <c r="A7538">
        <f t="shared" si="121"/>
        <v>7477</v>
      </c>
      <c r="B7538" s="138" t="e">
        <f>#REF!</f>
        <v>#REF!</v>
      </c>
      <c r="D7538" s="2" t="e">
        <f t="shared" si="120"/>
        <v>#REF!</v>
      </c>
      <c r="E7538" s="2" t="s">
        <v>79</v>
      </c>
    </row>
    <row r="7539" spans="1:5">
      <c r="A7539">
        <f t="shared" si="121"/>
        <v>7478</v>
      </c>
      <c r="B7539" s="138" t="e">
        <f>#REF!</f>
        <v>#REF!</v>
      </c>
      <c r="D7539" s="2" t="e">
        <f t="shared" si="120"/>
        <v>#REF!</v>
      </c>
      <c r="E7539" s="2" t="s">
        <v>79</v>
      </c>
    </row>
    <row r="7540" spans="1:5">
      <c r="A7540">
        <f t="shared" si="121"/>
        <v>7479</v>
      </c>
      <c r="B7540" s="138" t="e">
        <f>#REF!</f>
        <v>#REF!</v>
      </c>
      <c r="D7540" s="2" t="e">
        <f t="shared" si="120"/>
        <v>#REF!</v>
      </c>
      <c r="E7540" s="2" t="s">
        <v>79</v>
      </c>
    </row>
    <row r="7541" spans="1:5">
      <c r="A7541">
        <f t="shared" si="121"/>
        <v>7480</v>
      </c>
      <c r="B7541" s="138" t="e">
        <f>#REF!</f>
        <v>#REF!</v>
      </c>
      <c r="D7541" s="2" t="e">
        <f t="shared" si="120"/>
        <v>#REF!</v>
      </c>
      <c r="E7541" s="2" t="s">
        <v>79</v>
      </c>
    </row>
    <row r="7542" spans="1:5">
      <c r="A7542">
        <f t="shared" si="121"/>
        <v>7481</v>
      </c>
      <c r="B7542" s="138" t="e">
        <f>#REF!</f>
        <v>#REF!</v>
      </c>
      <c r="D7542" s="2" t="e">
        <f t="shared" si="120"/>
        <v>#REF!</v>
      </c>
      <c r="E7542" s="2" t="s">
        <v>79</v>
      </c>
    </row>
    <row r="7543" spans="1:5">
      <c r="A7543">
        <f t="shared" si="121"/>
        <v>7482</v>
      </c>
      <c r="B7543" s="138" t="e">
        <f>#REF!</f>
        <v>#REF!</v>
      </c>
      <c r="D7543" s="2" t="e">
        <f t="shared" si="120"/>
        <v>#REF!</v>
      </c>
      <c r="E7543" s="2" t="s">
        <v>79</v>
      </c>
    </row>
    <row r="7544" spans="1:5">
      <c r="A7544">
        <f t="shared" si="121"/>
        <v>7483</v>
      </c>
      <c r="B7544" s="138" t="e">
        <f>#REF!</f>
        <v>#REF!</v>
      </c>
      <c r="D7544" s="2" t="e">
        <f t="shared" si="120"/>
        <v>#REF!</v>
      </c>
      <c r="E7544" s="2" t="s">
        <v>79</v>
      </c>
    </row>
    <row r="7545" spans="1:5">
      <c r="A7545">
        <f t="shared" si="121"/>
        <v>7484</v>
      </c>
      <c r="B7545" s="138" t="e">
        <f>#REF!</f>
        <v>#REF!</v>
      </c>
      <c r="D7545" s="2" t="e">
        <f t="shared" si="120"/>
        <v>#REF!</v>
      </c>
      <c r="E7545" s="2" t="s">
        <v>79</v>
      </c>
    </row>
    <row r="7546" spans="1:5">
      <c r="A7546">
        <f t="shared" si="121"/>
        <v>7485</v>
      </c>
      <c r="B7546" s="138" t="e">
        <f>#REF!</f>
        <v>#REF!</v>
      </c>
      <c r="D7546" s="2" t="e">
        <f t="shared" si="120"/>
        <v>#REF!</v>
      </c>
      <c r="E7546" s="2" t="s">
        <v>79</v>
      </c>
    </row>
    <row r="7547" spans="1:5">
      <c r="A7547">
        <f t="shared" si="121"/>
        <v>7486</v>
      </c>
      <c r="B7547" s="138" t="e">
        <f>#REF!</f>
        <v>#REF!</v>
      </c>
      <c r="D7547" s="2" t="e">
        <f t="shared" si="120"/>
        <v>#REF!</v>
      </c>
      <c r="E7547" s="2" t="s">
        <v>79</v>
      </c>
    </row>
    <row r="7548" spans="1:5">
      <c r="A7548">
        <f t="shared" si="121"/>
        <v>7487</v>
      </c>
      <c r="B7548" s="138" t="e">
        <f>#REF!</f>
        <v>#REF!</v>
      </c>
      <c r="D7548" s="2" t="e">
        <f t="shared" si="120"/>
        <v>#REF!</v>
      </c>
      <c r="E7548" s="2" t="s">
        <v>79</v>
      </c>
    </row>
    <row r="7549" spans="1:5">
      <c r="A7549">
        <f t="shared" si="121"/>
        <v>7488</v>
      </c>
      <c r="B7549" s="138" t="e">
        <f>#REF!</f>
        <v>#REF!</v>
      </c>
      <c r="D7549" s="2" t="e">
        <f t="shared" si="120"/>
        <v>#REF!</v>
      </c>
      <c r="E7549" s="2" t="s">
        <v>79</v>
      </c>
    </row>
    <row r="7550" spans="1:5">
      <c r="A7550">
        <f t="shared" si="121"/>
        <v>7489</v>
      </c>
      <c r="B7550" s="138" t="e">
        <f>#REF!</f>
        <v>#REF!</v>
      </c>
      <c r="D7550" s="2" t="e">
        <f t="shared" si="120"/>
        <v>#REF!</v>
      </c>
      <c r="E7550" s="2" t="s">
        <v>79</v>
      </c>
    </row>
    <row r="7551" spans="1:5">
      <c r="A7551">
        <f t="shared" si="121"/>
        <v>7490</v>
      </c>
      <c r="B7551" s="138" t="e">
        <f>#REF!</f>
        <v>#REF!</v>
      </c>
      <c r="D7551" s="2" t="e">
        <f t="shared" ref="D7551:D7614" si="122">IF(ISBLANK(B7551),"OK",IF(A7551-B7551=0,"OK","Error?"))</f>
        <v>#REF!</v>
      </c>
      <c r="E7551" s="2" t="s">
        <v>79</v>
      </c>
    </row>
    <row r="7552" spans="1:5">
      <c r="A7552">
        <f t="shared" si="121"/>
        <v>7491</v>
      </c>
      <c r="B7552" s="138" t="e">
        <f>#REF!</f>
        <v>#REF!</v>
      </c>
      <c r="D7552" s="2" t="e">
        <f t="shared" si="122"/>
        <v>#REF!</v>
      </c>
      <c r="E7552" s="2" t="s">
        <v>79</v>
      </c>
    </row>
    <row r="7553" spans="1:5">
      <c r="A7553">
        <f t="shared" si="121"/>
        <v>7492</v>
      </c>
      <c r="B7553" s="138" t="e">
        <f>#REF!</f>
        <v>#REF!</v>
      </c>
      <c r="D7553" s="2" t="e">
        <f t="shared" si="122"/>
        <v>#REF!</v>
      </c>
      <c r="E7553" s="2" t="s">
        <v>79</v>
      </c>
    </row>
    <row r="7554" spans="1:5">
      <c r="A7554">
        <f t="shared" si="121"/>
        <v>7493</v>
      </c>
      <c r="B7554" s="138" t="e">
        <f>#REF!</f>
        <v>#REF!</v>
      </c>
      <c r="D7554" s="2" t="e">
        <f t="shared" si="122"/>
        <v>#REF!</v>
      </c>
      <c r="E7554" s="2" t="s">
        <v>79</v>
      </c>
    </row>
    <row r="7555" spans="1:5">
      <c r="A7555">
        <f t="shared" si="121"/>
        <v>7494</v>
      </c>
      <c r="B7555" s="138" t="e">
        <f>#REF!</f>
        <v>#REF!</v>
      </c>
      <c r="D7555" s="2" t="e">
        <f t="shared" si="122"/>
        <v>#REF!</v>
      </c>
      <c r="E7555" s="2" t="s">
        <v>79</v>
      </c>
    </row>
    <row r="7556" spans="1:5">
      <c r="A7556">
        <f t="shared" si="121"/>
        <v>7495</v>
      </c>
      <c r="B7556" s="138" t="e">
        <f>#REF!</f>
        <v>#REF!</v>
      </c>
      <c r="D7556" s="2" t="e">
        <f t="shared" si="122"/>
        <v>#REF!</v>
      </c>
      <c r="E7556" s="2" t="s">
        <v>79</v>
      </c>
    </row>
    <row r="7557" spans="1:5">
      <c r="A7557">
        <f t="shared" si="121"/>
        <v>7496</v>
      </c>
      <c r="B7557" s="138" t="e">
        <f>#REF!</f>
        <v>#REF!</v>
      </c>
      <c r="D7557" s="2" t="e">
        <f t="shared" si="122"/>
        <v>#REF!</v>
      </c>
      <c r="E7557" s="2" t="s">
        <v>79</v>
      </c>
    </row>
    <row r="7558" spans="1:5">
      <c r="A7558">
        <f t="shared" si="121"/>
        <v>7497</v>
      </c>
      <c r="B7558" s="138" t="e">
        <f>#REF!</f>
        <v>#REF!</v>
      </c>
      <c r="D7558" s="2" t="e">
        <f t="shared" si="122"/>
        <v>#REF!</v>
      </c>
      <c r="E7558" s="2" t="s">
        <v>79</v>
      </c>
    </row>
    <row r="7559" spans="1:5">
      <c r="A7559">
        <f t="shared" si="121"/>
        <v>7498</v>
      </c>
      <c r="B7559" s="138" t="e">
        <f>#REF!</f>
        <v>#REF!</v>
      </c>
      <c r="D7559" s="2" t="e">
        <f t="shared" si="122"/>
        <v>#REF!</v>
      </c>
      <c r="E7559" s="2" t="s">
        <v>79</v>
      </c>
    </row>
    <row r="7560" spans="1:5">
      <c r="A7560">
        <f t="shared" si="121"/>
        <v>7499</v>
      </c>
      <c r="B7560" s="138" t="e">
        <f>#REF!</f>
        <v>#REF!</v>
      </c>
      <c r="D7560" s="2" t="e">
        <f t="shared" si="122"/>
        <v>#REF!</v>
      </c>
      <c r="E7560" s="2" t="s">
        <v>79</v>
      </c>
    </row>
    <row r="7561" spans="1:5">
      <c r="A7561">
        <f t="shared" si="121"/>
        <v>7500</v>
      </c>
      <c r="B7561" s="138" t="e">
        <f>#REF!</f>
        <v>#REF!</v>
      </c>
      <c r="D7561" s="2" t="e">
        <f t="shared" si="122"/>
        <v>#REF!</v>
      </c>
      <c r="E7561" s="2" t="s">
        <v>79</v>
      </c>
    </row>
    <row r="7562" spans="1:5">
      <c r="A7562">
        <f t="shared" si="121"/>
        <v>7501</v>
      </c>
      <c r="B7562" s="138" t="e">
        <f>#REF!</f>
        <v>#REF!</v>
      </c>
      <c r="D7562" s="2" t="e">
        <f t="shared" si="122"/>
        <v>#REF!</v>
      </c>
      <c r="E7562" s="2" t="s">
        <v>79</v>
      </c>
    </row>
    <row r="7563" spans="1:5">
      <c r="A7563">
        <f t="shared" si="121"/>
        <v>7502</v>
      </c>
      <c r="B7563" s="138" t="e">
        <f>#REF!</f>
        <v>#REF!</v>
      </c>
      <c r="D7563" s="2" t="e">
        <f t="shared" si="122"/>
        <v>#REF!</v>
      </c>
      <c r="E7563" s="2" t="s">
        <v>79</v>
      </c>
    </row>
    <row r="7564" spans="1:5">
      <c r="A7564">
        <f t="shared" si="121"/>
        <v>7503</v>
      </c>
      <c r="B7564" s="138" t="e">
        <f>#REF!</f>
        <v>#REF!</v>
      </c>
      <c r="D7564" s="2" t="e">
        <f t="shared" si="122"/>
        <v>#REF!</v>
      </c>
      <c r="E7564" s="2" t="s">
        <v>79</v>
      </c>
    </row>
    <row r="7565" spans="1:5">
      <c r="A7565">
        <f t="shared" si="121"/>
        <v>7504</v>
      </c>
      <c r="B7565" s="138" t="e">
        <f>#REF!</f>
        <v>#REF!</v>
      </c>
      <c r="D7565" s="2" t="e">
        <f t="shared" si="122"/>
        <v>#REF!</v>
      </c>
      <c r="E7565" s="2" t="s">
        <v>79</v>
      </c>
    </row>
    <row r="7566" spans="1:5">
      <c r="A7566">
        <f t="shared" ref="A7566:A7629" si="123">A7565+1</f>
        <v>7505</v>
      </c>
      <c r="B7566" s="138" t="e">
        <f>#REF!</f>
        <v>#REF!</v>
      </c>
      <c r="D7566" s="2" t="e">
        <f t="shared" si="122"/>
        <v>#REF!</v>
      </c>
      <c r="E7566" s="2" t="s">
        <v>79</v>
      </c>
    </row>
    <row r="7567" spans="1:5">
      <c r="A7567">
        <f t="shared" si="123"/>
        <v>7506</v>
      </c>
      <c r="B7567" s="138" t="e">
        <f>#REF!</f>
        <v>#REF!</v>
      </c>
      <c r="D7567" s="2" t="e">
        <f t="shared" si="122"/>
        <v>#REF!</v>
      </c>
      <c r="E7567" s="2" t="s">
        <v>79</v>
      </c>
    </row>
    <row r="7568" spans="1:5">
      <c r="A7568">
        <f t="shared" si="123"/>
        <v>7507</v>
      </c>
      <c r="B7568" s="138" t="e">
        <f>#REF!</f>
        <v>#REF!</v>
      </c>
      <c r="D7568" s="2" t="e">
        <f t="shared" si="122"/>
        <v>#REF!</v>
      </c>
      <c r="E7568" s="2" t="s">
        <v>79</v>
      </c>
    </row>
    <row r="7569" spans="1:5">
      <c r="A7569">
        <f t="shared" si="123"/>
        <v>7508</v>
      </c>
      <c r="B7569" s="138" t="e">
        <f>#REF!</f>
        <v>#REF!</v>
      </c>
      <c r="D7569" s="2" t="e">
        <f t="shared" si="122"/>
        <v>#REF!</v>
      </c>
      <c r="E7569" s="2" t="s">
        <v>79</v>
      </c>
    </row>
    <row r="7570" spans="1:5">
      <c r="A7570">
        <f t="shared" si="123"/>
        <v>7509</v>
      </c>
      <c r="B7570" s="138" t="e">
        <f>#REF!</f>
        <v>#REF!</v>
      </c>
      <c r="D7570" s="2" t="e">
        <f t="shared" si="122"/>
        <v>#REF!</v>
      </c>
      <c r="E7570" s="2" t="s">
        <v>79</v>
      </c>
    </row>
    <row r="7571" spans="1:5">
      <c r="A7571">
        <f t="shared" si="123"/>
        <v>7510</v>
      </c>
      <c r="B7571" s="138" t="e">
        <f>#REF!</f>
        <v>#REF!</v>
      </c>
      <c r="D7571" s="2" t="e">
        <f t="shared" si="122"/>
        <v>#REF!</v>
      </c>
      <c r="E7571" s="2" t="s">
        <v>79</v>
      </c>
    </row>
    <row r="7572" spans="1:5">
      <c r="A7572">
        <f t="shared" si="123"/>
        <v>7511</v>
      </c>
      <c r="B7572" s="138" t="e">
        <f>#REF!</f>
        <v>#REF!</v>
      </c>
      <c r="D7572" s="2" t="e">
        <f t="shared" si="122"/>
        <v>#REF!</v>
      </c>
      <c r="E7572" s="2" t="s">
        <v>79</v>
      </c>
    </row>
    <row r="7573" spans="1:5">
      <c r="A7573">
        <f t="shared" si="123"/>
        <v>7512</v>
      </c>
      <c r="B7573" s="138" t="e">
        <f>#REF!</f>
        <v>#REF!</v>
      </c>
      <c r="D7573" s="2" t="e">
        <f t="shared" si="122"/>
        <v>#REF!</v>
      </c>
      <c r="E7573" s="2" t="s">
        <v>79</v>
      </c>
    </row>
    <row r="7574" spans="1:5">
      <c r="A7574">
        <f t="shared" si="123"/>
        <v>7513</v>
      </c>
      <c r="B7574" s="138" t="e">
        <f>#REF!</f>
        <v>#REF!</v>
      </c>
      <c r="D7574" s="2" t="e">
        <f t="shared" si="122"/>
        <v>#REF!</v>
      </c>
      <c r="E7574" s="2" t="s">
        <v>79</v>
      </c>
    </row>
    <row r="7575" spans="1:5">
      <c r="A7575">
        <f t="shared" si="123"/>
        <v>7514</v>
      </c>
      <c r="B7575" s="138" t="e">
        <f>#REF!</f>
        <v>#REF!</v>
      </c>
      <c r="D7575" s="2" t="e">
        <f t="shared" si="122"/>
        <v>#REF!</v>
      </c>
      <c r="E7575" s="2" t="s">
        <v>79</v>
      </c>
    </row>
    <row r="7576" spans="1:5">
      <c r="A7576">
        <f t="shared" si="123"/>
        <v>7515</v>
      </c>
      <c r="B7576" s="138" t="e">
        <f>#REF!</f>
        <v>#REF!</v>
      </c>
      <c r="D7576" s="2" t="e">
        <f t="shared" si="122"/>
        <v>#REF!</v>
      </c>
      <c r="E7576" s="2" t="s">
        <v>79</v>
      </c>
    </row>
    <row r="7577" spans="1:5">
      <c r="A7577">
        <f t="shared" si="123"/>
        <v>7516</v>
      </c>
      <c r="B7577" s="138" t="e">
        <f>#REF!</f>
        <v>#REF!</v>
      </c>
      <c r="D7577" s="2" t="e">
        <f t="shared" si="122"/>
        <v>#REF!</v>
      </c>
      <c r="E7577" s="2" t="s">
        <v>79</v>
      </c>
    </row>
    <row r="7578" spans="1:5">
      <c r="A7578">
        <f t="shared" si="123"/>
        <v>7517</v>
      </c>
      <c r="B7578" s="138" t="e">
        <f>#REF!</f>
        <v>#REF!</v>
      </c>
      <c r="D7578" s="2" t="e">
        <f t="shared" si="122"/>
        <v>#REF!</v>
      </c>
      <c r="E7578" s="2" t="s">
        <v>79</v>
      </c>
    </row>
    <row r="7579" spans="1:5">
      <c r="A7579">
        <f t="shared" si="123"/>
        <v>7518</v>
      </c>
      <c r="B7579" s="138" t="e">
        <f>#REF!</f>
        <v>#REF!</v>
      </c>
      <c r="D7579" s="2" t="e">
        <f t="shared" si="122"/>
        <v>#REF!</v>
      </c>
      <c r="E7579" s="2" t="s">
        <v>79</v>
      </c>
    </row>
    <row r="7580" spans="1:5">
      <c r="A7580">
        <f t="shared" si="123"/>
        <v>7519</v>
      </c>
      <c r="B7580" s="138" t="e">
        <f>#REF!</f>
        <v>#REF!</v>
      </c>
      <c r="D7580" s="2" t="e">
        <f t="shared" si="122"/>
        <v>#REF!</v>
      </c>
      <c r="E7580" s="2" t="s">
        <v>79</v>
      </c>
    </row>
    <row r="7581" spans="1:5">
      <c r="A7581">
        <f t="shared" si="123"/>
        <v>7520</v>
      </c>
      <c r="B7581" s="138" t="e">
        <f>#REF!</f>
        <v>#REF!</v>
      </c>
      <c r="D7581" s="2" t="e">
        <f t="shared" si="122"/>
        <v>#REF!</v>
      </c>
      <c r="E7581" s="2" t="s">
        <v>79</v>
      </c>
    </row>
    <row r="7582" spans="1:5">
      <c r="A7582">
        <f t="shared" si="123"/>
        <v>7521</v>
      </c>
      <c r="B7582" s="138" t="e">
        <f>#REF!</f>
        <v>#REF!</v>
      </c>
      <c r="D7582" s="2" t="e">
        <f t="shared" si="122"/>
        <v>#REF!</v>
      </c>
      <c r="E7582" s="2" t="s">
        <v>79</v>
      </c>
    </row>
    <row r="7583" spans="1:5">
      <c r="A7583">
        <f t="shared" si="123"/>
        <v>7522</v>
      </c>
      <c r="B7583" s="138" t="e">
        <f>#REF!</f>
        <v>#REF!</v>
      </c>
      <c r="D7583" s="2" t="e">
        <f t="shared" si="122"/>
        <v>#REF!</v>
      </c>
      <c r="E7583" s="2" t="s">
        <v>79</v>
      </c>
    </row>
    <row r="7584" spans="1:5">
      <c r="A7584">
        <f t="shared" si="123"/>
        <v>7523</v>
      </c>
      <c r="B7584" s="138" t="e">
        <f>#REF!</f>
        <v>#REF!</v>
      </c>
      <c r="D7584" s="2" t="e">
        <f t="shared" si="122"/>
        <v>#REF!</v>
      </c>
      <c r="E7584" s="2" t="s">
        <v>79</v>
      </c>
    </row>
    <row r="7585" spans="1:5">
      <c r="A7585">
        <f t="shared" si="123"/>
        <v>7524</v>
      </c>
      <c r="B7585" s="138" t="e">
        <f>#REF!</f>
        <v>#REF!</v>
      </c>
      <c r="D7585" s="2" t="e">
        <f t="shared" si="122"/>
        <v>#REF!</v>
      </c>
      <c r="E7585" s="2" t="s">
        <v>79</v>
      </c>
    </row>
    <row r="7586" spans="1:5">
      <c r="A7586">
        <f t="shared" si="123"/>
        <v>7525</v>
      </c>
      <c r="B7586" s="138" t="e">
        <f>#REF!</f>
        <v>#REF!</v>
      </c>
      <c r="D7586" s="2" t="e">
        <f t="shared" si="122"/>
        <v>#REF!</v>
      </c>
      <c r="E7586" s="2" t="s">
        <v>79</v>
      </c>
    </row>
    <row r="7587" spans="1:5">
      <c r="A7587">
        <f t="shared" si="123"/>
        <v>7526</v>
      </c>
      <c r="B7587" s="138" t="e">
        <f>#REF!</f>
        <v>#REF!</v>
      </c>
      <c r="D7587" s="2" t="e">
        <f t="shared" si="122"/>
        <v>#REF!</v>
      </c>
      <c r="E7587" s="2" t="s">
        <v>79</v>
      </c>
    </row>
    <row r="7588" spans="1:5">
      <c r="A7588">
        <f t="shared" si="123"/>
        <v>7527</v>
      </c>
      <c r="B7588" s="138" t="e">
        <f>#REF!</f>
        <v>#REF!</v>
      </c>
      <c r="D7588" s="2" t="e">
        <f t="shared" si="122"/>
        <v>#REF!</v>
      </c>
      <c r="E7588" s="2" t="s">
        <v>79</v>
      </c>
    </row>
    <row r="7589" spans="1:5">
      <c r="A7589">
        <f t="shared" si="123"/>
        <v>7528</v>
      </c>
      <c r="B7589" s="138" t="e">
        <f>#REF!</f>
        <v>#REF!</v>
      </c>
      <c r="D7589" s="2" t="e">
        <f t="shared" si="122"/>
        <v>#REF!</v>
      </c>
      <c r="E7589" s="2" t="s">
        <v>79</v>
      </c>
    </row>
    <row r="7590" spans="1:5">
      <c r="A7590">
        <f t="shared" si="123"/>
        <v>7529</v>
      </c>
      <c r="B7590" s="138">
        <f>'Cap Outlay Deprec 26'!E3</f>
        <v>0</v>
      </c>
      <c r="D7590" s="2" t="str">
        <f t="shared" si="122"/>
        <v>Error?</v>
      </c>
      <c r="E7590" s="2" t="s">
        <v>19</v>
      </c>
    </row>
    <row r="7591" spans="1:5">
      <c r="A7591">
        <f t="shared" si="123"/>
        <v>7530</v>
      </c>
      <c r="B7591" s="138">
        <f>'Cap Outlay Deprec 26'!F3</f>
        <v>0</v>
      </c>
      <c r="D7591" s="2" t="str">
        <f t="shared" si="122"/>
        <v>Error?</v>
      </c>
      <c r="E7591" s="2" t="s">
        <v>19</v>
      </c>
    </row>
    <row r="7592" spans="1:5">
      <c r="A7592">
        <f t="shared" si="123"/>
        <v>7531</v>
      </c>
      <c r="B7592" s="138">
        <f>'Cap Outlay Deprec 26'!H3</f>
        <v>0</v>
      </c>
      <c r="D7592" s="2" t="str">
        <f t="shared" si="122"/>
        <v>Error?</v>
      </c>
      <c r="E7592" s="2" t="s">
        <v>19</v>
      </c>
    </row>
    <row r="7593" spans="1:5">
      <c r="A7593">
        <f t="shared" si="123"/>
        <v>7532</v>
      </c>
      <c r="B7593" s="138">
        <f>'Cap Outlay Deprec 26'!I3</f>
        <v>0</v>
      </c>
      <c r="D7593" s="2" t="str">
        <f t="shared" si="122"/>
        <v>Error?</v>
      </c>
      <c r="E7593" s="2" t="s">
        <v>19</v>
      </c>
    </row>
    <row r="7594" spans="1:5">
      <c r="A7594">
        <f t="shared" si="123"/>
        <v>7533</v>
      </c>
      <c r="B7594" s="138">
        <f>'Cap Outlay Deprec 26'!J3</f>
        <v>0</v>
      </c>
      <c r="D7594" s="2" t="str">
        <f t="shared" si="122"/>
        <v>Error?</v>
      </c>
      <c r="E7594" s="2" t="s">
        <v>19</v>
      </c>
    </row>
    <row r="7595" spans="1:5">
      <c r="A7595">
        <f t="shared" si="123"/>
        <v>7534</v>
      </c>
      <c r="B7595" s="138">
        <f>'Cap Outlay Deprec 26'!K3</f>
        <v>0</v>
      </c>
      <c r="D7595" s="2" t="str">
        <f t="shared" si="122"/>
        <v>Error?</v>
      </c>
      <c r="E7595" s="2" t="s">
        <v>19</v>
      </c>
    </row>
    <row r="7596" spans="1:5">
      <c r="A7596">
        <f t="shared" si="123"/>
        <v>7535</v>
      </c>
      <c r="B7596" s="138">
        <f>'Cap Outlay Deprec 26'!L3</f>
        <v>0</v>
      </c>
      <c r="D7596" s="2" t="str">
        <f t="shared" si="122"/>
        <v>Error?</v>
      </c>
      <c r="E7596" s="2" t="s">
        <v>19</v>
      </c>
    </row>
    <row r="7597" spans="1:5">
      <c r="A7597">
        <f t="shared" si="123"/>
        <v>7536</v>
      </c>
      <c r="B7597" s="138">
        <f>'Cap Outlay Deprec 26'!C6</f>
        <v>0</v>
      </c>
      <c r="D7597" s="2" t="str">
        <f t="shared" si="122"/>
        <v>Error?</v>
      </c>
      <c r="E7597" s="2" t="s">
        <v>19</v>
      </c>
    </row>
    <row r="7598" spans="1:5">
      <c r="A7598">
        <f t="shared" si="123"/>
        <v>7537</v>
      </c>
      <c r="B7598" s="138">
        <f>'Cap Outlay Deprec 26'!D6</f>
        <v>0</v>
      </c>
      <c r="D7598" s="2" t="str">
        <f t="shared" si="122"/>
        <v>Error?</v>
      </c>
      <c r="E7598" s="2" t="s">
        <v>19</v>
      </c>
    </row>
    <row r="7599" spans="1:5">
      <c r="A7599">
        <f t="shared" si="123"/>
        <v>7538</v>
      </c>
      <c r="B7599" s="138">
        <f>'Cap Outlay Deprec 26'!E6</f>
        <v>0</v>
      </c>
      <c r="D7599" s="2" t="str">
        <f t="shared" si="122"/>
        <v>Error?</v>
      </c>
      <c r="E7599" s="2" t="s">
        <v>19</v>
      </c>
    </row>
    <row r="7600" spans="1:5">
      <c r="A7600">
        <f t="shared" si="123"/>
        <v>7539</v>
      </c>
      <c r="B7600" s="138">
        <f>'Cap Outlay Deprec 26'!F6</f>
        <v>0</v>
      </c>
      <c r="D7600" s="2" t="str">
        <f t="shared" si="122"/>
        <v>Error?</v>
      </c>
      <c r="E7600" s="2" t="s">
        <v>19</v>
      </c>
    </row>
    <row r="7601" spans="1:5">
      <c r="A7601">
        <f t="shared" si="123"/>
        <v>7540</v>
      </c>
      <c r="B7601" s="138">
        <f>'Cap Outlay Deprec 26'!H6</f>
        <v>0</v>
      </c>
      <c r="D7601" s="2" t="str">
        <f t="shared" si="122"/>
        <v>Error?</v>
      </c>
      <c r="E7601" s="2" t="s">
        <v>19</v>
      </c>
    </row>
    <row r="7602" spans="1:5">
      <c r="A7602">
        <f t="shared" si="123"/>
        <v>7541</v>
      </c>
      <c r="B7602" s="138">
        <f>'Cap Outlay Deprec 26'!I6</f>
        <v>0</v>
      </c>
      <c r="D7602" s="2" t="str">
        <f t="shared" si="122"/>
        <v>Error?</v>
      </c>
      <c r="E7602" s="2" t="s">
        <v>19</v>
      </c>
    </row>
    <row r="7603" spans="1:5">
      <c r="A7603">
        <f t="shared" si="123"/>
        <v>7542</v>
      </c>
      <c r="B7603" s="138">
        <f>'Cap Outlay Deprec 26'!J6</f>
        <v>0</v>
      </c>
      <c r="D7603" s="2" t="str">
        <f t="shared" si="122"/>
        <v>Error?</v>
      </c>
      <c r="E7603" s="2" t="s">
        <v>19</v>
      </c>
    </row>
    <row r="7604" spans="1:5">
      <c r="A7604">
        <f t="shared" si="123"/>
        <v>7543</v>
      </c>
      <c r="B7604" s="138">
        <f>'Cap Outlay Deprec 26'!K6</f>
        <v>0</v>
      </c>
      <c r="D7604" s="2" t="str">
        <f t="shared" si="122"/>
        <v>Error?</v>
      </c>
      <c r="E7604" s="2" t="s">
        <v>19</v>
      </c>
    </row>
    <row r="7605" spans="1:5">
      <c r="A7605">
        <f t="shared" si="123"/>
        <v>7544</v>
      </c>
      <c r="B7605" s="138">
        <f>'Cap Outlay Deprec 26'!L6</f>
        <v>0</v>
      </c>
      <c r="D7605" s="2" t="str">
        <f t="shared" si="122"/>
        <v>Error?</v>
      </c>
      <c r="E7605" s="2" t="s">
        <v>19</v>
      </c>
    </row>
    <row r="7606" spans="1:5">
      <c r="A7606">
        <f t="shared" si="123"/>
        <v>7545</v>
      </c>
      <c r="B7606" s="138">
        <f>'Cap Outlay Deprec 26'!C9</f>
        <v>0</v>
      </c>
      <c r="D7606" s="2" t="str">
        <f t="shared" si="122"/>
        <v>Error?</v>
      </c>
      <c r="E7606" s="2" t="s">
        <v>19</v>
      </c>
    </row>
    <row r="7607" spans="1:5">
      <c r="A7607">
        <f t="shared" si="123"/>
        <v>7546</v>
      </c>
      <c r="B7607" s="138">
        <f>'Cap Outlay Deprec 26'!D9</f>
        <v>0</v>
      </c>
      <c r="D7607" s="2" t="str">
        <f t="shared" si="122"/>
        <v>Error?</v>
      </c>
      <c r="E7607" s="2" t="s">
        <v>19</v>
      </c>
    </row>
    <row r="7608" spans="1:5">
      <c r="A7608">
        <f t="shared" si="123"/>
        <v>7547</v>
      </c>
      <c r="B7608" s="138">
        <f>'Cap Outlay Deprec 26'!E9</f>
        <v>0</v>
      </c>
      <c r="D7608" s="2" t="str">
        <f t="shared" si="122"/>
        <v>Error?</v>
      </c>
      <c r="E7608" s="2" t="s">
        <v>19</v>
      </c>
    </row>
    <row r="7609" spans="1:5">
      <c r="A7609">
        <f t="shared" si="123"/>
        <v>7548</v>
      </c>
      <c r="B7609" s="138">
        <f>'Cap Outlay Deprec 26'!F9</f>
        <v>0</v>
      </c>
      <c r="D7609" s="2" t="str">
        <f t="shared" si="122"/>
        <v>Error?</v>
      </c>
      <c r="E7609" s="2" t="s">
        <v>19</v>
      </c>
    </row>
    <row r="7610" spans="1:5">
      <c r="A7610">
        <f t="shared" si="123"/>
        <v>7549</v>
      </c>
      <c r="B7610" s="138">
        <f>'Cap Outlay Deprec 26'!H9</f>
        <v>0</v>
      </c>
      <c r="D7610" s="2" t="str">
        <f t="shared" si="122"/>
        <v>Error?</v>
      </c>
      <c r="E7610" s="2" t="s">
        <v>19</v>
      </c>
    </row>
    <row r="7611" spans="1:5">
      <c r="A7611">
        <f t="shared" si="123"/>
        <v>7550</v>
      </c>
      <c r="B7611" s="138">
        <f>'Cap Outlay Deprec 26'!I9</f>
        <v>0</v>
      </c>
      <c r="D7611" s="2" t="str">
        <f t="shared" si="122"/>
        <v>Error?</v>
      </c>
      <c r="E7611" s="2" t="s">
        <v>19</v>
      </c>
    </row>
    <row r="7612" spans="1:5">
      <c r="A7612">
        <f t="shared" si="123"/>
        <v>7551</v>
      </c>
      <c r="B7612" s="138">
        <f>'Cap Outlay Deprec 26'!J9</f>
        <v>0</v>
      </c>
      <c r="D7612" s="2" t="str">
        <f t="shared" si="122"/>
        <v>Error?</v>
      </c>
      <c r="E7612" s="2" t="s">
        <v>19</v>
      </c>
    </row>
    <row r="7613" spans="1:5">
      <c r="A7613">
        <f t="shared" si="123"/>
        <v>7552</v>
      </c>
      <c r="B7613" s="138">
        <f>'Cap Outlay Deprec 26'!K9</f>
        <v>0</v>
      </c>
      <c r="D7613" s="2" t="str">
        <f t="shared" si="122"/>
        <v>Error?</v>
      </c>
      <c r="E7613" s="2" t="s">
        <v>19</v>
      </c>
    </row>
    <row r="7614" spans="1:5">
      <c r="A7614">
        <f t="shared" si="123"/>
        <v>7553</v>
      </c>
      <c r="B7614" s="138">
        <f>'Cap Outlay Deprec 26'!L9</f>
        <v>0</v>
      </c>
      <c r="D7614" s="2" t="str">
        <f t="shared" si="122"/>
        <v>Error?</v>
      </c>
      <c r="E7614" s="2" t="s">
        <v>19</v>
      </c>
    </row>
    <row r="7615" spans="1:5">
      <c r="A7615">
        <f t="shared" si="123"/>
        <v>7554</v>
      </c>
      <c r="B7615" s="138">
        <f>'Cap Outlay Deprec 26'!C14</f>
        <v>659653</v>
      </c>
      <c r="D7615" s="2" t="str">
        <f t="shared" ref="D7615:D7678" si="124">IF(ISBLANK(B7615),"OK",IF(A7615-B7615=0,"OK","Error?"))</f>
        <v>Error?</v>
      </c>
      <c r="E7615" s="2" t="s">
        <v>19</v>
      </c>
    </row>
    <row r="7616" spans="1:5">
      <c r="A7616">
        <f t="shared" si="123"/>
        <v>7555</v>
      </c>
      <c r="B7616" s="138">
        <f>'Cap Outlay Deprec 26'!D14</f>
        <v>0</v>
      </c>
      <c r="D7616" s="2" t="str">
        <f t="shared" si="124"/>
        <v>Error?</v>
      </c>
      <c r="E7616" s="2" t="s">
        <v>19</v>
      </c>
    </row>
    <row r="7617" spans="1:5">
      <c r="A7617">
        <f t="shared" si="123"/>
        <v>7556</v>
      </c>
      <c r="B7617" s="138">
        <f>'Cap Outlay Deprec 26'!E14</f>
        <v>0</v>
      </c>
      <c r="D7617" s="2" t="str">
        <f t="shared" si="124"/>
        <v>Error?</v>
      </c>
      <c r="E7617" s="2" t="s">
        <v>19</v>
      </c>
    </row>
    <row r="7618" spans="1:5">
      <c r="A7618">
        <f t="shared" si="123"/>
        <v>7557</v>
      </c>
      <c r="B7618" s="138">
        <f>'Cap Outlay Deprec 26'!F14</f>
        <v>659653</v>
      </c>
      <c r="D7618" s="2" t="str">
        <f t="shared" si="124"/>
        <v>Error?</v>
      </c>
      <c r="E7618" s="2" t="s">
        <v>19</v>
      </c>
    </row>
    <row r="7619" spans="1:5">
      <c r="A7619">
        <f t="shared" si="123"/>
        <v>7558</v>
      </c>
      <c r="B7619" s="138">
        <f>'Cap Outlay Deprec 26'!H14</f>
        <v>457871</v>
      </c>
      <c r="D7619" s="2" t="str">
        <f t="shared" si="124"/>
        <v>Error?</v>
      </c>
      <c r="E7619" s="2" t="s">
        <v>19</v>
      </c>
    </row>
    <row r="7620" spans="1:5">
      <c r="A7620">
        <f t="shared" si="123"/>
        <v>7559</v>
      </c>
      <c r="B7620" s="138">
        <f>'Cap Outlay Deprec 26'!I14</f>
        <v>201782</v>
      </c>
      <c r="D7620" s="2" t="str">
        <f t="shared" si="124"/>
        <v>Error?</v>
      </c>
      <c r="E7620" s="2" t="s">
        <v>19</v>
      </c>
    </row>
    <row r="7621" spans="1:5">
      <c r="A7621">
        <f t="shared" si="123"/>
        <v>7560</v>
      </c>
      <c r="B7621" s="138">
        <f>'Cap Outlay Deprec 26'!J14</f>
        <v>0</v>
      </c>
      <c r="D7621" s="2" t="str">
        <f t="shared" si="124"/>
        <v>Error?</v>
      </c>
      <c r="E7621" s="2" t="s">
        <v>19</v>
      </c>
    </row>
    <row r="7622" spans="1:5">
      <c r="A7622">
        <f t="shared" si="123"/>
        <v>7561</v>
      </c>
      <c r="B7622" s="138">
        <f>'Cap Outlay Deprec 26'!K14</f>
        <v>659653</v>
      </c>
      <c r="D7622" s="2" t="str">
        <f t="shared" si="124"/>
        <v>Error?</v>
      </c>
      <c r="E7622" s="2" t="s">
        <v>19</v>
      </c>
    </row>
    <row r="7623" spans="1:5">
      <c r="A7623">
        <f t="shared" si="123"/>
        <v>7562</v>
      </c>
      <c r="B7623" s="138">
        <f>'Cap Outlay Deprec 26'!L14</f>
        <v>0</v>
      </c>
      <c r="D7623" s="2" t="str">
        <f t="shared" si="124"/>
        <v>Error?</v>
      </c>
      <c r="E7623" s="2" t="s">
        <v>19</v>
      </c>
    </row>
    <row r="7624" spans="1:5">
      <c r="A7624">
        <f t="shared" si="123"/>
        <v>7563</v>
      </c>
      <c r="B7624" s="138">
        <f>'Cap Outlay Deprec 26'!F17</f>
        <v>5467119</v>
      </c>
      <c r="D7624" s="2" t="str">
        <f t="shared" si="124"/>
        <v>Error?</v>
      </c>
      <c r="E7624" s="2" t="s">
        <v>19</v>
      </c>
    </row>
    <row r="7625" spans="1:5">
      <c r="A7625">
        <f t="shared" si="123"/>
        <v>7564</v>
      </c>
      <c r="B7625" s="138">
        <f>'Cap Outlay Deprec 26'!I17</f>
        <v>546711.9</v>
      </c>
      <c r="D7625" s="2" t="str">
        <f t="shared" si="124"/>
        <v>Error?</v>
      </c>
      <c r="E7625" s="2" t="s">
        <v>19</v>
      </c>
    </row>
    <row r="7626" spans="1:5">
      <c r="A7626">
        <f t="shared" si="123"/>
        <v>7565</v>
      </c>
      <c r="D7626" s="2" t="str">
        <f t="shared" si="124"/>
        <v>OK</v>
      </c>
      <c r="E7626" s="4" t="s">
        <v>1333</v>
      </c>
    </row>
    <row r="7627" spans="1:5">
      <c r="A7627">
        <f t="shared" si="123"/>
        <v>7566</v>
      </c>
      <c r="D7627" s="2" t="str">
        <f t="shared" si="124"/>
        <v>OK</v>
      </c>
      <c r="E7627" s="4" t="s">
        <v>1333</v>
      </c>
    </row>
    <row r="7628" spans="1:5">
      <c r="A7628">
        <f t="shared" si="123"/>
        <v>7567</v>
      </c>
      <c r="D7628" s="2" t="str">
        <f t="shared" si="124"/>
        <v>OK</v>
      </c>
      <c r="E7628" s="2" t="s">
        <v>19</v>
      </c>
    </row>
    <row r="7629" spans="1:5">
      <c r="A7629">
        <f t="shared" si="123"/>
        <v>7568</v>
      </c>
      <c r="D7629" s="2" t="str">
        <f t="shared" si="124"/>
        <v>OK</v>
      </c>
      <c r="E7629" s="4" t="s">
        <v>1333</v>
      </c>
    </row>
    <row r="7630" spans="1:5">
      <c r="A7630">
        <f t="shared" ref="A7630:A7650" si="125">A7629+1</f>
        <v>7569</v>
      </c>
      <c r="D7630" s="2" t="str">
        <f t="shared" si="124"/>
        <v>OK</v>
      </c>
      <c r="E7630" s="4" t="s">
        <v>1333</v>
      </c>
    </row>
    <row r="7631" spans="1:5">
      <c r="A7631">
        <f t="shared" si="125"/>
        <v>7570</v>
      </c>
      <c r="B7631" s="138">
        <f>'Cap Outlay Deprec 26'!I18</f>
        <v>13883825.9</v>
      </c>
      <c r="D7631" s="2" t="str">
        <f t="shared" si="124"/>
        <v>Error?</v>
      </c>
      <c r="E7631" s="2" t="s">
        <v>19</v>
      </c>
    </row>
    <row r="7632" spans="1:5">
      <c r="A7632">
        <f t="shared" si="125"/>
        <v>7571</v>
      </c>
      <c r="D7632" s="2" t="str">
        <f t="shared" si="124"/>
        <v>OK</v>
      </c>
      <c r="E7632" s="2" t="s">
        <v>19</v>
      </c>
    </row>
    <row r="7633" spans="1:6">
      <c r="A7633">
        <f t="shared" si="125"/>
        <v>7572</v>
      </c>
      <c r="D7633" s="2" t="str">
        <f t="shared" si="124"/>
        <v>OK</v>
      </c>
      <c r="E7633" s="4" t="s">
        <v>1333</v>
      </c>
    </row>
    <row r="7634" spans="1:6">
      <c r="A7634">
        <f t="shared" si="125"/>
        <v>7573</v>
      </c>
      <c r="D7634" s="2" t="str">
        <f t="shared" si="124"/>
        <v>OK</v>
      </c>
      <c r="E7634" s="4" t="s">
        <v>1333</v>
      </c>
    </row>
    <row r="7635" spans="1:6">
      <c r="A7635">
        <f t="shared" si="125"/>
        <v>7574</v>
      </c>
      <c r="B7635" s="138" t="e">
        <f>#REF!</f>
        <v>#REF!</v>
      </c>
      <c r="D7635" s="2" t="e">
        <f t="shared" si="124"/>
        <v>#REF!</v>
      </c>
      <c r="E7635" s="2" t="s">
        <v>79</v>
      </c>
    </row>
    <row r="7636" spans="1:6">
      <c r="A7636">
        <f t="shared" si="125"/>
        <v>7575</v>
      </c>
      <c r="B7636" s="138">
        <f>'Revenues 9-14'!G106</f>
        <v>0</v>
      </c>
      <c r="D7636" s="2" t="str">
        <f t="shared" si="124"/>
        <v>Error?</v>
      </c>
      <c r="E7636" s="2" t="s">
        <v>80</v>
      </c>
    </row>
    <row r="7637" spans="1:6">
      <c r="A7637">
        <f t="shared" si="125"/>
        <v>7576</v>
      </c>
      <c r="B7637" s="138">
        <f>'Revenues 9-14'!H106</f>
        <v>0</v>
      </c>
      <c r="D7637" s="2" t="str">
        <f t="shared" si="124"/>
        <v>Error?</v>
      </c>
      <c r="E7637" s="2" t="s">
        <v>80</v>
      </c>
    </row>
    <row r="7638" spans="1:6">
      <c r="A7638">
        <f t="shared" si="125"/>
        <v>7577</v>
      </c>
      <c r="B7638" s="138">
        <f>'Revenues 9-14'!J106</f>
        <v>0</v>
      </c>
      <c r="D7638" s="2" t="str">
        <f t="shared" si="124"/>
        <v>Error?</v>
      </c>
      <c r="E7638" s="2" t="s">
        <v>80</v>
      </c>
    </row>
    <row r="7639" spans="1:6">
      <c r="A7639">
        <f t="shared" si="125"/>
        <v>7578</v>
      </c>
      <c r="B7639" s="138">
        <f>'Revenues 9-14'!K106</f>
        <v>0</v>
      </c>
      <c r="D7639" s="2" t="str">
        <f t="shared" si="124"/>
        <v>Error?</v>
      </c>
      <c r="E7639" s="2" t="s">
        <v>80</v>
      </c>
      <c r="F7639" s="2"/>
    </row>
    <row r="7640" spans="1:6">
      <c r="A7640">
        <f t="shared" si="125"/>
        <v>7579</v>
      </c>
      <c r="B7640" s="138" t="e">
        <f>#REF!</f>
        <v>#REF!</v>
      </c>
      <c r="D7640" s="2" t="e">
        <f t="shared" si="124"/>
        <v>#REF!</v>
      </c>
      <c r="E7640" s="2" t="s">
        <v>79</v>
      </c>
    </row>
    <row r="7641" spans="1:6">
      <c r="A7641">
        <f t="shared" si="125"/>
        <v>7580</v>
      </c>
      <c r="B7641" s="138" t="e">
        <f>#REF!</f>
        <v>#REF!</v>
      </c>
      <c r="D7641" s="2" t="e">
        <f t="shared" si="124"/>
        <v>#REF!</v>
      </c>
      <c r="E7641" s="2" t="s">
        <v>79</v>
      </c>
    </row>
    <row r="7642" spans="1:6">
      <c r="A7642">
        <f t="shared" si="125"/>
        <v>7581</v>
      </c>
      <c r="B7642" s="138" t="e">
        <f>#REF!</f>
        <v>#REF!</v>
      </c>
      <c r="D7642" s="2" t="e">
        <f t="shared" si="124"/>
        <v>#REF!</v>
      </c>
      <c r="E7642" s="2" t="s">
        <v>79</v>
      </c>
    </row>
    <row r="7643" spans="1:6">
      <c r="A7643">
        <f t="shared" si="125"/>
        <v>7582</v>
      </c>
      <c r="B7643" s="138" t="e">
        <f>#REF!</f>
        <v>#REF!</v>
      </c>
      <c r="D7643" s="2" t="e">
        <f t="shared" si="124"/>
        <v>#REF!</v>
      </c>
      <c r="E7643" s="2" t="s">
        <v>79</v>
      </c>
    </row>
    <row r="7644" spans="1:6">
      <c r="A7644">
        <f t="shared" si="125"/>
        <v>7583</v>
      </c>
      <c r="B7644" s="138" t="e">
        <f>#REF!</f>
        <v>#REF!</v>
      </c>
      <c r="D7644" s="2" t="e">
        <f t="shared" si="124"/>
        <v>#REF!</v>
      </c>
      <c r="E7644" s="2" t="s">
        <v>79</v>
      </c>
    </row>
    <row r="7645" spans="1:6">
      <c r="A7645">
        <f t="shared" si="125"/>
        <v>7584</v>
      </c>
      <c r="B7645" s="138" t="e">
        <f>#REF!</f>
        <v>#REF!</v>
      </c>
      <c r="D7645" s="2" t="e">
        <f t="shared" si="124"/>
        <v>#REF!</v>
      </c>
      <c r="E7645" s="2" t="s">
        <v>79</v>
      </c>
    </row>
    <row r="7646" spans="1:6">
      <c r="A7646">
        <f t="shared" si="125"/>
        <v>7585</v>
      </c>
      <c r="B7646" s="138" t="e">
        <f>#REF!</f>
        <v>#REF!</v>
      </c>
      <c r="D7646" s="2" t="e">
        <f t="shared" si="124"/>
        <v>#REF!</v>
      </c>
      <c r="E7646" s="2" t="s">
        <v>79</v>
      </c>
    </row>
    <row r="7647" spans="1:6">
      <c r="A7647">
        <f t="shared" si="125"/>
        <v>7586</v>
      </c>
      <c r="B7647" s="138" t="e">
        <f>#REF!</f>
        <v>#REF!</v>
      </c>
      <c r="D7647" s="2" t="e">
        <f t="shared" si="124"/>
        <v>#REF!</v>
      </c>
      <c r="E7647" s="2" t="s">
        <v>79</v>
      </c>
    </row>
    <row r="7648" spans="1:6">
      <c r="A7648">
        <f t="shared" si="125"/>
        <v>7587</v>
      </c>
      <c r="B7648" s="138" t="e">
        <f>#REF!</f>
        <v>#REF!</v>
      </c>
      <c r="D7648" s="2" t="e">
        <f t="shared" si="124"/>
        <v>#REF!</v>
      </c>
      <c r="E7648" s="2" t="s">
        <v>79</v>
      </c>
    </row>
    <row r="7649" spans="1:5">
      <c r="A7649">
        <f t="shared" si="125"/>
        <v>7588</v>
      </c>
      <c r="B7649" s="138" t="e">
        <f>#REF!</f>
        <v>#REF!</v>
      </c>
      <c r="D7649" s="2" t="e">
        <f t="shared" si="124"/>
        <v>#REF!</v>
      </c>
      <c r="E7649" s="2" t="s">
        <v>79</v>
      </c>
    </row>
    <row r="7650" spans="1:5">
      <c r="A7650">
        <f t="shared" si="125"/>
        <v>7589</v>
      </c>
      <c r="B7650" s="138" t="e">
        <f>#REF!</f>
        <v>#REF!</v>
      </c>
      <c r="D7650" s="2" t="e">
        <f t="shared" si="124"/>
        <v>#REF!</v>
      </c>
      <c r="E7650" s="2" t="s">
        <v>79</v>
      </c>
    </row>
    <row r="7651" spans="1:5">
      <c r="A7651">
        <v>7590</v>
      </c>
      <c r="B7651" s="138">
        <f>'Acct Summary 7-8'!C55</f>
        <v>0</v>
      </c>
      <c r="D7651" s="2" t="str">
        <f t="shared" si="124"/>
        <v>Error?</v>
      </c>
      <c r="E7651" s="2" t="s">
        <v>826</v>
      </c>
    </row>
    <row r="7652" spans="1:5">
      <c r="A7652">
        <v>7591</v>
      </c>
      <c r="B7652" s="138">
        <f>'Acct Summary 7-8'!D55</f>
        <v>0</v>
      </c>
      <c r="D7652" s="2" t="str">
        <f t="shared" si="124"/>
        <v>Error?</v>
      </c>
      <c r="E7652" s="2" t="s">
        <v>826</v>
      </c>
    </row>
    <row r="7653" spans="1:5">
      <c r="A7653">
        <v>7592</v>
      </c>
      <c r="B7653" s="138">
        <f>'Acct Summary 7-8'!H55</f>
        <v>0</v>
      </c>
      <c r="D7653" s="2" t="str">
        <f t="shared" si="124"/>
        <v>Error?</v>
      </c>
      <c r="E7653" s="2" t="s">
        <v>826</v>
      </c>
    </row>
    <row r="7654" spans="1:5">
      <c r="A7654">
        <v>7593</v>
      </c>
      <c r="B7654" s="138">
        <f>'Acct Summary 7-8'!C56</f>
        <v>0</v>
      </c>
      <c r="D7654" s="2" t="str">
        <f t="shared" si="124"/>
        <v>Error?</v>
      </c>
      <c r="E7654" s="2" t="s">
        <v>826</v>
      </c>
    </row>
    <row r="7655" spans="1:5">
      <c r="A7655">
        <v>7594</v>
      </c>
      <c r="B7655" s="138">
        <f>'Acct Summary 7-8'!D56</f>
        <v>0</v>
      </c>
      <c r="D7655" s="2" t="str">
        <f t="shared" si="124"/>
        <v>Error?</v>
      </c>
      <c r="E7655" s="2" t="s">
        <v>826</v>
      </c>
    </row>
    <row r="7656" spans="1:5">
      <c r="A7656">
        <v>7595</v>
      </c>
      <c r="B7656" s="138">
        <f>'Acct Summary 7-8'!H56</f>
        <v>0</v>
      </c>
      <c r="D7656" s="2" t="str">
        <f t="shared" si="124"/>
        <v>Error?</v>
      </c>
      <c r="E7656" s="2" t="s">
        <v>826</v>
      </c>
    </row>
    <row r="7657" spans="1:5">
      <c r="A7657">
        <v>7596</v>
      </c>
      <c r="B7657" s="138">
        <f>'Acct Summary 7-8'!C57</f>
        <v>0</v>
      </c>
      <c r="D7657" s="2" t="str">
        <f t="shared" si="124"/>
        <v>Error?</v>
      </c>
      <c r="E7657" s="2" t="s">
        <v>826</v>
      </c>
    </row>
    <row r="7658" spans="1:5">
      <c r="A7658">
        <v>7597</v>
      </c>
      <c r="B7658" s="138">
        <f>'Acct Summary 7-8'!D57</f>
        <v>0</v>
      </c>
      <c r="D7658" s="2" t="str">
        <f t="shared" si="124"/>
        <v>Error?</v>
      </c>
      <c r="E7658" s="2" t="s">
        <v>826</v>
      </c>
    </row>
    <row r="7659" spans="1:5">
      <c r="A7659">
        <v>7598</v>
      </c>
      <c r="B7659" s="138">
        <f>'Acct Summary 7-8'!H57</f>
        <v>0</v>
      </c>
      <c r="D7659" s="2" t="str">
        <f t="shared" si="124"/>
        <v>Error?</v>
      </c>
      <c r="E7659" s="2" t="s">
        <v>826</v>
      </c>
    </row>
    <row r="7660" spans="1:5">
      <c r="A7660">
        <v>7599</v>
      </c>
      <c r="B7660" s="138">
        <f>'Acct Summary 7-8'!C59</f>
        <v>0</v>
      </c>
      <c r="D7660" s="2" t="str">
        <f t="shared" si="124"/>
        <v>Error?</v>
      </c>
      <c r="E7660" s="2" t="s">
        <v>826</v>
      </c>
    </row>
    <row r="7661" spans="1:5">
      <c r="A7661">
        <v>7600</v>
      </c>
      <c r="B7661" s="138">
        <f>'Acct Summary 7-8'!D59</f>
        <v>0</v>
      </c>
      <c r="D7661" s="2" t="str">
        <f t="shared" si="124"/>
        <v>Error?</v>
      </c>
      <c r="E7661" s="2" t="s">
        <v>826</v>
      </c>
    </row>
    <row r="7662" spans="1:5">
      <c r="A7662">
        <v>7601</v>
      </c>
      <c r="B7662" s="138">
        <f>'Acct Summary 7-8'!H59</f>
        <v>0</v>
      </c>
      <c r="D7662" s="2" t="str">
        <f t="shared" si="124"/>
        <v>Error?</v>
      </c>
      <c r="E7662" s="2" t="s">
        <v>826</v>
      </c>
    </row>
    <row r="7663" spans="1:5">
      <c r="A7663">
        <v>7602</v>
      </c>
      <c r="B7663" s="138">
        <f>'Acct Summary 7-8'!C60</f>
        <v>0</v>
      </c>
      <c r="D7663" s="2" t="str">
        <f t="shared" si="124"/>
        <v>Error?</v>
      </c>
      <c r="E7663" s="2" t="s">
        <v>826</v>
      </c>
    </row>
    <row r="7664" spans="1:5">
      <c r="A7664">
        <v>7603</v>
      </c>
      <c r="B7664" s="138">
        <f>'Acct Summary 7-8'!D60</f>
        <v>0</v>
      </c>
      <c r="D7664" s="2" t="str">
        <f t="shared" si="124"/>
        <v>Error?</v>
      </c>
      <c r="E7664" s="2" t="s">
        <v>826</v>
      </c>
    </row>
    <row r="7665" spans="1:5">
      <c r="A7665">
        <v>7604</v>
      </c>
      <c r="B7665" s="138">
        <f>'Acct Summary 7-8'!H60</f>
        <v>0</v>
      </c>
      <c r="D7665" s="2" t="str">
        <f t="shared" si="124"/>
        <v>Error?</v>
      </c>
      <c r="E7665" s="2" t="s">
        <v>826</v>
      </c>
    </row>
    <row r="7666" spans="1:5">
      <c r="A7666">
        <v>7605</v>
      </c>
      <c r="B7666" s="138">
        <f>'Acct Summary 7-8'!C61</f>
        <v>0</v>
      </c>
      <c r="D7666" s="2" t="str">
        <f t="shared" si="124"/>
        <v>Error?</v>
      </c>
      <c r="E7666" s="2" t="s">
        <v>826</v>
      </c>
    </row>
    <row r="7667" spans="1:5">
      <c r="A7667">
        <v>7606</v>
      </c>
      <c r="B7667" s="138">
        <f>'Acct Summary 7-8'!D61</f>
        <v>0</v>
      </c>
      <c r="D7667" s="2" t="str">
        <f t="shared" si="124"/>
        <v>Error?</v>
      </c>
      <c r="E7667" s="2" t="s">
        <v>826</v>
      </c>
    </row>
    <row r="7668" spans="1:5">
      <c r="A7668">
        <v>7607</v>
      </c>
      <c r="B7668" s="138">
        <f>'Acct Summary 7-8'!H61</f>
        <v>0</v>
      </c>
      <c r="D7668" s="2" t="str">
        <f t="shared" si="124"/>
        <v>Error?</v>
      </c>
      <c r="E7668" s="2" t="s">
        <v>826</v>
      </c>
    </row>
    <row r="7669" spans="1:5">
      <c r="A7669">
        <v>7608</v>
      </c>
      <c r="B7669" s="138">
        <f>'Acct Summary 7-8'!C63</f>
        <v>0</v>
      </c>
      <c r="D7669" s="2" t="str">
        <f t="shared" si="124"/>
        <v>Error?</v>
      </c>
      <c r="E7669" s="2" t="s">
        <v>826</v>
      </c>
    </row>
    <row r="7670" spans="1:5">
      <c r="A7670">
        <v>7609</v>
      </c>
      <c r="B7670" s="138">
        <f>'Acct Summary 7-8'!D63</f>
        <v>0</v>
      </c>
      <c r="D7670" s="2" t="str">
        <f t="shared" si="124"/>
        <v>Error?</v>
      </c>
      <c r="E7670" s="2" t="s">
        <v>826</v>
      </c>
    </row>
    <row r="7671" spans="1:5">
      <c r="A7671">
        <v>7610</v>
      </c>
      <c r="B7671" s="138">
        <f>'Acct Summary 7-8'!C64</f>
        <v>0</v>
      </c>
      <c r="D7671" s="2" t="str">
        <f t="shared" si="124"/>
        <v>Error?</v>
      </c>
      <c r="E7671" s="2" t="s">
        <v>826</v>
      </c>
    </row>
    <row r="7672" spans="1:5">
      <c r="A7672">
        <v>7611</v>
      </c>
      <c r="B7672" s="138">
        <f>'Acct Summary 7-8'!D64</f>
        <v>0</v>
      </c>
      <c r="D7672" s="2" t="str">
        <f t="shared" si="124"/>
        <v>Error?</v>
      </c>
      <c r="E7672" s="2" t="s">
        <v>826</v>
      </c>
    </row>
    <row r="7673" spans="1:5">
      <c r="A7673">
        <v>7612</v>
      </c>
      <c r="B7673" s="138">
        <f>'Acct Summary 7-8'!C65</f>
        <v>0</v>
      </c>
      <c r="D7673" s="2" t="str">
        <f t="shared" si="124"/>
        <v>Error?</v>
      </c>
      <c r="E7673" s="2" t="s">
        <v>826</v>
      </c>
    </row>
    <row r="7674" spans="1:5">
      <c r="A7674">
        <v>7613</v>
      </c>
      <c r="B7674" s="138">
        <f>'Acct Summary 7-8'!D65</f>
        <v>0</v>
      </c>
      <c r="D7674" s="2" t="str">
        <f t="shared" si="124"/>
        <v>Error?</v>
      </c>
      <c r="E7674" s="2" t="s">
        <v>826</v>
      </c>
    </row>
    <row r="7675" spans="1:5">
      <c r="A7675">
        <v>7614</v>
      </c>
      <c r="B7675" s="138">
        <f>'Acct Summary 7-8'!C67</f>
        <v>0</v>
      </c>
      <c r="D7675" s="2" t="str">
        <f t="shared" si="124"/>
        <v>Error?</v>
      </c>
      <c r="E7675" s="2" t="s">
        <v>826</v>
      </c>
    </row>
    <row r="7676" spans="1:5">
      <c r="A7676">
        <v>7615</v>
      </c>
      <c r="B7676" s="138">
        <f>'Acct Summary 7-8'!D67</f>
        <v>0</v>
      </c>
      <c r="D7676" s="2" t="str">
        <f t="shared" si="124"/>
        <v>Error?</v>
      </c>
      <c r="E7676" s="2" t="s">
        <v>826</v>
      </c>
    </row>
    <row r="7677" spans="1:5">
      <c r="A7677">
        <v>7616</v>
      </c>
      <c r="B7677" s="138">
        <f>'Acct Summary 7-8'!C68</f>
        <v>0</v>
      </c>
      <c r="D7677" s="2" t="str">
        <f t="shared" si="124"/>
        <v>Error?</v>
      </c>
      <c r="E7677" s="2" t="s">
        <v>826</v>
      </c>
    </row>
    <row r="7678" spans="1:5">
      <c r="A7678">
        <v>7617</v>
      </c>
      <c r="B7678" s="138">
        <f>'Acct Summary 7-8'!D68</f>
        <v>0</v>
      </c>
      <c r="D7678" s="2" t="str">
        <f t="shared" si="124"/>
        <v>Error?</v>
      </c>
      <c r="E7678" s="2" t="s">
        <v>826</v>
      </c>
    </row>
    <row r="7679" spans="1:5">
      <c r="A7679">
        <v>7618</v>
      </c>
      <c r="B7679" s="138">
        <f>'Acct Summary 7-8'!C69</f>
        <v>0</v>
      </c>
      <c r="D7679" s="2" t="str">
        <f t="shared" ref="D7679:D7742" si="126">IF(ISBLANK(B7679),"OK",IF(A7679-B7679=0,"OK","Error?"))</f>
        <v>Error?</v>
      </c>
      <c r="E7679" s="2" t="s">
        <v>826</v>
      </c>
    </row>
    <row r="7680" spans="1:5">
      <c r="A7680">
        <v>7619</v>
      </c>
      <c r="B7680" s="138">
        <f>'Acct Summary 7-8'!D69</f>
        <v>0</v>
      </c>
      <c r="D7680" s="2" t="str">
        <f t="shared" si="126"/>
        <v>Error?</v>
      </c>
      <c r="E7680" s="2" t="s">
        <v>826</v>
      </c>
    </row>
    <row r="7681" spans="1:5">
      <c r="A7681">
        <v>7620</v>
      </c>
      <c r="B7681" s="138">
        <f>'Acct Summary 7-8'!C71</f>
        <v>0</v>
      </c>
      <c r="D7681" s="2" t="str">
        <f t="shared" si="126"/>
        <v>Error?</v>
      </c>
      <c r="E7681" s="2" t="s">
        <v>826</v>
      </c>
    </row>
    <row r="7682" spans="1:5">
      <c r="A7682">
        <v>7621</v>
      </c>
      <c r="B7682" s="138">
        <f>'Acct Summary 7-8'!D71</f>
        <v>0</v>
      </c>
      <c r="D7682" s="2" t="str">
        <f t="shared" si="126"/>
        <v>Error?</v>
      </c>
      <c r="E7682" s="2" t="s">
        <v>826</v>
      </c>
    </row>
    <row r="7683" spans="1:5">
      <c r="A7683">
        <v>7622</v>
      </c>
      <c r="B7683" s="138">
        <f>'Acct Summary 7-8'!C72</f>
        <v>0</v>
      </c>
      <c r="D7683" s="2" t="str">
        <f t="shared" si="126"/>
        <v>Error?</v>
      </c>
      <c r="E7683" s="2" t="s">
        <v>826</v>
      </c>
    </row>
    <row r="7684" spans="1:5">
      <c r="A7684">
        <v>7623</v>
      </c>
      <c r="B7684" s="138">
        <f>'Acct Summary 7-8'!D72</f>
        <v>0</v>
      </c>
      <c r="D7684" s="2" t="str">
        <f t="shared" si="126"/>
        <v>Error?</v>
      </c>
      <c r="E7684" s="2" t="s">
        <v>826</v>
      </c>
    </row>
    <row r="7685" spans="1:5">
      <c r="A7685">
        <v>7624</v>
      </c>
      <c r="B7685" s="138">
        <f>'Acct Summary 7-8'!C73</f>
        <v>0</v>
      </c>
      <c r="D7685" s="2" t="str">
        <f t="shared" si="126"/>
        <v>Error?</v>
      </c>
      <c r="E7685" s="2" t="s">
        <v>826</v>
      </c>
    </row>
    <row r="7686" spans="1:5">
      <c r="A7686">
        <v>7625</v>
      </c>
      <c r="B7686" s="138">
        <f>'Acct Summary 7-8'!D73</f>
        <v>0</v>
      </c>
      <c r="D7686" s="2" t="str">
        <f t="shared" si="126"/>
        <v>Error?</v>
      </c>
      <c r="E7686" s="2" t="s">
        <v>826</v>
      </c>
    </row>
    <row r="7687" spans="1:5">
      <c r="A7687">
        <v>7626</v>
      </c>
      <c r="B7687" s="138">
        <f>'Revenues 9-14'!C196</f>
        <v>0</v>
      </c>
      <c r="D7687" s="2" t="str">
        <f t="shared" si="126"/>
        <v>Error?</v>
      </c>
      <c r="E7687" s="2" t="s">
        <v>826</v>
      </c>
    </row>
    <row r="7688" spans="1:5">
      <c r="A7688">
        <v>7627</v>
      </c>
      <c r="B7688" s="138">
        <f>'Expenditures 15-22'!C328</f>
        <v>0</v>
      </c>
      <c r="D7688" s="2" t="str">
        <f t="shared" si="126"/>
        <v>Error?</v>
      </c>
      <c r="E7688" s="2" t="s">
        <v>826</v>
      </c>
    </row>
    <row r="7689" spans="1:5">
      <c r="A7689">
        <v>7628</v>
      </c>
      <c r="B7689" s="138">
        <f>'Expenditures 15-22'!D328</f>
        <v>0</v>
      </c>
      <c r="D7689" s="2" t="str">
        <f t="shared" si="126"/>
        <v>Error?</v>
      </c>
      <c r="E7689" s="2" t="s">
        <v>826</v>
      </c>
    </row>
    <row r="7690" spans="1:5">
      <c r="A7690">
        <v>7629</v>
      </c>
      <c r="B7690" s="138">
        <f>'Expenditures 15-22'!E328</f>
        <v>1197281</v>
      </c>
      <c r="D7690" s="2" t="str">
        <f t="shared" si="126"/>
        <v>Error?</v>
      </c>
      <c r="E7690" s="2" t="s">
        <v>826</v>
      </c>
    </row>
    <row r="7691" spans="1:5">
      <c r="A7691">
        <v>7630</v>
      </c>
      <c r="B7691" s="138">
        <f>'Expenditures 15-22'!F328</f>
        <v>0</v>
      </c>
      <c r="D7691" s="2" t="str">
        <f t="shared" si="126"/>
        <v>Error?</v>
      </c>
      <c r="E7691" s="2" t="s">
        <v>826</v>
      </c>
    </row>
    <row r="7692" spans="1:5">
      <c r="A7692">
        <v>7631</v>
      </c>
      <c r="B7692" s="138">
        <f>'Expenditures 15-22'!G328</f>
        <v>0</v>
      </c>
      <c r="D7692" s="2" t="str">
        <f t="shared" si="126"/>
        <v>Error?</v>
      </c>
      <c r="E7692" s="2" t="s">
        <v>826</v>
      </c>
    </row>
    <row r="7693" spans="1:5">
      <c r="A7693">
        <v>7632</v>
      </c>
      <c r="B7693" s="138">
        <f>'Expenditures 15-22'!H328</f>
        <v>0</v>
      </c>
      <c r="D7693" s="2" t="str">
        <f t="shared" si="126"/>
        <v>Error?</v>
      </c>
      <c r="E7693" s="2" t="s">
        <v>826</v>
      </c>
    </row>
    <row r="7694" spans="1:5">
      <c r="A7694">
        <v>7633</v>
      </c>
      <c r="B7694" s="138">
        <f>'Expenditures 15-22'!I328</f>
        <v>0</v>
      </c>
      <c r="D7694" s="2" t="str">
        <f t="shared" si="126"/>
        <v>Error?</v>
      </c>
      <c r="E7694" s="2" t="s">
        <v>826</v>
      </c>
    </row>
    <row r="7695" spans="1:5">
      <c r="A7695">
        <v>7634</v>
      </c>
      <c r="B7695" s="138">
        <f>'Expenditures 15-22'!J328</f>
        <v>0</v>
      </c>
      <c r="D7695" s="2" t="str">
        <f t="shared" si="126"/>
        <v>Error?</v>
      </c>
      <c r="E7695" s="2" t="s">
        <v>826</v>
      </c>
    </row>
    <row r="7696" spans="1:5">
      <c r="A7696">
        <v>7635</v>
      </c>
      <c r="B7696" s="138">
        <f>'Expenditures 15-22'!K328</f>
        <v>1197281</v>
      </c>
      <c r="D7696" s="2" t="str">
        <f t="shared" si="126"/>
        <v>Error?</v>
      </c>
      <c r="E7696" s="2" t="s">
        <v>826</v>
      </c>
    </row>
    <row r="7697" spans="1:5">
      <c r="A7697">
        <v>7636</v>
      </c>
      <c r="B7697" s="138">
        <f>'Expenditures 15-22'!C329</f>
        <v>0</v>
      </c>
      <c r="D7697" s="2" t="str">
        <f t="shared" si="126"/>
        <v>Error?</v>
      </c>
      <c r="E7697" s="2" t="s">
        <v>826</v>
      </c>
    </row>
    <row r="7698" spans="1:5">
      <c r="A7698">
        <v>7637</v>
      </c>
      <c r="B7698" s="138">
        <f>'Expenditures 15-22'!D329</f>
        <v>0</v>
      </c>
      <c r="D7698" s="2" t="str">
        <f t="shared" si="126"/>
        <v>Error?</v>
      </c>
      <c r="E7698" s="2" t="s">
        <v>826</v>
      </c>
    </row>
    <row r="7699" spans="1:5">
      <c r="A7699">
        <v>7638</v>
      </c>
      <c r="B7699" s="138">
        <f>'Expenditures 15-22'!E329</f>
        <v>0</v>
      </c>
      <c r="D7699" s="2" t="str">
        <f t="shared" si="126"/>
        <v>Error?</v>
      </c>
      <c r="E7699" s="2" t="s">
        <v>826</v>
      </c>
    </row>
    <row r="7700" spans="1:5">
      <c r="A7700">
        <v>7639</v>
      </c>
      <c r="B7700" s="138">
        <f>'Expenditures 15-22'!F329</f>
        <v>0</v>
      </c>
      <c r="D7700" s="2" t="str">
        <f t="shared" si="126"/>
        <v>Error?</v>
      </c>
      <c r="E7700" s="2" t="s">
        <v>826</v>
      </c>
    </row>
    <row r="7701" spans="1:5">
      <c r="A7701">
        <v>7640</v>
      </c>
      <c r="B7701" s="138">
        <f>'Expenditures 15-22'!G329</f>
        <v>0</v>
      </c>
      <c r="D7701" s="2" t="str">
        <f t="shared" si="126"/>
        <v>Error?</v>
      </c>
      <c r="E7701" s="2" t="s">
        <v>826</v>
      </c>
    </row>
    <row r="7702" spans="1:5">
      <c r="A7702">
        <v>7641</v>
      </c>
      <c r="B7702" s="138">
        <f>'Expenditures 15-22'!H329</f>
        <v>0</v>
      </c>
      <c r="D7702" s="2" t="str">
        <f t="shared" si="126"/>
        <v>Error?</v>
      </c>
      <c r="E7702" s="2" t="s">
        <v>826</v>
      </c>
    </row>
    <row r="7703" spans="1:5">
      <c r="A7703">
        <v>7642</v>
      </c>
      <c r="B7703" s="138">
        <f>'Expenditures 15-22'!I329</f>
        <v>0</v>
      </c>
      <c r="D7703" s="2" t="str">
        <f t="shared" si="126"/>
        <v>Error?</v>
      </c>
      <c r="E7703" s="2" t="s">
        <v>826</v>
      </c>
    </row>
    <row r="7704" spans="1:5">
      <c r="A7704">
        <v>7643</v>
      </c>
      <c r="B7704" s="138">
        <f>'Expenditures 15-22'!J329</f>
        <v>0</v>
      </c>
      <c r="D7704" s="2" t="str">
        <f t="shared" si="126"/>
        <v>Error?</v>
      </c>
      <c r="E7704" s="2" t="s">
        <v>826</v>
      </c>
    </row>
    <row r="7705" spans="1:5">
      <c r="A7705">
        <v>7644</v>
      </c>
      <c r="B7705" s="138">
        <f>'Expenditures 15-22'!K329</f>
        <v>0</v>
      </c>
      <c r="D7705" s="2" t="str">
        <f t="shared" si="126"/>
        <v>Error?</v>
      </c>
      <c r="E7705" s="2" t="s">
        <v>826</v>
      </c>
    </row>
    <row r="7706" spans="1:5">
      <c r="A7706">
        <v>7645</v>
      </c>
      <c r="B7706" s="138">
        <f>'Revenues 9-14'!H167</f>
        <v>0</v>
      </c>
      <c r="D7706" s="2" t="str">
        <f t="shared" si="126"/>
        <v>Error?</v>
      </c>
      <c r="E7706" s="2" t="s">
        <v>826</v>
      </c>
    </row>
    <row r="7707" spans="1:5">
      <c r="A7707">
        <v>7646</v>
      </c>
      <c r="B7707" s="138">
        <f>'Expenditures 15-22'!I64</f>
        <v>2584</v>
      </c>
      <c r="D7707" s="2" t="str">
        <f t="shared" si="126"/>
        <v>Error?</v>
      </c>
      <c r="E7707" s="2" t="s">
        <v>826</v>
      </c>
    </row>
    <row r="7708" spans="1:5">
      <c r="A7708">
        <v>7647</v>
      </c>
      <c r="B7708" s="138">
        <f>'Rest Tax Levies-Tort Im 25'!J3</f>
        <v>0</v>
      </c>
      <c r="D7708" s="2" t="str">
        <f t="shared" si="126"/>
        <v>Error?</v>
      </c>
      <c r="E7708" s="2" t="s">
        <v>826</v>
      </c>
    </row>
    <row r="7709" spans="1:5">
      <c r="A7709">
        <v>7648</v>
      </c>
      <c r="B7709" s="138">
        <f>'Rest Tax Levies-Tort Im 25'!K3</f>
        <v>0</v>
      </c>
      <c r="D7709" s="2" t="str">
        <f t="shared" si="126"/>
        <v>Error?</v>
      </c>
      <c r="E7709" s="2" t="s">
        <v>826</v>
      </c>
    </row>
    <row r="7710" spans="1:5">
      <c r="A7710">
        <v>7649</v>
      </c>
      <c r="B7710" s="138">
        <f>'Rest Tax Levies-Tort Im 25'!J6</f>
        <v>0</v>
      </c>
      <c r="D7710" s="2" t="str">
        <f t="shared" si="126"/>
        <v>Error?</v>
      </c>
      <c r="E7710" s="2" t="s">
        <v>826</v>
      </c>
    </row>
    <row r="7711" spans="1:5">
      <c r="A7711">
        <v>7650</v>
      </c>
      <c r="B7711" s="138">
        <f>'Rest Tax Levies-Tort Im 25'!K6</f>
        <v>0</v>
      </c>
      <c r="D7711" s="2" t="str">
        <f t="shared" si="126"/>
        <v>Error?</v>
      </c>
      <c r="E7711" s="2" t="s">
        <v>826</v>
      </c>
    </row>
    <row r="7712" spans="1:5">
      <c r="A7712">
        <v>7651</v>
      </c>
      <c r="B7712" s="138">
        <f>'Rest Tax Levies-Tort Im 25'!K7</f>
        <v>0</v>
      </c>
      <c r="D7712" s="2" t="str">
        <f t="shared" si="126"/>
        <v>Error?</v>
      </c>
      <c r="E7712" s="2" t="s">
        <v>826</v>
      </c>
    </row>
    <row r="7713" spans="1:6">
      <c r="A7713">
        <v>7652</v>
      </c>
      <c r="B7713" s="138">
        <f>'Rest Tax Levies-Tort Im 25'!J8</f>
        <v>0</v>
      </c>
      <c r="D7713" s="2" t="str">
        <f t="shared" si="126"/>
        <v>Error?</v>
      </c>
      <c r="E7713" s="2" t="s">
        <v>826</v>
      </c>
    </row>
    <row r="7714" spans="1:6">
      <c r="A7714">
        <v>7653</v>
      </c>
      <c r="B7714" s="138">
        <f>'Rest Tax Levies-Tort Im 25'!K9</f>
        <v>33740</v>
      </c>
      <c r="D7714" s="2" t="str">
        <f t="shared" si="126"/>
        <v>Error?</v>
      </c>
      <c r="E7714" s="2" t="s">
        <v>826</v>
      </c>
    </row>
    <row r="7715" spans="1:6">
      <c r="A7715">
        <v>7654</v>
      </c>
      <c r="B7715" s="138">
        <f>'Rest Tax Levies-Tort Im 25'!J10</f>
        <v>0</v>
      </c>
      <c r="D7715" s="2" t="str">
        <f t="shared" si="126"/>
        <v>Error?</v>
      </c>
      <c r="E7715" s="2" t="s">
        <v>826</v>
      </c>
    </row>
    <row r="7716" spans="1:6">
      <c r="A7716">
        <v>7655</v>
      </c>
      <c r="B7716" s="138">
        <f>'Rest Tax Levies-Tort Im 25'!K10</f>
        <v>191845</v>
      </c>
      <c r="D7716" s="2" t="str">
        <f t="shared" si="126"/>
        <v>Error?</v>
      </c>
      <c r="E7716" s="2" t="s">
        <v>826</v>
      </c>
    </row>
    <row r="7717" spans="1:6">
      <c r="A7717">
        <v>7656</v>
      </c>
      <c r="B7717" s="138">
        <f>'Rest Tax Levies-Tort Im 25'!J11</f>
        <v>0</v>
      </c>
      <c r="D7717" s="2" t="str">
        <f t="shared" si="126"/>
        <v>Error?</v>
      </c>
      <c r="E7717" s="2" t="s">
        <v>826</v>
      </c>
    </row>
    <row r="7718" spans="1:6">
      <c r="A7718">
        <v>7657</v>
      </c>
      <c r="B7718" s="138">
        <f>'Rest Tax Levies-Tort Im 25'!J12</f>
        <v>0</v>
      </c>
      <c r="D7718" s="2" t="str">
        <f t="shared" si="126"/>
        <v>Error?</v>
      </c>
      <c r="E7718" s="2" t="s">
        <v>826</v>
      </c>
    </row>
    <row r="7719" spans="1:6">
      <c r="A7719">
        <v>7658</v>
      </c>
      <c r="B7719" s="138">
        <f>'Rest Tax Levies-Tort Im 25'!K12</f>
        <v>225585</v>
      </c>
      <c r="D7719" s="2" t="str">
        <f t="shared" si="126"/>
        <v>Error?</v>
      </c>
      <c r="E7719" s="2" t="s">
        <v>826</v>
      </c>
    </row>
    <row r="7720" spans="1:6">
      <c r="A7720">
        <v>7659</v>
      </c>
      <c r="B7720" s="138">
        <f>'Rest Tax Levies-Tort Im 25'!H14</f>
        <v>15490293</v>
      </c>
      <c r="D7720" s="2" t="str">
        <f t="shared" si="126"/>
        <v>Error?</v>
      </c>
      <c r="E7720" s="2" t="s">
        <v>826</v>
      </c>
    </row>
    <row r="7721" spans="1:6">
      <c r="A7721">
        <v>7660</v>
      </c>
      <c r="B7721" s="138">
        <f>'Rest Tax Levies-Tort Im 25'!K14</f>
        <v>225585</v>
      </c>
      <c r="D7721" s="2" t="str">
        <f t="shared" si="126"/>
        <v>Error?</v>
      </c>
      <c r="E7721" s="2" t="s">
        <v>826</v>
      </c>
    </row>
    <row r="7722" spans="1:6">
      <c r="A7722">
        <v>7661</v>
      </c>
      <c r="B7722" s="138">
        <f>'Rest Tax Levies-Tort Im 25'!J15</f>
        <v>0</v>
      </c>
      <c r="D7722" s="2" t="str">
        <f t="shared" si="126"/>
        <v>Error?</v>
      </c>
      <c r="E7722" s="2" t="s">
        <v>826</v>
      </c>
    </row>
    <row r="7723" spans="1:6">
      <c r="A7723">
        <v>7662</v>
      </c>
      <c r="B7723" s="138">
        <f>'Rest Tax Levies-Tort Im 25'!K15</f>
        <v>0</v>
      </c>
      <c r="D7723" s="2" t="str">
        <f t="shared" si="126"/>
        <v>Error?</v>
      </c>
      <c r="E7723" s="2" t="s">
        <v>826</v>
      </c>
    </row>
    <row r="7724" spans="1:6">
      <c r="A7724">
        <v>7663</v>
      </c>
      <c r="B7724" s="138">
        <f>'Rest Tax Levies-Tort Im 25'!J18</f>
        <v>0</v>
      </c>
      <c r="D7724" s="2" t="str">
        <f t="shared" si="126"/>
        <v>Error?</v>
      </c>
      <c r="E7724" s="2" t="s">
        <v>826</v>
      </c>
      <c r="F7724" s="2"/>
    </row>
    <row r="7725" spans="1:6">
      <c r="A7725">
        <v>7664</v>
      </c>
      <c r="B7725" s="138">
        <f>'Rest Tax Levies-Tort Im 25'!J19</f>
        <v>0</v>
      </c>
      <c r="D7725" s="2" t="str">
        <f t="shared" si="126"/>
        <v>Error?</v>
      </c>
      <c r="E7725" s="2" t="s">
        <v>826</v>
      </c>
    </row>
    <row r="7726" spans="1:6">
      <c r="A7726">
        <v>7665</v>
      </c>
      <c r="B7726" s="138">
        <f>'Rest Tax Levies-Tort Im 25'!J20</f>
        <v>0</v>
      </c>
      <c r="D7726" s="2" t="str">
        <f t="shared" si="126"/>
        <v>Error?</v>
      </c>
      <c r="E7726" s="2" t="s">
        <v>826</v>
      </c>
    </row>
    <row r="7727" spans="1:6">
      <c r="A7727">
        <v>7666</v>
      </c>
      <c r="B7727" s="138">
        <f>'Rest Tax Levies-Tort Im 25'!J21</f>
        <v>0</v>
      </c>
      <c r="D7727" s="2" t="str">
        <f t="shared" si="126"/>
        <v>Error?</v>
      </c>
      <c r="E7727" s="2" t="s">
        <v>826</v>
      </c>
    </row>
    <row r="7728" spans="1:6">
      <c r="A7728">
        <v>7667</v>
      </c>
      <c r="B7728" s="138">
        <f>'Revenues 9-14'!E103</f>
        <v>0</v>
      </c>
      <c r="D7728" s="2" t="str">
        <f t="shared" si="126"/>
        <v>Error?</v>
      </c>
      <c r="E7728" s="2" t="s">
        <v>826</v>
      </c>
    </row>
    <row r="7729" spans="1:6">
      <c r="A7729">
        <v>7668</v>
      </c>
      <c r="B7729" s="138">
        <f>'Rest Tax Levies-Tort Im 25'!K22</f>
        <v>0</v>
      </c>
      <c r="D7729" s="2" t="str">
        <f t="shared" si="126"/>
        <v>Error?</v>
      </c>
      <c r="E7729" s="2" t="s">
        <v>826</v>
      </c>
    </row>
    <row r="7730" spans="1:6">
      <c r="A7730">
        <v>7669</v>
      </c>
      <c r="B7730" s="138">
        <f>'Rest Tax Levies-Tort Im 25'!J23</f>
        <v>0</v>
      </c>
      <c r="D7730" s="2" t="str">
        <f t="shared" si="126"/>
        <v>Error?</v>
      </c>
      <c r="E7730" s="2" t="s">
        <v>826</v>
      </c>
    </row>
    <row r="7731" spans="1:6">
      <c r="A7731">
        <v>7670</v>
      </c>
      <c r="B7731" s="138">
        <f>'Revenues 9-14'!H103</f>
        <v>0</v>
      </c>
      <c r="D7731" s="2" t="str">
        <f t="shared" si="126"/>
        <v>Error?</v>
      </c>
      <c r="E7731" s="2" t="s">
        <v>826</v>
      </c>
    </row>
    <row r="7732" spans="1:6">
      <c r="A7732">
        <v>7671</v>
      </c>
      <c r="B7732" s="138">
        <f>'Rest Tax Levies-Tort Im 25'!J24</f>
        <v>0</v>
      </c>
      <c r="D7732" s="2" t="str">
        <f t="shared" si="126"/>
        <v>Error?</v>
      </c>
      <c r="E7732" s="2" t="s">
        <v>826</v>
      </c>
    </row>
    <row r="7733" spans="1:6">
      <c r="A7733">
        <v>7672</v>
      </c>
      <c r="B7733" s="138">
        <f>'Rest Tax Levies-Tort Im 25'!K24</f>
        <v>0</v>
      </c>
      <c r="D7733" s="2" t="str">
        <f t="shared" si="126"/>
        <v>Error?</v>
      </c>
      <c r="E7733" s="2" t="s">
        <v>826</v>
      </c>
    </row>
    <row r="7734" spans="1:6">
      <c r="A7734">
        <v>7673</v>
      </c>
      <c r="B7734" s="138">
        <f>'Rest Tax Levies-Tort Im 25'!G25</f>
        <v>0</v>
      </c>
      <c r="D7734" s="2" t="str">
        <f t="shared" si="126"/>
        <v>Error?</v>
      </c>
      <c r="E7734" s="2" t="s">
        <v>826</v>
      </c>
    </row>
    <row r="7735" spans="1:6">
      <c r="A7735">
        <v>7674</v>
      </c>
      <c r="B7735" s="138">
        <f>'Rest Tax Levies-Tort Im 25'!H25</f>
        <v>0</v>
      </c>
      <c r="D7735" s="2" t="str">
        <f t="shared" si="126"/>
        <v>Error?</v>
      </c>
      <c r="E7735" s="2" t="s">
        <v>826</v>
      </c>
    </row>
    <row r="7736" spans="1:6">
      <c r="A7736">
        <v>7675</v>
      </c>
      <c r="B7736" s="138">
        <f>'Rest Tax Levies-Tort Im 25'!I25</f>
        <v>0</v>
      </c>
      <c r="D7736" s="2" t="str">
        <f t="shared" si="126"/>
        <v>Error?</v>
      </c>
      <c r="E7736" s="2" t="s">
        <v>826</v>
      </c>
    </row>
    <row r="7737" spans="1:6">
      <c r="A7737">
        <v>7676</v>
      </c>
      <c r="B7737" s="138">
        <f>'Rest Tax Levies-Tort Im 25'!J25</f>
        <v>0</v>
      </c>
      <c r="D7737" s="2" t="str">
        <f t="shared" si="126"/>
        <v>Error?</v>
      </c>
      <c r="E7737" s="2" t="s">
        <v>826</v>
      </c>
    </row>
    <row r="7738" spans="1:6">
      <c r="A7738">
        <v>7677</v>
      </c>
      <c r="B7738" s="138">
        <f>'Rest Tax Levies-Tort Im 25'!K25</f>
        <v>0</v>
      </c>
      <c r="D7738" s="2" t="str">
        <f t="shared" si="126"/>
        <v>Error?</v>
      </c>
      <c r="E7738" s="2" t="s">
        <v>826</v>
      </c>
    </row>
    <row r="7739" spans="1:6">
      <c r="A7739">
        <v>7678</v>
      </c>
      <c r="B7739" s="138">
        <f>'Rest Tax Levies-Tort Im 25'!G26</f>
        <v>0</v>
      </c>
      <c r="D7739" s="2" t="str">
        <f t="shared" si="126"/>
        <v>Error?</v>
      </c>
      <c r="E7739" s="2" t="s">
        <v>826</v>
      </c>
    </row>
    <row r="7740" spans="1:6">
      <c r="A7740">
        <v>7679</v>
      </c>
      <c r="B7740" s="138">
        <f>'Rest Tax Levies-Tort Im 25'!H26</f>
        <v>0</v>
      </c>
      <c r="D7740" s="2" t="str">
        <f t="shared" si="126"/>
        <v>Error?</v>
      </c>
      <c r="E7740" s="2" t="s">
        <v>826</v>
      </c>
    </row>
    <row r="7741" spans="1:6">
      <c r="A7741">
        <v>7680</v>
      </c>
      <c r="B7741" s="138">
        <f>'Rest Tax Levies-Tort Im 25'!I26</f>
        <v>0</v>
      </c>
      <c r="D7741" s="2" t="str">
        <f t="shared" si="126"/>
        <v>Error?</v>
      </c>
      <c r="E7741" s="2" t="s">
        <v>826</v>
      </c>
    </row>
    <row r="7742" spans="1:6">
      <c r="A7742">
        <v>7681</v>
      </c>
      <c r="B7742" s="138">
        <f>'Rest Tax Levies-Tort Im 25'!J26</f>
        <v>0</v>
      </c>
      <c r="D7742" s="2" t="str">
        <f t="shared" si="126"/>
        <v>Error?</v>
      </c>
      <c r="E7742" s="2" t="s">
        <v>826</v>
      </c>
    </row>
    <row r="7743" spans="1:6">
      <c r="A7743">
        <v>7682</v>
      </c>
      <c r="B7743" s="138">
        <f>'Rest Tax Levies-Tort Im 25'!K26</f>
        <v>0</v>
      </c>
      <c r="D7743" s="2" t="str">
        <f t="shared" ref="D7743:D7806" si="127">IF(ISBLANK(B7743),"OK",IF(A7743-B7743=0,"OK","Error?"))</f>
        <v>Error?</v>
      </c>
      <c r="E7743" s="2" t="s">
        <v>826</v>
      </c>
    </row>
    <row r="7744" spans="1:6">
      <c r="A7744">
        <v>7683</v>
      </c>
      <c r="D7744" s="2" t="str">
        <f t="shared" si="127"/>
        <v>OK</v>
      </c>
      <c r="E7744" s="4" t="s">
        <v>1333</v>
      </c>
      <c r="F7744" s="1"/>
    </row>
    <row r="7745" spans="1:6">
      <c r="A7745">
        <v>7684</v>
      </c>
      <c r="B7745" s="138">
        <f>'Expenditures 15-22'!H364</f>
        <v>0</v>
      </c>
      <c r="D7745" s="2" t="str">
        <f t="shared" si="127"/>
        <v>Error?</v>
      </c>
      <c r="E7745" s="2" t="s">
        <v>826</v>
      </c>
    </row>
    <row r="7746" spans="1:6">
      <c r="A7746">
        <v>7685</v>
      </c>
      <c r="B7746" s="138">
        <f>'Expenditures 15-22'!K364</f>
        <v>0</v>
      </c>
      <c r="D7746" s="2" t="str">
        <f t="shared" si="127"/>
        <v>Error?</v>
      </c>
      <c r="E7746" s="2" t="s">
        <v>826</v>
      </c>
    </row>
    <row r="7747" spans="1:6">
      <c r="A7747">
        <v>7686</v>
      </c>
      <c r="B7747" s="138">
        <f>'Revenues 9-14'!E266</f>
        <v>1057916</v>
      </c>
      <c r="D7747" s="2" t="str">
        <f t="shared" si="127"/>
        <v>Error?</v>
      </c>
      <c r="E7747" s="2" t="s">
        <v>826</v>
      </c>
      <c r="F7747" s="2" t="s">
        <v>827</v>
      </c>
    </row>
    <row r="7748" spans="1:6">
      <c r="A7748">
        <v>7687</v>
      </c>
      <c r="B7748" s="138">
        <f>'Acct Summary 7-8'!C25</f>
        <v>0</v>
      </c>
      <c r="D7748" s="2" t="str">
        <f t="shared" si="127"/>
        <v>Error?</v>
      </c>
      <c r="E7748" s="4" t="s">
        <v>1332</v>
      </c>
    </row>
    <row r="7749" spans="1:6">
      <c r="A7749">
        <v>7688</v>
      </c>
      <c r="B7749" s="138">
        <f>'Acct Summary 7-8'!D25</f>
        <v>0</v>
      </c>
      <c r="D7749" s="2" t="str">
        <f t="shared" si="127"/>
        <v>Error?</v>
      </c>
      <c r="E7749" s="4" t="s">
        <v>1332</v>
      </c>
    </row>
    <row r="7750" spans="1:6">
      <c r="A7750">
        <v>7689</v>
      </c>
      <c r="B7750" s="138">
        <f>'Acct Summary 7-8'!E25</f>
        <v>0</v>
      </c>
      <c r="D7750" s="2" t="str">
        <f t="shared" si="127"/>
        <v>Error?</v>
      </c>
      <c r="E7750" s="4" t="s">
        <v>1332</v>
      </c>
    </row>
    <row r="7751" spans="1:6">
      <c r="A7751">
        <v>7690</v>
      </c>
      <c r="B7751" s="138">
        <f>'Acct Summary 7-8'!F25</f>
        <v>0</v>
      </c>
      <c r="D7751" s="2" t="str">
        <f t="shared" si="127"/>
        <v>Error?</v>
      </c>
      <c r="E7751" s="4" t="s">
        <v>1332</v>
      </c>
    </row>
    <row r="7752" spans="1:6">
      <c r="A7752">
        <v>7691</v>
      </c>
      <c r="B7752" s="138">
        <f>'Acct Summary 7-8'!G25</f>
        <v>0</v>
      </c>
      <c r="D7752" s="2" t="str">
        <f t="shared" si="127"/>
        <v>Error?</v>
      </c>
      <c r="E7752" s="4" t="s">
        <v>1332</v>
      </c>
    </row>
    <row r="7753" spans="1:6">
      <c r="A7753">
        <v>7692</v>
      </c>
      <c r="B7753" s="138">
        <f>'Acct Summary 7-8'!H25</f>
        <v>0</v>
      </c>
      <c r="D7753" s="2" t="str">
        <f t="shared" si="127"/>
        <v>Error?</v>
      </c>
      <c r="E7753" s="4" t="s">
        <v>1332</v>
      </c>
    </row>
    <row r="7754" spans="1:6">
      <c r="A7754">
        <v>7693</v>
      </c>
      <c r="B7754" s="138">
        <f>'Acct Summary 7-8'!J25</f>
        <v>0</v>
      </c>
      <c r="D7754" s="2" t="str">
        <f t="shared" si="127"/>
        <v>Error?</v>
      </c>
      <c r="E7754" s="4" t="s">
        <v>1332</v>
      </c>
    </row>
    <row r="7755" spans="1:6">
      <c r="A7755">
        <v>7694</v>
      </c>
      <c r="B7755" s="138">
        <f>'Acct Summary 7-8'!K25</f>
        <v>0</v>
      </c>
      <c r="D7755" s="2" t="str">
        <f t="shared" si="127"/>
        <v>Error?</v>
      </c>
      <c r="E7755" s="4" t="s">
        <v>1332</v>
      </c>
    </row>
    <row r="7756" spans="1:6">
      <c r="A7756">
        <v>7695</v>
      </c>
      <c r="B7756" s="138">
        <f>'Aud Quest 2'!E85</f>
        <v>0</v>
      </c>
      <c r="D7756" s="2" t="str">
        <f t="shared" si="127"/>
        <v>Error?</v>
      </c>
      <c r="E7756" s="4" t="s">
        <v>1332</v>
      </c>
      <c r="F7756" t="s">
        <v>1444</v>
      </c>
    </row>
    <row r="7757" spans="1:6">
      <c r="A7757">
        <v>7696</v>
      </c>
      <c r="B7757" s="138">
        <f>'Aud Quest 2'!E87</f>
        <v>0</v>
      </c>
      <c r="D7757" s="2" t="str">
        <f t="shared" si="127"/>
        <v>Error?</v>
      </c>
      <c r="E7757" s="4" t="s">
        <v>1332</v>
      </c>
      <c r="F7757" t="s">
        <v>1444</v>
      </c>
    </row>
    <row r="7758" spans="1:6">
      <c r="A7758">
        <v>7697</v>
      </c>
      <c r="B7758" s="138">
        <f>'Aud Quest 2'!J85</f>
        <v>4581124</v>
      </c>
      <c r="D7758" s="2" t="str">
        <f t="shared" si="127"/>
        <v>Error?</v>
      </c>
      <c r="E7758" s="4" t="s">
        <v>1332</v>
      </c>
    </row>
    <row r="7759" spans="1:6">
      <c r="A7759">
        <v>7698</v>
      </c>
      <c r="B7759" s="138">
        <f>'Aud Quest 2'!J88</f>
        <v>0</v>
      </c>
      <c r="D7759" s="2" t="str">
        <f t="shared" si="127"/>
        <v>Error?</v>
      </c>
      <c r="E7759" s="4" t="s">
        <v>1332</v>
      </c>
    </row>
    <row r="7760" spans="1:6">
      <c r="A7760">
        <v>7699</v>
      </c>
      <c r="B7760" s="138">
        <f>'Aud Quest 2'!J90</f>
        <v>4581124</v>
      </c>
      <c r="D7760" s="2" t="str">
        <f t="shared" si="127"/>
        <v>Error?</v>
      </c>
      <c r="E7760" s="4" t="s">
        <v>1332</v>
      </c>
    </row>
    <row r="7761" spans="1:5">
      <c r="A7761">
        <v>7700</v>
      </c>
      <c r="B7761" s="138">
        <f>'Revenues 9-14'!C253</f>
        <v>0</v>
      </c>
      <c r="D7761" s="2" t="str">
        <f t="shared" si="127"/>
        <v>Error?</v>
      </c>
      <c r="E7761" s="4" t="s">
        <v>1421</v>
      </c>
    </row>
    <row r="7762" spans="1:5">
      <c r="A7762">
        <v>7701</v>
      </c>
      <c r="B7762" s="138">
        <f>'Expenditures 15-22'!E6</f>
        <v>9889588</v>
      </c>
      <c r="D7762" s="2" t="str">
        <f t="shared" si="127"/>
        <v>Error?</v>
      </c>
      <c r="E7762" s="4" t="s">
        <v>1431</v>
      </c>
    </row>
    <row r="7763" spans="1:5">
      <c r="A7763">
        <v>7702</v>
      </c>
      <c r="B7763" s="138">
        <f>'Expenditures 15-22'!K6</f>
        <v>9889588</v>
      </c>
      <c r="D7763" s="2" t="str">
        <f t="shared" si="127"/>
        <v>Error?</v>
      </c>
      <c r="E7763" s="4"/>
    </row>
    <row r="7764" spans="1:5">
      <c r="A7764">
        <v>7703</v>
      </c>
      <c r="B7764" s="138">
        <f>'Revenues 9-14'!F58</f>
        <v>0</v>
      </c>
      <c r="D7764" s="2" t="str">
        <f t="shared" si="127"/>
        <v>Error?</v>
      </c>
      <c r="E7764" s="4" t="s">
        <v>1459</v>
      </c>
    </row>
    <row r="7765" spans="1:5">
      <c r="A7765">
        <v>7704</v>
      </c>
      <c r="B7765" s="138">
        <f>'Revenues 9-14'!C254</f>
        <v>1518732</v>
      </c>
      <c r="D7765" s="2" t="str">
        <f t="shared" si="127"/>
        <v>Error?</v>
      </c>
      <c r="E7765" s="4" t="s">
        <v>1463</v>
      </c>
    </row>
    <row r="7766" spans="1:5">
      <c r="A7766">
        <v>7705</v>
      </c>
      <c r="B7766" s="138">
        <f>'Revenues 9-14'!D254</f>
        <v>0</v>
      </c>
      <c r="D7766" s="2" t="str">
        <f t="shared" si="127"/>
        <v>Error?</v>
      </c>
      <c r="E7766" s="4" t="s">
        <v>1463</v>
      </c>
    </row>
    <row r="7767" spans="1:5">
      <c r="A7767" s="129">
        <v>7706</v>
      </c>
      <c r="E7767" s="4"/>
    </row>
    <row r="7768" spans="1:5">
      <c r="A7768">
        <v>7707</v>
      </c>
      <c r="B7768" s="138">
        <f>'Revenues 9-14'!F254</f>
        <v>0</v>
      </c>
      <c r="D7768" s="2" t="str">
        <f t="shared" si="127"/>
        <v>Error?</v>
      </c>
      <c r="E7768" s="4" t="s">
        <v>1463</v>
      </c>
    </row>
    <row r="7769" spans="1:5">
      <c r="A7769">
        <v>7708</v>
      </c>
      <c r="B7769" s="138">
        <f>'Revenues 9-14'!G254</f>
        <v>0</v>
      </c>
      <c r="D7769" s="2" t="str">
        <f t="shared" si="127"/>
        <v>Error?</v>
      </c>
      <c r="E7769" s="4" t="s">
        <v>1463</v>
      </c>
    </row>
    <row r="7770" spans="1:5">
      <c r="A7770" s="129">
        <v>7709</v>
      </c>
      <c r="D7770" s="2" t="str">
        <f t="shared" si="127"/>
        <v>OK</v>
      </c>
      <c r="E7770" s="4"/>
    </row>
    <row r="7771" spans="1:5">
      <c r="A7771" s="129">
        <v>7710</v>
      </c>
      <c r="D7771" s="2" t="str">
        <f t="shared" si="127"/>
        <v>OK</v>
      </c>
      <c r="E7771" s="4"/>
    </row>
    <row r="7772" spans="1:5">
      <c r="A7772" s="129">
        <v>7711</v>
      </c>
      <c r="D7772" s="2" t="str">
        <f t="shared" si="127"/>
        <v>OK</v>
      </c>
      <c r="E7772" s="4" t="s">
        <v>1464</v>
      </c>
    </row>
    <row r="7773" spans="1:5">
      <c r="A7773">
        <v>7712</v>
      </c>
      <c r="B7773" s="138">
        <f>'Rest Tax Levies-Tort Im 25'!J22</f>
        <v>0</v>
      </c>
      <c r="D7773" s="2" t="str">
        <f t="shared" si="127"/>
        <v>Error?</v>
      </c>
      <c r="E7773" s="4" t="s">
        <v>1552</v>
      </c>
    </row>
    <row r="7774" spans="1:5">
      <c r="A7774">
        <v>7713</v>
      </c>
      <c r="B7774" s="138">
        <f>'Expenditures 15-22'!E133</f>
        <v>0</v>
      </c>
      <c r="D7774" s="2" t="str">
        <f t="shared" si="127"/>
        <v>Error?</v>
      </c>
      <c r="E7774" s="4" t="s">
        <v>1850</v>
      </c>
    </row>
    <row r="7775" spans="1:5">
      <c r="A7775">
        <v>7714</v>
      </c>
      <c r="B7775" s="138">
        <f>'Expenditures 15-22'!H133</f>
        <v>0</v>
      </c>
      <c r="D7775" s="2" t="str">
        <f t="shared" si="127"/>
        <v>Error?</v>
      </c>
      <c r="E7775" s="4" t="s">
        <v>1850</v>
      </c>
    </row>
    <row r="7776" spans="1:5">
      <c r="A7776">
        <v>7715</v>
      </c>
      <c r="B7776" s="138">
        <f>'Expenditures 15-22'!K133</f>
        <v>0</v>
      </c>
      <c r="D7776" s="2" t="str">
        <f t="shared" si="127"/>
        <v>Error?</v>
      </c>
      <c r="E7776" s="4" t="s">
        <v>1850</v>
      </c>
    </row>
    <row r="7777" spans="1:5">
      <c r="A7777">
        <v>7716</v>
      </c>
      <c r="B7777" s="138">
        <f>'Expenditures 15-22'!H157</f>
        <v>2550</v>
      </c>
      <c r="D7777" s="2" t="str">
        <f t="shared" si="127"/>
        <v>Error?</v>
      </c>
      <c r="E7777" s="4" t="s">
        <v>1850</v>
      </c>
    </row>
    <row r="7778" spans="1:5">
      <c r="A7778">
        <v>7717</v>
      </c>
      <c r="B7778" s="138">
        <f>'Expenditures 15-22'!K157</f>
        <v>2550</v>
      </c>
      <c r="D7778" s="2" t="str">
        <f t="shared" si="127"/>
        <v>Error?</v>
      </c>
      <c r="E7778" s="4" t="s">
        <v>1850</v>
      </c>
    </row>
    <row r="7779" spans="1:5">
      <c r="A7779">
        <v>7718</v>
      </c>
      <c r="B7779" s="138">
        <f>'Expenditures 15-22'!H158</f>
        <v>0</v>
      </c>
      <c r="D7779" s="2" t="str">
        <f t="shared" si="127"/>
        <v>Error?</v>
      </c>
      <c r="E7779" s="4" t="s">
        <v>1850</v>
      </c>
    </row>
    <row r="7780" spans="1:5">
      <c r="A7780">
        <v>7719</v>
      </c>
      <c r="B7780" s="138">
        <f>'Expenditures 15-22'!K158</f>
        <v>0</v>
      </c>
      <c r="D7780" s="2" t="str">
        <f t="shared" si="127"/>
        <v>Error?</v>
      </c>
      <c r="E7780" s="4" t="s">
        <v>1850</v>
      </c>
    </row>
    <row r="7781" spans="1:5">
      <c r="A7781">
        <v>7720</v>
      </c>
      <c r="B7781" s="138">
        <f>'Expenditures 15-22'!H159</f>
        <v>0</v>
      </c>
      <c r="D7781" s="2" t="str">
        <f t="shared" si="127"/>
        <v>Error?</v>
      </c>
      <c r="E7781" s="4" t="s">
        <v>1850</v>
      </c>
    </row>
    <row r="7782" spans="1:5">
      <c r="A7782">
        <v>7721</v>
      </c>
      <c r="B7782" s="138">
        <f>'Expenditures 15-22'!K159</f>
        <v>0</v>
      </c>
      <c r="D7782" s="2" t="str">
        <f t="shared" si="127"/>
        <v>Error?</v>
      </c>
      <c r="E7782" s="4" t="s">
        <v>1850</v>
      </c>
    </row>
    <row r="7783" spans="1:5">
      <c r="A7783">
        <v>7722</v>
      </c>
      <c r="B7783" s="138">
        <f>'Expenditures 15-22'!D282</f>
        <v>0</v>
      </c>
      <c r="D7783" s="2" t="str">
        <f t="shared" si="127"/>
        <v>Error?</v>
      </c>
      <c r="E7783" s="4" t="s">
        <v>1850</v>
      </c>
    </row>
    <row r="7784" spans="1:5">
      <c r="A7784">
        <v>7723</v>
      </c>
      <c r="B7784" s="138">
        <f>'Expenditures 15-22'!K282</f>
        <v>0</v>
      </c>
      <c r="D7784" s="2" t="str">
        <f t="shared" si="127"/>
        <v>Error?</v>
      </c>
      <c r="E7784" s="4" t="s">
        <v>1850</v>
      </c>
    </row>
    <row r="7785" spans="1:5">
      <c r="A7785">
        <v>7724</v>
      </c>
      <c r="B7785" s="138">
        <f>'Expenditures 15-22'!H332</f>
        <v>0</v>
      </c>
      <c r="D7785" s="2" t="str">
        <f t="shared" si="127"/>
        <v>Error?</v>
      </c>
      <c r="E7785" s="4" t="s">
        <v>1850</v>
      </c>
    </row>
    <row r="7786" spans="1:5">
      <c r="A7786">
        <v>7725</v>
      </c>
      <c r="B7786" s="138">
        <f>'Expenditures 15-22'!K332</f>
        <v>0</v>
      </c>
      <c r="D7786" s="2" t="str">
        <f t="shared" si="127"/>
        <v>Error?</v>
      </c>
      <c r="E7786" s="4" t="s">
        <v>1850</v>
      </c>
    </row>
    <row r="7787" spans="1:5">
      <c r="A7787">
        <v>7726</v>
      </c>
      <c r="B7787" s="138">
        <f>'Expenditures 15-22'!H333</f>
        <v>0</v>
      </c>
      <c r="D7787" s="2" t="str">
        <f t="shared" si="127"/>
        <v>Error?</v>
      </c>
      <c r="E7787" s="4" t="s">
        <v>1850</v>
      </c>
    </row>
    <row r="7788" spans="1:5">
      <c r="A7788">
        <v>7727</v>
      </c>
      <c r="B7788" s="138">
        <f>'Expenditures 15-22'!K333</f>
        <v>0</v>
      </c>
      <c r="D7788" s="2" t="str">
        <f t="shared" si="127"/>
        <v>Error?</v>
      </c>
      <c r="E7788" s="4" t="s">
        <v>1850</v>
      </c>
    </row>
    <row r="7789" spans="1:5">
      <c r="A7789">
        <v>7728</v>
      </c>
      <c r="B7789" s="138">
        <f>'Expenditures 15-22'!H334</f>
        <v>0</v>
      </c>
      <c r="D7789" s="2" t="str">
        <f t="shared" si="127"/>
        <v>Error?</v>
      </c>
      <c r="E7789" s="4" t="s">
        <v>1850</v>
      </c>
    </row>
    <row r="7790" spans="1:5">
      <c r="A7790">
        <v>7729</v>
      </c>
      <c r="B7790" s="138">
        <f>'Expenditures 15-22'!K334</f>
        <v>0</v>
      </c>
      <c r="D7790" s="2" t="str">
        <f t="shared" si="127"/>
        <v>Error?</v>
      </c>
      <c r="E7790" s="4" t="s">
        <v>1850</v>
      </c>
    </row>
    <row r="7791" spans="1:5">
      <c r="A7791">
        <v>7730</v>
      </c>
      <c r="B7791" s="138">
        <f>'Expenditures 15-22'!H354</f>
        <v>0</v>
      </c>
      <c r="D7791" s="2" t="str">
        <f t="shared" si="127"/>
        <v>Error?</v>
      </c>
      <c r="E7791" s="4" t="s">
        <v>1850</v>
      </c>
    </row>
    <row r="7792" spans="1:5">
      <c r="A7792">
        <v>7731</v>
      </c>
      <c r="B7792" s="138">
        <f>'Expenditures 15-22'!K354</f>
        <v>0</v>
      </c>
      <c r="D7792" s="2" t="str">
        <f t="shared" si="127"/>
        <v>Error?</v>
      </c>
      <c r="E7792" s="4" t="s">
        <v>1850</v>
      </c>
    </row>
    <row r="7793" spans="1:5">
      <c r="A7793">
        <v>7732</v>
      </c>
      <c r="B7793" s="138">
        <f>'Expenditures 15-22'!H355</f>
        <v>0</v>
      </c>
      <c r="D7793" s="2" t="str">
        <f t="shared" si="127"/>
        <v>Error?</v>
      </c>
      <c r="E7793" s="4" t="s">
        <v>1850</v>
      </c>
    </row>
    <row r="7794" spans="1:5">
      <c r="A7794">
        <v>7733</v>
      </c>
      <c r="B7794" s="138">
        <f>'Expenditures 15-22'!K355</f>
        <v>0</v>
      </c>
      <c r="D7794" s="2" t="str">
        <f t="shared" si="127"/>
        <v>Error?</v>
      </c>
      <c r="E7794" s="4" t="s">
        <v>1850</v>
      </c>
    </row>
    <row r="7795" spans="1:5">
      <c r="A7795">
        <v>7734</v>
      </c>
      <c r="B7795" s="138">
        <f>'Expenditures 15-22'!E138</f>
        <v>0</v>
      </c>
      <c r="D7795" s="2" t="str">
        <f t="shared" si="127"/>
        <v>Error?</v>
      </c>
      <c r="E7795" s="4" t="s">
        <v>1850</v>
      </c>
    </row>
    <row r="7796" spans="1:5">
      <c r="A7796">
        <v>7735</v>
      </c>
      <c r="B7796" s="138">
        <f>'Acct Summary 7-8'!J15</f>
        <v>0</v>
      </c>
      <c r="D7796" s="2" t="str">
        <f t="shared" si="127"/>
        <v>Error?</v>
      </c>
      <c r="E7796" s="4" t="s">
        <v>1850</v>
      </c>
    </row>
    <row r="7797" spans="1:5">
      <c r="A7797">
        <v>7736</v>
      </c>
      <c r="B7797" s="138">
        <f>'Contracts Paid in CY 29'!D141</f>
        <v>8615900.5599999987</v>
      </c>
      <c r="D7797" s="2" t="str">
        <f t="shared" si="127"/>
        <v>Error?</v>
      </c>
      <c r="E7797" s="4" t="s">
        <v>1899</v>
      </c>
    </row>
    <row r="7798" spans="1:5">
      <c r="A7798">
        <v>7737</v>
      </c>
      <c r="B7798" s="138">
        <f>'Contracts Paid in CY 29'!F141</f>
        <v>1375353.3399999999</v>
      </c>
      <c r="D7798" s="2" t="str">
        <f t="shared" si="127"/>
        <v>Error?</v>
      </c>
      <c r="E7798" s="4" t="s">
        <v>1899</v>
      </c>
    </row>
    <row r="7799" spans="1:5">
      <c r="A7799">
        <v>7738</v>
      </c>
      <c r="B7799" s="138">
        <f>'Contracts Paid in CY 29'!G141</f>
        <v>7240547.2199999988</v>
      </c>
      <c r="D7799" s="2" t="str">
        <f t="shared" si="127"/>
        <v>Error?</v>
      </c>
      <c r="E7799" s="4" t="s">
        <v>1899</v>
      </c>
    </row>
    <row r="7800" spans="1:5">
      <c r="A7800">
        <v>7739</v>
      </c>
      <c r="D7800" s="2" t="str">
        <f t="shared" si="127"/>
        <v>OK</v>
      </c>
    </row>
    <row r="7801" spans="1:5">
      <c r="A7801">
        <v>7740</v>
      </c>
      <c r="B7801" s="138">
        <f>'Revenues 9-14'!C120</f>
        <v>0</v>
      </c>
      <c r="D7801" s="2" t="str">
        <f t="shared" si="127"/>
        <v>Error?</v>
      </c>
      <c r="E7801" s="4" t="s">
        <v>1936</v>
      </c>
    </row>
    <row r="7802" spans="1:5">
      <c r="A7802">
        <v>7741</v>
      </c>
      <c r="B7802" s="138">
        <f>'Revenues 9-14'!D120</f>
        <v>0</v>
      </c>
      <c r="D7802" s="2" t="str">
        <f t="shared" si="127"/>
        <v>Error?</v>
      </c>
      <c r="E7802" s="4" t="s">
        <v>1936</v>
      </c>
    </row>
    <row r="7803" spans="1:5">
      <c r="A7803">
        <v>7742</v>
      </c>
      <c r="B7803" s="138">
        <f>'Revenues 9-14'!E120</f>
        <v>0</v>
      </c>
      <c r="D7803" s="2" t="str">
        <f t="shared" si="127"/>
        <v>Error?</v>
      </c>
      <c r="E7803" s="4" t="s">
        <v>1936</v>
      </c>
    </row>
    <row r="7804" spans="1:5">
      <c r="A7804">
        <v>7743</v>
      </c>
      <c r="B7804" s="138">
        <f>'Revenues 9-14'!F120</f>
        <v>0</v>
      </c>
      <c r="D7804" s="2" t="str">
        <f t="shared" si="127"/>
        <v>Error?</v>
      </c>
      <c r="E7804" s="4" t="s">
        <v>1936</v>
      </c>
    </row>
    <row r="7805" spans="1:5">
      <c r="A7805">
        <v>7744</v>
      </c>
      <c r="B7805" s="138">
        <f>'Revenues 9-14'!G120</f>
        <v>0</v>
      </c>
      <c r="D7805" s="2" t="str">
        <f t="shared" si="127"/>
        <v>Error?</v>
      </c>
      <c r="E7805" s="4" t="s">
        <v>1936</v>
      </c>
    </row>
    <row r="7806" spans="1:5">
      <c r="A7806">
        <v>7745</v>
      </c>
      <c r="B7806" s="138">
        <f>'Revenues 9-14'!H120</f>
        <v>0</v>
      </c>
      <c r="D7806" s="2" t="str">
        <f t="shared" si="127"/>
        <v>Error?</v>
      </c>
      <c r="E7806" s="4" t="s">
        <v>1936</v>
      </c>
    </row>
    <row r="7807" spans="1:5">
      <c r="A7807">
        <v>7746</v>
      </c>
      <c r="B7807" s="138">
        <f>'Revenues 9-14'!J120</f>
        <v>0</v>
      </c>
      <c r="D7807" s="2" t="str">
        <f t="shared" ref="D7807:D7816" si="128">IF(ISBLANK(B7807),"OK",IF(A7807-B7807=0,"OK","Error?"))</f>
        <v>Error?</v>
      </c>
      <c r="E7807" s="4" t="s">
        <v>1936</v>
      </c>
    </row>
    <row r="7808" spans="1:5">
      <c r="A7808">
        <v>7747</v>
      </c>
      <c r="B7808" s="138">
        <f>'Revenues 9-14'!K120</f>
        <v>0</v>
      </c>
      <c r="D7808" s="2" t="str">
        <f t="shared" si="128"/>
        <v>Error?</v>
      </c>
      <c r="E7808" s="4" t="s">
        <v>1936</v>
      </c>
    </row>
    <row r="7809" spans="1:5">
      <c r="A7809">
        <v>7748</v>
      </c>
      <c r="B7809" s="138">
        <f>'Revenues 9-14'!C261</f>
        <v>0</v>
      </c>
      <c r="D7809" s="2" t="str">
        <f t="shared" si="128"/>
        <v>Error?</v>
      </c>
      <c r="E7809" s="4" t="s">
        <v>1937</v>
      </c>
    </row>
    <row r="7810" spans="1:5">
      <c r="A7810">
        <v>7749</v>
      </c>
      <c r="B7810" s="138">
        <f>'Revenues 9-14'!D261</f>
        <v>0</v>
      </c>
      <c r="D7810" s="2" t="str">
        <f t="shared" si="128"/>
        <v>Error?</v>
      </c>
      <c r="E7810" s="4" t="s">
        <v>1937</v>
      </c>
    </row>
    <row r="7811" spans="1:5">
      <c r="A7811">
        <v>7750</v>
      </c>
      <c r="B7811" s="138">
        <f>'Revenues 9-14'!F261</f>
        <v>0</v>
      </c>
      <c r="D7811" s="2" t="str">
        <f t="shared" si="128"/>
        <v>Error?</v>
      </c>
      <c r="E7811" s="4" t="s">
        <v>1937</v>
      </c>
    </row>
    <row r="7812" spans="1:5">
      <c r="A7812">
        <v>7751</v>
      </c>
      <c r="B7812" s="138">
        <f>'Revenues 9-14'!G261</f>
        <v>0</v>
      </c>
      <c r="D7812" s="2" t="str">
        <f t="shared" si="128"/>
        <v>Error?</v>
      </c>
      <c r="E7812" s="4" t="s">
        <v>1937</v>
      </c>
    </row>
    <row r="7813" spans="1:5">
      <c r="A7813">
        <v>7752</v>
      </c>
      <c r="B7813" s="138">
        <f>'Revenues 9-14'!C262</f>
        <v>0</v>
      </c>
      <c r="D7813" s="2" t="str">
        <f t="shared" si="128"/>
        <v>Error?</v>
      </c>
      <c r="E7813" s="4" t="s">
        <v>1938</v>
      </c>
    </row>
    <row r="7814" spans="1:5">
      <c r="A7814">
        <v>7753</v>
      </c>
      <c r="B7814" s="138">
        <f>'Revenues 9-14'!D262</f>
        <v>0</v>
      </c>
      <c r="D7814" s="2" t="str">
        <f t="shared" si="128"/>
        <v>Error?</v>
      </c>
      <c r="E7814" s="4" t="s">
        <v>1938</v>
      </c>
    </row>
    <row r="7815" spans="1:5">
      <c r="A7815">
        <v>7754</v>
      </c>
      <c r="B7815" s="138">
        <f>'Revenues 9-14'!F262</f>
        <v>0</v>
      </c>
      <c r="D7815" s="2" t="str">
        <f t="shared" si="128"/>
        <v>Error?</v>
      </c>
      <c r="E7815" s="4" t="s">
        <v>1938</v>
      </c>
    </row>
    <row r="7816" spans="1:5">
      <c r="A7816">
        <v>7755</v>
      </c>
      <c r="B7816" s="138">
        <f>'Revenues 9-14'!G262</f>
        <v>0</v>
      </c>
      <c r="D7816" s="2" t="str">
        <f t="shared" si="128"/>
        <v>Error?</v>
      </c>
      <c r="E7816" s="4" t="s">
        <v>1938</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A7" sqref="A7:D7"/>
    </sheetView>
  </sheetViews>
  <sheetFormatPr defaultColWidth="9.140625" defaultRowHeight="12.75"/>
  <cols>
    <col min="1" max="1" width="7.85546875" style="1151" customWidth="1"/>
    <col min="2" max="2" width="2.28515625" style="1147" customWidth="1"/>
    <col min="3" max="3" width="9.140625" style="1151"/>
    <col min="4" max="4" width="13.5703125" style="1151" customWidth="1"/>
    <col min="5" max="5" width="16" style="1151" customWidth="1"/>
    <col min="6" max="6" width="4.140625" style="1151" customWidth="1"/>
    <col min="7" max="7" width="3.7109375" style="1151" customWidth="1"/>
    <col min="8" max="8" width="9.7109375" style="1151" customWidth="1"/>
    <col min="9" max="9" width="10.7109375" style="1151" customWidth="1"/>
    <col min="10" max="10" width="5" style="1151" customWidth="1"/>
    <col min="11" max="11" width="6.5703125" style="1151" customWidth="1"/>
    <col min="12" max="12" width="12.85546875" style="1151" customWidth="1"/>
    <col min="13" max="13" width="2.7109375" style="1151" customWidth="1"/>
    <col min="14" max="14" width="13.140625" style="1151" customWidth="1"/>
    <col min="15" max="15" width="7.140625" style="1151" customWidth="1"/>
    <col min="16" max="16" width="7" style="1151" customWidth="1"/>
    <col min="17" max="17" width="9.7109375" style="1151" customWidth="1"/>
    <col min="18" max="19" width="9.85546875" style="1151" customWidth="1"/>
    <col min="20" max="16384" width="9.140625" style="1151"/>
  </cols>
  <sheetData>
    <row r="1" spans="1:29">
      <c r="A1" s="1146"/>
      <c r="C1" s="1146"/>
      <c r="D1" s="1146"/>
      <c r="E1" s="1146"/>
      <c r="F1" s="1148"/>
      <c r="G1" s="1148"/>
      <c r="H1" s="1146"/>
      <c r="I1" s="1146"/>
      <c r="J1" s="1146"/>
      <c r="K1" s="1146"/>
      <c r="L1" s="1149"/>
      <c r="M1" s="1150"/>
    </row>
    <row r="2" spans="1:29" ht="13.5" customHeight="1">
      <c r="A2" s="2444" t="s">
        <v>1190</v>
      </c>
      <c r="B2" s="2444"/>
      <c r="C2" s="2444"/>
      <c r="D2" s="2444"/>
      <c r="E2" s="2444"/>
      <c r="F2" s="2444"/>
      <c r="G2" s="2444"/>
      <c r="H2" s="2444"/>
      <c r="I2" s="2444"/>
      <c r="J2" s="2444"/>
      <c r="K2" s="2444"/>
      <c r="L2" s="2444"/>
    </row>
    <row r="3" spans="1:29" ht="13.5" customHeight="1">
      <c r="A3" s="2430" t="s">
        <v>1189</v>
      </c>
      <c r="B3" s="2430"/>
      <c r="C3" s="2430"/>
      <c r="D3" s="2430"/>
      <c r="E3" s="2430"/>
      <c r="F3" s="2430"/>
      <c r="G3" s="2430"/>
      <c r="H3" s="2430"/>
      <c r="I3" s="2430"/>
      <c r="J3" s="2430"/>
      <c r="K3" s="2430"/>
      <c r="L3" s="2430"/>
    </row>
    <row r="4" spans="1:29" ht="13.5" customHeight="1">
      <c r="A4" s="2444" t="s">
        <v>1984</v>
      </c>
      <c r="B4" s="2461"/>
      <c r="C4" s="2461"/>
      <c r="D4" s="2461"/>
      <c r="E4" s="2461"/>
      <c r="F4" s="2461"/>
      <c r="G4" s="2461"/>
      <c r="H4" s="2461"/>
      <c r="I4" s="2461"/>
      <c r="J4" s="2461"/>
      <c r="K4" s="2461"/>
      <c r="L4" s="2461"/>
    </row>
    <row r="5" spans="1:29" ht="29.85" customHeight="1">
      <c r="A5" s="1152"/>
      <c r="B5" s="1153"/>
      <c r="C5" s="1152"/>
      <c r="D5" s="1152"/>
      <c r="E5" s="1152"/>
      <c r="F5" s="1152"/>
      <c r="G5" s="1152"/>
      <c r="H5" s="1152"/>
      <c r="I5" s="1152"/>
      <c r="J5" s="1152"/>
      <c r="K5" s="1152"/>
      <c r="L5" s="1152"/>
      <c r="V5" s="1154"/>
      <c r="W5" s="1154"/>
      <c r="X5" s="1154"/>
      <c r="Y5" s="1154"/>
      <c r="Z5" s="1154"/>
      <c r="AA5" s="1154"/>
      <c r="AB5" s="1154"/>
      <c r="AC5" s="1154"/>
    </row>
    <row r="6" spans="1:29" ht="13.5" customHeight="1">
      <c r="A6" s="1155" t="s">
        <v>1188</v>
      </c>
      <c r="B6" s="1156"/>
      <c r="C6" s="1157"/>
      <c r="D6" s="1157"/>
      <c r="E6" s="1158" t="s">
        <v>1187</v>
      </c>
      <c r="F6" s="1159"/>
      <c r="G6" s="1160" t="s">
        <v>1186</v>
      </c>
      <c r="H6" s="1157"/>
      <c r="I6" s="1157"/>
      <c r="J6" s="1157"/>
      <c r="K6" s="1157"/>
      <c r="L6" s="1161"/>
      <c r="V6" s="1154"/>
      <c r="W6" s="1154"/>
      <c r="X6" s="1154"/>
      <c r="Y6" s="1154"/>
      <c r="Z6" s="1154"/>
      <c r="AA6" s="1154"/>
      <c r="AB6" s="1154"/>
      <c r="AC6" s="1154"/>
    </row>
    <row r="7" spans="1:29" ht="16.5" customHeight="1">
      <c r="A7" s="2424" t="str">
        <f>COVER!A17</f>
        <v>Rockford SD 205</v>
      </c>
      <c r="B7" s="2425"/>
      <c r="C7" s="2425"/>
      <c r="D7" s="2462"/>
      <c r="E7" s="2463">
        <f>COVER!A13</f>
        <v>4101205025</v>
      </c>
      <c r="F7" s="2464"/>
      <c r="G7" s="2431" t="str">
        <f>COVER!T23</f>
        <v>066-004260</v>
      </c>
      <c r="H7" s="2432"/>
      <c r="I7" s="2432"/>
      <c r="J7" s="2432"/>
      <c r="K7" s="2432"/>
      <c r="L7" s="2433"/>
    </row>
    <row r="8" spans="1:29" ht="13.5" customHeight="1">
      <c r="A8" s="1155" t="s">
        <v>1516</v>
      </c>
      <c r="B8" s="1156"/>
      <c r="C8" s="1157"/>
      <c r="D8" s="1157"/>
      <c r="E8" s="1162"/>
      <c r="F8" s="1161"/>
      <c r="G8" s="1163" t="s">
        <v>1185</v>
      </c>
      <c r="H8" s="1164"/>
      <c r="I8" s="1164"/>
      <c r="J8" s="1164"/>
      <c r="K8" s="1164"/>
      <c r="L8" s="1165"/>
    </row>
    <row r="9" spans="1:29" ht="13.5" customHeight="1">
      <c r="A9" s="2434"/>
      <c r="B9" s="2435"/>
      <c r="C9" s="2435"/>
      <c r="D9" s="2435"/>
      <c r="E9" s="2435"/>
      <c r="F9" s="2436"/>
      <c r="G9" s="2437" t="str">
        <f>COVER!T13</f>
        <v>Baker Tilly Virchow Krause, LLP</v>
      </c>
      <c r="H9" s="2438"/>
      <c r="I9" s="2438"/>
      <c r="J9" s="2438"/>
      <c r="K9" s="2438"/>
      <c r="L9" s="2439"/>
    </row>
    <row r="10" spans="1:29" ht="13.5" customHeight="1">
      <c r="A10" s="2421" t="str">
        <f>COVER!A38</f>
        <v>Dr. Ehren Jarrett</v>
      </c>
      <c r="B10" s="2422"/>
      <c r="C10" s="2422"/>
      <c r="D10" s="2422"/>
      <c r="E10" s="2422"/>
      <c r="F10" s="2423"/>
      <c r="G10" s="2437" t="str">
        <f>COVER!T17</f>
        <v>1301 West 22nd Street, Suite 400</v>
      </c>
      <c r="H10" s="2450"/>
      <c r="I10" s="2450"/>
      <c r="J10" s="2450"/>
      <c r="K10" s="2450"/>
      <c r="L10" s="2451"/>
    </row>
    <row r="11" spans="1:29" ht="13.5" customHeight="1">
      <c r="A11" s="1155" t="s">
        <v>1518</v>
      </c>
      <c r="B11" s="1156"/>
      <c r="C11" s="1157"/>
      <c r="D11" s="1162"/>
      <c r="E11" s="1157"/>
      <c r="F11" s="1161"/>
      <c r="G11" s="2437" t="str">
        <f>COVER!T19</f>
        <v>Oak Brook</v>
      </c>
      <c r="H11" s="2450"/>
      <c r="I11" s="2450"/>
      <c r="J11" s="2450"/>
      <c r="K11" s="2450"/>
      <c r="L11" s="2451"/>
    </row>
    <row r="12" spans="1:29" ht="13.5" customHeight="1">
      <c r="A12" s="2455" t="s">
        <v>1517</v>
      </c>
      <c r="B12" s="2456"/>
      <c r="C12" s="2456"/>
      <c r="D12" s="2456"/>
      <c r="E12" s="2456"/>
      <c r="F12" s="2457"/>
      <c r="G12" s="2452"/>
      <c r="H12" s="2453"/>
      <c r="I12" s="2453"/>
      <c r="J12" s="2453"/>
      <c r="K12" s="2453"/>
      <c r="L12" s="2454"/>
    </row>
    <row r="13" spans="1:29" ht="13.5" customHeight="1">
      <c r="A13" s="2437"/>
      <c r="B13" s="2450"/>
      <c r="C13" s="2450"/>
      <c r="D13" s="2450"/>
      <c r="E13" s="2450"/>
      <c r="F13" s="2451"/>
      <c r="G13" s="2445" t="s">
        <v>1519</v>
      </c>
      <c r="H13" s="2446"/>
      <c r="I13" s="2458" t="str">
        <f>COVER!T25</f>
        <v>Michael.Malatt@bakertilly.com</v>
      </c>
      <c r="J13" s="2459"/>
      <c r="K13" s="2459"/>
      <c r="L13" s="2460"/>
    </row>
    <row r="14" spans="1:29" ht="13.5" customHeight="1">
      <c r="A14" s="2437" t="str">
        <f>COVER!A19</f>
        <v>501 7th Street</v>
      </c>
      <c r="B14" s="2450"/>
      <c r="C14" s="2450"/>
      <c r="D14" s="2450"/>
      <c r="E14" s="2450"/>
      <c r="F14" s="2451"/>
      <c r="G14" s="1166" t="s">
        <v>1184</v>
      </c>
      <c r="H14" s="1164"/>
      <c r="I14" s="1164"/>
      <c r="J14" s="1164"/>
      <c r="K14" s="1164"/>
      <c r="L14" s="1165"/>
    </row>
    <row r="15" spans="1:29" ht="13.5" customHeight="1">
      <c r="A15" s="2437" t="str">
        <f>COVER!A21</f>
        <v>Rockford</v>
      </c>
      <c r="B15" s="2450"/>
      <c r="C15" s="2450"/>
      <c r="D15" s="2450"/>
      <c r="E15" s="2450"/>
      <c r="F15" s="2451"/>
      <c r="G15" s="2447" t="str">
        <f>COVER!T15</f>
        <v>Michael Malatt, CPA</v>
      </c>
      <c r="H15" s="2448"/>
      <c r="I15" s="2448"/>
      <c r="J15" s="2448"/>
      <c r="K15" s="2448"/>
      <c r="L15" s="2449"/>
    </row>
    <row r="16" spans="1:29" ht="12.2" customHeight="1">
      <c r="A16" s="2427">
        <f>COVER!A25</f>
        <v>61104</v>
      </c>
      <c r="B16" s="2428"/>
      <c r="C16" s="2428"/>
      <c r="D16" s="2428"/>
      <c r="E16" s="2428"/>
      <c r="F16" s="2429"/>
      <c r="G16" s="2440"/>
      <c r="H16" s="2441"/>
      <c r="I16" s="2441"/>
      <c r="J16" s="2441"/>
      <c r="K16" s="2441"/>
      <c r="L16" s="2442"/>
    </row>
    <row r="17" spans="1:13" ht="12.2" customHeight="1">
      <c r="A17" s="2443"/>
      <c r="B17" s="2428"/>
      <c r="C17" s="2428"/>
      <c r="D17" s="2428"/>
      <c r="E17" s="2428"/>
      <c r="F17" s="2429"/>
      <c r="G17" s="1166" t="s">
        <v>1183</v>
      </c>
      <c r="H17" s="1164"/>
      <c r="I17" s="1164"/>
      <c r="J17" s="1164"/>
      <c r="K17" s="1168" t="s">
        <v>1182</v>
      </c>
      <c r="L17" s="1161"/>
      <c r="M17" s="1154"/>
    </row>
    <row r="18" spans="1:13" ht="12.2" customHeight="1">
      <c r="A18" s="2421"/>
      <c r="B18" s="2422"/>
      <c r="C18" s="2422"/>
      <c r="D18" s="2422"/>
      <c r="E18" s="2422"/>
      <c r="F18" s="2423"/>
      <c r="G18" s="2424" t="str">
        <f>COVER!T21</f>
        <v>(630) 990-3131</v>
      </c>
      <c r="H18" s="2425"/>
      <c r="I18" s="2425"/>
      <c r="J18" s="2425"/>
      <c r="K18" s="2424" t="str">
        <f>COVER!X21</f>
        <v>(630) 990-0039</v>
      </c>
      <c r="L18" s="2426"/>
    </row>
    <row r="19" spans="1:13" ht="12.2" customHeight="1">
      <c r="A19" s="1169"/>
      <c r="C19" s="1169"/>
      <c r="D19" s="1169"/>
      <c r="E19" s="1169"/>
      <c r="F19" s="1169"/>
      <c r="G19" s="1169"/>
      <c r="H19" s="1169"/>
      <c r="I19" s="1169"/>
      <c r="J19" s="1169"/>
      <c r="K19" s="1169"/>
      <c r="L19" s="1169"/>
    </row>
    <row r="20" spans="1:13" ht="12.2" customHeight="1">
      <c r="A20" s="1169"/>
      <c r="C20" s="1169"/>
      <c r="D20" s="1169"/>
      <c r="E20" s="1169"/>
      <c r="F20" s="1169"/>
      <c r="G20" s="1169"/>
      <c r="H20" s="1169"/>
      <c r="I20" s="1169"/>
      <c r="J20" s="1169" t="s">
        <v>1168</v>
      </c>
      <c r="K20" s="1147" t="s">
        <v>1168</v>
      </c>
    </row>
    <row r="21" spans="1:13" ht="12.2" customHeight="1">
      <c r="A21" s="1170" t="s">
        <v>1697</v>
      </c>
    </row>
    <row r="22" spans="1:13" ht="12.2" customHeight="1">
      <c r="A22" s="1171"/>
    </row>
    <row r="23" spans="1:13" ht="12.2" customHeight="1">
      <c r="A23" s="1171"/>
      <c r="B23" s="1172" t="s">
        <v>2068</v>
      </c>
      <c r="C23" s="1173" t="s">
        <v>1181</v>
      </c>
    </row>
    <row r="24" spans="1:13" ht="10.15" customHeight="1">
      <c r="A24" s="1171"/>
      <c r="C24" s="1173" t="s">
        <v>1180</v>
      </c>
    </row>
    <row r="25" spans="1:13" ht="9" customHeight="1">
      <c r="B25" s="1174" t="s">
        <v>1168</v>
      </c>
      <c r="C25" s="1175"/>
    </row>
    <row r="26" spans="1:13" s="1169" customFormat="1" ht="12.2" customHeight="1">
      <c r="B26" s="1172" t="s">
        <v>2068</v>
      </c>
      <c r="C26" s="1173" t="s">
        <v>1698</v>
      </c>
    </row>
    <row r="27" spans="1:13" s="1169" customFormat="1" ht="9" customHeight="1">
      <c r="B27" s="1174"/>
      <c r="C27" s="1173"/>
    </row>
    <row r="28" spans="1:13" s="1169" customFormat="1" ht="12.2" customHeight="1">
      <c r="A28" s="1176"/>
      <c r="B28" s="1172" t="s">
        <v>2068</v>
      </c>
      <c r="C28" s="1173" t="s">
        <v>1699</v>
      </c>
    </row>
    <row r="29" spans="1:13" s="1169" customFormat="1" ht="9" customHeight="1">
      <c r="A29" s="1176"/>
      <c r="B29" s="1174"/>
      <c r="C29" s="1173"/>
    </row>
    <row r="30" spans="1:13" s="1169" customFormat="1" ht="12.2" customHeight="1">
      <c r="B30" s="1172" t="s">
        <v>2068</v>
      </c>
      <c r="C30" s="1173" t="s">
        <v>1561</v>
      </c>
      <c r="D30" s="1167"/>
      <c r="E30" s="1167"/>
    </row>
    <row r="31" spans="1:13" s="1169" customFormat="1" ht="9" customHeight="1">
      <c r="B31" s="1174"/>
      <c r="C31" s="1173"/>
      <c r="D31" s="1167"/>
      <c r="E31" s="1167"/>
    </row>
    <row r="32" spans="1:13" s="1169" customFormat="1" ht="12.2" customHeight="1">
      <c r="B32" s="1172" t="s">
        <v>2068</v>
      </c>
      <c r="C32" s="1173" t="s">
        <v>1562</v>
      </c>
      <c r="D32" s="1167"/>
      <c r="E32" s="1167"/>
    </row>
    <row r="33" spans="1:8" s="1169" customFormat="1" ht="10.9" customHeight="1">
      <c r="B33" s="1174"/>
      <c r="C33" s="1177" t="s">
        <v>1700</v>
      </c>
      <c r="D33" s="1167"/>
      <c r="E33" s="1167"/>
    </row>
    <row r="34" spans="1:8" ht="9" customHeight="1">
      <c r="B34" s="1174"/>
      <c r="C34" s="1177"/>
    </row>
    <row r="35" spans="1:8" s="1169" customFormat="1" ht="13.5" customHeight="1">
      <c r="B35" s="1172" t="s">
        <v>2068</v>
      </c>
      <c r="C35" s="1173" t="s">
        <v>1563</v>
      </c>
    </row>
    <row r="36" spans="1:8" s="1169" customFormat="1" ht="10.9" customHeight="1">
      <c r="B36" s="1174"/>
      <c r="C36" s="1177" t="s">
        <v>1564</v>
      </c>
    </row>
    <row r="37" spans="1:8" ht="9" customHeight="1">
      <c r="B37" s="1174"/>
      <c r="C37" s="1177"/>
    </row>
    <row r="38" spans="1:8" s="1169" customFormat="1" ht="12.2" customHeight="1">
      <c r="B38" s="1172" t="s">
        <v>2068</v>
      </c>
      <c r="C38" s="1173" t="s">
        <v>1565</v>
      </c>
    </row>
    <row r="39" spans="1:8" ht="9" customHeight="1">
      <c r="B39" s="1174"/>
      <c r="C39" s="1177"/>
    </row>
    <row r="40" spans="1:8" s="1169" customFormat="1" ht="13.5" customHeight="1">
      <c r="B40" s="1172" t="s">
        <v>2068</v>
      </c>
      <c r="C40" s="1173" t="s">
        <v>1566</v>
      </c>
    </row>
    <row r="41" spans="1:8" ht="9" customHeight="1">
      <c r="A41" s="1178"/>
      <c r="B41" s="1174"/>
      <c r="C41" s="1177"/>
    </row>
    <row r="42" spans="1:8" s="1169" customFormat="1" ht="13.5" customHeight="1">
      <c r="B42" s="1172" t="s">
        <v>2068</v>
      </c>
      <c r="C42" s="1173" t="s">
        <v>1832</v>
      </c>
      <c r="D42" s="1167"/>
      <c r="E42" s="1167"/>
      <c r="F42" s="1167"/>
      <c r="G42" s="1167"/>
      <c r="H42" s="1167"/>
    </row>
    <row r="43" spans="1:8" s="1169" customFormat="1" ht="12.95" customHeight="1">
      <c r="B43" s="1174"/>
      <c r="C43" s="1164"/>
      <c r="D43" s="1167"/>
      <c r="E43" s="1167"/>
      <c r="F43" s="1167"/>
      <c r="G43" s="1167"/>
      <c r="H43" s="1167"/>
    </row>
    <row r="44" spans="1:8" s="1169" customFormat="1" ht="13.5" customHeight="1">
      <c r="A44" s="1170" t="s">
        <v>1179</v>
      </c>
      <c r="B44" s="1174"/>
      <c r="D44" s="1167"/>
      <c r="E44" s="1167"/>
      <c r="F44" s="1167"/>
      <c r="G44" s="1167"/>
      <c r="H44" s="1167"/>
    </row>
    <row r="45" spans="1:8" ht="12" customHeight="1">
      <c r="B45" s="1174"/>
      <c r="D45" s="1179"/>
      <c r="E45" s="1179"/>
      <c r="F45" s="1179"/>
      <c r="G45" s="1179"/>
      <c r="H45" s="1179"/>
    </row>
    <row r="46" spans="1:8" s="1169" customFormat="1" ht="12.2" customHeight="1">
      <c r="B46" s="1172" t="s">
        <v>2068</v>
      </c>
      <c r="C46" s="1180" t="s">
        <v>1567</v>
      </c>
      <c r="D46" s="1167"/>
      <c r="E46" s="1167"/>
      <c r="F46" s="1167"/>
      <c r="G46" s="1167"/>
      <c r="H46" s="1167"/>
    </row>
    <row r="47" spans="1:8" ht="9" customHeight="1"/>
    <row r="48" spans="1:8" ht="12.2" customHeight="1">
      <c r="B48" s="1903" t="s">
        <v>2068</v>
      </c>
      <c r="C48" s="1181" t="s">
        <v>1568</v>
      </c>
    </row>
    <row r="49" spans="1:12" ht="9" customHeight="1"/>
    <row r="50" spans="1:12" ht="6" customHeight="1">
      <c r="C50" s="1181"/>
    </row>
    <row r="51" spans="1:12" ht="12.2" customHeight="1">
      <c r="A51" s="1179"/>
    </row>
    <row r="52" spans="1:12" ht="12.2" customHeight="1"/>
    <row r="53" spans="1:12" ht="12.2" customHeight="1"/>
    <row r="54" spans="1:12" ht="12.2" customHeight="1"/>
    <row r="55" spans="1:12" ht="12.2" customHeight="1">
      <c r="A55" s="1182"/>
    </row>
    <row r="58" spans="1:12" ht="12.75" customHeight="1"/>
    <row r="59" spans="1:12" ht="36" customHeight="1">
      <c r="L59" s="1149"/>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zoomScale="125" zoomScaleNormal="125" workbookViewId="0">
      <selection activeCell="H43" sqref="H42:H43"/>
    </sheetView>
  </sheetViews>
  <sheetFormatPr defaultColWidth="10.7109375" defaultRowHeight="11.25"/>
  <cols>
    <col min="1" max="1" width="1.7109375" style="1186" customWidth="1"/>
    <col min="2" max="2" width="2.7109375" style="1190" customWidth="1"/>
    <col min="3" max="3" width="3.28515625" style="1200" customWidth="1"/>
    <col min="4" max="4" width="97.7109375" style="1190" customWidth="1"/>
    <col min="5" max="5" width="4.140625" style="1190" customWidth="1"/>
    <col min="6" max="16384" width="10.7109375" style="1190"/>
  </cols>
  <sheetData>
    <row r="1" spans="1:11" s="1183" customFormat="1" ht="12.75">
      <c r="A1" s="2465" t="str">
        <f>'Single Audit Cover'!A7</f>
        <v>Rockford SD 205</v>
      </c>
      <c r="B1" s="2461"/>
      <c r="C1" s="2461"/>
      <c r="D1" s="2461"/>
    </row>
    <row r="2" spans="1:11" s="1183" customFormat="1" ht="12.75">
      <c r="A2" s="2466">
        <f>'Single Audit Cover'!E7</f>
        <v>4101205025</v>
      </c>
      <c r="B2" s="2467"/>
      <c r="C2" s="2467"/>
      <c r="D2" s="2467"/>
    </row>
    <row r="3" spans="1:11" s="1183" customFormat="1" ht="12.75">
      <c r="A3" s="2465" t="s">
        <v>1512</v>
      </c>
      <c r="B3" s="2461"/>
      <c r="C3" s="2461"/>
      <c r="D3" s="2461"/>
    </row>
    <row r="4" spans="1:11" s="1183" customFormat="1" ht="4.5" customHeight="1">
      <c r="A4" s="1184"/>
      <c r="B4" s="1185"/>
      <c r="C4" s="1185"/>
      <c r="D4" s="1185"/>
    </row>
    <row r="5" spans="1:11">
      <c r="B5" s="1187" t="s">
        <v>1513</v>
      </c>
      <c r="C5" s="1188"/>
      <c r="D5" s="1189"/>
    </row>
    <row r="6" spans="1:11">
      <c r="B6" s="1187" t="s">
        <v>1224</v>
      </c>
      <c r="C6" s="1188"/>
      <c r="D6" s="1189"/>
    </row>
    <row r="7" spans="1:11">
      <c r="B7" s="1187" t="s">
        <v>1514</v>
      </c>
      <c r="C7" s="1188"/>
      <c r="D7" s="1189"/>
    </row>
    <row r="8" spans="1:11" ht="4.5" customHeight="1">
      <c r="B8" s="1187"/>
      <c r="C8" s="1188"/>
      <c r="D8" s="1189"/>
    </row>
    <row r="9" spans="1:11">
      <c r="B9" s="1191" t="s">
        <v>1223</v>
      </c>
      <c r="C9" s="1192"/>
      <c r="D9" s="1189"/>
    </row>
    <row r="10" spans="1:11" ht="4.5" customHeight="1">
      <c r="B10" s="1191"/>
      <c r="C10" s="1192"/>
      <c r="D10" s="1189"/>
    </row>
    <row r="11" spans="1:11">
      <c r="B11" s="1193"/>
      <c r="C11" s="1194">
        <v>1</v>
      </c>
      <c r="D11" s="1195" t="s">
        <v>1701</v>
      </c>
      <c r="E11" s="1196"/>
      <c r="F11" s="1196"/>
      <c r="G11" s="1196"/>
      <c r="H11" s="1196"/>
      <c r="I11" s="1196"/>
      <c r="J11" s="1196"/>
      <c r="K11" s="1196"/>
    </row>
    <row r="12" spans="1:11" ht="3" customHeight="1">
      <c r="B12" s="1197"/>
      <c r="C12" s="1194"/>
      <c r="D12" s="1195"/>
      <c r="E12" s="1196"/>
      <c r="F12" s="1196"/>
      <c r="G12" s="1196"/>
      <c r="H12" s="1196"/>
      <c r="I12" s="1196"/>
      <c r="J12" s="1196"/>
      <c r="K12" s="1196"/>
    </row>
    <row r="13" spans="1:11">
      <c r="B13" s="1193"/>
      <c r="C13" s="1194">
        <f>C11+1</f>
        <v>2</v>
      </c>
      <c r="D13" s="1198" t="s">
        <v>1702</v>
      </c>
      <c r="E13" s="1196"/>
      <c r="F13" s="1196"/>
      <c r="G13" s="1196"/>
      <c r="H13" s="1196"/>
      <c r="I13" s="1196"/>
      <c r="J13" s="1196"/>
      <c r="K13" s="1196"/>
    </row>
    <row r="14" spans="1:11" ht="3" customHeight="1">
      <c r="B14" s="1197"/>
      <c r="C14" s="1194"/>
      <c r="D14" s="1198"/>
      <c r="E14" s="1196"/>
      <c r="F14" s="1196"/>
      <c r="G14" s="1196"/>
      <c r="H14" s="1196"/>
      <c r="I14" s="1196"/>
      <c r="J14" s="1196"/>
      <c r="K14" s="1196"/>
    </row>
    <row r="15" spans="1:11">
      <c r="B15" s="1193"/>
      <c r="C15" s="1194">
        <f>C13+1</f>
        <v>3</v>
      </c>
      <c r="D15" s="1195" t="s">
        <v>1703</v>
      </c>
      <c r="E15" s="1196"/>
      <c r="F15" s="1196"/>
      <c r="G15" s="1196"/>
      <c r="H15" s="1196"/>
      <c r="I15" s="1196"/>
      <c r="J15" s="1196"/>
      <c r="K15" s="1196"/>
    </row>
    <row r="16" spans="1:11" ht="10.5" customHeight="1">
      <c r="B16" s="1199"/>
      <c r="D16" s="1198" t="s">
        <v>1222</v>
      </c>
      <c r="E16" s="1196"/>
      <c r="F16" s="1196"/>
      <c r="G16" s="1196"/>
      <c r="H16" s="1196"/>
      <c r="I16" s="1196"/>
      <c r="J16" s="1196"/>
      <c r="K16" s="1196"/>
    </row>
    <row r="17" spans="1:11" ht="3" customHeight="1">
      <c r="B17" s="1199"/>
      <c r="D17" s="1198"/>
      <c r="E17" s="1196"/>
      <c r="F17" s="1196"/>
      <c r="G17" s="1196"/>
      <c r="H17" s="1196"/>
      <c r="I17" s="1196"/>
      <c r="J17" s="1196"/>
      <c r="K17" s="1196"/>
    </row>
    <row r="18" spans="1:11">
      <c r="B18" s="1193"/>
      <c r="C18" s="1194">
        <f>C15+1</f>
        <v>4</v>
      </c>
      <c r="D18" s="1201" t="s">
        <v>1704</v>
      </c>
      <c r="E18" s="1196"/>
      <c r="F18" s="1196"/>
      <c r="G18" s="1196"/>
      <c r="H18" s="1196"/>
      <c r="I18" s="1196"/>
      <c r="J18" s="1196"/>
      <c r="K18" s="1196"/>
    </row>
    <row r="19" spans="1:11" ht="9.75" customHeight="1">
      <c r="A19" s="1190"/>
      <c r="B19" s="1199"/>
      <c r="D19" s="1198" t="s">
        <v>1221</v>
      </c>
      <c r="E19" s="1196"/>
      <c r="F19" s="1196"/>
      <c r="G19" s="1196"/>
      <c r="H19" s="1196"/>
      <c r="I19" s="1196"/>
      <c r="J19" s="1196"/>
      <c r="K19" s="1196"/>
    </row>
    <row r="20" spans="1:11" ht="3" customHeight="1">
      <c r="A20" s="1190"/>
      <c r="B20" s="1199"/>
      <c r="D20" s="1198"/>
      <c r="E20" s="1196"/>
      <c r="F20" s="1196"/>
      <c r="G20" s="1196"/>
      <c r="H20" s="1196"/>
      <c r="I20" s="1196"/>
      <c r="J20" s="1196"/>
      <c r="K20" s="1196"/>
    </row>
    <row r="21" spans="1:11">
      <c r="A21" s="1190"/>
      <c r="B21" s="1193"/>
      <c r="C21" s="1194">
        <f>C18+1</f>
        <v>5</v>
      </c>
      <c r="D21" s="1198" t="s">
        <v>1220</v>
      </c>
      <c r="E21" s="1196"/>
      <c r="F21" s="1196"/>
      <c r="G21" s="1196"/>
      <c r="H21" s="1196"/>
      <c r="I21" s="1196"/>
      <c r="J21" s="1196"/>
      <c r="K21" s="1196"/>
    </row>
    <row r="22" spans="1:11" ht="10.5" customHeight="1">
      <c r="A22" s="1190"/>
      <c r="B22" s="1199"/>
      <c r="D22" s="1198" t="s">
        <v>1219</v>
      </c>
      <c r="E22" s="1196"/>
      <c r="F22" s="1196"/>
      <c r="G22" s="1196"/>
      <c r="H22" s="1196"/>
      <c r="I22" s="1196"/>
      <c r="J22" s="1196"/>
      <c r="K22" s="1196"/>
    </row>
    <row r="23" spans="1:11" ht="3" customHeight="1">
      <c r="A23" s="1190"/>
      <c r="B23" s="1199"/>
      <c r="D23" s="1198"/>
      <c r="E23" s="1196"/>
      <c r="F23" s="1196"/>
      <c r="G23" s="1196"/>
      <c r="H23" s="1196"/>
      <c r="I23" s="1196"/>
      <c r="J23" s="1196"/>
      <c r="K23" s="1196"/>
    </row>
    <row r="24" spans="1:11">
      <c r="A24" s="1190"/>
      <c r="B24" s="1193"/>
      <c r="C24" s="1194">
        <f>C21+1</f>
        <v>6</v>
      </c>
      <c r="D24" s="1202" t="s">
        <v>1725</v>
      </c>
      <c r="E24" s="1196"/>
      <c r="F24" s="1196"/>
      <c r="G24" s="1196"/>
      <c r="H24" s="1196"/>
      <c r="I24" s="1196"/>
      <c r="J24" s="1196"/>
      <c r="K24" s="1196"/>
    </row>
    <row r="25" spans="1:11">
      <c r="A25" s="1190"/>
      <c r="B25" s="1199"/>
      <c r="D25" s="1198" t="s">
        <v>1705</v>
      </c>
      <c r="E25" s="1196"/>
      <c r="F25" s="1196"/>
      <c r="G25" s="1196"/>
      <c r="H25" s="1196"/>
      <c r="I25" s="1196"/>
      <c r="J25" s="1196"/>
      <c r="K25" s="1196"/>
    </row>
    <row r="26" spans="1:11">
      <c r="A26" s="1190"/>
      <c r="B26" s="1199"/>
      <c r="D26" s="1203" t="s">
        <v>1706</v>
      </c>
      <c r="E26" s="1196"/>
      <c r="F26" s="1196"/>
      <c r="G26" s="1196"/>
      <c r="H26" s="1196"/>
      <c r="I26" s="1196"/>
      <c r="J26" s="1196"/>
      <c r="K26" s="1196"/>
    </row>
    <row r="27" spans="1:11" ht="3" customHeight="1">
      <c r="A27" s="1190"/>
      <c r="B27" s="1199"/>
      <c r="D27" s="1203"/>
      <c r="E27" s="1196"/>
      <c r="F27" s="1196"/>
      <c r="G27" s="1196"/>
      <c r="H27" s="1196"/>
      <c r="I27" s="1196"/>
      <c r="J27" s="1196"/>
      <c r="K27" s="1196"/>
    </row>
    <row r="28" spans="1:11">
      <c r="A28" s="1190"/>
      <c r="B28" s="1193"/>
      <c r="C28" s="1200">
        <f>C24+1</f>
        <v>7</v>
      </c>
      <c r="D28" s="1203" t="s">
        <v>1569</v>
      </c>
      <c r="E28" s="1196"/>
      <c r="F28" s="1196"/>
      <c r="G28" s="1196"/>
      <c r="H28" s="1196"/>
      <c r="I28" s="1196"/>
      <c r="J28" s="1196"/>
      <c r="K28" s="1196"/>
    </row>
    <row r="29" spans="1:11" ht="10.5" customHeight="1">
      <c r="A29" s="1190"/>
      <c r="D29" s="1204" t="s">
        <v>1570</v>
      </c>
    </row>
    <row r="30" spans="1:11" ht="6" customHeight="1">
      <c r="A30" s="1190"/>
      <c r="D30" s="1189"/>
    </row>
    <row r="31" spans="1:11">
      <c r="A31" s="1190"/>
      <c r="B31" s="1191" t="s">
        <v>1218</v>
      </c>
      <c r="C31" s="1192"/>
      <c r="D31" s="1189"/>
    </row>
    <row r="32" spans="1:11" ht="4.5" customHeight="1">
      <c r="A32" s="1190"/>
      <c r="B32" s="1191"/>
      <c r="C32" s="1192"/>
      <c r="D32" s="1189"/>
    </row>
    <row r="33" spans="1:5">
      <c r="A33" s="1190"/>
      <c r="B33" s="1193"/>
      <c r="C33" s="1194">
        <v>8</v>
      </c>
      <c r="D33" s="1205" t="s">
        <v>1217</v>
      </c>
    </row>
    <row r="34" spans="1:5" ht="10.5" customHeight="1">
      <c r="A34" s="1190"/>
      <c r="B34" s="1206"/>
      <c r="C34" s="1194"/>
      <c r="D34" s="1205" t="s">
        <v>1571</v>
      </c>
    </row>
    <row r="35" spans="1:5" ht="3" customHeight="1">
      <c r="A35" s="1190"/>
      <c r="B35" s="1199"/>
      <c r="D35" s="1189"/>
    </row>
    <row r="36" spans="1:5">
      <c r="A36" s="1190"/>
      <c r="B36" s="1193"/>
      <c r="C36" s="1194">
        <f>C33+1</f>
        <v>9</v>
      </c>
      <c r="D36" s="1205" t="s">
        <v>1216</v>
      </c>
    </row>
    <row r="37" spans="1:5" ht="10.5" customHeight="1">
      <c r="A37" s="1190"/>
      <c r="B37" s="1199"/>
      <c r="D37" s="1205" t="s">
        <v>1571</v>
      </c>
    </row>
    <row r="38" spans="1:5" ht="3" customHeight="1">
      <c r="A38" s="1190"/>
      <c r="B38" s="1207"/>
      <c r="C38" s="1208"/>
      <c r="D38" s="1189"/>
    </row>
    <row r="39" spans="1:5">
      <c r="A39" s="1190"/>
      <c r="B39" s="1209"/>
      <c r="C39" s="1200">
        <f>C36+1</f>
        <v>10</v>
      </c>
      <c r="D39" s="1189" t="s">
        <v>1215</v>
      </c>
    </row>
    <row r="40" spans="1:5" ht="10.5" customHeight="1">
      <c r="A40" s="1190"/>
      <c r="B40" s="1210"/>
      <c r="C40" s="1208"/>
      <c r="D40" s="1189" t="s">
        <v>1572</v>
      </c>
    </row>
    <row r="41" spans="1:5" ht="3" customHeight="1">
      <c r="A41" s="1190"/>
      <c r="B41" s="1207"/>
      <c r="C41" s="1208"/>
      <c r="D41" s="1189"/>
    </row>
    <row r="42" spans="1:5" ht="10.5" customHeight="1">
      <c r="A42" s="1190"/>
      <c r="B42" s="1209"/>
      <c r="C42" s="1200">
        <v>11</v>
      </c>
      <c r="D42" s="1211" t="s">
        <v>1573</v>
      </c>
      <c r="E42" s="312"/>
    </row>
    <row r="43" spans="1:5" ht="3" customHeight="1">
      <c r="A43" s="1190"/>
      <c r="B43" s="1207"/>
      <c r="C43" s="1208"/>
      <c r="D43" s="1189"/>
    </row>
    <row r="44" spans="1:5">
      <c r="A44" s="1190"/>
      <c r="B44" s="1193"/>
      <c r="C44" s="1194">
        <f>C42+1</f>
        <v>12</v>
      </c>
      <c r="D44" s="1205" t="s">
        <v>1214</v>
      </c>
    </row>
    <row r="45" spans="1:5" ht="10.5" customHeight="1">
      <c r="A45" s="1190"/>
      <c r="B45" s="1206"/>
      <c r="C45" s="1194"/>
      <c r="D45" s="1205" t="s">
        <v>1213</v>
      </c>
    </row>
    <row r="46" spans="1:5" ht="10.5" customHeight="1">
      <c r="A46" s="1190"/>
      <c r="B46" s="1207"/>
      <c r="C46" s="1208"/>
      <c r="D46" s="1205" t="s">
        <v>1212</v>
      </c>
    </row>
    <row r="47" spans="1:5" ht="3" customHeight="1">
      <c r="A47" s="1190"/>
      <c r="B47" s="1207"/>
      <c r="C47" s="1208"/>
      <c r="D47" s="1205"/>
    </row>
    <row r="48" spans="1:5">
      <c r="A48" s="1190"/>
      <c r="B48" s="1193"/>
      <c r="C48" s="1194">
        <f>C44+1</f>
        <v>13</v>
      </c>
      <c r="D48" s="1205" t="s">
        <v>1574</v>
      </c>
    </row>
    <row r="49" spans="1:4" ht="3" customHeight="1">
      <c r="A49" s="1190"/>
      <c r="B49" s="1197"/>
      <c r="C49" s="1194"/>
      <c r="D49" s="1205"/>
    </row>
    <row r="50" spans="1:4">
      <c r="A50" s="1190"/>
      <c r="B50" s="1193"/>
      <c r="C50" s="1194">
        <f>C48+1</f>
        <v>14</v>
      </c>
      <c r="D50" s="1205" t="s">
        <v>1211</v>
      </c>
    </row>
    <row r="51" spans="1:4" ht="3" customHeight="1">
      <c r="A51" s="1190"/>
      <c r="B51" s="1197"/>
      <c r="C51" s="1194"/>
      <c r="D51" s="1205"/>
    </row>
    <row r="52" spans="1:4">
      <c r="A52" s="1190"/>
      <c r="B52" s="1193"/>
      <c r="C52" s="1194">
        <f>C50+1</f>
        <v>15</v>
      </c>
      <c r="D52" s="1205" t="s">
        <v>1210</v>
      </c>
    </row>
    <row r="53" spans="1:4" ht="3" customHeight="1">
      <c r="A53" s="1190"/>
      <c r="B53" s="1197"/>
      <c r="C53" s="1194"/>
      <c r="D53" s="1205"/>
    </row>
    <row r="54" spans="1:4">
      <c r="A54" s="1190"/>
      <c r="B54" s="1193"/>
      <c r="C54" s="1194">
        <f>C52+1</f>
        <v>16</v>
      </c>
      <c r="D54" s="1205" t="s">
        <v>1209</v>
      </c>
    </row>
    <row r="55" spans="1:4" ht="3" customHeight="1">
      <c r="A55" s="1190"/>
      <c r="B55" s="1197"/>
      <c r="C55" s="1194"/>
      <c r="D55" s="1205"/>
    </row>
    <row r="56" spans="1:4">
      <c r="A56" s="1190"/>
      <c r="B56" s="1193"/>
      <c r="C56" s="1194">
        <f>C54+1</f>
        <v>17</v>
      </c>
      <c r="D56" s="1189" t="s">
        <v>1707</v>
      </c>
    </row>
    <row r="57" spans="1:4" ht="10.5" customHeight="1">
      <c r="A57" s="1190"/>
      <c r="D57" s="1205" t="s">
        <v>1708</v>
      </c>
    </row>
    <row r="58" spans="1:4">
      <c r="A58" s="1190"/>
      <c r="C58" s="1212"/>
      <c r="D58" s="1205" t="s">
        <v>1709</v>
      </c>
    </row>
    <row r="59" spans="1:4" ht="10.5" customHeight="1">
      <c r="A59" s="1190"/>
      <c r="D59" s="1189" t="s">
        <v>1208</v>
      </c>
    </row>
    <row r="60" spans="1:4" ht="10.5" customHeight="1">
      <c r="A60" s="1190"/>
      <c r="D60" s="1213" t="s">
        <v>1598</v>
      </c>
    </row>
    <row r="61" spans="1:4" ht="10.5" customHeight="1">
      <c r="A61" s="1190"/>
      <c r="C61" s="1212"/>
      <c r="D61" s="1205" t="s">
        <v>1710</v>
      </c>
    </row>
    <row r="62" spans="1:4" ht="10.5" customHeight="1">
      <c r="A62" s="1190"/>
      <c r="D62" s="1214" t="s">
        <v>1207</v>
      </c>
    </row>
    <row r="63" spans="1:4" ht="10.5" customHeight="1">
      <c r="A63" s="1190"/>
      <c r="D63" s="1189" t="s">
        <v>1575</v>
      </c>
    </row>
    <row r="64" spans="1:4" ht="10.5" customHeight="1">
      <c r="A64" s="1190"/>
      <c r="D64" s="1213" t="s">
        <v>1597</v>
      </c>
    </row>
    <row r="65" spans="1:4">
      <c r="A65" s="1190"/>
      <c r="C65" s="1212"/>
      <c r="D65" s="1205" t="s">
        <v>1711</v>
      </c>
    </row>
    <row r="66" spans="1:4" ht="10.5" customHeight="1">
      <c r="A66" s="1190"/>
      <c r="D66" s="1215" t="s">
        <v>1206</v>
      </c>
    </row>
    <row r="67" spans="1:4" ht="10.5" customHeight="1">
      <c r="A67" s="1190"/>
      <c r="D67" s="1189" t="s">
        <v>1576</v>
      </c>
    </row>
    <row r="68" spans="1:4" ht="10.5" customHeight="1">
      <c r="A68" s="1190"/>
      <c r="D68" s="1213" t="s">
        <v>1597</v>
      </c>
    </row>
    <row r="69" spans="1:4" ht="10.5" customHeight="1">
      <c r="A69" s="1190"/>
      <c r="C69" s="1212"/>
      <c r="D69" s="1205" t="s">
        <v>1712</v>
      </c>
    </row>
    <row r="70" spans="1:4">
      <c r="A70" s="1190"/>
      <c r="D70" s="1214" t="s">
        <v>1205</v>
      </c>
    </row>
    <row r="71" spans="1:4" ht="3" customHeight="1">
      <c r="A71" s="1190"/>
      <c r="D71" s="1189"/>
    </row>
    <row r="72" spans="1:4">
      <c r="A72" s="1190"/>
      <c r="B72" s="1193"/>
      <c r="C72" s="1194">
        <f>C56+1</f>
        <v>18</v>
      </c>
      <c r="D72" s="1215" t="s">
        <v>1713</v>
      </c>
    </row>
    <row r="73" spans="1:4" ht="3" customHeight="1">
      <c r="A73" s="1190"/>
      <c r="B73" s="1197"/>
      <c r="C73" s="1194"/>
      <c r="D73" s="1215"/>
    </row>
    <row r="74" spans="1:4">
      <c r="A74" s="1190"/>
      <c r="B74" s="1193"/>
      <c r="C74" s="1194">
        <f>C72+1</f>
        <v>19</v>
      </c>
      <c r="D74" s="1205" t="s">
        <v>1204</v>
      </c>
    </row>
    <row r="75" spans="1:4" ht="3" customHeight="1">
      <c r="A75" s="1190"/>
      <c r="B75" s="1197"/>
      <c r="C75" s="1194"/>
      <c r="D75" s="1205"/>
    </row>
    <row r="76" spans="1:4">
      <c r="A76" s="1190"/>
      <c r="B76" s="1193"/>
      <c r="C76" s="1194">
        <f>C74+1</f>
        <v>20</v>
      </c>
      <c r="D76" s="1216" t="s">
        <v>1714</v>
      </c>
    </row>
    <row r="77" spans="1:4" ht="3" customHeight="1">
      <c r="A77" s="1190"/>
      <c r="B77" s="1197"/>
      <c r="C77" s="1194"/>
      <c r="D77" s="1216"/>
    </row>
    <row r="78" spans="1:4">
      <c r="A78" s="1190"/>
      <c r="B78" s="1193"/>
      <c r="C78" s="1194">
        <f>C76+1</f>
        <v>21</v>
      </c>
      <c r="D78" s="1189" t="s">
        <v>1715</v>
      </c>
    </row>
    <row r="79" spans="1:4" ht="3" customHeight="1">
      <c r="A79" s="1190"/>
      <c r="B79" s="1197"/>
      <c r="C79" s="1194"/>
      <c r="D79" s="1189"/>
    </row>
    <row r="80" spans="1:4">
      <c r="A80" s="1190"/>
      <c r="B80" s="1193"/>
      <c r="C80" s="1194">
        <f>C78+1</f>
        <v>22</v>
      </c>
      <c r="D80" s="1217" t="s">
        <v>1716</v>
      </c>
    </row>
    <row r="81" spans="1:4" ht="3" customHeight="1">
      <c r="A81" s="1190"/>
      <c r="B81" s="1197"/>
      <c r="C81" s="1194"/>
      <c r="D81" s="1217"/>
    </row>
    <row r="82" spans="1:4">
      <c r="A82" s="1190"/>
      <c r="B82" s="1193"/>
      <c r="C82" s="1194">
        <f>C80+1</f>
        <v>23</v>
      </c>
      <c r="D82" s="1216" t="s">
        <v>1717</v>
      </c>
    </row>
    <row r="83" spans="1:4" ht="10.5" customHeight="1">
      <c r="A83" s="1190"/>
      <c r="B83" s="1199"/>
      <c r="D83" s="1205" t="s">
        <v>1203</v>
      </c>
    </row>
    <row r="84" spans="1:4" ht="3" customHeight="1">
      <c r="A84" s="1190"/>
      <c r="B84" s="1199"/>
      <c r="D84" s="1205"/>
    </row>
    <row r="85" spans="1:4">
      <c r="A85" s="1190"/>
      <c r="B85" s="1193"/>
      <c r="C85" s="1194">
        <f>C82+1</f>
        <v>24</v>
      </c>
      <c r="D85" s="1205" t="s">
        <v>1202</v>
      </c>
    </row>
    <row r="86" spans="1:4" ht="3" customHeight="1">
      <c r="A86" s="1190"/>
      <c r="B86" s="1197"/>
      <c r="C86" s="1194"/>
      <c r="D86" s="1205"/>
    </row>
    <row r="87" spans="1:4">
      <c r="A87" s="1190"/>
      <c r="B87" s="1193"/>
      <c r="C87" s="1194">
        <f>C85+1</f>
        <v>25</v>
      </c>
      <c r="D87" s="1205" t="s">
        <v>1201</v>
      </c>
    </row>
    <row r="88" spans="1:4" ht="3" customHeight="1">
      <c r="A88" s="1190"/>
      <c r="B88" s="1197"/>
      <c r="C88" s="1194"/>
      <c r="D88" s="1205"/>
    </row>
    <row r="89" spans="1:4">
      <c r="A89" s="1190"/>
      <c r="B89" s="1193"/>
      <c r="C89" s="1194">
        <f>C87+1</f>
        <v>26</v>
      </c>
      <c r="D89" s="1205" t="s">
        <v>1200</v>
      </c>
    </row>
    <row r="90" spans="1:4" ht="3" customHeight="1">
      <c r="A90" s="1190"/>
      <c r="B90" s="1197"/>
      <c r="C90" s="1194"/>
      <c r="D90" s="1205"/>
    </row>
    <row r="91" spans="1:4">
      <c r="A91" s="1190"/>
      <c r="B91" s="1193"/>
      <c r="C91" s="1194">
        <f>C89+1</f>
        <v>27</v>
      </c>
      <c r="D91" s="1205" t="s">
        <v>1718</v>
      </c>
    </row>
    <row r="92" spans="1:4">
      <c r="A92" s="1190"/>
      <c r="B92" s="1218"/>
      <c r="C92" s="1212"/>
      <c r="D92" s="1205" t="s">
        <v>1199</v>
      </c>
    </row>
    <row r="93" spans="1:4" ht="4.5" customHeight="1">
      <c r="A93" s="1190"/>
      <c r="D93" s="1189"/>
    </row>
    <row r="94" spans="1:4">
      <c r="A94" s="1190"/>
      <c r="B94" s="1191" t="s">
        <v>1577</v>
      </c>
      <c r="C94" s="1192"/>
      <c r="D94" s="1189"/>
    </row>
    <row r="95" spans="1:4" ht="4.5" customHeight="1">
      <c r="A95" s="1190"/>
      <c r="B95" s="1191"/>
      <c r="C95" s="1192"/>
      <c r="D95" s="1189"/>
    </row>
    <row r="96" spans="1:4">
      <c r="A96" s="1190"/>
      <c r="B96" s="1193"/>
      <c r="C96" s="1194">
        <f>C91+1</f>
        <v>28</v>
      </c>
      <c r="D96" s="1205" t="s">
        <v>1719</v>
      </c>
    </row>
    <row r="97" spans="1:4" ht="3" customHeight="1">
      <c r="A97" s="1190"/>
      <c r="B97" s="1197"/>
      <c r="C97" s="1194"/>
      <c r="D97" s="1205"/>
    </row>
    <row r="98" spans="1:4">
      <c r="A98" s="1190"/>
      <c r="B98" s="1193"/>
      <c r="C98" s="1194">
        <f>C96+1</f>
        <v>29</v>
      </c>
      <c r="D98" s="1219" t="s">
        <v>1720</v>
      </c>
    </row>
    <row r="99" spans="1:4" ht="3" customHeight="1">
      <c r="A99" s="1190"/>
      <c r="B99" s="1197"/>
      <c r="C99" s="1194"/>
      <c r="D99" s="1219"/>
    </row>
    <row r="100" spans="1:4">
      <c r="A100" s="1190"/>
      <c r="B100" s="1193"/>
      <c r="C100" s="1194">
        <f>C98+1</f>
        <v>30</v>
      </c>
      <c r="D100" s="1205" t="s">
        <v>1721</v>
      </c>
    </row>
    <row r="101" spans="1:4" ht="3" customHeight="1">
      <c r="A101" s="1190"/>
      <c r="B101" s="1197"/>
      <c r="C101" s="1194"/>
      <c r="D101" s="1220"/>
    </row>
    <row r="102" spans="1:4">
      <c r="A102" s="1190"/>
      <c r="B102" s="1193"/>
      <c r="C102" s="1194">
        <f>C100+1</f>
        <v>31</v>
      </c>
      <c r="D102" s="1205" t="s">
        <v>1578</v>
      </c>
    </row>
    <row r="103" spans="1:4" ht="4.5" customHeight="1">
      <c r="A103" s="1190"/>
      <c r="B103" s="312"/>
      <c r="C103" s="1194"/>
      <c r="D103" s="1205"/>
    </row>
    <row r="104" spans="1:4" ht="14.1" customHeight="1">
      <c r="A104" s="1190"/>
      <c r="B104" s="1221" t="s">
        <v>1198</v>
      </c>
    </row>
    <row r="105" spans="1:4" ht="4.5" customHeight="1">
      <c r="A105" s="1190"/>
      <c r="B105" s="1221"/>
    </row>
    <row r="106" spans="1:4">
      <c r="A106" s="1190"/>
      <c r="B106" s="1193"/>
      <c r="C106" s="1194">
        <f>C102+1</f>
        <v>32</v>
      </c>
      <c r="D106" s="1189" t="s">
        <v>1579</v>
      </c>
    </row>
    <row r="107" spans="1:4" ht="3" customHeight="1">
      <c r="A107" s="1190"/>
      <c r="B107" s="1197"/>
      <c r="C107" s="1194"/>
      <c r="D107" s="1189"/>
    </row>
    <row r="108" spans="1:4">
      <c r="A108" s="1190"/>
      <c r="B108" s="1193"/>
      <c r="C108" s="1194">
        <v>33</v>
      </c>
      <c r="D108" s="1189" t="s">
        <v>1722</v>
      </c>
    </row>
    <row r="109" spans="1:4" ht="3" customHeight="1">
      <c r="A109" s="1190"/>
      <c r="B109" s="1197"/>
      <c r="C109" s="1194"/>
      <c r="D109" s="1189"/>
    </row>
    <row r="110" spans="1:4">
      <c r="A110" s="1190"/>
      <c r="B110" s="1193"/>
      <c r="C110" s="1194">
        <f>C108+1</f>
        <v>34</v>
      </c>
      <c r="D110" s="1189" t="s">
        <v>1197</v>
      </c>
    </row>
    <row r="111" spans="1:4" ht="3" customHeight="1">
      <c r="A111" s="1190"/>
      <c r="B111" s="1197"/>
      <c r="C111" s="1194"/>
      <c r="D111" s="1189"/>
    </row>
    <row r="112" spans="1:4">
      <c r="A112" s="1190"/>
      <c r="B112" s="1193"/>
      <c r="C112" s="1194">
        <f>C110+1</f>
        <v>35</v>
      </c>
      <c r="D112" s="1189" t="s">
        <v>1196</v>
      </c>
    </row>
    <row r="113" spans="1:4" ht="11.25" customHeight="1">
      <c r="A113" s="1190"/>
      <c r="B113" s="1222"/>
      <c r="C113" s="1194"/>
      <c r="D113" s="1223" t="s">
        <v>1195</v>
      </c>
    </row>
    <row r="114" spans="1:4" ht="3" customHeight="1">
      <c r="A114" s="1190"/>
      <c r="B114" s="1224"/>
      <c r="C114" s="1194"/>
      <c r="D114" s="1223"/>
    </row>
    <row r="115" spans="1:4">
      <c r="A115" s="1190"/>
      <c r="B115" s="1193"/>
      <c r="C115" s="1194">
        <f>C112+1</f>
        <v>36</v>
      </c>
      <c r="D115" s="1205" t="s">
        <v>1194</v>
      </c>
    </row>
    <row r="116" spans="1:4" ht="3" customHeight="1">
      <c r="A116" s="1190"/>
      <c r="B116" s="1197"/>
      <c r="C116" s="1194"/>
      <c r="D116" s="1205"/>
    </row>
    <row r="117" spans="1:4">
      <c r="A117" s="1190"/>
      <c r="B117" s="1193"/>
      <c r="C117" s="1194">
        <f>C115+1</f>
        <v>37</v>
      </c>
      <c r="D117" s="1205" t="s">
        <v>1723</v>
      </c>
    </row>
    <row r="118" spans="1:4" ht="3" customHeight="1">
      <c r="A118" s="1190"/>
      <c r="B118" s="1197"/>
      <c r="C118" s="1194"/>
      <c r="D118" s="1205"/>
    </row>
    <row r="119" spans="1:4">
      <c r="A119" s="1190"/>
      <c r="B119" s="1193"/>
      <c r="C119" s="1194">
        <f>C117+1</f>
        <v>38</v>
      </c>
      <c r="D119" s="1205" t="s">
        <v>1724</v>
      </c>
    </row>
    <row r="120" spans="1:4" ht="10.5" customHeight="1">
      <c r="A120" s="1190"/>
      <c r="B120" s="1218"/>
      <c r="C120" s="1194"/>
      <c r="D120" s="1205" t="s">
        <v>1193</v>
      </c>
    </row>
    <row r="121" spans="1:4" ht="10.5" customHeight="1">
      <c r="A121" s="1190"/>
      <c r="B121" s="1218"/>
      <c r="C121" s="1194"/>
      <c r="D121" s="1205" t="s">
        <v>1192</v>
      </c>
    </row>
    <row r="122" spans="1:4" ht="3" customHeight="1">
      <c r="A122" s="1190"/>
      <c r="B122" s="1218"/>
      <c r="C122" s="1194"/>
      <c r="D122" s="1205"/>
    </row>
    <row r="123" spans="1:4">
      <c r="A123" s="1190"/>
      <c r="B123" s="1193"/>
      <c r="C123" s="1194">
        <f>C119+1</f>
        <v>39</v>
      </c>
      <c r="D123" s="1215" t="s">
        <v>1833</v>
      </c>
    </row>
    <row r="124" spans="1:4">
      <c r="A124" s="1190"/>
      <c r="B124" s="312"/>
      <c r="C124" s="1194"/>
      <c r="D124" s="1205" t="s">
        <v>1191</v>
      </c>
    </row>
    <row r="125" spans="1:4" ht="4.5" customHeight="1">
      <c r="A125" s="1190"/>
      <c r="D125" s="1189"/>
    </row>
    <row r="126" spans="1:4">
      <c r="A126" s="1190"/>
      <c r="B126" s="1225"/>
      <c r="C126" s="1194"/>
      <c r="D126" s="1205"/>
    </row>
    <row r="127" spans="1:4">
      <c r="A127" s="1190"/>
      <c r="D127" s="1205"/>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D32" sqref="D32"/>
    </sheetView>
  </sheetViews>
  <sheetFormatPr defaultColWidth="15.7109375" defaultRowHeight="12.75"/>
  <cols>
    <col min="1" max="1" width="31.85546875" style="317" customWidth="1"/>
    <col min="2" max="2" width="29.5703125" style="1226" customWidth="1"/>
    <col min="3" max="3" width="1.28515625" style="1226" customWidth="1"/>
    <col min="4" max="4" width="24.42578125" style="1227" customWidth="1"/>
    <col min="5" max="5" width="5" style="317" customWidth="1"/>
    <col min="6" max="16384" width="15.7109375" style="317"/>
  </cols>
  <sheetData>
    <row r="1" spans="1:5">
      <c r="A1" s="2469" t="str">
        <f>'Single Audit Cover'!A7</f>
        <v>Rockford SD 205</v>
      </c>
      <c r="B1" s="2469"/>
      <c r="C1" s="2469"/>
      <c r="D1" s="2469"/>
      <c r="E1" s="2469"/>
    </row>
    <row r="2" spans="1:5">
      <c r="A2" s="2470">
        <f>'Single Audit Cover'!E7</f>
        <v>4101205025</v>
      </c>
      <c r="B2" s="2470"/>
      <c r="C2" s="2470"/>
      <c r="D2" s="2470"/>
      <c r="E2" s="2470"/>
    </row>
    <row r="3" spans="1:5" ht="4.5" customHeight="1"/>
    <row r="4" spans="1:5">
      <c r="A4" s="2469" t="s">
        <v>1244</v>
      </c>
      <c r="B4" s="2469"/>
      <c r="C4" s="2469"/>
      <c r="D4" s="2469"/>
      <c r="E4" s="2469"/>
    </row>
    <row r="5" spans="1:5">
      <c r="A5" s="2472" t="str">
        <f>'Single Audit Cover'!A4</f>
        <v>Year Ending June 30, 2019</v>
      </c>
      <c r="B5" s="2472"/>
      <c r="C5" s="2472"/>
      <c r="D5" s="2472"/>
      <c r="E5" s="2472"/>
    </row>
    <row r="6" spans="1:5">
      <c r="A6" s="2469" t="s">
        <v>1243</v>
      </c>
      <c r="B6" s="2469"/>
      <c r="C6" s="2469"/>
      <c r="D6" s="2469"/>
      <c r="E6" s="2469"/>
    </row>
    <row r="8" spans="1:5">
      <c r="A8" s="1228" t="s">
        <v>1242</v>
      </c>
    </row>
    <row r="10" spans="1:5">
      <c r="A10" s="1229" t="s">
        <v>1241</v>
      </c>
      <c r="B10" s="1230" t="s">
        <v>1240</v>
      </c>
      <c r="C10" s="1230"/>
      <c r="D10" s="1231">
        <f>SUM('Acct Summary 7-8'!C7:K7)</f>
        <v>51376305</v>
      </c>
    </row>
    <row r="11" spans="1:5" ht="18" customHeight="1">
      <c r="A11" s="1229" t="s">
        <v>1239</v>
      </c>
      <c r="B11" s="1230"/>
      <c r="C11" s="1230"/>
    </row>
    <row r="12" spans="1:5">
      <c r="A12" s="1229" t="s">
        <v>1238</v>
      </c>
      <c r="B12" s="1230" t="s">
        <v>1237</v>
      </c>
      <c r="C12" s="1230"/>
      <c r="D12" s="1232">
        <f>SUM('Revenues 9-14'!C112:D112,'Revenues 9-14'!F112:G112)</f>
        <v>0</v>
      </c>
    </row>
    <row r="13" spans="1:5">
      <c r="A13" s="1229" t="s">
        <v>1236</v>
      </c>
      <c r="B13" s="1230"/>
      <c r="C13" s="1230"/>
    </row>
    <row r="14" spans="1:5">
      <c r="A14" s="1229" t="s">
        <v>1726</v>
      </c>
      <c r="B14" s="1230"/>
      <c r="C14" s="1230"/>
      <c r="D14" s="1232">
        <f>'ICR Computation 30'!E11</f>
        <v>1017046</v>
      </c>
    </row>
    <row r="15" spans="1:5">
      <c r="A15" s="1229"/>
      <c r="B15" s="1230"/>
      <c r="C15" s="1230"/>
    </row>
    <row r="16" spans="1:5">
      <c r="A16" s="1229" t="s">
        <v>1839</v>
      </c>
      <c r="B16" s="1230"/>
      <c r="C16" s="1230"/>
    </row>
    <row r="17" spans="1:4">
      <c r="A17" s="1229" t="s">
        <v>2056</v>
      </c>
      <c r="B17" s="1230" t="s">
        <v>1235</v>
      </c>
      <c r="C17" s="1230"/>
      <c r="D17" s="1232">
        <f>-SUM('Revenues 9-14'!C264:D264,'Revenues 9-14'!F264:G264)</f>
        <v>-3647825</v>
      </c>
    </row>
    <row r="19" spans="1:4" ht="13.5" thickBot="1">
      <c r="A19" s="1233" t="s">
        <v>1234</v>
      </c>
      <c r="D19" s="1234">
        <f>SUM(D10:D17)</f>
        <v>48745526</v>
      </c>
    </row>
    <row r="20" spans="1:4" ht="21.75" customHeight="1" thickTop="1"/>
    <row r="21" spans="1:4">
      <c r="A21" s="1228" t="s">
        <v>1233</v>
      </c>
    </row>
    <row r="22" spans="1:4" ht="8.25" customHeight="1"/>
    <row r="23" spans="1:4">
      <c r="A23" s="1235" t="s">
        <v>1227</v>
      </c>
    </row>
    <row r="24" spans="1:4">
      <c r="A24" s="2471" t="s">
        <v>2169</v>
      </c>
      <c r="B24" s="2471"/>
      <c r="D24" s="1236">
        <v>-1017046</v>
      </c>
    </row>
    <row r="25" spans="1:4">
      <c r="A25" s="2468" t="s">
        <v>2170</v>
      </c>
      <c r="B25" s="2468"/>
      <c r="D25" s="1236">
        <v>-1138673</v>
      </c>
    </row>
    <row r="26" spans="1:4">
      <c r="A26" s="2468"/>
      <c r="B26" s="2468"/>
      <c r="D26" s="1236"/>
    </row>
    <row r="27" spans="1:4">
      <c r="A27" s="2468"/>
      <c r="B27" s="2468"/>
      <c r="D27" s="1236"/>
    </row>
    <row r="28" spans="1:4">
      <c r="A28" s="2468"/>
      <c r="B28" s="2468"/>
      <c r="D28" s="1236"/>
    </row>
    <row r="29" spans="1:4">
      <c r="A29" s="2468"/>
      <c r="B29" s="2468"/>
      <c r="D29" s="1236"/>
    </row>
    <row r="30" spans="1:4">
      <c r="A30" s="2468"/>
      <c r="B30" s="2468"/>
      <c r="D30" s="1236"/>
    </row>
    <row r="32" spans="1:4">
      <c r="A32" s="1228" t="s">
        <v>1232</v>
      </c>
      <c r="D32" s="1231">
        <f>SUM(D19:D30)</f>
        <v>46589807</v>
      </c>
    </row>
    <row r="33" spans="1:4">
      <c r="D33" s="1237"/>
    </row>
    <row r="34" spans="1:4">
      <c r="A34" s="317" t="s">
        <v>1231</v>
      </c>
    </row>
    <row r="35" spans="1:4">
      <c r="A35" s="317" t="s">
        <v>1230</v>
      </c>
      <c r="B35" s="1226" t="s">
        <v>1229</v>
      </c>
      <c r="D35" s="1238">
        <v>46589807</v>
      </c>
    </row>
    <row r="37" spans="1:4">
      <c r="A37" s="1228" t="s">
        <v>1228</v>
      </c>
    </row>
    <row r="39" spans="1:4" ht="13.35" customHeight="1">
      <c r="A39" s="1235" t="s">
        <v>1227</v>
      </c>
    </row>
    <row r="40" spans="1:4">
      <c r="A40" s="2468"/>
      <c r="B40" s="2468"/>
      <c r="D40" s="1236"/>
    </row>
    <row r="41" spans="1:4">
      <c r="A41" s="2468"/>
      <c r="B41" s="2468"/>
      <c r="D41" s="1239"/>
    </row>
    <row r="42" spans="1:4">
      <c r="A42" s="2468"/>
      <c r="B42" s="2468"/>
      <c r="D42" s="1239"/>
    </row>
    <row r="43" spans="1:4">
      <c r="A43" s="2468"/>
      <c r="B43" s="2468"/>
      <c r="D43" s="1239"/>
    </row>
    <row r="44" spans="1:4">
      <c r="A44" s="2468"/>
      <c r="B44" s="2468"/>
      <c r="D44" s="1239"/>
    </row>
    <row r="45" spans="1:4">
      <c r="A45" s="2468"/>
      <c r="B45" s="2468"/>
      <c r="D45" s="1239"/>
    </row>
    <row r="47" spans="1:4">
      <c r="B47" s="1240" t="s">
        <v>1226</v>
      </c>
      <c r="C47" s="1240"/>
      <c r="D47" s="1241">
        <f>SUM(D35:D45)</f>
        <v>46589807</v>
      </c>
    </row>
    <row r="49" spans="2:4">
      <c r="B49" s="1240" t="s">
        <v>1225</v>
      </c>
      <c r="C49" s="1240"/>
      <c r="D49" s="1241">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301"/>
  <sheetViews>
    <sheetView showGridLines="0" topLeftCell="A79" zoomScaleNormal="100" workbookViewId="0">
      <selection activeCell="B147" sqref="B147"/>
    </sheetView>
  </sheetViews>
  <sheetFormatPr defaultColWidth="33.5703125" defaultRowHeight="12.75"/>
  <cols>
    <col min="1" max="1" width="0.140625" style="317" customWidth="1"/>
    <col min="2" max="2" width="32.85546875" style="317" customWidth="1"/>
    <col min="3" max="3" width="8.7109375" style="1325" customWidth="1"/>
    <col min="4" max="4" width="12.7109375" style="1326" customWidth="1"/>
    <col min="5" max="6" width="11.7109375" style="317" customWidth="1"/>
    <col min="7" max="7" width="11.7109375" style="1226" customWidth="1"/>
    <col min="8" max="8" width="13.7109375" style="1226" bestFit="1" customWidth="1"/>
    <col min="9" max="9" width="11.7109375" style="1226" customWidth="1"/>
    <col min="10" max="10" width="13.7109375" style="1226" customWidth="1"/>
    <col min="11" max="12" width="11.7109375" style="1226" customWidth="1"/>
    <col min="13" max="13" width="11.7109375" style="317" customWidth="1"/>
    <col min="14" max="14" width="2.7109375" style="317" customWidth="1"/>
    <col min="15" max="16384" width="33.5703125" style="317"/>
  </cols>
  <sheetData>
    <row r="1" spans="2:14" ht="11.85" customHeight="1">
      <c r="B1" s="2430" t="str">
        <f>'Single Audit Cover'!A7</f>
        <v>Rockford SD 205</v>
      </c>
      <c r="C1" s="2473"/>
      <c r="D1" s="2473"/>
      <c r="E1" s="2473"/>
      <c r="F1" s="2473"/>
      <c r="G1" s="2473"/>
      <c r="H1" s="2473"/>
      <c r="I1" s="2473"/>
      <c r="J1" s="2473"/>
      <c r="K1" s="2473"/>
      <c r="L1" s="2473"/>
      <c r="M1" s="2473"/>
    </row>
    <row r="2" spans="2:14" ht="15">
      <c r="B2" s="2474">
        <f>'Single Audit Cover'!E7</f>
        <v>4101205025</v>
      </c>
      <c r="C2" s="2474"/>
      <c r="D2" s="2474"/>
      <c r="E2" s="2474"/>
      <c r="F2" s="2474"/>
      <c r="G2" s="2474"/>
      <c r="H2" s="2474"/>
      <c r="I2" s="2474"/>
      <c r="J2" s="2474"/>
      <c r="K2" s="2474"/>
      <c r="L2" s="2474"/>
      <c r="M2" s="2474"/>
      <c r="N2" s="1270"/>
    </row>
    <row r="3" spans="2:14" ht="15">
      <c r="B3" s="2475" t="s">
        <v>1218</v>
      </c>
      <c r="C3" s="2475"/>
      <c r="D3" s="2475"/>
      <c r="E3" s="2475"/>
      <c r="F3" s="2475"/>
      <c r="G3" s="2475"/>
      <c r="H3" s="2475"/>
      <c r="I3" s="2475"/>
      <c r="J3" s="2475"/>
      <c r="K3" s="2475"/>
      <c r="L3" s="2475"/>
      <c r="M3" s="2475"/>
      <c r="N3" s="1270"/>
    </row>
    <row r="4" spans="2:14" ht="15">
      <c r="B4" s="2476" t="str">
        <f>'Single Audit Cover'!A4</f>
        <v>Year Ending June 30, 2019</v>
      </c>
      <c r="C4" s="2476"/>
      <c r="D4" s="2476"/>
      <c r="E4" s="2476"/>
      <c r="F4" s="2476"/>
      <c r="G4" s="2476"/>
      <c r="H4" s="2476"/>
      <c r="I4" s="2476"/>
      <c r="J4" s="2476"/>
      <c r="K4" s="2476"/>
      <c r="L4" s="2476"/>
      <c r="M4" s="2476"/>
      <c r="N4" s="1270"/>
    </row>
    <row r="6" spans="2:14">
      <c r="B6" s="1271"/>
      <c r="C6" s="1272"/>
      <c r="D6" s="1273" t="s">
        <v>1264</v>
      </c>
      <c r="E6" s="1274" t="s">
        <v>526</v>
      </c>
      <c r="F6" s="1275"/>
      <c r="G6" s="1276" t="s">
        <v>1730</v>
      </c>
      <c r="H6" s="1274"/>
      <c r="I6" s="1274"/>
      <c r="J6" s="1274"/>
      <c r="K6" s="1277"/>
      <c r="L6" s="1278"/>
      <c r="M6" s="1279"/>
    </row>
    <row r="7" spans="2:14">
      <c r="B7" s="1280" t="s">
        <v>1580</v>
      </c>
      <c r="C7" s="1281"/>
      <c r="D7" s="1282"/>
      <c r="E7" s="1283"/>
      <c r="F7" s="1284"/>
      <c r="G7" s="1283"/>
      <c r="H7" s="1285" t="s">
        <v>1261</v>
      </c>
      <c r="I7" s="1283"/>
      <c r="J7" s="1286" t="s">
        <v>1261</v>
      </c>
      <c r="K7" s="1287"/>
      <c r="L7" s="1288" t="s">
        <v>1259</v>
      </c>
      <c r="M7" s="1289"/>
    </row>
    <row r="8" spans="2:14">
      <c r="B8" s="1634"/>
      <c r="C8" s="1281" t="s">
        <v>1263</v>
      </c>
      <c r="D8" s="1282" t="s">
        <v>1262</v>
      </c>
      <c r="E8" s="1290" t="s">
        <v>1261</v>
      </c>
      <c r="F8" s="1291" t="s">
        <v>1261</v>
      </c>
      <c r="G8" s="1292" t="s">
        <v>1261</v>
      </c>
      <c r="H8" s="1285" t="s">
        <v>1835</v>
      </c>
      <c r="I8" s="1287" t="s">
        <v>1261</v>
      </c>
      <c r="J8" s="1286" t="s">
        <v>1985</v>
      </c>
      <c r="K8" s="1287" t="s">
        <v>1260</v>
      </c>
      <c r="L8" s="1288" t="s">
        <v>1256</v>
      </c>
      <c r="M8" s="1289" t="s">
        <v>30</v>
      </c>
    </row>
    <row r="9" spans="2:14" ht="14.25">
      <c r="B9" s="1293" t="s">
        <v>1258</v>
      </c>
      <c r="C9" s="1281" t="s">
        <v>1731</v>
      </c>
      <c r="D9" s="1282" t="s">
        <v>1732</v>
      </c>
      <c r="E9" s="1290" t="s">
        <v>1835</v>
      </c>
      <c r="F9" s="1291" t="s">
        <v>1985</v>
      </c>
      <c r="G9" s="1292" t="s">
        <v>1835</v>
      </c>
      <c r="H9" s="1285" t="s">
        <v>1581</v>
      </c>
      <c r="I9" s="1287" t="s">
        <v>1985</v>
      </c>
      <c r="J9" s="1286" t="s">
        <v>1581</v>
      </c>
      <c r="K9" s="1287" t="s">
        <v>1257</v>
      </c>
      <c r="L9" s="1294" t="s">
        <v>1582</v>
      </c>
      <c r="M9" s="1289"/>
    </row>
    <row r="10" spans="2:14" ht="11.85" customHeight="1">
      <c r="B10" s="1293" t="s">
        <v>1255</v>
      </c>
      <c r="C10" s="1295" t="s">
        <v>1254</v>
      </c>
      <c r="D10" s="1296" t="s">
        <v>1253</v>
      </c>
      <c r="E10" s="1297" t="s">
        <v>1252</v>
      </c>
      <c r="F10" s="1298" t="s">
        <v>1251</v>
      </c>
      <c r="G10" s="1299" t="s">
        <v>1250</v>
      </c>
      <c r="H10" s="1300" t="s">
        <v>1265</v>
      </c>
      <c r="I10" s="1301" t="s">
        <v>1249</v>
      </c>
      <c r="J10" s="1302" t="s">
        <v>1265</v>
      </c>
      <c r="K10" s="1303" t="s">
        <v>1248</v>
      </c>
      <c r="L10" s="1303" t="s">
        <v>1247</v>
      </c>
      <c r="M10" s="1304" t="s">
        <v>1246</v>
      </c>
    </row>
    <row r="11" spans="2:14">
      <c r="B11" s="1979" t="s">
        <v>2220</v>
      </c>
      <c r="C11" s="1306"/>
      <c r="D11" s="1307"/>
      <c r="E11" s="1308"/>
      <c r="F11" s="1308"/>
      <c r="G11" s="1308"/>
      <c r="H11" s="1308"/>
      <c r="I11" s="1308"/>
      <c r="J11" s="1308"/>
      <c r="K11" s="1308"/>
      <c r="L11" s="1308"/>
      <c r="M11" s="1308"/>
    </row>
    <row r="12" spans="2:14">
      <c r="B12" s="1305"/>
      <c r="C12" s="1309"/>
      <c r="D12" s="1310"/>
      <c r="E12" s="1311"/>
      <c r="F12" s="1311"/>
      <c r="G12" s="1311"/>
      <c r="H12" s="1311"/>
      <c r="I12" s="1311"/>
      <c r="J12" s="1311"/>
      <c r="K12" s="1311"/>
      <c r="L12" s="1308"/>
      <c r="M12" s="1311"/>
    </row>
    <row r="13" spans="2:14">
      <c r="B13" s="1979" t="s">
        <v>2221</v>
      </c>
      <c r="C13" s="1309"/>
      <c r="D13" s="1310"/>
      <c r="E13" s="1311"/>
      <c r="F13" s="1311"/>
      <c r="G13" s="1311"/>
      <c r="H13" s="1311"/>
      <c r="I13" s="1311"/>
      <c r="J13" s="1311"/>
      <c r="K13" s="1311"/>
      <c r="L13" s="1308"/>
      <c r="M13" s="1311"/>
    </row>
    <row r="14" spans="2:14">
      <c r="B14" s="1305" t="s">
        <v>2218</v>
      </c>
      <c r="C14" s="1309">
        <v>84.040999999999997</v>
      </c>
      <c r="D14" s="1310" t="s">
        <v>2217</v>
      </c>
      <c r="E14" s="1311">
        <v>17735</v>
      </c>
      <c r="F14" s="1311">
        <v>11277</v>
      </c>
      <c r="G14" s="1311">
        <v>17735</v>
      </c>
      <c r="H14" s="1311">
        <v>0</v>
      </c>
      <c r="I14" s="1311">
        <v>11277</v>
      </c>
      <c r="J14" s="1311">
        <v>0</v>
      </c>
      <c r="K14" s="1311">
        <v>0</v>
      </c>
      <c r="L14" s="1308">
        <v>29012</v>
      </c>
      <c r="M14" s="1311" t="s">
        <v>2219</v>
      </c>
    </row>
    <row r="15" spans="2:14">
      <c r="B15" s="1305" t="s">
        <v>2218</v>
      </c>
      <c r="C15" s="1309">
        <v>84.040999999999997</v>
      </c>
      <c r="D15" s="1310" t="s">
        <v>2222</v>
      </c>
      <c r="E15" s="1311">
        <v>0</v>
      </c>
      <c r="F15" s="1311">
        <v>3742</v>
      </c>
      <c r="G15" s="1311">
        <v>0</v>
      </c>
      <c r="H15" s="1311">
        <v>0</v>
      </c>
      <c r="I15" s="1311">
        <v>3742</v>
      </c>
      <c r="J15" s="1311">
        <v>0</v>
      </c>
      <c r="K15" s="1311">
        <v>0</v>
      </c>
      <c r="L15" s="1308">
        <v>3742</v>
      </c>
      <c r="M15" s="1311" t="s">
        <v>2219</v>
      </c>
    </row>
    <row r="16" spans="2:14">
      <c r="B16" s="1979" t="s">
        <v>2223</v>
      </c>
      <c r="C16" s="1309"/>
      <c r="D16" s="1310"/>
      <c r="E16" s="1311">
        <v>17735</v>
      </c>
      <c r="F16" s="1311">
        <v>15019</v>
      </c>
      <c r="G16" s="1311">
        <v>17735</v>
      </c>
      <c r="H16" s="1311">
        <v>0</v>
      </c>
      <c r="I16" s="1311">
        <v>15019</v>
      </c>
      <c r="J16" s="1311">
        <v>0</v>
      </c>
      <c r="K16" s="1311">
        <v>0</v>
      </c>
      <c r="L16" s="1308">
        <v>32754</v>
      </c>
      <c r="M16" s="1311">
        <v>0</v>
      </c>
    </row>
    <row r="17" spans="2:13">
      <c r="B17" s="1305"/>
      <c r="C17" s="1309"/>
      <c r="D17" s="1310"/>
      <c r="E17" s="1311"/>
      <c r="F17" s="1311"/>
      <c r="G17" s="1311"/>
      <c r="H17" s="1311"/>
      <c r="I17" s="1311"/>
      <c r="J17" s="1311"/>
      <c r="K17" s="1311"/>
      <c r="L17" s="1308"/>
      <c r="M17" s="1311"/>
    </row>
    <row r="18" spans="2:13">
      <c r="B18" s="1305" t="s">
        <v>2224</v>
      </c>
      <c r="C18" s="1309">
        <v>84.350999999999999</v>
      </c>
      <c r="D18" s="1310" t="s">
        <v>2225</v>
      </c>
      <c r="E18" s="1311">
        <v>8300</v>
      </c>
      <c r="F18" s="1311">
        <v>19700</v>
      </c>
      <c r="G18" s="1311">
        <v>8300</v>
      </c>
      <c r="H18" s="1311">
        <v>0</v>
      </c>
      <c r="I18" s="1311">
        <v>19700</v>
      </c>
      <c r="J18" s="1311">
        <v>0</v>
      </c>
      <c r="K18" s="1311">
        <v>0</v>
      </c>
      <c r="L18" s="1308">
        <v>28000</v>
      </c>
      <c r="M18" s="1311">
        <v>265000</v>
      </c>
    </row>
    <row r="19" spans="2:13">
      <c r="B19" s="1305" t="s">
        <v>2224</v>
      </c>
      <c r="C19" s="1309">
        <v>84.350999999999999</v>
      </c>
      <c r="D19" s="1310" t="s">
        <v>2226</v>
      </c>
      <c r="E19" s="1311">
        <v>181454</v>
      </c>
      <c r="F19" s="1311">
        <v>9979</v>
      </c>
      <c r="G19" s="1311">
        <v>181454</v>
      </c>
      <c r="H19" s="1311">
        <v>0</v>
      </c>
      <c r="I19" s="1311">
        <v>9979</v>
      </c>
      <c r="J19" s="1311">
        <v>0</v>
      </c>
      <c r="K19" s="1311">
        <v>0</v>
      </c>
      <c r="L19" s="1308">
        <v>191433</v>
      </c>
      <c r="M19" s="1311">
        <v>315567</v>
      </c>
    </row>
    <row r="20" spans="2:13">
      <c r="B20" s="1979" t="s">
        <v>2227</v>
      </c>
      <c r="C20" s="1309"/>
      <c r="D20" s="1310"/>
      <c r="E20" s="1311">
        <v>189754</v>
      </c>
      <c r="F20" s="1311">
        <v>29679</v>
      </c>
      <c r="G20" s="1311">
        <v>189754</v>
      </c>
      <c r="H20" s="1311">
        <v>0</v>
      </c>
      <c r="I20" s="1311">
        <v>29679</v>
      </c>
      <c r="J20" s="1311">
        <v>0</v>
      </c>
      <c r="K20" s="1311">
        <v>0</v>
      </c>
      <c r="L20" s="1308">
        <v>219433</v>
      </c>
      <c r="M20" s="1311">
        <v>580567</v>
      </c>
    </row>
    <row r="21" spans="2:13">
      <c r="B21" s="1305"/>
      <c r="C21" s="1309"/>
      <c r="D21" s="1310"/>
      <c r="E21" s="1311"/>
      <c r="F21" s="1311"/>
      <c r="G21" s="1311"/>
      <c r="H21" s="1311"/>
      <c r="I21" s="1311"/>
      <c r="J21" s="1311"/>
      <c r="K21" s="1311"/>
      <c r="L21" s="1308"/>
      <c r="M21" s="1311"/>
    </row>
    <row r="22" spans="2:13" ht="22.5">
      <c r="B22" s="1979" t="s">
        <v>2228</v>
      </c>
      <c r="C22" s="1309"/>
      <c r="D22" s="1310"/>
      <c r="E22" s="1311">
        <v>207489</v>
      </c>
      <c r="F22" s="1311">
        <v>44698</v>
      </c>
      <c r="G22" s="1311">
        <v>207489</v>
      </c>
      <c r="H22" s="1311">
        <v>0</v>
      </c>
      <c r="I22" s="1311">
        <v>44698</v>
      </c>
      <c r="J22" s="1311">
        <v>0</v>
      </c>
      <c r="K22" s="1311">
        <v>0</v>
      </c>
      <c r="L22" s="1308">
        <v>252187</v>
      </c>
      <c r="M22" s="1311">
        <v>580567</v>
      </c>
    </row>
    <row r="23" spans="2:13">
      <c r="B23" s="1305"/>
      <c r="C23" s="1309"/>
      <c r="D23" s="1310"/>
      <c r="E23" s="1311"/>
      <c r="F23" s="1311"/>
      <c r="G23" s="1311"/>
      <c r="H23" s="1311"/>
      <c r="I23" s="1311"/>
      <c r="J23" s="1311"/>
      <c r="K23" s="1311"/>
      <c r="L23" s="1308"/>
      <c r="M23" s="1311"/>
    </row>
    <row r="24" spans="2:13" ht="22.5">
      <c r="B24" s="1979" t="s">
        <v>2229</v>
      </c>
      <c r="C24" s="1309"/>
      <c r="D24" s="1310"/>
      <c r="E24" s="1311"/>
      <c r="F24" s="1311"/>
      <c r="G24" s="1311"/>
      <c r="H24" s="1311"/>
      <c r="I24" s="1311"/>
      <c r="J24" s="1311"/>
      <c r="K24" s="1311"/>
      <c r="L24" s="1308"/>
      <c r="M24" s="1311"/>
    </row>
    <row r="25" spans="2:13">
      <c r="B25" s="1979" t="s">
        <v>2230</v>
      </c>
      <c r="C25" s="1309"/>
      <c r="D25" s="1310"/>
      <c r="E25" s="1311"/>
      <c r="F25" s="1311"/>
      <c r="G25" s="1311"/>
      <c r="H25" s="1311"/>
      <c r="I25" s="1311"/>
      <c r="J25" s="1311"/>
      <c r="K25" s="1311"/>
      <c r="L25" s="1308"/>
      <c r="M25" s="1311"/>
    </row>
    <row r="26" spans="2:13">
      <c r="B26" s="1305" t="s">
        <v>2231</v>
      </c>
      <c r="C26" s="1309" t="s">
        <v>2232</v>
      </c>
      <c r="D26" s="1310" t="s">
        <v>2233</v>
      </c>
      <c r="E26" s="1311">
        <v>1200215</v>
      </c>
      <c r="F26" s="1311">
        <v>112500</v>
      </c>
      <c r="G26" s="1311">
        <v>1200215</v>
      </c>
      <c r="H26" s="1311">
        <v>0</v>
      </c>
      <c r="I26" s="1311">
        <v>112500</v>
      </c>
      <c r="J26" s="1311">
        <v>0</v>
      </c>
      <c r="K26" s="1311">
        <v>0</v>
      </c>
      <c r="L26" s="1308">
        <v>1312715</v>
      </c>
      <c r="M26" s="1311">
        <v>1348724</v>
      </c>
    </row>
    <row r="27" spans="2:13">
      <c r="B27" s="1305" t="s">
        <v>2234</v>
      </c>
      <c r="C27" s="1309" t="s">
        <v>2232</v>
      </c>
      <c r="D27" s="1310" t="s">
        <v>2235</v>
      </c>
      <c r="E27" s="1311">
        <v>0</v>
      </c>
      <c r="F27" s="1311">
        <v>1406232</v>
      </c>
      <c r="G27" s="1311">
        <v>0</v>
      </c>
      <c r="H27" s="1311">
        <v>0</v>
      </c>
      <c r="I27" s="1311">
        <v>1406232</v>
      </c>
      <c r="J27" s="1311">
        <v>0</v>
      </c>
      <c r="K27" s="1311">
        <v>0</v>
      </c>
      <c r="L27" s="1308">
        <v>1406232</v>
      </c>
      <c r="M27" s="1311">
        <v>1516214</v>
      </c>
    </row>
    <row r="28" spans="2:13" ht="22.5">
      <c r="B28" s="1979" t="s">
        <v>2236</v>
      </c>
      <c r="C28" s="1309"/>
      <c r="D28" s="1310"/>
      <c r="E28" s="1311">
        <v>1200215</v>
      </c>
      <c r="F28" s="1311">
        <v>1518732</v>
      </c>
      <c r="G28" s="1311">
        <v>1200215</v>
      </c>
      <c r="H28" s="1311">
        <v>0</v>
      </c>
      <c r="I28" s="1311">
        <v>1518732</v>
      </c>
      <c r="J28" s="1311">
        <v>0</v>
      </c>
      <c r="K28" s="1311">
        <v>0</v>
      </c>
      <c r="L28" s="1308">
        <v>2718947</v>
      </c>
      <c r="M28" s="1311">
        <v>2864938</v>
      </c>
    </row>
    <row r="29" spans="2:13">
      <c r="B29" s="1305"/>
      <c r="C29" s="1309"/>
      <c r="D29" s="1310"/>
      <c r="E29" s="1311"/>
      <c r="F29" s="1311"/>
      <c r="G29" s="1311"/>
      <c r="H29" s="1311"/>
      <c r="I29" s="1311"/>
      <c r="J29" s="1311"/>
      <c r="K29" s="1311"/>
      <c r="L29" s="1308"/>
      <c r="M29" s="1311"/>
    </row>
    <row r="30" spans="2:13" ht="22.5">
      <c r="B30" s="1979" t="s">
        <v>2237</v>
      </c>
      <c r="C30" s="1309"/>
      <c r="D30" s="1310"/>
      <c r="E30" s="1311"/>
      <c r="F30" s="1311"/>
      <c r="G30" s="1311"/>
      <c r="H30" s="1311"/>
      <c r="I30" s="1311"/>
      <c r="J30" s="1311"/>
      <c r="K30" s="1311"/>
      <c r="L30" s="1308"/>
      <c r="M30" s="1311"/>
    </row>
    <row r="31" spans="2:13">
      <c r="B31" s="1305" t="s">
        <v>2384</v>
      </c>
      <c r="C31" s="1309">
        <v>84.01</v>
      </c>
      <c r="D31" s="1310" t="s">
        <v>2238</v>
      </c>
      <c r="E31" s="1311">
        <v>10529447</v>
      </c>
      <c r="F31" s="1311">
        <v>2878328</v>
      </c>
      <c r="G31" s="1311">
        <v>10529447</v>
      </c>
      <c r="H31" s="1311">
        <v>0</v>
      </c>
      <c r="I31" s="1311">
        <v>2878328</v>
      </c>
      <c r="J31" s="1311">
        <v>0</v>
      </c>
      <c r="K31" s="1311">
        <v>0</v>
      </c>
      <c r="L31" s="1308">
        <v>13407775</v>
      </c>
      <c r="M31" s="1311">
        <v>15865925</v>
      </c>
    </row>
    <row r="32" spans="2:13">
      <c r="B32" s="1305" t="s">
        <v>2385</v>
      </c>
      <c r="C32" s="1309">
        <v>84.01</v>
      </c>
      <c r="D32" s="1310" t="s">
        <v>2239</v>
      </c>
      <c r="E32" s="1311">
        <v>0</v>
      </c>
      <c r="F32" s="1311">
        <v>11935875</v>
      </c>
      <c r="G32" s="1311">
        <v>0</v>
      </c>
      <c r="H32" s="1311">
        <v>0</v>
      </c>
      <c r="I32" s="1311">
        <v>11935875</v>
      </c>
      <c r="J32" s="1311">
        <v>0</v>
      </c>
      <c r="K32" s="1311">
        <v>0</v>
      </c>
      <c r="L32" s="1308">
        <v>11935875</v>
      </c>
      <c r="M32" s="1311">
        <v>17634162</v>
      </c>
    </row>
    <row r="33" spans="2:13">
      <c r="B33" s="1305" t="s">
        <v>2386</v>
      </c>
      <c r="C33" s="1309" t="s">
        <v>2240</v>
      </c>
      <c r="D33" s="1310" t="s">
        <v>2241</v>
      </c>
      <c r="E33" s="1311">
        <v>0</v>
      </c>
      <c r="F33" s="1311">
        <v>1382</v>
      </c>
      <c r="G33" s="1311">
        <v>0</v>
      </c>
      <c r="H33" s="1311">
        <v>0</v>
      </c>
      <c r="I33" s="1311">
        <v>1382</v>
      </c>
      <c r="J33" s="1311">
        <v>0</v>
      </c>
      <c r="K33" s="1311">
        <v>0</v>
      </c>
      <c r="L33" s="1308">
        <v>1382</v>
      </c>
      <c r="M33" s="1311">
        <v>54425</v>
      </c>
    </row>
    <row r="34" spans="2:13">
      <c r="B34" s="1305" t="s">
        <v>2387</v>
      </c>
      <c r="C34" s="1309" t="s">
        <v>2240</v>
      </c>
      <c r="D34" s="1310" t="s">
        <v>2242</v>
      </c>
      <c r="E34" s="1311">
        <v>0</v>
      </c>
      <c r="F34" s="1311">
        <v>5192</v>
      </c>
      <c r="G34" s="1311">
        <v>0</v>
      </c>
      <c r="H34" s="1311">
        <v>0</v>
      </c>
      <c r="I34" s="1311">
        <v>5192</v>
      </c>
      <c r="J34" s="1311">
        <v>0</v>
      </c>
      <c r="K34" s="1311">
        <v>0</v>
      </c>
      <c r="L34" s="1308">
        <v>5192</v>
      </c>
      <c r="M34" s="1311">
        <v>126839</v>
      </c>
    </row>
    <row r="35" spans="2:13" ht="22.5">
      <c r="B35" s="1305" t="s">
        <v>2388</v>
      </c>
      <c r="C35" s="1309" t="s">
        <v>2240</v>
      </c>
      <c r="D35" s="1310" t="s">
        <v>2243</v>
      </c>
      <c r="E35" s="1311">
        <v>0</v>
      </c>
      <c r="F35" s="1311">
        <v>606447</v>
      </c>
      <c r="G35" s="1311">
        <v>0</v>
      </c>
      <c r="H35" s="1311">
        <v>0</v>
      </c>
      <c r="I35" s="1311">
        <v>606447</v>
      </c>
      <c r="J35" s="1311">
        <v>0</v>
      </c>
      <c r="K35" s="1311">
        <v>0</v>
      </c>
      <c r="L35" s="1308">
        <v>606447</v>
      </c>
      <c r="M35" s="1311">
        <v>0</v>
      </c>
    </row>
    <row r="36" spans="2:13" ht="22.5">
      <c r="B36" s="1979" t="s">
        <v>2244</v>
      </c>
      <c r="C36" s="1309"/>
      <c r="D36" s="1310"/>
      <c r="E36" s="1311">
        <v>10529447</v>
      </c>
      <c r="F36" s="1311">
        <v>15427224</v>
      </c>
      <c r="G36" s="1311">
        <v>10529447</v>
      </c>
      <c r="H36" s="1311">
        <v>0</v>
      </c>
      <c r="I36" s="1311">
        <v>15427224</v>
      </c>
      <c r="J36" s="1311">
        <v>0</v>
      </c>
      <c r="K36" s="1311">
        <v>0</v>
      </c>
      <c r="L36" s="1308">
        <v>25956671</v>
      </c>
      <c r="M36" s="1311">
        <v>33681351</v>
      </c>
    </row>
    <row r="37" spans="2:13">
      <c r="B37" s="1305"/>
      <c r="C37" s="1309"/>
      <c r="D37" s="1310"/>
      <c r="E37" s="1311"/>
      <c r="F37" s="1311"/>
      <c r="G37" s="1311"/>
      <c r="H37" s="1311"/>
      <c r="I37" s="1311"/>
      <c r="J37" s="1311"/>
      <c r="K37" s="1311"/>
      <c r="L37" s="1308"/>
      <c r="M37" s="1311"/>
    </row>
    <row r="38" spans="2:13" ht="22.5">
      <c r="B38" s="1979" t="s">
        <v>2245</v>
      </c>
      <c r="C38" s="1309"/>
      <c r="D38" s="1310"/>
      <c r="E38" s="1311"/>
      <c r="F38" s="1311"/>
      <c r="G38" s="1311"/>
      <c r="H38" s="1311"/>
      <c r="I38" s="1311"/>
      <c r="J38" s="1311"/>
      <c r="K38" s="1311"/>
      <c r="L38" s="1308"/>
      <c r="M38" s="1311"/>
    </row>
    <row r="39" spans="2:13" ht="22.5">
      <c r="B39" s="1305" t="s">
        <v>2246</v>
      </c>
      <c r="C39" s="1309" t="s">
        <v>2247</v>
      </c>
      <c r="D39" s="1310" t="s">
        <v>2248</v>
      </c>
      <c r="E39" s="1311">
        <v>88740</v>
      </c>
      <c r="F39" s="1311">
        <v>0</v>
      </c>
      <c r="G39" s="1311">
        <v>88740</v>
      </c>
      <c r="H39" s="1311">
        <v>0</v>
      </c>
      <c r="I39" s="1311">
        <v>0</v>
      </c>
      <c r="J39" s="1311">
        <v>0</v>
      </c>
      <c r="K39" s="1311">
        <v>0</v>
      </c>
      <c r="L39" s="1308">
        <v>88740</v>
      </c>
      <c r="M39" s="1311">
        <v>225411</v>
      </c>
    </row>
    <row r="40" spans="2:13" ht="22.5">
      <c r="B40" s="1305" t="s">
        <v>2249</v>
      </c>
      <c r="C40" s="1309" t="s">
        <v>2247</v>
      </c>
      <c r="D40" s="1310" t="s">
        <v>2250</v>
      </c>
      <c r="E40" s="1311">
        <v>0</v>
      </c>
      <c r="F40" s="1311">
        <v>154386</v>
      </c>
      <c r="G40" s="1311">
        <v>0</v>
      </c>
      <c r="H40" s="1311">
        <v>0</v>
      </c>
      <c r="I40" s="1311">
        <v>154386</v>
      </c>
      <c r="J40" s="1311">
        <v>0</v>
      </c>
      <c r="K40" s="1311">
        <v>0</v>
      </c>
      <c r="L40" s="1308">
        <v>154386</v>
      </c>
      <c r="M40" s="1311">
        <v>1011311</v>
      </c>
    </row>
    <row r="41" spans="2:13" ht="22.5">
      <c r="B41" s="1979" t="s">
        <v>2251</v>
      </c>
      <c r="C41" s="1309"/>
      <c r="D41" s="1310"/>
      <c r="E41" s="1311">
        <v>88740</v>
      </c>
      <c r="F41" s="1311">
        <v>154386</v>
      </c>
      <c r="G41" s="1311">
        <v>88740</v>
      </c>
      <c r="H41" s="1311">
        <v>0</v>
      </c>
      <c r="I41" s="1311">
        <v>154386</v>
      </c>
      <c r="J41" s="1311">
        <v>0</v>
      </c>
      <c r="K41" s="1311">
        <v>0</v>
      </c>
      <c r="L41" s="1308">
        <v>243126</v>
      </c>
      <c r="M41" s="1311">
        <v>1236722</v>
      </c>
    </row>
    <row r="42" spans="2:13">
      <c r="B42" s="1305"/>
      <c r="C42" s="1309"/>
      <c r="D42" s="1310"/>
      <c r="E42" s="1311"/>
      <c r="F42" s="1311"/>
      <c r="G42" s="1311"/>
      <c r="H42" s="1311"/>
      <c r="I42" s="1311"/>
      <c r="J42" s="1311"/>
      <c r="K42" s="1311"/>
      <c r="L42" s="1308"/>
      <c r="M42" s="1311"/>
    </row>
    <row r="43" spans="2:13" ht="22.5">
      <c r="B43" s="1979" t="s">
        <v>2252</v>
      </c>
      <c r="C43" s="1309"/>
      <c r="D43" s="1310"/>
      <c r="E43" s="1311"/>
      <c r="F43" s="1311"/>
      <c r="G43" s="1311"/>
      <c r="H43" s="1311"/>
      <c r="I43" s="1311"/>
      <c r="J43" s="1311"/>
      <c r="K43" s="1311"/>
      <c r="L43" s="1308"/>
      <c r="M43" s="1311"/>
    </row>
    <row r="44" spans="2:13" ht="22.5">
      <c r="B44" s="1305" t="s">
        <v>2253</v>
      </c>
      <c r="C44" s="1309">
        <v>84.287000000000006</v>
      </c>
      <c r="D44" s="1310" t="s">
        <v>2254</v>
      </c>
      <c r="E44" s="1311">
        <v>415889</v>
      </c>
      <c r="F44" s="1311">
        <v>6659</v>
      </c>
      <c r="G44" s="1311">
        <v>415889</v>
      </c>
      <c r="H44" s="1311">
        <v>0</v>
      </c>
      <c r="I44" s="1311">
        <v>6659</v>
      </c>
      <c r="J44" s="1311">
        <v>0</v>
      </c>
      <c r="K44" s="1311">
        <v>0</v>
      </c>
      <c r="L44" s="1308">
        <v>422548</v>
      </c>
      <c r="M44" s="1311">
        <v>540000</v>
      </c>
    </row>
    <row r="45" spans="2:13" ht="22.5">
      <c r="B45" s="1305" t="s">
        <v>2253</v>
      </c>
      <c r="C45" s="1309">
        <v>84.287000000000006</v>
      </c>
      <c r="D45" s="1310" t="s">
        <v>2255</v>
      </c>
      <c r="E45" s="1311">
        <v>430302</v>
      </c>
      <c r="F45" s="1311">
        <v>4125</v>
      </c>
      <c r="G45" s="1311">
        <v>430302</v>
      </c>
      <c r="H45" s="1311">
        <v>0</v>
      </c>
      <c r="I45" s="1311">
        <v>4125</v>
      </c>
      <c r="J45" s="1311">
        <v>0</v>
      </c>
      <c r="K45" s="1311">
        <v>0</v>
      </c>
      <c r="L45" s="1308">
        <v>434427</v>
      </c>
      <c r="M45" s="1311">
        <v>540000</v>
      </c>
    </row>
    <row r="46" spans="2:13" ht="22.5">
      <c r="B46" s="1305" t="s">
        <v>2253</v>
      </c>
      <c r="C46" s="1309">
        <v>84.287000000000006</v>
      </c>
      <c r="D46" s="1310" t="s">
        <v>2256</v>
      </c>
      <c r="E46" s="1311">
        <v>419054</v>
      </c>
      <c r="F46" s="1311">
        <v>6964</v>
      </c>
      <c r="G46" s="1311">
        <v>419054</v>
      </c>
      <c r="H46" s="1311">
        <v>0</v>
      </c>
      <c r="I46" s="1311">
        <v>6964</v>
      </c>
      <c r="J46" s="1311">
        <v>0</v>
      </c>
      <c r="K46" s="1311">
        <v>0</v>
      </c>
      <c r="L46" s="1308">
        <v>426018</v>
      </c>
      <c r="M46" s="1311">
        <v>540000</v>
      </c>
    </row>
    <row r="47" spans="2:13" ht="22.5">
      <c r="B47" s="1305" t="s">
        <v>2257</v>
      </c>
      <c r="C47" s="1309">
        <v>84.287000000000006</v>
      </c>
      <c r="D47" s="1310" t="s">
        <v>2258</v>
      </c>
      <c r="E47" s="1311">
        <v>0</v>
      </c>
      <c r="F47" s="1311">
        <v>423877</v>
      </c>
      <c r="G47" s="1311">
        <v>0</v>
      </c>
      <c r="H47" s="1311">
        <v>0</v>
      </c>
      <c r="I47" s="1311">
        <v>423877</v>
      </c>
      <c r="J47" s="1311">
        <v>0</v>
      </c>
      <c r="K47" s="1311">
        <v>0</v>
      </c>
      <c r="L47" s="1308">
        <v>423877</v>
      </c>
      <c r="M47" s="1311">
        <v>540000</v>
      </c>
    </row>
    <row r="48" spans="2:13" ht="22.5">
      <c r="B48" s="1305" t="s">
        <v>2257</v>
      </c>
      <c r="C48" s="1309">
        <v>84.287000000000006</v>
      </c>
      <c r="D48" s="1310" t="s">
        <v>2259</v>
      </c>
      <c r="E48" s="1311">
        <v>0</v>
      </c>
      <c r="F48" s="1311">
        <v>407005</v>
      </c>
      <c r="G48" s="1311">
        <v>0</v>
      </c>
      <c r="H48" s="1311">
        <v>0</v>
      </c>
      <c r="I48" s="1311">
        <v>407005</v>
      </c>
      <c r="J48" s="1311">
        <v>0</v>
      </c>
      <c r="K48" s="1311">
        <v>0</v>
      </c>
      <c r="L48" s="1308">
        <v>407005</v>
      </c>
      <c r="M48" s="1311">
        <v>540000</v>
      </c>
    </row>
    <row r="49" spans="2:13" ht="22.5">
      <c r="B49" s="1305" t="s">
        <v>2257</v>
      </c>
      <c r="C49" s="1309">
        <v>84.287000000000006</v>
      </c>
      <c r="D49" s="1310" t="s">
        <v>2260</v>
      </c>
      <c r="E49" s="1311">
        <v>0</v>
      </c>
      <c r="F49" s="1311">
        <v>373858</v>
      </c>
      <c r="G49" s="1311">
        <v>0</v>
      </c>
      <c r="H49" s="1311">
        <v>0</v>
      </c>
      <c r="I49" s="1311">
        <v>373858</v>
      </c>
      <c r="J49" s="1311">
        <v>0</v>
      </c>
      <c r="K49" s="1311">
        <v>0</v>
      </c>
      <c r="L49" s="1308">
        <v>373858</v>
      </c>
      <c r="M49" s="1311">
        <v>540000</v>
      </c>
    </row>
    <row r="50" spans="2:13" ht="22.5">
      <c r="B50" s="1305" t="s">
        <v>2257</v>
      </c>
      <c r="C50" s="1309">
        <v>84.287000000000006</v>
      </c>
      <c r="D50" s="1310" t="s">
        <v>2261</v>
      </c>
      <c r="E50" s="1311">
        <v>0</v>
      </c>
      <c r="F50" s="1311">
        <v>309017</v>
      </c>
      <c r="G50" s="1311">
        <v>0</v>
      </c>
      <c r="H50" s="1311">
        <v>0</v>
      </c>
      <c r="I50" s="1311">
        <v>309017</v>
      </c>
      <c r="J50" s="1311">
        <v>0</v>
      </c>
      <c r="K50" s="1311">
        <v>0</v>
      </c>
      <c r="L50" s="1308">
        <v>309017</v>
      </c>
      <c r="M50" s="1311">
        <v>450000</v>
      </c>
    </row>
    <row r="51" spans="2:13" ht="22.5">
      <c r="B51" s="1979" t="s">
        <v>2262</v>
      </c>
      <c r="C51" s="1309"/>
      <c r="D51" s="1310"/>
      <c r="E51" s="1311">
        <v>1265245</v>
      </c>
      <c r="F51" s="1311">
        <v>1531505</v>
      </c>
      <c r="G51" s="1311">
        <v>1265245</v>
      </c>
      <c r="H51" s="1311">
        <v>0</v>
      </c>
      <c r="I51" s="1311">
        <v>1531505</v>
      </c>
      <c r="J51" s="1311">
        <v>0</v>
      </c>
      <c r="K51" s="1311">
        <v>0</v>
      </c>
      <c r="L51" s="1308">
        <v>2796750</v>
      </c>
      <c r="M51" s="1311">
        <v>3690000</v>
      </c>
    </row>
    <row r="52" spans="2:13">
      <c r="B52" s="1305"/>
      <c r="C52" s="1309"/>
      <c r="D52" s="1310"/>
      <c r="E52" s="1311"/>
      <c r="F52" s="1311"/>
      <c r="G52" s="1311"/>
      <c r="H52" s="1311"/>
      <c r="I52" s="1311"/>
      <c r="J52" s="1311"/>
      <c r="K52" s="1311"/>
      <c r="L52" s="1308"/>
      <c r="M52" s="1311"/>
    </row>
    <row r="53" spans="2:13">
      <c r="B53" s="1979" t="s">
        <v>2263</v>
      </c>
      <c r="C53" s="1309"/>
      <c r="D53" s="1310"/>
      <c r="E53" s="1311"/>
      <c r="F53" s="1311"/>
      <c r="G53" s="1311"/>
      <c r="H53" s="1311"/>
      <c r="I53" s="1311"/>
      <c r="J53" s="1311"/>
      <c r="K53" s="1311"/>
      <c r="L53" s="1308"/>
      <c r="M53" s="1311"/>
    </row>
    <row r="54" spans="2:13">
      <c r="B54" s="1979" t="s">
        <v>2264</v>
      </c>
      <c r="C54" s="1309"/>
      <c r="D54" s="1310"/>
      <c r="E54" s="1311"/>
      <c r="F54" s="1311"/>
      <c r="G54" s="1311"/>
      <c r="H54" s="1311"/>
      <c r="I54" s="1311"/>
      <c r="J54" s="1311"/>
      <c r="K54" s="1311"/>
      <c r="L54" s="1308"/>
      <c r="M54" s="1311"/>
    </row>
    <row r="55" spans="2:13">
      <c r="B55" s="1305" t="s">
        <v>2265</v>
      </c>
      <c r="C55" s="1309">
        <v>84.027000000000001</v>
      </c>
      <c r="D55" s="1310" t="s">
        <v>2266</v>
      </c>
      <c r="E55" s="1311">
        <v>125181</v>
      </c>
      <c r="F55" s="1311">
        <v>532118</v>
      </c>
      <c r="G55" s="1311">
        <v>125181</v>
      </c>
      <c r="H55" s="1311">
        <v>0</v>
      </c>
      <c r="I55" s="1311">
        <v>532118</v>
      </c>
      <c r="J55" s="1311">
        <v>0</v>
      </c>
      <c r="K55" s="1311">
        <v>0</v>
      </c>
      <c r="L55" s="1308">
        <v>657299</v>
      </c>
      <c r="M55" s="1311" t="s">
        <v>2219</v>
      </c>
    </row>
    <row r="56" spans="2:13">
      <c r="B56" s="1305" t="s">
        <v>2267</v>
      </c>
      <c r="C56" s="1309">
        <v>84.027000000000001</v>
      </c>
      <c r="D56" s="1310" t="s">
        <v>2268</v>
      </c>
      <c r="E56" s="1311">
        <v>0</v>
      </c>
      <c r="F56" s="1311">
        <v>80856</v>
      </c>
      <c r="G56" s="1311">
        <v>0</v>
      </c>
      <c r="H56" s="1311">
        <v>0</v>
      </c>
      <c r="I56" s="1311">
        <v>80854</v>
      </c>
      <c r="J56" s="1311">
        <v>0</v>
      </c>
      <c r="K56" s="1311">
        <v>0</v>
      </c>
      <c r="L56" s="1308">
        <v>80854</v>
      </c>
      <c r="M56" s="1311" t="s">
        <v>2219</v>
      </c>
    </row>
    <row r="57" spans="2:13" ht="22.5">
      <c r="B57" s="1979" t="s">
        <v>2269</v>
      </c>
      <c r="C57" s="1309"/>
      <c r="D57" s="1310"/>
      <c r="E57" s="1311">
        <v>125181</v>
      </c>
      <c r="F57" s="1311">
        <v>612974</v>
      </c>
      <c r="G57" s="1311">
        <v>125181</v>
      </c>
      <c r="H57" s="1311">
        <v>0</v>
      </c>
      <c r="I57" s="1311">
        <v>612972</v>
      </c>
      <c r="J57" s="1311">
        <v>0</v>
      </c>
      <c r="K57" s="1311">
        <v>0</v>
      </c>
      <c r="L57" s="1308">
        <v>738153</v>
      </c>
      <c r="M57" s="1311">
        <v>0</v>
      </c>
    </row>
    <row r="58" spans="2:13">
      <c r="B58" s="1305"/>
      <c r="C58" s="1309"/>
      <c r="D58" s="1310"/>
      <c r="E58" s="1311"/>
      <c r="F58" s="1311"/>
      <c r="G58" s="1311"/>
      <c r="H58" s="1311"/>
      <c r="I58" s="1311"/>
      <c r="J58" s="1311"/>
      <c r="K58" s="1311"/>
      <c r="L58" s="1308"/>
      <c r="M58" s="1311"/>
    </row>
    <row r="59" spans="2:13">
      <c r="B59" s="1979" t="s">
        <v>2270</v>
      </c>
      <c r="C59" s="1309"/>
      <c r="D59" s="1310"/>
      <c r="E59" s="1311"/>
      <c r="F59" s="1311"/>
      <c r="G59" s="1311"/>
      <c r="H59" s="1311"/>
      <c r="I59" s="1311"/>
      <c r="J59" s="1311"/>
      <c r="K59" s="1311"/>
      <c r="L59" s="1308"/>
      <c r="M59" s="1311"/>
    </row>
    <row r="60" spans="2:13">
      <c r="B60" s="1305" t="s">
        <v>2271</v>
      </c>
      <c r="C60" s="1309">
        <v>84.173000000000002</v>
      </c>
      <c r="D60" s="1310" t="s">
        <v>2272</v>
      </c>
      <c r="E60" s="1311">
        <v>307734</v>
      </c>
      <c r="F60" s="1311">
        <v>22637</v>
      </c>
      <c r="G60" s="1311">
        <v>307734</v>
      </c>
      <c r="H60" s="1311">
        <v>0</v>
      </c>
      <c r="I60" s="1311">
        <v>22637</v>
      </c>
      <c r="J60" s="1311">
        <v>0</v>
      </c>
      <c r="K60" s="1311">
        <v>0</v>
      </c>
      <c r="L60" s="1308">
        <v>330371</v>
      </c>
      <c r="M60" s="1311">
        <v>535768</v>
      </c>
    </row>
    <row r="61" spans="2:13">
      <c r="B61" s="1305" t="s">
        <v>2273</v>
      </c>
      <c r="C61" s="1309">
        <v>84.173000000000002</v>
      </c>
      <c r="D61" s="1310" t="s">
        <v>2274</v>
      </c>
      <c r="E61" s="1311">
        <v>0</v>
      </c>
      <c r="F61" s="1311">
        <v>250158</v>
      </c>
      <c r="G61" s="1311">
        <v>0</v>
      </c>
      <c r="H61" s="1311">
        <v>0</v>
      </c>
      <c r="I61" s="1311">
        <v>250158</v>
      </c>
      <c r="J61" s="1311">
        <v>0</v>
      </c>
      <c r="K61" s="1311">
        <v>0</v>
      </c>
      <c r="L61" s="1308">
        <v>250158</v>
      </c>
      <c r="M61" s="1311">
        <v>510566</v>
      </c>
    </row>
    <row r="62" spans="2:13" ht="22.5">
      <c r="B62" s="1979" t="s">
        <v>2275</v>
      </c>
      <c r="C62" s="1309"/>
      <c r="D62" s="1310"/>
      <c r="E62" s="1311">
        <v>307734</v>
      </c>
      <c r="F62" s="1311">
        <v>272795</v>
      </c>
      <c r="G62" s="1311">
        <v>307734</v>
      </c>
      <c r="H62" s="1311">
        <v>0</v>
      </c>
      <c r="I62" s="1311">
        <v>272795</v>
      </c>
      <c r="J62" s="1311">
        <v>0</v>
      </c>
      <c r="K62" s="1311">
        <v>0</v>
      </c>
      <c r="L62" s="1308">
        <v>580529</v>
      </c>
      <c r="M62" s="1311">
        <v>1046334</v>
      </c>
    </row>
    <row r="63" spans="2:13">
      <c r="B63" s="1305"/>
      <c r="C63" s="1309"/>
      <c r="D63" s="1310"/>
      <c r="E63" s="1311"/>
      <c r="F63" s="1311"/>
      <c r="G63" s="1311"/>
      <c r="H63" s="1311"/>
      <c r="I63" s="1311"/>
      <c r="J63" s="1311"/>
      <c r="K63" s="1311"/>
      <c r="L63" s="1308"/>
      <c r="M63" s="1311"/>
    </row>
    <row r="64" spans="2:13">
      <c r="B64" s="1979" t="s">
        <v>2264</v>
      </c>
      <c r="C64" s="1309"/>
      <c r="D64" s="1310"/>
      <c r="E64" s="1311"/>
      <c r="F64" s="1311"/>
      <c r="G64" s="1311"/>
      <c r="H64" s="1311"/>
      <c r="I64" s="1311"/>
      <c r="J64" s="1311"/>
      <c r="K64" s="1311"/>
      <c r="L64" s="1308"/>
      <c r="M64" s="1311"/>
    </row>
    <row r="65" spans="2:13" ht="22.5">
      <c r="B65" s="1305" t="s">
        <v>2276</v>
      </c>
      <c r="C65" s="1309">
        <v>84.027000000000001</v>
      </c>
      <c r="D65" s="1310" t="s">
        <v>2277</v>
      </c>
      <c r="E65" s="1311">
        <v>6819991</v>
      </c>
      <c r="F65" s="1311">
        <v>0</v>
      </c>
      <c r="G65" s="1311">
        <v>6819991</v>
      </c>
      <c r="H65" s="1311">
        <v>0</v>
      </c>
      <c r="I65" s="1311">
        <v>0</v>
      </c>
      <c r="J65" s="1311">
        <v>0</v>
      </c>
      <c r="K65" s="1311">
        <v>0</v>
      </c>
      <c r="L65" s="1308">
        <v>6819991</v>
      </c>
      <c r="M65" s="1311">
        <v>8240893</v>
      </c>
    </row>
    <row r="66" spans="2:13" ht="22.5">
      <c r="B66" s="1305" t="s">
        <v>2278</v>
      </c>
      <c r="C66" s="1309">
        <v>84.027000000000001</v>
      </c>
      <c r="D66" s="1310" t="s">
        <v>2279</v>
      </c>
      <c r="E66" s="1311">
        <v>0</v>
      </c>
      <c r="F66" s="1311">
        <v>7031599</v>
      </c>
      <c r="G66" s="1311">
        <v>0</v>
      </c>
      <c r="H66" s="1311">
        <v>0</v>
      </c>
      <c r="I66" s="1311">
        <v>7031599</v>
      </c>
      <c r="J66" s="1311">
        <v>0</v>
      </c>
      <c r="K66" s="1311">
        <v>0</v>
      </c>
      <c r="L66" s="1308">
        <v>7031599</v>
      </c>
      <c r="M66" s="1311">
        <v>9086374</v>
      </c>
    </row>
    <row r="67" spans="2:13" ht="22.5">
      <c r="B67" s="1979" t="s">
        <v>2269</v>
      </c>
      <c r="C67" s="1309"/>
      <c r="D67" s="1310"/>
      <c r="E67" s="1311">
        <v>6819991</v>
      </c>
      <c r="F67" s="1311">
        <v>7031599</v>
      </c>
      <c r="G67" s="1311">
        <v>6819991</v>
      </c>
      <c r="H67" s="1311">
        <v>0</v>
      </c>
      <c r="I67" s="1311">
        <v>7031599</v>
      </c>
      <c r="J67" s="1311">
        <v>0</v>
      </c>
      <c r="K67" s="1311">
        <v>0</v>
      </c>
      <c r="L67" s="1308">
        <v>13851590</v>
      </c>
      <c r="M67" s="1311">
        <v>17327267</v>
      </c>
    </row>
    <row r="68" spans="2:13">
      <c r="B68" s="1305"/>
      <c r="C68" s="1309"/>
      <c r="D68" s="1310"/>
      <c r="E68" s="1311"/>
      <c r="F68" s="1311"/>
      <c r="G68" s="1311"/>
      <c r="H68" s="1311"/>
      <c r="I68" s="1311"/>
      <c r="J68" s="1311"/>
      <c r="K68" s="1311"/>
      <c r="L68" s="1308"/>
      <c r="M68" s="1311"/>
    </row>
    <row r="69" spans="2:13">
      <c r="B69" s="1979" t="s">
        <v>2280</v>
      </c>
      <c r="C69" s="1309"/>
      <c r="D69" s="1310"/>
      <c r="E69" s="1311">
        <v>7252906</v>
      </c>
      <c r="F69" s="1311">
        <v>7917368</v>
      </c>
      <c r="G69" s="1311">
        <v>7252906</v>
      </c>
      <c r="H69" s="1311">
        <v>0</v>
      </c>
      <c r="I69" s="1311">
        <v>7917366</v>
      </c>
      <c r="J69" s="1311">
        <v>0</v>
      </c>
      <c r="K69" s="1311">
        <v>0</v>
      </c>
      <c r="L69" s="1308">
        <v>15170272</v>
      </c>
      <c r="M69" s="1311">
        <v>18373601</v>
      </c>
    </row>
    <row r="70" spans="2:13">
      <c r="B70" s="1305"/>
      <c r="C70" s="1309"/>
      <c r="D70" s="1310"/>
      <c r="E70" s="1311"/>
      <c r="F70" s="1311"/>
      <c r="G70" s="1311"/>
      <c r="H70" s="1311"/>
      <c r="I70" s="1311"/>
      <c r="J70" s="1311"/>
      <c r="K70" s="1311"/>
      <c r="L70" s="1308"/>
      <c r="M70" s="1311"/>
    </row>
    <row r="71" spans="2:13">
      <c r="B71" s="1979" t="s">
        <v>2281</v>
      </c>
      <c r="C71" s="1309"/>
      <c r="D71" s="1310"/>
      <c r="E71" s="1311"/>
      <c r="F71" s="1311"/>
      <c r="G71" s="1311"/>
      <c r="H71" s="1311"/>
      <c r="I71" s="1311"/>
      <c r="J71" s="1311"/>
      <c r="K71" s="1311"/>
      <c r="L71" s="1308"/>
      <c r="M71" s="1311"/>
    </row>
    <row r="72" spans="2:13">
      <c r="B72" s="1305" t="s">
        <v>2282</v>
      </c>
      <c r="C72" s="1309">
        <v>84.367000000000004</v>
      </c>
      <c r="D72" s="1310" t="s">
        <v>2283</v>
      </c>
      <c r="E72" s="1311">
        <v>880538</v>
      </c>
      <c r="F72" s="1311">
        <v>546232</v>
      </c>
      <c r="G72" s="1311">
        <v>880538</v>
      </c>
      <c r="H72" s="1311">
        <v>0</v>
      </c>
      <c r="I72" s="1311">
        <v>546232</v>
      </c>
      <c r="J72" s="1311">
        <v>0</v>
      </c>
      <c r="K72" s="1311">
        <v>0</v>
      </c>
      <c r="L72" s="1308">
        <v>1426770</v>
      </c>
      <c r="M72" s="1311">
        <v>3035599</v>
      </c>
    </row>
    <row r="73" spans="2:13">
      <c r="B73" s="1305" t="s">
        <v>2284</v>
      </c>
      <c r="C73" s="1309">
        <v>84.367000000000004</v>
      </c>
      <c r="D73" s="1310" t="s">
        <v>2285</v>
      </c>
      <c r="E73" s="1311">
        <v>0</v>
      </c>
      <c r="F73" s="1311">
        <v>1430971</v>
      </c>
      <c r="G73" s="1311">
        <v>0</v>
      </c>
      <c r="H73" s="1311">
        <v>0</v>
      </c>
      <c r="I73" s="1311">
        <v>1430971</v>
      </c>
      <c r="J73" s="1311">
        <v>0</v>
      </c>
      <c r="K73" s="1311">
        <v>0</v>
      </c>
      <c r="L73" s="1308">
        <v>1430971</v>
      </c>
      <c r="M73" s="1311">
        <v>3146657</v>
      </c>
    </row>
    <row r="74" spans="2:13" ht="22.5">
      <c r="B74" s="1979" t="s">
        <v>2286</v>
      </c>
      <c r="C74" s="1309"/>
      <c r="D74" s="1310"/>
      <c r="E74" s="1311">
        <v>880538</v>
      </c>
      <c r="F74" s="1311">
        <v>1977203</v>
      </c>
      <c r="G74" s="1311">
        <v>880538</v>
      </c>
      <c r="H74" s="1311">
        <v>0</v>
      </c>
      <c r="I74" s="1311">
        <v>1977203</v>
      </c>
      <c r="J74" s="1311">
        <v>0</v>
      </c>
      <c r="K74" s="1311">
        <v>0</v>
      </c>
      <c r="L74" s="1308">
        <v>2857741</v>
      </c>
      <c r="M74" s="1311">
        <v>6182256</v>
      </c>
    </row>
    <row r="75" spans="2:13">
      <c r="B75" s="1305"/>
      <c r="C75" s="1309"/>
      <c r="D75" s="1310"/>
      <c r="E75" s="1311"/>
      <c r="F75" s="1311"/>
      <c r="G75" s="1311"/>
      <c r="H75" s="1311"/>
      <c r="I75" s="1311"/>
      <c r="J75" s="1311"/>
      <c r="K75" s="1311"/>
      <c r="L75" s="1308"/>
      <c r="M75" s="1311"/>
    </row>
    <row r="76" spans="2:13" ht="22.5">
      <c r="B76" s="1979" t="s">
        <v>2287</v>
      </c>
      <c r="C76" s="1309"/>
      <c r="D76" s="1310"/>
      <c r="E76" s="1311"/>
      <c r="F76" s="1311"/>
      <c r="G76" s="1311"/>
      <c r="H76" s="1311"/>
      <c r="I76" s="1311"/>
      <c r="J76" s="1311"/>
      <c r="K76" s="1311"/>
      <c r="L76" s="1308"/>
      <c r="M76" s="1311"/>
    </row>
    <row r="77" spans="2:13" ht="22.5">
      <c r="B77" s="1305" t="s">
        <v>2288</v>
      </c>
      <c r="C77" s="1309">
        <v>84.364999999999995</v>
      </c>
      <c r="D77" s="1310" t="s">
        <v>2289</v>
      </c>
      <c r="E77" s="1311">
        <v>29942</v>
      </c>
      <c r="F77" s="1311">
        <v>4386</v>
      </c>
      <c r="G77" s="1311">
        <v>29942</v>
      </c>
      <c r="H77" s="1311">
        <v>0</v>
      </c>
      <c r="I77" s="1311">
        <v>4386</v>
      </c>
      <c r="J77" s="1311">
        <v>0</v>
      </c>
      <c r="K77" s="1311">
        <v>0</v>
      </c>
      <c r="L77" s="1308">
        <v>34328</v>
      </c>
      <c r="M77" s="1311">
        <v>42837</v>
      </c>
    </row>
    <row r="78" spans="2:13" ht="22.5">
      <c r="B78" s="1305" t="s">
        <v>2290</v>
      </c>
      <c r="C78" s="1309">
        <v>84.364999999999995</v>
      </c>
      <c r="D78" s="1310" t="s">
        <v>2291</v>
      </c>
      <c r="E78" s="1311">
        <v>0</v>
      </c>
      <c r="F78" s="1311">
        <v>27636</v>
      </c>
      <c r="G78" s="1311">
        <v>0</v>
      </c>
      <c r="H78" s="1311">
        <v>0</v>
      </c>
      <c r="I78" s="1311">
        <v>27636</v>
      </c>
      <c r="J78" s="1311">
        <v>0</v>
      </c>
      <c r="K78" s="1311">
        <v>0</v>
      </c>
      <c r="L78" s="1308">
        <v>27636</v>
      </c>
      <c r="M78" s="1311">
        <v>99900</v>
      </c>
    </row>
    <row r="79" spans="2:13" ht="22.5">
      <c r="B79" s="1305" t="s">
        <v>2292</v>
      </c>
      <c r="C79" s="1309">
        <v>84.364999999999995</v>
      </c>
      <c r="D79" s="1310" t="s">
        <v>2293</v>
      </c>
      <c r="E79" s="1311">
        <v>521139</v>
      </c>
      <c r="F79" s="1311">
        <v>67637</v>
      </c>
      <c r="G79" s="1311">
        <v>521139</v>
      </c>
      <c r="H79" s="1311">
        <v>0</v>
      </c>
      <c r="I79" s="1311">
        <v>67637</v>
      </c>
      <c r="J79" s="1311">
        <v>0</v>
      </c>
      <c r="K79" s="1311">
        <v>0</v>
      </c>
      <c r="L79" s="1308">
        <v>588776</v>
      </c>
      <c r="M79" s="1311">
        <v>711700</v>
      </c>
    </row>
    <row r="80" spans="2:13" ht="22.5">
      <c r="B80" s="1305" t="s">
        <v>2294</v>
      </c>
      <c r="C80" s="1309">
        <v>84.364999999999995</v>
      </c>
      <c r="D80" s="1310" t="s">
        <v>2295</v>
      </c>
      <c r="E80" s="1311">
        <v>0</v>
      </c>
      <c r="F80" s="1311">
        <v>465744</v>
      </c>
      <c r="G80" s="1311">
        <v>0</v>
      </c>
      <c r="H80" s="1311">
        <v>0</v>
      </c>
      <c r="I80" s="1311">
        <v>465744</v>
      </c>
      <c r="J80" s="1311">
        <v>0</v>
      </c>
      <c r="K80" s="1311">
        <v>0</v>
      </c>
      <c r="L80" s="1308">
        <v>465744</v>
      </c>
      <c r="M80" s="1311">
        <v>747467</v>
      </c>
    </row>
    <row r="81" spans="2:13" ht="22.5">
      <c r="B81" s="1979" t="s">
        <v>2296</v>
      </c>
      <c r="C81" s="1309"/>
      <c r="D81" s="1310"/>
      <c r="E81" s="1311">
        <v>551081</v>
      </c>
      <c r="F81" s="1311">
        <v>565403</v>
      </c>
      <c r="G81" s="1311">
        <v>551081</v>
      </c>
      <c r="H81" s="1311">
        <v>0</v>
      </c>
      <c r="I81" s="1311">
        <v>565403</v>
      </c>
      <c r="J81" s="1311">
        <v>0</v>
      </c>
      <c r="K81" s="1311">
        <v>0</v>
      </c>
      <c r="L81" s="1308">
        <v>1116484</v>
      </c>
      <c r="M81" s="1311">
        <v>1601904</v>
      </c>
    </row>
    <row r="82" spans="2:13">
      <c r="B82" s="1305"/>
      <c r="C82" s="1309"/>
      <c r="D82" s="1310"/>
      <c r="E82" s="1311"/>
      <c r="F82" s="1311"/>
      <c r="G82" s="1311"/>
      <c r="H82" s="1311"/>
      <c r="I82" s="1311"/>
      <c r="J82" s="1311"/>
      <c r="K82" s="1311"/>
      <c r="L82" s="1308"/>
      <c r="M82" s="1311"/>
    </row>
    <row r="83" spans="2:13" ht="22.5">
      <c r="B83" s="1979" t="s">
        <v>2297</v>
      </c>
      <c r="C83" s="1309"/>
      <c r="D83" s="1310"/>
      <c r="E83" s="1311"/>
      <c r="F83" s="1311"/>
      <c r="G83" s="1311"/>
      <c r="H83" s="1311"/>
      <c r="I83" s="1311"/>
      <c r="J83" s="1311"/>
      <c r="K83" s="1311"/>
      <c r="L83" s="1308"/>
      <c r="M83" s="1311"/>
    </row>
    <row r="84" spans="2:13" ht="22.5">
      <c r="B84" s="1305" t="s">
        <v>2298</v>
      </c>
      <c r="C84" s="1309" t="s">
        <v>2299</v>
      </c>
      <c r="D84" s="1310" t="s">
        <v>2300</v>
      </c>
      <c r="E84" s="1311">
        <v>1352870</v>
      </c>
      <c r="F84" s="1311">
        <v>26826</v>
      </c>
      <c r="G84" s="1311">
        <v>1352870</v>
      </c>
      <c r="H84" s="1311">
        <v>0</v>
      </c>
      <c r="I84" s="1311">
        <v>26826</v>
      </c>
      <c r="J84" s="1311">
        <v>0</v>
      </c>
      <c r="K84" s="1311">
        <v>0</v>
      </c>
      <c r="L84" s="1308">
        <v>1379696</v>
      </c>
      <c r="M84" s="1311">
        <v>2410623</v>
      </c>
    </row>
    <row r="85" spans="2:13" ht="22.5">
      <c r="B85" s="1305" t="s">
        <v>2301</v>
      </c>
      <c r="C85" s="1309" t="s">
        <v>2299</v>
      </c>
      <c r="D85" s="1310" t="s">
        <v>2302</v>
      </c>
      <c r="E85" s="1311">
        <v>0</v>
      </c>
      <c r="F85" s="1311">
        <v>1595793</v>
      </c>
      <c r="G85" s="1311">
        <v>0</v>
      </c>
      <c r="H85" s="1311">
        <v>0</v>
      </c>
      <c r="I85" s="1311">
        <v>1595793</v>
      </c>
      <c r="J85" s="1311">
        <v>0</v>
      </c>
      <c r="K85" s="1311">
        <v>0</v>
      </c>
      <c r="L85" s="1308">
        <v>1595793</v>
      </c>
      <c r="M85" s="1311">
        <v>1965714</v>
      </c>
    </row>
    <row r="86" spans="2:13" ht="22.5">
      <c r="B86" s="1979" t="s">
        <v>2303</v>
      </c>
      <c r="C86" s="1309"/>
      <c r="D86" s="1310"/>
      <c r="E86" s="1311">
        <v>1352870</v>
      </c>
      <c r="F86" s="1311">
        <v>1622619</v>
      </c>
      <c r="G86" s="1311">
        <v>1352870</v>
      </c>
      <c r="H86" s="1311">
        <v>0</v>
      </c>
      <c r="I86" s="1311">
        <v>1622619</v>
      </c>
      <c r="J86" s="1311">
        <v>0</v>
      </c>
      <c r="K86" s="1311">
        <v>0</v>
      </c>
      <c r="L86" s="1308">
        <v>2975489</v>
      </c>
      <c r="M86" s="1311">
        <v>4376337</v>
      </c>
    </row>
    <row r="87" spans="2:13">
      <c r="B87" s="1305"/>
      <c r="C87" s="1309"/>
      <c r="D87" s="1310"/>
      <c r="E87" s="1311"/>
      <c r="F87" s="1311"/>
      <c r="G87" s="1311"/>
      <c r="H87" s="1311"/>
      <c r="I87" s="1311"/>
      <c r="J87" s="1311"/>
      <c r="K87" s="1311"/>
      <c r="L87" s="1308"/>
      <c r="M87" s="1311"/>
    </row>
    <row r="88" spans="2:13" ht="22.5">
      <c r="B88" s="1979" t="s">
        <v>2304</v>
      </c>
      <c r="C88" s="1309"/>
      <c r="D88" s="1310"/>
      <c r="E88" s="1311">
        <v>23121042</v>
      </c>
      <c r="F88" s="1311">
        <v>30714440</v>
      </c>
      <c r="G88" s="1311">
        <v>23121042</v>
      </c>
      <c r="H88" s="1311">
        <v>0</v>
      </c>
      <c r="I88" s="1311">
        <v>30714438</v>
      </c>
      <c r="J88" s="1311">
        <v>0</v>
      </c>
      <c r="K88" s="1311">
        <v>0</v>
      </c>
      <c r="L88" s="1308">
        <v>53835480</v>
      </c>
      <c r="M88" s="1311">
        <v>72007109</v>
      </c>
    </row>
    <row r="89" spans="2:13">
      <c r="B89" s="1305"/>
      <c r="C89" s="1309"/>
      <c r="D89" s="1310"/>
      <c r="E89" s="1311"/>
      <c r="F89" s="1311"/>
      <c r="G89" s="1311"/>
      <c r="H89" s="1311"/>
      <c r="I89" s="1311"/>
      <c r="J89" s="1311"/>
      <c r="K89" s="1311"/>
      <c r="L89" s="1308"/>
      <c r="M89" s="1311"/>
    </row>
    <row r="90" spans="2:13" ht="33.75">
      <c r="B90" s="1979" t="s">
        <v>2305</v>
      </c>
      <c r="C90" s="1309"/>
      <c r="D90" s="1310"/>
      <c r="E90" s="1311"/>
      <c r="F90" s="1311"/>
      <c r="G90" s="1311"/>
      <c r="H90" s="1311"/>
      <c r="I90" s="1311"/>
      <c r="J90" s="1311"/>
      <c r="K90" s="1311"/>
      <c r="L90" s="1308"/>
      <c r="M90" s="1311"/>
    </row>
    <row r="91" spans="2:13" ht="22.5">
      <c r="B91" s="1979" t="s">
        <v>2306</v>
      </c>
      <c r="C91" s="1309"/>
      <c r="D91" s="1310"/>
      <c r="E91" s="1311"/>
      <c r="F91" s="1311"/>
      <c r="G91" s="1311"/>
      <c r="H91" s="1311"/>
      <c r="I91" s="1311"/>
      <c r="J91" s="1311"/>
      <c r="K91" s="1311"/>
      <c r="L91" s="1308"/>
      <c r="M91" s="1311"/>
    </row>
    <row r="92" spans="2:13">
      <c r="B92" s="1305" t="s">
        <v>2307</v>
      </c>
      <c r="C92" s="1309" t="s">
        <v>2308</v>
      </c>
      <c r="D92" s="1310" t="s">
        <v>2219</v>
      </c>
      <c r="E92" s="1311">
        <v>56963</v>
      </c>
      <c r="F92" s="1311">
        <v>0</v>
      </c>
      <c r="G92" s="1311">
        <v>56963</v>
      </c>
      <c r="H92" s="1311">
        <v>0</v>
      </c>
      <c r="I92" s="1311">
        <v>0</v>
      </c>
      <c r="J92" s="1311">
        <v>0</v>
      </c>
      <c r="K92" s="1311">
        <v>0</v>
      </c>
      <c r="L92" s="1308">
        <v>56963</v>
      </c>
      <c r="M92" s="1311">
        <v>56963</v>
      </c>
    </row>
    <row r="93" spans="2:13">
      <c r="B93" s="1305" t="s">
        <v>2307</v>
      </c>
      <c r="C93" s="1309" t="s">
        <v>2308</v>
      </c>
      <c r="D93" s="1310" t="s">
        <v>2219</v>
      </c>
      <c r="E93" s="1311">
        <v>0</v>
      </c>
      <c r="F93" s="1311">
        <v>56557</v>
      </c>
      <c r="G93" s="1311">
        <v>0</v>
      </c>
      <c r="H93" s="1311">
        <v>0</v>
      </c>
      <c r="I93" s="1311">
        <v>56557</v>
      </c>
      <c r="J93" s="1311">
        <v>0</v>
      </c>
      <c r="K93" s="1311">
        <v>0</v>
      </c>
      <c r="L93" s="1308">
        <v>56557</v>
      </c>
      <c r="M93" s="1311">
        <v>0</v>
      </c>
    </row>
    <row r="94" spans="2:13" ht="22.5">
      <c r="B94" s="1979" t="s">
        <v>2309</v>
      </c>
      <c r="C94" s="1309"/>
      <c r="D94" s="1310"/>
      <c r="E94" s="1311">
        <v>56963</v>
      </c>
      <c r="F94" s="1311">
        <v>56557</v>
      </c>
      <c r="G94" s="1311">
        <v>56963</v>
      </c>
      <c r="H94" s="1311">
        <v>0</v>
      </c>
      <c r="I94" s="1311">
        <v>56557</v>
      </c>
      <c r="J94" s="1311">
        <v>0</v>
      </c>
      <c r="K94" s="1311">
        <v>0</v>
      </c>
      <c r="L94" s="1308">
        <v>113520</v>
      </c>
      <c r="M94" s="1311">
        <v>56963</v>
      </c>
    </row>
    <row r="95" spans="2:13">
      <c r="B95" s="1305"/>
      <c r="C95" s="1309"/>
      <c r="D95" s="1310"/>
      <c r="E95" s="1311"/>
      <c r="F95" s="1311"/>
      <c r="G95" s="1311"/>
      <c r="H95" s="1311"/>
      <c r="I95" s="1311"/>
      <c r="J95" s="1311"/>
      <c r="K95" s="1311"/>
      <c r="L95" s="1308"/>
      <c r="M95" s="1311"/>
    </row>
    <row r="96" spans="2:13" ht="33.75">
      <c r="B96" s="1979" t="s">
        <v>2310</v>
      </c>
      <c r="C96" s="1309"/>
      <c r="D96" s="1310"/>
      <c r="E96" s="1311">
        <v>56963</v>
      </c>
      <c r="F96" s="1311">
        <v>56557</v>
      </c>
      <c r="G96" s="1311">
        <v>56963</v>
      </c>
      <c r="H96" s="1311">
        <v>0</v>
      </c>
      <c r="I96" s="1311">
        <v>56557</v>
      </c>
      <c r="J96" s="1311">
        <v>0</v>
      </c>
      <c r="K96" s="1311">
        <v>0</v>
      </c>
      <c r="L96" s="1308">
        <v>113520</v>
      </c>
      <c r="M96" s="1311">
        <v>56963</v>
      </c>
    </row>
    <row r="97" spans="2:13">
      <c r="B97" s="1305"/>
      <c r="C97" s="1309"/>
      <c r="D97" s="1310"/>
      <c r="E97" s="1311"/>
      <c r="F97" s="1311"/>
      <c r="G97" s="1311"/>
      <c r="H97" s="1311"/>
      <c r="I97" s="1311"/>
      <c r="J97" s="1311"/>
      <c r="K97" s="1311"/>
      <c r="L97" s="1308"/>
      <c r="M97" s="1311"/>
    </row>
    <row r="98" spans="2:13" ht="22.5">
      <c r="B98" s="1979" t="s">
        <v>2311</v>
      </c>
      <c r="C98" s="1309"/>
      <c r="D98" s="1310"/>
      <c r="E98" s="1311"/>
      <c r="F98" s="1311"/>
      <c r="G98" s="1311"/>
      <c r="H98" s="1311"/>
      <c r="I98" s="1311"/>
      <c r="J98" s="1311"/>
      <c r="K98" s="1311"/>
      <c r="L98" s="1308"/>
      <c r="M98" s="1311"/>
    </row>
    <row r="99" spans="2:13">
      <c r="B99" s="1979" t="s">
        <v>2312</v>
      </c>
      <c r="C99" s="1309"/>
      <c r="D99" s="1310"/>
      <c r="E99" s="1311"/>
      <c r="F99" s="1311"/>
      <c r="G99" s="1311"/>
      <c r="H99" s="1311"/>
      <c r="I99" s="1311"/>
      <c r="J99" s="1311"/>
      <c r="K99" s="1311"/>
      <c r="L99" s="1308"/>
      <c r="M99" s="1311"/>
    </row>
    <row r="100" spans="2:13">
      <c r="B100" s="1305" t="s">
        <v>2307</v>
      </c>
      <c r="C100" s="1309">
        <v>84.001999999999995</v>
      </c>
      <c r="D100" s="1310" t="s">
        <v>2313</v>
      </c>
      <c r="E100" s="1311">
        <v>281715</v>
      </c>
      <c r="F100" s="1311">
        <v>0</v>
      </c>
      <c r="G100" s="1311">
        <v>281715</v>
      </c>
      <c r="H100" s="1311">
        <v>0</v>
      </c>
      <c r="I100" s="1311">
        <v>0</v>
      </c>
      <c r="J100" s="1311">
        <v>0</v>
      </c>
      <c r="K100" s="1311">
        <v>0</v>
      </c>
      <c r="L100" s="1308">
        <v>281715</v>
      </c>
      <c r="M100" s="1311">
        <v>281715</v>
      </c>
    </row>
    <row r="101" spans="2:13">
      <c r="B101" s="1305" t="s">
        <v>2307</v>
      </c>
      <c r="C101" s="1309">
        <v>84.001999999999995</v>
      </c>
      <c r="D101" s="1310" t="s">
        <v>2314</v>
      </c>
      <c r="E101" s="1311">
        <v>0</v>
      </c>
      <c r="F101" s="1311">
        <v>219105</v>
      </c>
      <c r="G101" s="1311">
        <v>0</v>
      </c>
      <c r="H101" s="1311">
        <v>0</v>
      </c>
      <c r="I101" s="1311">
        <v>219105</v>
      </c>
      <c r="J101" s="1311">
        <v>0</v>
      </c>
      <c r="K101" s="1311">
        <v>0</v>
      </c>
      <c r="L101" s="1308">
        <v>219105</v>
      </c>
      <c r="M101" s="1311">
        <v>0</v>
      </c>
    </row>
    <row r="102" spans="2:13" ht="22.5">
      <c r="B102" s="1979" t="s">
        <v>2315</v>
      </c>
      <c r="C102" s="1309"/>
      <c r="D102" s="1310"/>
      <c r="E102" s="1311">
        <v>281715</v>
      </c>
      <c r="F102" s="1311">
        <v>219105</v>
      </c>
      <c r="G102" s="1311">
        <v>281715</v>
      </c>
      <c r="H102" s="1311">
        <v>0</v>
      </c>
      <c r="I102" s="1311">
        <v>219105</v>
      </c>
      <c r="J102" s="1311">
        <v>0</v>
      </c>
      <c r="K102" s="1311">
        <v>0</v>
      </c>
      <c r="L102" s="1308">
        <v>500820</v>
      </c>
      <c r="M102" s="1311">
        <v>281715</v>
      </c>
    </row>
    <row r="103" spans="2:13">
      <c r="B103" s="1305"/>
      <c r="C103" s="1309"/>
      <c r="D103" s="1310"/>
      <c r="E103" s="1311"/>
      <c r="F103" s="1311"/>
      <c r="G103" s="1311"/>
      <c r="H103" s="1311"/>
      <c r="I103" s="1311"/>
      <c r="J103" s="1311"/>
      <c r="K103" s="1311"/>
      <c r="L103" s="1308"/>
      <c r="M103" s="1311"/>
    </row>
    <row r="104" spans="2:13" ht="33.75">
      <c r="B104" s="1979" t="s">
        <v>2316</v>
      </c>
      <c r="C104" s="1309"/>
      <c r="D104" s="1310"/>
      <c r="E104" s="1311">
        <v>281715</v>
      </c>
      <c r="F104" s="1311">
        <v>219105</v>
      </c>
      <c r="G104" s="1311">
        <v>281715</v>
      </c>
      <c r="H104" s="1311">
        <v>0</v>
      </c>
      <c r="I104" s="1311">
        <v>219105</v>
      </c>
      <c r="J104" s="1311">
        <v>0</v>
      </c>
      <c r="K104" s="1311">
        <v>0</v>
      </c>
      <c r="L104" s="1308">
        <v>500820</v>
      </c>
      <c r="M104" s="1311">
        <v>281715</v>
      </c>
    </row>
    <row r="105" spans="2:13">
      <c r="B105" s="1305"/>
      <c r="C105" s="1309"/>
      <c r="D105" s="1310"/>
      <c r="E105" s="1311"/>
      <c r="F105" s="1311"/>
      <c r="G105" s="1311"/>
      <c r="H105" s="1311"/>
      <c r="I105" s="1311"/>
      <c r="J105" s="1311"/>
      <c r="K105" s="1311"/>
      <c r="L105" s="1308"/>
      <c r="M105" s="1311"/>
    </row>
    <row r="106" spans="2:13">
      <c r="B106" s="1979" t="s">
        <v>2317</v>
      </c>
      <c r="C106" s="1309"/>
      <c r="D106" s="1310"/>
      <c r="E106" s="1311">
        <v>23667209</v>
      </c>
      <c r="F106" s="1311">
        <v>31034800</v>
      </c>
      <c r="G106" s="1311">
        <v>23667209</v>
      </c>
      <c r="H106" s="1311">
        <v>0</v>
      </c>
      <c r="I106" s="1311">
        <v>31034798</v>
      </c>
      <c r="J106" s="1311">
        <v>0</v>
      </c>
      <c r="K106" s="1311">
        <v>0</v>
      </c>
      <c r="L106" s="1308">
        <v>54702007</v>
      </c>
      <c r="M106" s="1311">
        <v>72926354</v>
      </c>
    </row>
    <row r="107" spans="2:13">
      <c r="B107" s="1305"/>
      <c r="C107" s="1309"/>
      <c r="D107" s="1310"/>
      <c r="E107" s="1311"/>
      <c r="F107" s="1311"/>
      <c r="G107" s="1311"/>
      <c r="H107" s="1311"/>
      <c r="I107" s="1311"/>
      <c r="J107" s="1311"/>
      <c r="K107" s="1311"/>
      <c r="L107" s="1308"/>
      <c r="M107" s="1311"/>
    </row>
    <row r="108" spans="2:13">
      <c r="B108" s="1979" t="s">
        <v>2318</v>
      </c>
      <c r="C108" s="1309"/>
      <c r="D108" s="1310"/>
      <c r="E108" s="1311"/>
      <c r="F108" s="1311"/>
      <c r="G108" s="1311"/>
      <c r="H108" s="1311"/>
      <c r="I108" s="1311"/>
      <c r="J108" s="1311"/>
      <c r="K108" s="1311"/>
      <c r="L108" s="1308"/>
      <c r="M108" s="1311"/>
    </row>
    <row r="109" spans="2:13">
      <c r="B109" s="1305"/>
      <c r="C109" s="1309"/>
      <c r="D109" s="1310"/>
      <c r="E109" s="1311"/>
      <c r="F109" s="1311"/>
      <c r="G109" s="1311"/>
      <c r="H109" s="1311"/>
      <c r="I109" s="1311"/>
      <c r="J109" s="1311"/>
      <c r="K109" s="1311"/>
      <c r="L109" s="1308"/>
      <c r="M109" s="1311"/>
    </row>
    <row r="110" spans="2:13" ht="22.5">
      <c r="B110" s="1979" t="s">
        <v>2319</v>
      </c>
      <c r="C110" s="1309"/>
      <c r="D110" s="1310"/>
      <c r="E110" s="1311"/>
      <c r="F110" s="1311"/>
      <c r="G110" s="1311"/>
      <c r="H110" s="1311"/>
      <c r="I110" s="1311"/>
      <c r="J110" s="1311"/>
      <c r="K110" s="1311"/>
      <c r="L110" s="1308"/>
      <c r="M110" s="1311"/>
    </row>
    <row r="111" spans="2:13">
      <c r="B111" s="1979" t="s">
        <v>2320</v>
      </c>
      <c r="C111" s="1309"/>
      <c r="D111" s="1310"/>
      <c r="E111" s="1311"/>
      <c r="F111" s="1311"/>
      <c r="G111" s="1311"/>
      <c r="H111" s="1311"/>
      <c r="I111" s="1311"/>
      <c r="J111" s="1311"/>
      <c r="K111" s="1311"/>
      <c r="L111" s="1308"/>
      <c r="M111" s="1311"/>
    </row>
    <row r="112" spans="2:13">
      <c r="B112" s="1305" t="s">
        <v>2321</v>
      </c>
      <c r="C112" s="1309">
        <v>10.582000000000001</v>
      </c>
      <c r="D112" s="1310" t="s">
        <v>2322</v>
      </c>
      <c r="E112" s="1311">
        <v>63945</v>
      </c>
      <c r="F112" s="1311">
        <v>0</v>
      </c>
      <c r="G112" s="1311">
        <v>63945</v>
      </c>
      <c r="H112" s="1311">
        <v>0</v>
      </c>
      <c r="I112" s="1311">
        <v>0</v>
      </c>
      <c r="J112" s="1311">
        <v>0</v>
      </c>
      <c r="K112" s="1311">
        <v>0</v>
      </c>
      <c r="L112" s="1308">
        <v>63945</v>
      </c>
      <c r="M112" s="1311" t="s">
        <v>2219</v>
      </c>
    </row>
    <row r="113" spans="2:13" ht="22.5">
      <c r="B113" s="1979" t="s">
        <v>2323</v>
      </c>
      <c r="C113" s="1309"/>
      <c r="D113" s="1310"/>
      <c r="E113" s="1311">
        <v>63945</v>
      </c>
      <c r="F113" s="1311">
        <v>0</v>
      </c>
      <c r="G113" s="1311">
        <v>63945</v>
      </c>
      <c r="H113" s="1311">
        <v>0</v>
      </c>
      <c r="I113" s="1311">
        <v>0</v>
      </c>
      <c r="J113" s="1311">
        <v>0</v>
      </c>
      <c r="K113" s="1311">
        <v>0</v>
      </c>
      <c r="L113" s="1308">
        <v>63945</v>
      </c>
      <c r="M113" s="1311">
        <v>0</v>
      </c>
    </row>
    <row r="114" spans="2:13">
      <c r="B114" s="1305"/>
      <c r="C114" s="1309"/>
      <c r="D114" s="1310"/>
      <c r="E114" s="1311"/>
      <c r="F114" s="1311"/>
      <c r="G114" s="1311"/>
      <c r="H114" s="1311"/>
      <c r="I114" s="1311"/>
      <c r="J114" s="1311"/>
      <c r="K114" s="1311"/>
      <c r="L114" s="1308"/>
      <c r="M114" s="1311"/>
    </row>
    <row r="115" spans="2:13">
      <c r="B115" s="1979" t="s">
        <v>2324</v>
      </c>
      <c r="C115" s="1309"/>
      <c r="D115" s="1310"/>
      <c r="E115" s="1311"/>
      <c r="F115" s="1311"/>
      <c r="G115" s="1311"/>
      <c r="H115" s="1311"/>
      <c r="I115" s="1311"/>
      <c r="J115" s="1311"/>
      <c r="K115" s="1311"/>
      <c r="L115" s="1308"/>
      <c r="M115" s="1311"/>
    </row>
    <row r="116" spans="2:13">
      <c r="B116" s="1305" t="s">
        <v>2325</v>
      </c>
      <c r="C116" s="1309">
        <v>10.558</v>
      </c>
      <c r="D116" s="1310" t="s">
        <v>2326</v>
      </c>
      <c r="E116" s="1311">
        <v>4501</v>
      </c>
      <c r="F116" s="1311">
        <v>874</v>
      </c>
      <c r="G116" s="1311">
        <v>4501</v>
      </c>
      <c r="H116" s="1311">
        <v>0</v>
      </c>
      <c r="I116" s="1311">
        <v>874</v>
      </c>
      <c r="J116" s="1311">
        <v>0</v>
      </c>
      <c r="K116" s="1311">
        <v>0</v>
      </c>
      <c r="L116" s="1308">
        <v>5375</v>
      </c>
      <c r="M116" s="1311" t="s">
        <v>2219</v>
      </c>
    </row>
    <row r="117" spans="2:13">
      <c r="B117" s="1305" t="s">
        <v>2327</v>
      </c>
      <c r="C117" s="1309">
        <v>10.558</v>
      </c>
      <c r="D117" s="1310" t="s">
        <v>2328</v>
      </c>
      <c r="E117" s="1311">
        <v>0</v>
      </c>
      <c r="F117" s="1311">
        <v>3866</v>
      </c>
      <c r="G117" s="1311">
        <v>0</v>
      </c>
      <c r="H117" s="1311">
        <v>0</v>
      </c>
      <c r="I117" s="1311">
        <v>3866</v>
      </c>
      <c r="J117" s="1311">
        <v>0</v>
      </c>
      <c r="K117" s="1311">
        <v>0</v>
      </c>
      <c r="L117" s="1308">
        <v>3866</v>
      </c>
      <c r="M117" s="1311" t="s">
        <v>2219</v>
      </c>
    </row>
    <row r="118" spans="2:13" ht="22.5">
      <c r="B118" s="1979" t="s">
        <v>2329</v>
      </c>
      <c r="C118" s="1309"/>
      <c r="D118" s="1310"/>
      <c r="E118" s="1311">
        <v>4501</v>
      </c>
      <c r="F118" s="1311">
        <v>4740</v>
      </c>
      <c r="G118" s="1311">
        <v>4501</v>
      </c>
      <c r="H118" s="1311">
        <v>0</v>
      </c>
      <c r="I118" s="1311">
        <v>4740</v>
      </c>
      <c r="J118" s="1311">
        <v>0</v>
      </c>
      <c r="K118" s="1311">
        <v>0</v>
      </c>
      <c r="L118" s="1308">
        <v>9241</v>
      </c>
      <c r="M118" s="1311">
        <v>0</v>
      </c>
    </row>
    <row r="119" spans="2:13">
      <c r="B119" s="1305"/>
      <c r="C119" s="1309"/>
      <c r="D119" s="1310"/>
      <c r="E119" s="1311"/>
      <c r="F119" s="1311"/>
      <c r="G119" s="1311"/>
      <c r="H119" s="1311"/>
      <c r="I119" s="1311"/>
      <c r="J119" s="1311"/>
      <c r="K119" s="1311"/>
      <c r="L119" s="1308"/>
      <c r="M119" s="1311"/>
    </row>
    <row r="120" spans="2:13">
      <c r="B120" s="1979" t="s">
        <v>2330</v>
      </c>
      <c r="C120" s="1309"/>
      <c r="D120" s="1310"/>
      <c r="E120" s="1311"/>
      <c r="F120" s="1311"/>
      <c r="G120" s="1311"/>
      <c r="H120" s="1311"/>
      <c r="I120" s="1311"/>
      <c r="J120" s="1311"/>
      <c r="K120" s="1311"/>
      <c r="L120" s="1308"/>
      <c r="M120" s="1311"/>
    </row>
    <row r="121" spans="2:13">
      <c r="B121" s="1979" t="s">
        <v>2331</v>
      </c>
      <c r="C121" s="1309"/>
      <c r="D121" s="1310"/>
      <c r="E121" s="1311"/>
      <c r="F121" s="1311"/>
      <c r="G121" s="1311"/>
      <c r="H121" s="1311"/>
      <c r="I121" s="1311"/>
      <c r="J121" s="1311"/>
      <c r="K121" s="1311"/>
      <c r="L121" s="1308"/>
      <c r="M121" s="1311"/>
    </row>
    <row r="122" spans="2:13">
      <c r="B122" s="1305" t="s">
        <v>2389</v>
      </c>
      <c r="C122" s="1309">
        <v>10.555</v>
      </c>
      <c r="D122" s="1310" t="s">
        <v>2332</v>
      </c>
      <c r="E122" s="1311">
        <v>8876082</v>
      </c>
      <c r="F122" s="1311">
        <v>1857441</v>
      </c>
      <c r="G122" s="1311">
        <v>8876082</v>
      </c>
      <c r="H122" s="1311">
        <v>0</v>
      </c>
      <c r="I122" s="1311">
        <v>1857441</v>
      </c>
      <c r="J122" s="1311">
        <v>0</v>
      </c>
      <c r="K122" s="1311">
        <v>0</v>
      </c>
      <c r="L122" s="1308">
        <v>10733523</v>
      </c>
      <c r="M122" s="1311" t="s">
        <v>2219</v>
      </c>
    </row>
    <row r="123" spans="2:13">
      <c r="B123" s="1305" t="s">
        <v>2390</v>
      </c>
      <c r="C123" s="1309">
        <v>10.555</v>
      </c>
      <c r="D123" s="1310" t="s">
        <v>2333</v>
      </c>
      <c r="E123" s="1311">
        <v>0</v>
      </c>
      <c r="F123" s="1311">
        <v>8824377</v>
      </c>
      <c r="G123" s="1311">
        <v>0</v>
      </c>
      <c r="H123" s="1311">
        <v>0</v>
      </c>
      <c r="I123" s="1311">
        <v>8824377</v>
      </c>
      <c r="J123" s="1311">
        <v>0</v>
      </c>
      <c r="K123" s="1311">
        <v>0</v>
      </c>
      <c r="L123" s="1308">
        <v>8824377</v>
      </c>
      <c r="M123" s="1311" t="s">
        <v>2219</v>
      </c>
    </row>
    <row r="124" spans="2:13">
      <c r="B124" s="1305" t="s">
        <v>2391</v>
      </c>
      <c r="C124" s="1309">
        <v>10.555</v>
      </c>
      <c r="D124" s="1310" t="s">
        <v>2334</v>
      </c>
      <c r="E124" s="1311">
        <v>669584</v>
      </c>
      <c r="F124" s="1311">
        <v>0</v>
      </c>
      <c r="G124" s="1311">
        <v>669584</v>
      </c>
      <c r="H124" s="1311">
        <v>0</v>
      </c>
      <c r="I124" s="1311">
        <v>0</v>
      </c>
      <c r="J124" s="1311">
        <v>0</v>
      </c>
      <c r="K124" s="1311">
        <v>0</v>
      </c>
      <c r="L124" s="1308">
        <v>669584</v>
      </c>
      <c r="M124" s="1311" t="s">
        <v>2219</v>
      </c>
    </row>
    <row r="125" spans="2:13">
      <c r="B125" s="1305" t="s">
        <v>2392</v>
      </c>
      <c r="C125" s="1309">
        <v>10.555</v>
      </c>
      <c r="D125" s="1310" t="s">
        <v>2335</v>
      </c>
      <c r="E125" s="1311">
        <v>0</v>
      </c>
      <c r="F125" s="1311">
        <v>626471</v>
      </c>
      <c r="G125" s="1311">
        <v>0</v>
      </c>
      <c r="H125" s="1311">
        <v>0</v>
      </c>
      <c r="I125" s="1311">
        <v>626471</v>
      </c>
      <c r="J125" s="1311">
        <v>0</v>
      </c>
      <c r="K125" s="1311">
        <v>0</v>
      </c>
      <c r="L125" s="1308">
        <v>626471</v>
      </c>
      <c r="M125" s="1311" t="s">
        <v>2219</v>
      </c>
    </row>
    <row r="126" spans="2:13" ht="22.5">
      <c r="B126" s="1979" t="s">
        <v>2336</v>
      </c>
      <c r="C126" s="1309"/>
      <c r="D126" s="1310"/>
      <c r="E126" s="1311">
        <v>9545666</v>
      </c>
      <c r="F126" s="1311">
        <v>11308289</v>
      </c>
      <c r="G126" s="1311">
        <v>9545666</v>
      </c>
      <c r="H126" s="1311">
        <v>0</v>
      </c>
      <c r="I126" s="1311">
        <v>11308289</v>
      </c>
      <c r="J126" s="1311">
        <v>0</v>
      </c>
      <c r="K126" s="1311">
        <v>0</v>
      </c>
      <c r="L126" s="1308">
        <v>20853955</v>
      </c>
      <c r="M126" s="1311">
        <v>0</v>
      </c>
    </row>
    <row r="127" spans="2:13">
      <c r="B127" s="1305"/>
      <c r="C127" s="1309"/>
      <c r="D127" s="1310"/>
      <c r="E127" s="1311"/>
      <c r="F127" s="1311"/>
      <c r="G127" s="1311"/>
      <c r="H127" s="1311"/>
      <c r="I127" s="1311"/>
      <c r="J127" s="1311"/>
      <c r="K127" s="1311"/>
      <c r="L127" s="1308"/>
      <c r="M127" s="1311"/>
    </row>
    <row r="128" spans="2:13">
      <c r="B128" s="1979" t="s">
        <v>2337</v>
      </c>
      <c r="C128" s="1309"/>
      <c r="D128" s="1310"/>
      <c r="E128" s="1311"/>
      <c r="F128" s="1311"/>
      <c r="G128" s="1311"/>
      <c r="H128" s="1311"/>
      <c r="I128" s="1311"/>
      <c r="J128" s="1311"/>
      <c r="K128" s="1311"/>
      <c r="L128" s="1308"/>
      <c r="M128" s="1311"/>
    </row>
    <row r="129" spans="2:13">
      <c r="B129" s="1305" t="s">
        <v>2393</v>
      </c>
      <c r="C129" s="1309">
        <v>10.558999999999999</v>
      </c>
      <c r="D129" s="1310" t="s">
        <v>2338</v>
      </c>
      <c r="E129" s="1311">
        <v>95842</v>
      </c>
      <c r="F129" s="1311">
        <v>49546</v>
      </c>
      <c r="G129" s="1311">
        <v>95842</v>
      </c>
      <c r="H129" s="1311">
        <v>0</v>
      </c>
      <c r="I129" s="1311">
        <v>49546</v>
      </c>
      <c r="J129" s="1311">
        <v>0</v>
      </c>
      <c r="K129" s="1311">
        <v>0</v>
      </c>
      <c r="L129" s="1308">
        <v>145388</v>
      </c>
      <c r="M129" s="1311" t="s">
        <v>2219</v>
      </c>
    </row>
    <row r="130" spans="2:13">
      <c r="B130" s="1305" t="s">
        <v>2394</v>
      </c>
      <c r="C130" s="1309">
        <v>10.558999999999999</v>
      </c>
      <c r="D130" s="1310" t="s">
        <v>2339</v>
      </c>
      <c r="E130" s="1311">
        <v>0</v>
      </c>
      <c r="F130" s="1311">
        <v>54858</v>
      </c>
      <c r="G130" s="1311">
        <v>0</v>
      </c>
      <c r="H130" s="1311">
        <v>0</v>
      </c>
      <c r="I130" s="1311">
        <v>54858</v>
      </c>
      <c r="J130" s="1311">
        <v>0</v>
      </c>
      <c r="K130" s="1311">
        <v>0</v>
      </c>
      <c r="L130" s="1308">
        <v>54858</v>
      </c>
      <c r="M130" s="1311" t="s">
        <v>2219</v>
      </c>
    </row>
    <row r="131" spans="2:13" ht="22.5">
      <c r="B131" s="1979" t="s">
        <v>2340</v>
      </c>
      <c r="C131" s="1309"/>
      <c r="D131" s="1310"/>
      <c r="E131" s="1311">
        <v>95842</v>
      </c>
      <c r="F131" s="1311">
        <v>104404</v>
      </c>
      <c r="G131" s="1311">
        <v>95842</v>
      </c>
      <c r="H131" s="1311">
        <v>0</v>
      </c>
      <c r="I131" s="1311">
        <v>104404</v>
      </c>
      <c r="J131" s="1311">
        <v>0</v>
      </c>
      <c r="K131" s="1311">
        <v>0</v>
      </c>
      <c r="L131" s="1308">
        <v>200246</v>
      </c>
      <c r="M131" s="1311">
        <v>0</v>
      </c>
    </row>
    <row r="132" spans="2:13">
      <c r="B132" s="1305"/>
      <c r="C132" s="1309"/>
      <c r="D132" s="1310"/>
      <c r="E132" s="1311"/>
      <c r="F132" s="1311"/>
      <c r="G132" s="1311"/>
      <c r="H132" s="1311"/>
      <c r="I132" s="1311"/>
      <c r="J132" s="1311"/>
      <c r="K132" s="1311"/>
      <c r="L132" s="1308"/>
      <c r="M132" s="1311"/>
    </row>
    <row r="133" spans="2:13">
      <c r="B133" s="1979" t="s">
        <v>2341</v>
      </c>
      <c r="C133" s="1309"/>
      <c r="D133" s="1310"/>
      <c r="E133" s="1311"/>
      <c r="F133" s="1311"/>
      <c r="G133" s="1311"/>
      <c r="H133" s="1311"/>
      <c r="I133" s="1311"/>
      <c r="J133" s="1311"/>
      <c r="K133" s="1311"/>
      <c r="L133" s="1308"/>
      <c r="M133" s="1311"/>
    </row>
    <row r="134" spans="2:13">
      <c r="B134" s="1305" t="s">
        <v>2395</v>
      </c>
      <c r="C134" s="1309">
        <v>10.553000000000001</v>
      </c>
      <c r="D134" s="1310" t="s">
        <v>2342</v>
      </c>
      <c r="E134" s="1311">
        <v>2229041</v>
      </c>
      <c r="F134" s="1311">
        <v>452206</v>
      </c>
      <c r="G134" s="1311">
        <v>2229041</v>
      </c>
      <c r="H134" s="1311">
        <v>0</v>
      </c>
      <c r="I134" s="1311">
        <v>452206</v>
      </c>
      <c r="J134" s="1311">
        <v>0</v>
      </c>
      <c r="K134" s="1311">
        <v>0</v>
      </c>
      <c r="L134" s="1308">
        <v>2681247</v>
      </c>
      <c r="M134" s="1311" t="s">
        <v>2219</v>
      </c>
    </row>
    <row r="135" spans="2:13">
      <c r="B135" s="1305" t="s">
        <v>2396</v>
      </c>
      <c r="C135" s="1309">
        <v>10.553000000000001</v>
      </c>
      <c r="D135" s="1310" t="s">
        <v>2343</v>
      </c>
      <c r="E135" s="1311">
        <v>0</v>
      </c>
      <c r="F135" s="1311">
        <v>2354629</v>
      </c>
      <c r="G135" s="1311">
        <v>0</v>
      </c>
      <c r="H135" s="1311">
        <v>0</v>
      </c>
      <c r="I135" s="1311">
        <v>2354629</v>
      </c>
      <c r="J135" s="1311">
        <v>0</v>
      </c>
      <c r="K135" s="1311">
        <v>0</v>
      </c>
      <c r="L135" s="1308">
        <v>2354629</v>
      </c>
      <c r="M135" s="1311" t="s">
        <v>2219</v>
      </c>
    </row>
    <row r="136" spans="2:13" ht="22.5">
      <c r="B136" s="1979" t="s">
        <v>2344</v>
      </c>
      <c r="C136" s="1309"/>
      <c r="D136" s="1310"/>
      <c r="E136" s="1311">
        <v>2229041</v>
      </c>
      <c r="F136" s="1311">
        <v>2806835</v>
      </c>
      <c r="G136" s="1311">
        <v>2229041</v>
      </c>
      <c r="H136" s="1311">
        <v>0</v>
      </c>
      <c r="I136" s="1311">
        <v>2806835</v>
      </c>
      <c r="J136" s="1311">
        <v>0</v>
      </c>
      <c r="K136" s="1311">
        <v>0</v>
      </c>
      <c r="L136" s="1308">
        <v>5035876</v>
      </c>
      <c r="M136" s="1311">
        <v>0</v>
      </c>
    </row>
    <row r="137" spans="2:13">
      <c r="B137" s="1305"/>
      <c r="C137" s="1309"/>
      <c r="D137" s="1310"/>
      <c r="E137" s="1311"/>
      <c r="F137" s="1311"/>
      <c r="G137" s="1311"/>
      <c r="H137" s="1311"/>
      <c r="I137" s="1311"/>
      <c r="J137" s="1311"/>
      <c r="K137" s="1311"/>
      <c r="L137" s="1308"/>
      <c r="M137" s="1311"/>
    </row>
    <row r="138" spans="2:13" ht="22.5">
      <c r="B138" s="1979" t="s">
        <v>2345</v>
      </c>
      <c r="C138" s="1309"/>
      <c r="D138" s="1310"/>
      <c r="E138" s="1311">
        <v>11938995</v>
      </c>
      <c r="F138" s="1311">
        <v>14224268</v>
      </c>
      <c r="G138" s="1311">
        <v>11938995</v>
      </c>
      <c r="H138" s="1311">
        <v>0</v>
      </c>
      <c r="I138" s="1311">
        <v>14224268</v>
      </c>
      <c r="J138" s="1311">
        <v>0</v>
      </c>
      <c r="K138" s="1311">
        <v>0</v>
      </c>
      <c r="L138" s="1308">
        <v>26163263</v>
      </c>
      <c r="M138" s="1311">
        <v>0</v>
      </c>
    </row>
    <row r="139" spans="2:13">
      <c r="B139" s="1305"/>
      <c r="C139" s="1309"/>
      <c r="D139" s="1310"/>
      <c r="E139" s="1311"/>
      <c r="F139" s="1311"/>
      <c r="G139" s="1311"/>
      <c r="H139" s="1311"/>
      <c r="I139" s="1311"/>
      <c r="J139" s="1311"/>
      <c r="K139" s="1311"/>
      <c r="L139" s="1308"/>
      <c r="M139" s="1311"/>
    </row>
    <row r="140" spans="2:13">
      <c r="B140" s="1979" t="s">
        <v>2346</v>
      </c>
      <c r="C140" s="1309"/>
      <c r="D140" s="1310"/>
      <c r="E140" s="1311">
        <v>11938995</v>
      </c>
      <c r="F140" s="1311">
        <v>14224268</v>
      </c>
      <c r="G140" s="1311">
        <v>11938995</v>
      </c>
      <c r="H140" s="1311">
        <v>0</v>
      </c>
      <c r="I140" s="1311">
        <v>14224268</v>
      </c>
      <c r="J140" s="1311">
        <v>0</v>
      </c>
      <c r="K140" s="1311">
        <v>0</v>
      </c>
      <c r="L140" s="1308">
        <v>26163263</v>
      </c>
      <c r="M140" s="1311">
        <v>0</v>
      </c>
    </row>
    <row r="141" spans="2:13">
      <c r="B141" s="1305"/>
      <c r="C141" s="1309"/>
      <c r="D141" s="1310"/>
      <c r="E141" s="1311"/>
      <c r="F141" s="1311"/>
      <c r="G141" s="1311"/>
      <c r="H141" s="1311"/>
      <c r="I141" s="1311"/>
      <c r="J141" s="1311"/>
      <c r="K141" s="1311"/>
      <c r="L141" s="1308"/>
      <c r="M141" s="1311"/>
    </row>
    <row r="142" spans="2:13">
      <c r="B142" s="1979" t="s">
        <v>2347</v>
      </c>
      <c r="C142" s="1309"/>
      <c r="D142" s="1310"/>
      <c r="E142" s="1311"/>
      <c r="F142" s="1311"/>
      <c r="G142" s="1311"/>
      <c r="H142" s="1311"/>
      <c r="I142" s="1311"/>
      <c r="J142" s="1311"/>
      <c r="K142" s="1311"/>
      <c r="L142" s="1308"/>
      <c r="M142" s="1311"/>
    </row>
    <row r="143" spans="2:13">
      <c r="B143" s="1305"/>
      <c r="C143" s="1309"/>
      <c r="D143" s="1310"/>
      <c r="E143" s="1311"/>
      <c r="F143" s="1311"/>
      <c r="G143" s="1311"/>
      <c r="H143" s="1311"/>
      <c r="I143" s="1311"/>
      <c r="J143" s="1311"/>
      <c r="K143" s="1311"/>
      <c r="L143" s="1308"/>
      <c r="M143" s="1311"/>
    </row>
    <row r="144" spans="2:13" ht="22.5">
      <c r="B144" s="1979" t="s">
        <v>2348</v>
      </c>
      <c r="C144" s="1309"/>
      <c r="D144" s="1310"/>
      <c r="E144" s="1311"/>
      <c r="F144" s="1311"/>
      <c r="G144" s="1311"/>
      <c r="H144" s="1311"/>
      <c r="I144" s="1311"/>
      <c r="J144" s="1311"/>
      <c r="K144" s="1311"/>
      <c r="L144" s="1308"/>
      <c r="M144" s="1311"/>
    </row>
    <row r="145" spans="2:13">
      <c r="B145" s="1979" t="s">
        <v>2349</v>
      </c>
      <c r="C145" s="1309"/>
      <c r="D145" s="1310"/>
      <c r="E145" s="1311"/>
      <c r="F145" s="1311"/>
      <c r="G145" s="1311"/>
      <c r="H145" s="1311"/>
      <c r="I145" s="1311"/>
      <c r="J145" s="1311"/>
      <c r="K145" s="1311"/>
      <c r="L145" s="1308"/>
      <c r="M145" s="1311"/>
    </row>
    <row r="146" spans="2:13">
      <c r="B146" s="1305" t="s">
        <v>2397</v>
      </c>
      <c r="C146" s="1309">
        <v>10.555</v>
      </c>
      <c r="D146" s="1310" t="s">
        <v>2350</v>
      </c>
      <c r="E146" s="1311">
        <v>335575</v>
      </c>
      <c r="F146" s="1311">
        <v>0</v>
      </c>
      <c r="G146" s="1311">
        <v>335575</v>
      </c>
      <c r="H146" s="1311">
        <v>0</v>
      </c>
      <c r="I146" s="1311">
        <v>0</v>
      </c>
      <c r="J146" s="1311">
        <v>0</v>
      </c>
      <c r="K146" s="1311">
        <v>0</v>
      </c>
      <c r="L146" s="1308">
        <v>335575</v>
      </c>
      <c r="M146" s="1311" t="s">
        <v>2219</v>
      </c>
    </row>
    <row r="147" spans="2:13">
      <c r="B147" s="1305" t="s">
        <v>2351</v>
      </c>
      <c r="C147" s="1309">
        <v>10.555</v>
      </c>
      <c r="D147" s="1310" t="s">
        <v>2352</v>
      </c>
      <c r="E147" s="1311">
        <v>0</v>
      </c>
      <c r="F147" s="1311">
        <v>390575</v>
      </c>
      <c r="G147" s="1311">
        <v>0</v>
      </c>
      <c r="H147" s="1311">
        <v>0</v>
      </c>
      <c r="I147" s="1311">
        <v>390575</v>
      </c>
      <c r="J147" s="1311">
        <v>0</v>
      </c>
      <c r="K147" s="1311">
        <v>0</v>
      </c>
      <c r="L147" s="1308">
        <v>390575</v>
      </c>
      <c r="M147" s="1311" t="s">
        <v>2219</v>
      </c>
    </row>
    <row r="148" spans="2:13" ht="22.5">
      <c r="B148" s="1979" t="s">
        <v>2353</v>
      </c>
      <c r="C148" s="1309"/>
      <c r="D148" s="1310"/>
      <c r="E148" s="1311">
        <v>335575</v>
      </c>
      <c r="F148" s="1311">
        <v>390575</v>
      </c>
      <c r="G148" s="1311">
        <v>335575</v>
      </c>
      <c r="H148" s="1311">
        <v>0</v>
      </c>
      <c r="I148" s="1311">
        <v>390575</v>
      </c>
      <c r="J148" s="1311">
        <v>0</v>
      </c>
      <c r="K148" s="1311">
        <v>0</v>
      </c>
      <c r="L148" s="1308">
        <v>726150</v>
      </c>
      <c r="M148" s="1311">
        <v>0</v>
      </c>
    </row>
    <row r="149" spans="2:13">
      <c r="B149" s="1305"/>
      <c r="C149" s="1309"/>
      <c r="D149" s="1310"/>
      <c r="E149" s="1311"/>
      <c r="F149" s="1311"/>
      <c r="G149" s="1311"/>
      <c r="H149" s="1311"/>
      <c r="I149" s="1311"/>
      <c r="J149" s="1311"/>
      <c r="K149" s="1311"/>
      <c r="L149" s="1308"/>
      <c r="M149" s="1311"/>
    </row>
    <row r="150" spans="2:13" ht="33.75">
      <c r="B150" s="1979" t="s">
        <v>2354</v>
      </c>
      <c r="C150" s="1309"/>
      <c r="D150" s="1310"/>
      <c r="E150" s="1311">
        <v>12206124</v>
      </c>
      <c r="F150" s="1311">
        <v>14610103</v>
      </c>
      <c r="G150" s="1311">
        <v>12206124</v>
      </c>
      <c r="H150" s="1311">
        <v>0</v>
      </c>
      <c r="I150" s="1311">
        <v>14610103</v>
      </c>
      <c r="J150" s="1311">
        <v>0</v>
      </c>
      <c r="K150" s="1311">
        <v>0</v>
      </c>
      <c r="L150" s="1308">
        <v>26816227</v>
      </c>
      <c r="M150" s="1311">
        <v>0</v>
      </c>
    </row>
    <row r="151" spans="2:13">
      <c r="B151" s="1305"/>
      <c r="C151" s="1309"/>
      <c r="D151" s="1310"/>
      <c r="E151" s="1311"/>
      <c r="F151" s="1311"/>
      <c r="G151" s="1311"/>
      <c r="H151" s="1311"/>
      <c r="I151" s="1311"/>
      <c r="J151" s="1311"/>
      <c r="K151" s="1311"/>
      <c r="L151" s="1308"/>
      <c r="M151" s="1311"/>
    </row>
    <row r="152" spans="2:13" ht="22.5">
      <c r="B152" s="1979" t="s">
        <v>2355</v>
      </c>
      <c r="C152" s="1309"/>
      <c r="D152" s="1310"/>
      <c r="E152" s="1311">
        <v>335575</v>
      </c>
      <c r="F152" s="1311">
        <v>390575</v>
      </c>
      <c r="G152" s="1311">
        <v>335575</v>
      </c>
      <c r="H152" s="1311">
        <v>0</v>
      </c>
      <c r="I152" s="1311">
        <v>390575</v>
      </c>
      <c r="J152" s="1311">
        <v>0</v>
      </c>
      <c r="K152" s="1311">
        <v>0</v>
      </c>
      <c r="L152" s="1308">
        <v>726150</v>
      </c>
      <c r="M152" s="1311">
        <v>0</v>
      </c>
    </row>
    <row r="153" spans="2:13">
      <c r="B153" s="1305"/>
      <c r="C153" s="1309"/>
      <c r="D153" s="1310"/>
      <c r="E153" s="1311"/>
      <c r="F153" s="1311"/>
      <c r="G153" s="1311"/>
      <c r="H153" s="1311"/>
      <c r="I153" s="1311"/>
      <c r="J153" s="1311"/>
      <c r="K153" s="1311"/>
      <c r="L153" s="1308"/>
      <c r="M153" s="1311"/>
    </row>
    <row r="154" spans="2:13">
      <c r="B154" s="1979" t="s">
        <v>2356</v>
      </c>
      <c r="C154" s="1309"/>
      <c r="D154" s="1310"/>
      <c r="E154" s="1311">
        <v>335575</v>
      </c>
      <c r="F154" s="1311">
        <v>390575</v>
      </c>
      <c r="G154" s="1311">
        <v>335575</v>
      </c>
      <c r="H154" s="1311">
        <v>0</v>
      </c>
      <c r="I154" s="1311">
        <v>390575</v>
      </c>
      <c r="J154" s="1311">
        <v>0</v>
      </c>
      <c r="K154" s="1311">
        <v>0</v>
      </c>
      <c r="L154" s="1308">
        <v>726150</v>
      </c>
      <c r="M154" s="1311">
        <v>0</v>
      </c>
    </row>
    <row r="155" spans="2:13">
      <c r="B155" s="1305"/>
      <c r="C155" s="1309"/>
      <c r="D155" s="1310"/>
      <c r="E155" s="1311"/>
      <c r="F155" s="1311"/>
      <c r="G155" s="1311"/>
      <c r="H155" s="1311"/>
      <c r="I155" s="1311"/>
      <c r="J155" s="1311"/>
      <c r="K155" s="1311"/>
      <c r="L155" s="1308"/>
      <c r="M155" s="1311"/>
    </row>
    <row r="156" spans="2:13">
      <c r="B156" s="1979" t="s">
        <v>2357</v>
      </c>
      <c r="C156" s="1309"/>
      <c r="D156" s="1310"/>
      <c r="E156" s="1311"/>
      <c r="F156" s="1311"/>
      <c r="G156" s="1311"/>
      <c r="H156" s="1311"/>
      <c r="I156" s="1311"/>
      <c r="J156" s="1311"/>
      <c r="K156" s="1311"/>
      <c r="L156" s="1308"/>
      <c r="M156" s="1311"/>
    </row>
    <row r="157" spans="2:13">
      <c r="B157" s="1305"/>
      <c r="C157" s="1309"/>
      <c r="D157" s="1310"/>
      <c r="E157" s="1311"/>
      <c r="F157" s="1311"/>
      <c r="G157" s="1311"/>
      <c r="H157" s="1311"/>
      <c r="I157" s="1311"/>
      <c r="J157" s="1311"/>
      <c r="K157" s="1311"/>
      <c r="L157" s="1308"/>
      <c r="M157" s="1311"/>
    </row>
    <row r="158" spans="2:13" ht="33.75">
      <c r="B158" s="1979" t="s">
        <v>2358</v>
      </c>
      <c r="C158" s="1309"/>
      <c r="D158" s="1310"/>
      <c r="E158" s="1311"/>
      <c r="F158" s="1311"/>
      <c r="G158" s="1311"/>
      <c r="H158" s="1311"/>
      <c r="I158" s="1311"/>
      <c r="J158" s="1311"/>
      <c r="K158" s="1311"/>
      <c r="L158" s="1308"/>
      <c r="M158" s="1311"/>
    </row>
    <row r="159" spans="2:13">
      <c r="B159" s="1979" t="s">
        <v>2359</v>
      </c>
      <c r="C159" s="1309"/>
      <c r="D159" s="1310"/>
      <c r="E159" s="1311"/>
      <c r="F159" s="1311"/>
      <c r="G159" s="1311"/>
      <c r="H159" s="1311"/>
      <c r="I159" s="1311"/>
      <c r="J159" s="1311"/>
      <c r="K159" s="1311"/>
      <c r="L159" s="1308"/>
      <c r="M159" s="1311"/>
    </row>
    <row r="160" spans="2:13">
      <c r="B160" s="1979" t="s">
        <v>2360</v>
      </c>
      <c r="C160" s="1309"/>
      <c r="D160" s="1310"/>
      <c r="E160" s="1311"/>
      <c r="F160" s="1311"/>
      <c r="G160" s="1311"/>
      <c r="H160" s="1311"/>
      <c r="I160" s="1311"/>
      <c r="J160" s="1311"/>
      <c r="K160" s="1311"/>
      <c r="L160" s="1308"/>
      <c r="M160" s="1311"/>
    </row>
    <row r="161" spans="2:13">
      <c r="B161" s="1305" t="s">
        <v>2361</v>
      </c>
      <c r="C161" s="1309">
        <v>93.778000000000006</v>
      </c>
      <c r="D161" s="1310" t="s">
        <v>2362</v>
      </c>
      <c r="E161" s="1311">
        <v>1128396</v>
      </c>
      <c r="F161" s="1311">
        <v>0</v>
      </c>
      <c r="G161" s="1311">
        <v>1128396</v>
      </c>
      <c r="H161" s="1311">
        <v>0</v>
      </c>
      <c r="I161" s="1311">
        <v>0</v>
      </c>
      <c r="J161" s="1311">
        <v>0</v>
      </c>
      <c r="K161" s="1311">
        <v>0</v>
      </c>
      <c r="L161" s="1308">
        <v>1128396</v>
      </c>
      <c r="M161" s="1311" t="s">
        <v>2219</v>
      </c>
    </row>
    <row r="162" spans="2:13">
      <c r="B162" s="1305" t="s">
        <v>2363</v>
      </c>
      <c r="C162" s="1309">
        <v>93.778000000000006</v>
      </c>
      <c r="D162" s="1310" t="s">
        <v>2364</v>
      </c>
      <c r="E162" s="1311">
        <v>0</v>
      </c>
      <c r="F162" s="1311">
        <v>787333</v>
      </c>
      <c r="G162" s="1311">
        <v>0</v>
      </c>
      <c r="H162" s="1311">
        <v>0</v>
      </c>
      <c r="I162" s="1311">
        <v>787333</v>
      </c>
      <c r="J162" s="1311">
        <v>0</v>
      </c>
      <c r="K162" s="1311">
        <v>0</v>
      </c>
      <c r="L162" s="1308">
        <v>787333</v>
      </c>
      <c r="M162" s="1311" t="s">
        <v>2219</v>
      </c>
    </row>
    <row r="163" spans="2:13" ht="22.5">
      <c r="B163" s="1979" t="s">
        <v>2365</v>
      </c>
      <c r="C163" s="1309"/>
      <c r="D163" s="1310"/>
      <c r="E163" s="1311">
        <v>1128396</v>
      </c>
      <c r="F163" s="1311">
        <v>787333</v>
      </c>
      <c r="G163" s="1311">
        <v>1128396</v>
      </c>
      <c r="H163" s="1311">
        <v>0</v>
      </c>
      <c r="I163" s="1311">
        <v>787333</v>
      </c>
      <c r="J163" s="1311">
        <v>0</v>
      </c>
      <c r="K163" s="1311">
        <v>0</v>
      </c>
      <c r="L163" s="1308">
        <v>1915729</v>
      </c>
      <c r="M163" s="1311">
        <v>0</v>
      </c>
    </row>
    <row r="164" spans="2:13">
      <c r="B164" s="1305"/>
      <c r="C164" s="1309"/>
      <c r="D164" s="1310"/>
      <c r="E164" s="1311"/>
      <c r="F164" s="1311"/>
      <c r="G164" s="1311"/>
      <c r="H164" s="1311"/>
      <c r="I164" s="1311"/>
      <c r="J164" s="1311"/>
      <c r="K164" s="1311"/>
      <c r="L164" s="1308"/>
      <c r="M164" s="1311"/>
    </row>
    <row r="165" spans="2:13">
      <c r="B165" s="1979" t="s">
        <v>2366</v>
      </c>
      <c r="C165" s="1309"/>
      <c r="D165" s="1310"/>
      <c r="E165" s="1311">
        <v>1128396</v>
      </c>
      <c r="F165" s="1311">
        <v>787333</v>
      </c>
      <c r="G165" s="1311">
        <v>1128396</v>
      </c>
      <c r="H165" s="1311">
        <v>0</v>
      </c>
      <c r="I165" s="1311">
        <v>787333</v>
      </c>
      <c r="J165" s="1311">
        <v>0</v>
      </c>
      <c r="K165" s="1311">
        <v>0</v>
      </c>
      <c r="L165" s="1308">
        <v>1915729</v>
      </c>
      <c r="M165" s="1311">
        <v>0</v>
      </c>
    </row>
    <row r="166" spans="2:13">
      <c r="B166" s="1305"/>
      <c r="C166" s="1309"/>
      <c r="D166" s="1310"/>
      <c r="E166" s="1311"/>
      <c r="F166" s="1311"/>
      <c r="G166" s="1311"/>
      <c r="H166" s="1311"/>
      <c r="I166" s="1311"/>
      <c r="J166" s="1311"/>
      <c r="K166" s="1311"/>
      <c r="L166" s="1308"/>
      <c r="M166" s="1311"/>
    </row>
    <row r="167" spans="2:13">
      <c r="B167" s="1979" t="s">
        <v>2367</v>
      </c>
      <c r="C167" s="1309"/>
      <c r="D167" s="1310"/>
      <c r="E167" s="1311"/>
      <c r="F167" s="1311"/>
      <c r="G167" s="1311"/>
      <c r="H167" s="1311"/>
      <c r="I167" s="1311"/>
      <c r="J167" s="1311"/>
      <c r="K167" s="1311"/>
      <c r="L167" s="1308"/>
      <c r="M167" s="1311"/>
    </row>
    <row r="168" spans="2:13">
      <c r="B168" s="1305" t="s">
        <v>2368</v>
      </c>
      <c r="C168" s="1309">
        <v>93.504999999999995</v>
      </c>
      <c r="D168" s="1310" t="s">
        <v>2369</v>
      </c>
      <c r="E168" s="1311">
        <v>89331</v>
      </c>
      <c r="F168" s="1311">
        <v>0</v>
      </c>
      <c r="G168" s="1311">
        <v>89331</v>
      </c>
      <c r="H168" s="1311">
        <v>0</v>
      </c>
      <c r="I168" s="1311">
        <v>0</v>
      </c>
      <c r="J168" s="1311">
        <v>0</v>
      </c>
      <c r="K168" s="1311">
        <v>0</v>
      </c>
      <c r="L168" s="1308">
        <v>89331</v>
      </c>
      <c r="M168" s="1311" t="s">
        <v>2219</v>
      </c>
    </row>
    <row r="169" spans="2:13">
      <c r="B169" s="1305" t="s">
        <v>2370</v>
      </c>
      <c r="C169" s="1309">
        <v>93.504999999999995</v>
      </c>
      <c r="D169" s="1310" t="s">
        <v>2369</v>
      </c>
      <c r="E169" s="1311">
        <v>0</v>
      </c>
      <c r="F169" s="1311">
        <v>152831</v>
      </c>
      <c r="G169" s="1311">
        <v>0</v>
      </c>
      <c r="H169" s="1311">
        <v>0</v>
      </c>
      <c r="I169" s="1311">
        <v>152831</v>
      </c>
      <c r="J169" s="1311">
        <v>0</v>
      </c>
      <c r="K169" s="1311">
        <v>0</v>
      </c>
      <c r="L169" s="1308">
        <v>152831</v>
      </c>
      <c r="M169" s="1311" t="s">
        <v>2219</v>
      </c>
    </row>
    <row r="170" spans="2:13" ht="22.5">
      <c r="B170" s="1979" t="s">
        <v>2371</v>
      </c>
      <c r="C170" s="1309"/>
      <c r="D170" s="1310"/>
      <c r="E170" s="1311">
        <v>89331</v>
      </c>
      <c r="F170" s="1311">
        <v>152831</v>
      </c>
      <c r="G170" s="1311">
        <v>89331</v>
      </c>
      <c r="H170" s="1311">
        <v>0</v>
      </c>
      <c r="I170" s="1311">
        <v>152831</v>
      </c>
      <c r="J170" s="1311">
        <v>0</v>
      </c>
      <c r="K170" s="1311">
        <v>0</v>
      </c>
      <c r="L170" s="1308">
        <v>242162</v>
      </c>
      <c r="M170" s="1311">
        <v>0</v>
      </c>
    </row>
    <row r="171" spans="2:13">
      <c r="B171" s="1305"/>
      <c r="C171" s="1309"/>
      <c r="D171" s="1310"/>
      <c r="E171" s="1311"/>
      <c r="F171" s="1311"/>
      <c r="G171" s="1311"/>
      <c r="H171" s="1311"/>
      <c r="I171" s="1311"/>
      <c r="J171" s="1311"/>
      <c r="K171" s="1311"/>
      <c r="L171" s="1308"/>
      <c r="M171" s="1311"/>
    </row>
    <row r="172" spans="2:13" ht="33.75">
      <c r="B172" s="1979" t="s">
        <v>2372</v>
      </c>
      <c r="C172" s="1309"/>
      <c r="D172" s="1310"/>
      <c r="E172" s="1311">
        <v>1217727</v>
      </c>
      <c r="F172" s="1311">
        <v>940164</v>
      </c>
      <c r="G172" s="1311">
        <v>1217727</v>
      </c>
      <c r="H172" s="1311">
        <v>0</v>
      </c>
      <c r="I172" s="1311">
        <v>940164</v>
      </c>
      <c r="J172" s="1311">
        <v>0</v>
      </c>
      <c r="K172" s="1311">
        <v>0</v>
      </c>
      <c r="L172" s="1308">
        <v>2157891</v>
      </c>
      <c r="M172" s="1311">
        <v>0</v>
      </c>
    </row>
    <row r="173" spans="2:13">
      <c r="B173" s="1305"/>
      <c r="C173" s="1309"/>
      <c r="D173" s="1310"/>
      <c r="E173" s="1311"/>
      <c r="F173" s="1311"/>
      <c r="G173" s="1311"/>
      <c r="H173" s="1311"/>
      <c r="I173" s="1311"/>
      <c r="J173" s="1311"/>
      <c r="K173" s="1311"/>
      <c r="L173" s="1308"/>
      <c r="M173" s="1311"/>
    </row>
    <row r="174" spans="2:13" ht="22.5">
      <c r="B174" s="1979" t="s">
        <v>2373</v>
      </c>
      <c r="C174" s="1309"/>
      <c r="D174" s="1310"/>
      <c r="E174" s="1311">
        <v>1217727</v>
      </c>
      <c r="F174" s="1311">
        <v>940164</v>
      </c>
      <c r="G174" s="1311">
        <v>1217727</v>
      </c>
      <c r="H174" s="1311">
        <v>0</v>
      </c>
      <c r="I174" s="1311">
        <v>940164</v>
      </c>
      <c r="J174" s="1311">
        <v>0</v>
      </c>
      <c r="K174" s="1311">
        <v>0</v>
      </c>
      <c r="L174" s="1308">
        <v>2157891</v>
      </c>
      <c r="M174" s="1311">
        <v>0</v>
      </c>
    </row>
    <row r="175" spans="2:13">
      <c r="B175" s="1305"/>
      <c r="C175" s="1309"/>
      <c r="D175" s="1310"/>
      <c r="E175" s="1311"/>
      <c r="F175" s="1311"/>
      <c r="G175" s="1311"/>
      <c r="H175" s="1311"/>
      <c r="I175" s="1311"/>
      <c r="J175" s="1311"/>
      <c r="K175" s="1311"/>
      <c r="L175" s="1308"/>
      <c r="M175" s="1311"/>
    </row>
    <row r="176" spans="2:13">
      <c r="B176" s="1979" t="s">
        <v>2374</v>
      </c>
      <c r="C176" s="1309"/>
      <c r="D176" s="1310"/>
      <c r="E176" s="1311">
        <v>37159506</v>
      </c>
      <c r="F176" s="1311">
        <v>46589807</v>
      </c>
      <c r="G176" s="1311">
        <v>37159506</v>
      </c>
      <c r="H176" s="1311">
        <v>0</v>
      </c>
      <c r="I176" s="1311">
        <v>46589805</v>
      </c>
      <c r="J176" s="1311">
        <v>0</v>
      </c>
      <c r="K176" s="1311">
        <v>0</v>
      </c>
      <c r="L176" s="1308">
        <v>83749311</v>
      </c>
      <c r="M176" s="1311">
        <v>72926354</v>
      </c>
    </row>
    <row r="177" spans="2:14" ht="12.75" customHeight="1">
      <c r="B177" s="1313"/>
      <c r="C177" s="1314"/>
      <c r="D177" s="1315"/>
      <c r="E177" s="1316"/>
      <c r="F177" s="1316"/>
      <c r="G177" s="1316"/>
      <c r="H177" s="1316"/>
      <c r="I177" s="1316"/>
      <c r="J177" s="1316"/>
      <c r="K177" s="1316"/>
      <c r="L177" s="1316"/>
      <c r="M177" s="1316"/>
      <c r="N177" s="1312"/>
    </row>
    <row r="178" spans="2:14">
      <c r="B178" s="1225"/>
      <c r="C178" s="1317"/>
      <c r="D178" s="1318"/>
      <c r="E178" s="1225"/>
      <c r="F178" s="1225"/>
      <c r="G178" s="1218"/>
      <c r="H178" s="1218"/>
      <c r="I178" s="1218"/>
      <c r="J178" s="1218"/>
      <c r="K178" s="1218"/>
      <c r="L178" s="1218"/>
      <c r="M178" s="1225"/>
      <c r="N178" s="1312"/>
    </row>
    <row r="179" spans="2:14" ht="13.5" customHeight="1">
      <c r="B179" s="1250" t="s">
        <v>1733</v>
      </c>
      <c r="C179" s="1317"/>
      <c r="D179" s="1318"/>
      <c r="E179" s="1225"/>
      <c r="F179" s="1225"/>
      <c r="G179" s="1218"/>
      <c r="H179" s="1218"/>
      <c r="I179" s="1218"/>
      <c r="J179" s="1218"/>
      <c r="K179" s="1218"/>
      <c r="L179" s="1218"/>
      <c r="M179" s="1225"/>
      <c r="N179" s="1312"/>
    </row>
    <row r="180" spans="2:14" ht="8.25" customHeight="1">
      <c r="B180" s="1250"/>
      <c r="C180" s="1317"/>
      <c r="D180" s="1318"/>
      <c r="E180" s="1225"/>
      <c r="F180" s="1225"/>
      <c r="G180" s="1218"/>
      <c r="H180" s="1218"/>
      <c r="I180" s="1218"/>
      <c r="J180" s="1218"/>
      <c r="K180" s="1218"/>
      <c r="L180" s="1218"/>
      <c r="M180" s="1225"/>
      <c r="N180" s="1312"/>
    </row>
    <row r="181" spans="2:14">
      <c r="B181" s="1319" t="s">
        <v>1836</v>
      </c>
      <c r="C181" s="1320"/>
      <c r="D181" s="1321"/>
      <c r="E181" s="1322"/>
      <c r="F181" s="1322"/>
      <c r="G181" s="1322"/>
      <c r="H181" s="1322"/>
      <c r="I181" s="317"/>
      <c r="J181" s="317"/>
    </row>
    <row r="182" spans="2:14">
      <c r="B182" s="1245"/>
      <c r="C182" s="1323"/>
      <c r="D182" s="1324"/>
      <c r="E182" s="1246"/>
      <c r="F182" s="1246"/>
      <c r="G182" s="317"/>
      <c r="H182" s="317"/>
      <c r="I182" s="317"/>
      <c r="J182" s="317"/>
    </row>
    <row r="183" spans="2:14" ht="13.5" customHeight="1">
      <c r="B183" s="1244" t="s">
        <v>1245</v>
      </c>
      <c r="G183" s="317"/>
      <c r="H183" s="317"/>
      <c r="I183" s="317"/>
      <c r="J183" s="317"/>
    </row>
    <row r="184" spans="2:14" ht="13.5" customHeight="1">
      <c r="B184" s="1327"/>
      <c r="C184" s="1328"/>
      <c r="D184" s="1329"/>
      <c r="E184" s="1265"/>
      <c r="F184" s="1265"/>
      <c r="G184" s="1265"/>
      <c r="H184" s="1265"/>
      <c r="I184" s="1265"/>
      <c r="J184" s="1265"/>
      <c r="K184" s="1330"/>
      <c r="L184" s="1330"/>
      <c r="M184" s="1265"/>
    </row>
    <row r="185" spans="2:14" ht="9.6" customHeight="1">
      <c r="B185" s="1331"/>
      <c r="G185" s="317"/>
      <c r="H185" s="317"/>
      <c r="I185" s="317"/>
      <c r="J185" s="317"/>
    </row>
    <row r="186" spans="2:14" ht="11.25" customHeight="1">
      <c r="B186" s="1332" t="s">
        <v>1734</v>
      </c>
      <c r="C186" s="1333"/>
      <c r="D186" s="1333"/>
      <c r="E186" s="1333"/>
      <c r="F186" s="1333"/>
      <c r="G186" s="1333"/>
      <c r="H186" s="1333"/>
      <c r="I186" s="1334"/>
      <c r="J186" s="1334"/>
      <c r="K186" s="1334"/>
      <c r="L186" s="1334"/>
      <c r="M186" s="1334"/>
    </row>
    <row r="187" spans="2:14" ht="11.25" customHeight="1">
      <c r="B187" s="1335" t="s">
        <v>1583</v>
      </c>
      <c r="C187" s="1334"/>
      <c r="D187" s="1334"/>
      <c r="E187" s="1334"/>
      <c r="F187" s="1334"/>
      <c r="G187" s="1334"/>
      <c r="H187" s="1334"/>
      <c r="I187" s="1334"/>
      <c r="J187" s="1334"/>
      <c r="K187" s="1334"/>
      <c r="L187" s="1334"/>
      <c r="M187" s="1334"/>
    </row>
    <row r="188" spans="2:14" ht="3.95" customHeight="1">
      <c r="B188" s="1335"/>
      <c r="C188" s="1334"/>
      <c r="D188" s="1334"/>
      <c r="E188" s="1334"/>
      <c r="F188" s="1334"/>
      <c r="G188" s="1334"/>
      <c r="H188" s="1334"/>
      <c r="I188" s="1334"/>
      <c r="J188" s="1334"/>
      <c r="K188" s="1334"/>
      <c r="L188" s="1334"/>
      <c r="M188" s="1334"/>
    </row>
    <row r="189" spans="2:14" ht="11.25" customHeight="1">
      <c r="B189" s="1332" t="s">
        <v>1735</v>
      </c>
      <c r="C189" s="1334"/>
      <c r="D189" s="1334"/>
      <c r="E189" s="1334"/>
      <c r="F189" s="1334"/>
      <c r="G189" s="1334"/>
      <c r="H189" s="1334"/>
      <c r="I189" s="1334"/>
      <c r="J189" s="1334"/>
      <c r="K189" s="1334"/>
      <c r="L189" s="1334"/>
      <c r="M189" s="1334"/>
    </row>
    <row r="190" spans="2:14" ht="11.25" customHeight="1">
      <c r="B190" s="1268" t="s">
        <v>1584</v>
      </c>
      <c r="C190" s="1336"/>
      <c r="D190" s="1337"/>
      <c r="E190" s="1268"/>
      <c r="F190" s="1268"/>
      <c r="G190" s="1268"/>
      <c r="H190" s="1268"/>
      <c r="I190" s="1268"/>
      <c r="J190" s="1268"/>
      <c r="K190" s="1338"/>
      <c r="L190" s="1338"/>
      <c r="M190" s="1268"/>
    </row>
    <row r="191" spans="2:14" ht="3.95" customHeight="1">
      <c r="B191" s="1268"/>
      <c r="C191" s="1336"/>
      <c r="D191" s="1337"/>
      <c r="E191" s="1268"/>
      <c r="F191" s="1268"/>
      <c r="G191" s="1268"/>
      <c r="H191" s="1268"/>
      <c r="I191" s="1268"/>
      <c r="J191" s="1268"/>
      <c r="K191" s="1338"/>
      <c r="L191" s="1338"/>
      <c r="M191" s="1268"/>
    </row>
    <row r="192" spans="2:14" ht="11.25" customHeight="1">
      <c r="B192" s="1339" t="s">
        <v>1736</v>
      </c>
      <c r="C192" s="1336"/>
      <c r="D192" s="1337"/>
      <c r="E192" s="1268"/>
      <c r="F192" s="1268"/>
      <c r="G192" s="1268"/>
      <c r="H192" s="1268"/>
      <c r="I192" s="1268"/>
      <c r="J192" s="1268"/>
      <c r="K192" s="1338"/>
      <c r="L192" s="1338"/>
      <c r="M192" s="1268"/>
    </row>
    <row r="193" spans="2:13" ht="3.95" customHeight="1">
      <c r="B193" s="1339"/>
      <c r="C193" s="1336"/>
      <c r="D193" s="1337"/>
      <c r="E193" s="1268"/>
      <c r="F193" s="1268"/>
      <c r="G193" s="1268"/>
      <c r="H193" s="1268"/>
      <c r="I193" s="1268"/>
      <c r="J193" s="1268"/>
      <c r="K193" s="1338"/>
      <c r="L193" s="1338"/>
      <c r="M193" s="1268"/>
    </row>
    <row r="194" spans="2:13" ht="11.25" customHeight="1">
      <c r="B194" s="1340" t="s">
        <v>1737</v>
      </c>
      <c r="C194" s="1336"/>
      <c r="D194" s="1337"/>
      <c r="E194" s="1268"/>
      <c r="F194" s="1268"/>
      <c r="G194" s="1268"/>
      <c r="H194" s="1268"/>
      <c r="I194" s="1268"/>
      <c r="J194" s="1268"/>
      <c r="K194" s="1338"/>
      <c r="L194" s="1338"/>
      <c r="M194" s="1268"/>
    </row>
    <row r="195" spans="2:13" ht="11.25" customHeight="1">
      <c r="B195" s="1268" t="s">
        <v>1585</v>
      </c>
      <c r="G195" s="317"/>
      <c r="H195" s="317"/>
      <c r="I195" s="317"/>
      <c r="J195" s="317"/>
    </row>
    <row r="196" spans="2:13" ht="11.1" customHeight="1">
      <c r="B196" s="1268"/>
      <c r="G196" s="317"/>
      <c r="H196" s="317"/>
      <c r="I196" s="317"/>
      <c r="J196" s="317"/>
    </row>
    <row r="197" spans="2:13" ht="11.1" customHeight="1">
      <c r="B197" s="1268"/>
      <c r="G197" s="317"/>
      <c r="H197" s="317"/>
      <c r="I197" s="317"/>
      <c r="J197" s="317"/>
    </row>
    <row r="198" spans="2:13" ht="13.5" customHeight="1">
      <c r="M198" s="1341"/>
    </row>
    <row r="199" spans="2:13" ht="13.5" customHeight="1">
      <c r="M199" s="1341"/>
    </row>
    <row r="200" spans="2:13" ht="13.5" customHeight="1">
      <c r="M200" s="1341"/>
    </row>
    <row r="201" spans="2:13" ht="13.5" customHeight="1">
      <c r="G201" s="317"/>
      <c r="H201" s="317"/>
      <c r="I201" s="317"/>
      <c r="J201" s="317"/>
    </row>
    <row r="202" spans="2:13" ht="13.5" customHeight="1">
      <c r="G202" s="317"/>
      <c r="H202" s="317"/>
      <c r="I202" s="317"/>
      <c r="J202" s="317"/>
    </row>
    <row r="203" spans="2:13" ht="13.5" customHeight="1">
      <c r="G203" s="317"/>
      <c r="H203" s="317"/>
      <c r="I203" s="317"/>
      <c r="J203" s="317"/>
    </row>
    <row r="204" spans="2:13" ht="13.5" customHeight="1">
      <c r="G204" s="317"/>
      <c r="H204" s="317"/>
      <c r="I204" s="317"/>
      <c r="J204" s="317"/>
    </row>
    <row r="205" spans="2:13" ht="13.5" customHeight="1">
      <c r="G205" s="317"/>
      <c r="H205" s="317"/>
      <c r="I205" s="317"/>
      <c r="J205" s="317"/>
    </row>
    <row r="206" spans="2:13" ht="13.5" customHeight="1">
      <c r="G206" s="317"/>
      <c r="H206" s="317"/>
      <c r="I206" s="317"/>
      <c r="J206" s="317"/>
    </row>
    <row r="207" spans="2:13" ht="13.5" customHeight="1">
      <c r="G207" s="317"/>
      <c r="H207" s="317"/>
      <c r="I207" s="317"/>
      <c r="J207" s="317"/>
    </row>
    <row r="208" spans="2:13" ht="13.5" customHeight="1"/>
    <row r="209" ht="13.5" customHeight="1"/>
    <row r="210" ht="13.5" customHeight="1"/>
    <row r="211" ht="25.5" customHeight="1"/>
    <row r="212" ht="25.5" customHeight="1"/>
    <row r="213" ht="25.5" customHeight="1"/>
    <row r="214" ht="25.5" customHeight="1"/>
    <row r="215" ht="25.5" customHeight="1"/>
    <row r="216" ht="25.5" customHeight="1"/>
    <row r="217" ht="25.5" customHeight="1"/>
    <row r="218" ht="25.5" customHeight="1"/>
    <row r="219" ht="25.5" customHeight="1"/>
    <row r="220" ht="25.5" customHeight="1"/>
    <row r="221" ht="25.5" customHeight="1"/>
    <row r="222" ht="25.5" customHeight="1"/>
    <row r="223" ht="13.5" customHeight="1"/>
    <row r="224" ht="13.5" customHeight="1"/>
    <row r="225" ht="13.5" customHeight="1"/>
    <row r="226" ht="13.5" customHeight="1"/>
    <row r="227" ht="13.5" customHeight="1"/>
    <row r="228" ht="13.5" customHeight="1"/>
    <row r="229" ht="13.5" customHeight="1"/>
    <row r="230" ht="13.5" customHeight="1"/>
    <row r="231" ht="13.5" customHeight="1"/>
    <row r="232" ht="13.5" customHeight="1"/>
    <row r="233" ht="13.5" customHeight="1"/>
    <row r="234" ht="13.5" customHeight="1"/>
    <row r="235" ht="13.5" customHeight="1"/>
    <row r="236" ht="13.5" customHeight="1"/>
    <row r="237" ht="13.5" customHeight="1"/>
    <row r="238" ht="13.5" customHeight="1"/>
    <row r="239" ht="13.5" customHeight="1"/>
    <row r="240" ht="13.5" customHeight="1"/>
    <row r="241" ht="13.5" customHeight="1"/>
    <row r="242" ht="13.5" customHeight="1"/>
    <row r="243" ht="13.5" customHeight="1"/>
    <row r="244" ht="13.5" customHeight="1"/>
    <row r="245" ht="13.5" customHeight="1"/>
    <row r="246" ht="13.5" customHeight="1"/>
    <row r="247" ht="13.5" customHeight="1"/>
    <row r="248" ht="13.5" customHeight="1"/>
    <row r="249" ht="13.5" customHeight="1"/>
    <row r="250" ht="13.5" customHeight="1"/>
    <row r="251" ht="13.5" customHeight="1"/>
    <row r="252" ht="13.5" customHeight="1"/>
    <row r="253" ht="13.5" customHeight="1"/>
    <row r="254" ht="13.5" customHeight="1"/>
    <row r="255" ht="13.5" customHeight="1"/>
    <row r="256" ht="13.5" customHeight="1"/>
    <row r="257" ht="13.5" customHeight="1"/>
    <row r="258" ht="13.5" customHeight="1"/>
    <row r="259" ht="13.5" customHeight="1"/>
    <row r="260" ht="4.7" customHeight="1"/>
    <row r="261" ht="12.2" customHeight="1"/>
    <row r="262" ht="13.5" customHeight="1"/>
    <row r="263" ht="13.5" customHeight="1"/>
    <row r="264" ht="13.5" customHeight="1"/>
    <row r="265" ht="13.5" customHeight="1"/>
    <row r="266" ht="13.5" customHeight="1"/>
    <row r="267" ht="13.5" customHeight="1"/>
    <row r="268" ht="13.5" customHeight="1"/>
    <row r="269" ht="13.5" customHeight="1"/>
    <row r="270" ht="13.5" customHeight="1"/>
    <row r="271" ht="13.5" customHeight="1"/>
    <row r="272" ht="13.5" customHeight="1"/>
    <row r="273" ht="13.5" customHeight="1"/>
    <row r="274" ht="13.5" customHeight="1"/>
    <row r="275" ht="13.5" customHeight="1"/>
    <row r="276" ht="13.5" customHeight="1"/>
    <row r="277" ht="13.5" customHeight="1"/>
    <row r="278" ht="13.5" customHeight="1"/>
    <row r="279" ht="13.5" customHeight="1"/>
    <row r="280" ht="13.5" customHeight="1"/>
    <row r="281" ht="13.5" customHeight="1"/>
    <row r="282" ht="13.5" customHeight="1"/>
    <row r="283" ht="13.5" customHeight="1"/>
    <row r="284" ht="13.5" customHeight="1"/>
    <row r="285" ht="13.5" customHeight="1"/>
    <row r="286" ht="13.5" customHeight="1"/>
    <row r="287" ht="13.5" customHeight="1"/>
    <row r="288" ht="13.5" customHeight="1"/>
    <row r="289" ht="13.5" customHeight="1"/>
    <row r="290" ht="13.5" customHeight="1"/>
    <row r="291" ht="13.5" customHeight="1"/>
    <row r="292" ht="13.5" customHeight="1"/>
    <row r="293" ht="13.5" customHeight="1"/>
    <row r="294" ht="13.5" customHeight="1"/>
    <row r="295" ht="13.5" customHeight="1"/>
    <row r="296" ht="13.5" customHeight="1"/>
    <row r="297" ht="13.5" customHeight="1"/>
    <row r="298" ht="13.5" customHeight="1"/>
    <row r="299" ht="13.5" customHeight="1"/>
    <row r="300" ht="4.7" customHeight="1"/>
    <row r="301" ht="12.2" customHeight="1"/>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20" zoomScaleNormal="120" workbookViewId="0">
      <selection activeCell="F31" sqref="F31"/>
    </sheetView>
  </sheetViews>
  <sheetFormatPr defaultColWidth="8" defaultRowHeight="12.75"/>
  <cols>
    <col min="1" max="1" width="1.42578125" style="317" customWidth="1"/>
    <col min="2" max="2" width="53.28515625" style="317" customWidth="1"/>
    <col min="3" max="3" width="14" style="1226" customWidth="1"/>
    <col min="4" max="4" width="16.7109375" style="1226" customWidth="1"/>
    <col min="5" max="5" width="7.5703125" style="317" customWidth="1"/>
    <col min="6" max="6" width="2.7109375" style="317" customWidth="1"/>
    <col min="7" max="7" width="3.28515625" style="317" customWidth="1"/>
    <col min="8" max="16384" width="8" style="317"/>
  </cols>
  <sheetData>
    <row r="1" spans="1:7" ht="13.5" customHeight="1">
      <c r="A1" s="2478" t="str">
        <f>'Single Audit Cover'!A7</f>
        <v>Rockford SD 205</v>
      </c>
      <c r="B1" s="2478"/>
      <c r="C1" s="2478"/>
      <c r="D1" s="2478"/>
      <c r="E1" s="2478"/>
      <c r="F1" s="2478"/>
    </row>
    <row r="2" spans="1:7" ht="13.5" customHeight="1">
      <c r="A2" s="2474">
        <f>'Single Audit Cover'!E7</f>
        <v>4101205025</v>
      </c>
      <c r="B2" s="2474"/>
      <c r="C2" s="2474"/>
      <c r="D2" s="2474"/>
      <c r="E2" s="2474"/>
      <c r="F2" s="2474"/>
      <c r="G2" s="1243"/>
    </row>
    <row r="3" spans="1:7" ht="15.75" customHeight="1">
      <c r="A3" s="2479" t="s">
        <v>1270</v>
      </c>
      <c r="B3" s="2479"/>
      <c r="C3" s="2479"/>
      <c r="D3" s="2479"/>
      <c r="E3" s="2479"/>
      <c r="F3" s="2479"/>
    </row>
    <row r="4" spans="1:7" ht="13.5" customHeight="1">
      <c r="A4" s="2480" t="str">
        <f>'Single Audit Cover'!A4</f>
        <v>Year Ending June 30, 2019</v>
      </c>
      <c r="B4" s="2480"/>
      <c r="C4" s="2480"/>
      <c r="D4" s="2480"/>
      <c r="E4" s="2480"/>
      <c r="F4" s="2480"/>
    </row>
    <row r="5" spans="1:7" ht="8.25" customHeight="1">
      <c r="C5" s="317"/>
      <c r="D5" s="317"/>
    </row>
    <row r="6" spans="1:7" ht="13.5" customHeight="1">
      <c r="A6" s="1244" t="s">
        <v>1727</v>
      </c>
      <c r="C6" s="317"/>
      <c r="D6" s="317"/>
    </row>
    <row r="7" spans="1:7" ht="60.95" customHeight="1">
      <c r="A7" s="2477" t="s">
        <v>2172</v>
      </c>
      <c r="B7" s="2477"/>
      <c r="C7" s="2477"/>
      <c r="D7" s="2477"/>
      <c r="E7" s="2477"/>
      <c r="F7" s="2477"/>
    </row>
    <row r="8" spans="1:7" ht="12" customHeight="1">
      <c r="A8" s="1244"/>
      <c r="B8" s="1250"/>
      <c r="C8" s="1250"/>
      <c r="D8" s="1250"/>
    </row>
    <row r="9" spans="1:7" ht="15" customHeight="1">
      <c r="A9" s="1245" t="s">
        <v>1728</v>
      </c>
      <c r="B9" s="1248"/>
      <c r="C9" s="1248"/>
      <c r="D9" s="1248"/>
      <c r="E9" s="1246"/>
      <c r="F9" s="1246"/>
      <c r="G9" s="1246"/>
    </row>
    <row r="10" spans="1:7" ht="15" customHeight="1">
      <c r="A10" s="1247" t="s">
        <v>1546</v>
      </c>
      <c r="B10" s="1248"/>
      <c r="C10" s="1249"/>
      <c r="D10" s="1248" t="s">
        <v>1547</v>
      </c>
      <c r="E10" s="1249" t="s">
        <v>2068</v>
      </c>
      <c r="F10" s="1248" t="s">
        <v>99</v>
      </c>
      <c r="G10" s="1246"/>
    </row>
    <row r="11" spans="1:7" ht="12" customHeight="1">
      <c r="A11" s="1247"/>
      <c r="B11" s="1248"/>
      <c r="C11" s="1871"/>
      <c r="D11" s="1248"/>
      <c r="E11" s="1871"/>
      <c r="F11" s="1248"/>
      <c r="G11" s="1246"/>
    </row>
    <row r="12" spans="1:7">
      <c r="A12" s="1244" t="s">
        <v>1586</v>
      </c>
      <c r="C12" s="1228"/>
      <c r="D12" s="1228"/>
    </row>
    <row r="13" spans="1:7" ht="24" customHeight="1">
      <c r="A13" s="2477" t="s">
        <v>2375</v>
      </c>
      <c r="B13" s="2477"/>
      <c r="C13" s="2477"/>
      <c r="D13" s="2477"/>
      <c r="E13" s="2477"/>
      <c r="F13" s="2477"/>
    </row>
    <row r="14" spans="1:7" ht="9.75" customHeight="1">
      <c r="C14" s="1228"/>
      <c r="D14" s="1228"/>
    </row>
    <row r="15" spans="1:7" ht="13.5" customHeight="1">
      <c r="C15" s="1815" t="s">
        <v>1269</v>
      </c>
      <c r="D15" s="2482" t="s">
        <v>1268</v>
      </c>
      <c r="E15" s="2482"/>
      <c r="F15" s="2482"/>
    </row>
    <row r="16" spans="1:7" ht="13.5" customHeight="1">
      <c r="A16" s="1250"/>
      <c r="B16" s="1244" t="s">
        <v>1267</v>
      </c>
      <c r="C16" s="1815" t="s">
        <v>1266</v>
      </c>
      <c r="D16" s="2483" t="s">
        <v>1587</v>
      </c>
      <c r="E16" s="2483"/>
      <c r="F16" s="2483"/>
    </row>
    <row r="17" spans="1:6" ht="20.45" customHeight="1">
      <c r="A17" s="1251"/>
      <c r="B17" s="1252" t="s">
        <v>2171</v>
      </c>
      <c r="C17" s="1253"/>
      <c r="D17" s="2481"/>
      <c r="E17" s="2481"/>
      <c r="F17" s="2481"/>
    </row>
    <row r="18" spans="1:6" ht="20.65" customHeight="1">
      <c r="A18" s="1251"/>
      <c r="B18" s="1252"/>
      <c r="C18" s="1253"/>
      <c r="D18" s="2481"/>
      <c r="E18" s="2481"/>
      <c r="F18" s="2481"/>
    </row>
    <row r="19" spans="1:6" ht="20.65" customHeight="1">
      <c r="A19" s="1251"/>
      <c r="B19" s="1252"/>
      <c r="C19" s="1253"/>
      <c r="D19" s="2481"/>
      <c r="E19" s="2481"/>
      <c r="F19" s="2481"/>
    </row>
    <row r="20" spans="1:6" ht="20.65" customHeight="1">
      <c r="A20" s="1251"/>
      <c r="B20" s="1252"/>
      <c r="C20" s="1253"/>
      <c r="D20" s="2481"/>
      <c r="E20" s="2481"/>
      <c r="F20" s="2481"/>
    </row>
    <row r="21" spans="1:6" ht="20.65" customHeight="1">
      <c r="A21" s="1251"/>
      <c r="B21" s="1252"/>
      <c r="C21" s="1253"/>
      <c r="D21" s="2481"/>
      <c r="E21" s="2481"/>
      <c r="F21" s="2481"/>
    </row>
    <row r="22" spans="1:6" ht="20.65" customHeight="1">
      <c r="A22" s="1251"/>
      <c r="B22" s="1252"/>
      <c r="C22" s="1253"/>
      <c r="D22" s="2481"/>
      <c r="E22" s="2481"/>
      <c r="F22" s="2481"/>
    </row>
    <row r="23" spans="1:6" ht="20.65" customHeight="1">
      <c r="A23" s="1251"/>
      <c r="B23" s="1252"/>
      <c r="C23" s="1253"/>
      <c r="D23" s="2481"/>
      <c r="E23" s="2481"/>
      <c r="F23" s="2481"/>
    </row>
    <row r="24" spans="1:6" ht="20.65" customHeight="1">
      <c r="A24" s="1251"/>
      <c r="B24" s="1252"/>
      <c r="C24" s="1253"/>
      <c r="D24" s="2481"/>
      <c r="E24" s="2481"/>
      <c r="F24" s="2481"/>
    </row>
    <row r="25" spans="1:6" ht="20.65" customHeight="1">
      <c r="A25" s="1251"/>
      <c r="B25" s="1252"/>
      <c r="C25" s="1253"/>
      <c r="D25" s="2481"/>
      <c r="E25" s="2481"/>
      <c r="F25" s="2481"/>
    </row>
    <row r="26" spans="1:6" ht="20.65" customHeight="1">
      <c r="A26" s="1251"/>
      <c r="B26" s="1252"/>
      <c r="C26" s="1253"/>
      <c r="D26" s="2481"/>
      <c r="E26" s="2481"/>
      <c r="F26" s="2481"/>
    </row>
    <row r="27" spans="1:6" ht="20.65" customHeight="1">
      <c r="A27" s="1251"/>
      <c r="B27" s="1252"/>
      <c r="C27" s="1253"/>
      <c r="D27" s="2481"/>
      <c r="E27" s="2481"/>
      <c r="F27" s="2481"/>
    </row>
    <row r="28" spans="1:6" ht="20.65" customHeight="1">
      <c r="A28" s="1251"/>
      <c r="B28" s="1252"/>
      <c r="C28" s="1253"/>
      <c r="D28" s="2481"/>
      <c r="E28" s="2481"/>
      <c r="F28" s="2481"/>
    </row>
    <row r="29" spans="1:6" ht="20.65" customHeight="1">
      <c r="A29" s="1251"/>
      <c r="B29" s="1252"/>
      <c r="C29" s="1253"/>
      <c r="D29" s="2481"/>
      <c r="E29" s="2481"/>
      <c r="F29" s="2481"/>
    </row>
    <row r="30" spans="1:6" ht="12" customHeight="1">
      <c r="A30" s="328"/>
      <c r="B30" s="328"/>
      <c r="C30" s="1433"/>
      <c r="D30" s="1872"/>
      <c r="E30" s="1254"/>
    </row>
    <row r="31" spans="1:6" ht="12" customHeight="1">
      <c r="A31" s="1255" t="s">
        <v>1548</v>
      </c>
      <c r="B31" s="328"/>
      <c r="C31" s="1433"/>
      <c r="D31" s="1872"/>
      <c r="E31" s="1254"/>
    </row>
    <row r="32" spans="1:6" ht="30" customHeight="1">
      <c r="A32" s="2485" t="s">
        <v>2382</v>
      </c>
      <c r="B32" s="2485"/>
      <c r="C32" s="2485"/>
      <c r="D32" s="2485"/>
      <c r="E32" s="2485"/>
      <c r="F32" s="2485"/>
    </row>
    <row r="33" spans="1:6" ht="13.5" customHeight="1">
      <c r="A33" s="328" t="s">
        <v>1433</v>
      </c>
      <c r="B33" s="328"/>
      <c r="C33" s="1256">
        <v>626471</v>
      </c>
      <c r="D33" s="1872"/>
      <c r="E33" s="1254"/>
    </row>
    <row r="34" spans="1:6" ht="13.5" customHeight="1">
      <c r="A34" s="328" t="s">
        <v>1834</v>
      </c>
      <c r="B34" s="328"/>
      <c r="C34" s="1257">
        <v>390575</v>
      </c>
      <c r="D34" s="1872" t="s">
        <v>1588</v>
      </c>
      <c r="E34" s="2486">
        <f>+C33+C34</f>
        <v>1017046</v>
      </c>
      <c r="F34" s="2487"/>
    </row>
    <row r="35" spans="1:6" ht="12" customHeight="1">
      <c r="A35" s="328"/>
      <c r="B35" s="328"/>
      <c r="C35" s="1873"/>
      <c r="D35" s="1872"/>
      <c r="E35" s="1258"/>
      <c r="F35" s="1259"/>
    </row>
    <row r="36" spans="1:6" ht="13.5" customHeight="1">
      <c r="A36" s="1255" t="s">
        <v>1549</v>
      </c>
      <c r="B36" s="328"/>
      <c r="C36" s="1433"/>
      <c r="D36" s="1872"/>
      <c r="E36" s="1254"/>
    </row>
    <row r="37" spans="1:6" ht="14.25" customHeight="1">
      <c r="A37" s="328" t="s">
        <v>1483</v>
      </c>
      <c r="B37" s="328"/>
      <c r="C37" s="1874"/>
      <c r="D37" s="1872"/>
      <c r="E37" s="1254"/>
    </row>
    <row r="38" spans="1:6" ht="14.25" customHeight="1">
      <c r="A38" s="328"/>
      <c r="B38" s="328" t="s">
        <v>1434</v>
      </c>
      <c r="C38" s="1260" t="s">
        <v>382</v>
      </c>
      <c r="D38" s="1872"/>
      <c r="E38" s="1254"/>
    </row>
    <row r="39" spans="1:6" ht="14.25" customHeight="1">
      <c r="A39" s="328"/>
      <c r="B39" s="328" t="s">
        <v>1435</v>
      </c>
      <c r="C39" s="1260" t="s">
        <v>382</v>
      </c>
      <c r="D39" s="1872"/>
      <c r="E39" s="1254"/>
    </row>
    <row r="40" spans="1:6" ht="14.25" customHeight="1">
      <c r="A40" s="328"/>
      <c r="B40" s="328" t="s">
        <v>1436</v>
      </c>
      <c r="C40" s="1260" t="s">
        <v>382</v>
      </c>
      <c r="D40" s="1872"/>
      <c r="E40" s="1254"/>
    </row>
    <row r="41" spans="1:6" ht="14.25" customHeight="1">
      <c r="A41" s="328"/>
      <c r="B41" s="328" t="s">
        <v>1437</v>
      </c>
      <c r="C41" s="1260" t="s">
        <v>382</v>
      </c>
      <c r="D41" s="1872"/>
      <c r="E41" s="1254"/>
    </row>
    <row r="42" spans="1:6" ht="14.25" customHeight="1">
      <c r="A42" s="328" t="s">
        <v>1438</v>
      </c>
      <c r="B42" s="328"/>
      <c r="C42" s="1870">
        <v>0</v>
      </c>
      <c r="D42" s="1872"/>
      <c r="E42" s="1254"/>
    </row>
    <row r="43" spans="1:6" ht="14.25" customHeight="1">
      <c r="A43" s="328" t="s">
        <v>1439</v>
      </c>
      <c r="B43" s="328"/>
      <c r="C43" s="1261" t="s">
        <v>571</v>
      </c>
      <c r="D43" s="1872"/>
      <c r="E43" s="1254"/>
    </row>
    <row r="44" spans="1:6" ht="14.25" customHeight="1">
      <c r="A44" s="328"/>
      <c r="B44" s="328"/>
      <c r="C44" s="1874" t="s">
        <v>1440</v>
      </c>
      <c r="D44" s="1872"/>
      <c r="E44" s="1254"/>
    </row>
    <row r="45" spans="1:6" ht="13.5" customHeight="1">
      <c r="B45" s="322"/>
      <c r="C45" s="1262"/>
      <c r="D45" s="1262"/>
    </row>
    <row r="46" spans="1:6">
      <c r="A46" s="1263" t="s">
        <v>1729</v>
      </c>
      <c r="C46" s="317"/>
      <c r="D46" s="317"/>
    </row>
    <row r="47" spans="1:6" s="322" customFormat="1" ht="11.25" customHeight="1">
      <c r="A47" s="1264"/>
      <c r="B47" s="1265"/>
      <c r="C47" s="1265"/>
      <c r="D47" s="1265"/>
      <c r="E47" s="1265"/>
      <c r="F47" s="1265"/>
    </row>
    <row r="48" spans="1:6" s="322" customFormat="1" ht="6" customHeight="1">
      <c r="A48" s="1266"/>
    </row>
    <row r="49" spans="1:5" s="1268" customFormat="1" ht="23.25" customHeight="1">
      <c r="A49" s="1267">
        <v>5</v>
      </c>
      <c r="B49" s="2488" t="s">
        <v>1589</v>
      </c>
      <c r="C49" s="2488"/>
      <c r="D49" s="2488"/>
      <c r="E49" s="1367"/>
    </row>
    <row r="50" spans="1:5" s="1268" customFormat="1" ht="3.75" customHeight="1">
      <c r="A50" s="1267"/>
      <c r="B50" s="1814"/>
      <c r="C50" s="1814"/>
      <c r="D50" s="1814"/>
      <c r="E50" s="1367"/>
    </row>
    <row r="51" spans="1:5" s="1268" customFormat="1" ht="20.25" customHeight="1">
      <c r="A51" s="1269">
        <v>6</v>
      </c>
      <c r="B51" s="2484" t="s">
        <v>1550</v>
      </c>
      <c r="C51" s="2484"/>
      <c r="D51" s="2484"/>
    </row>
    <row r="52" spans="1:5" ht="14.25" customHeight="1">
      <c r="A52" s="1269"/>
      <c r="B52" s="2484"/>
      <c r="C52" s="2484"/>
      <c r="D52" s="2484"/>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22" zoomScale="110" zoomScaleNormal="110" workbookViewId="0">
      <selection activeCell="F31" sqref="F31"/>
    </sheetView>
  </sheetViews>
  <sheetFormatPr defaultColWidth="9.140625" defaultRowHeight="12.75"/>
  <cols>
    <col min="1" max="1" width="1.42578125" style="1268" customWidth="1"/>
    <col min="2" max="2" width="24.42578125" style="1325" customWidth="1"/>
    <col min="3" max="3" width="29.5703125" style="317" customWidth="1"/>
    <col min="4" max="4" width="9.28515625" style="317" customWidth="1"/>
    <col min="5" max="5" width="5.28515625" style="1226"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c r="B1" s="2493" t="str">
        <f>'Single Audit Cover'!A7</f>
        <v>Rockford SD 205</v>
      </c>
      <c r="C1" s="2494"/>
      <c r="D1" s="2494"/>
      <c r="E1" s="2494"/>
      <c r="F1" s="2494"/>
      <c r="G1" s="2494"/>
      <c r="H1" s="2494"/>
      <c r="I1" s="2494"/>
      <c r="J1" s="1377"/>
    </row>
    <row r="2" spans="2:10" s="317" customFormat="1" ht="12.75" customHeight="1">
      <c r="B2" s="2495">
        <f>'Single Audit Cover'!E7</f>
        <v>4101205025</v>
      </c>
      <c r="C2" s="2496"/>
      <c r="D2" s="2496"/>
      <c r="E2" s="2496"/>
      <c r="F2" s="2496"/>
      <c r="G2" s="2496"/>
      <c r="H2" s="2496"/>
      <c r="I2" s="2496"/>
      <c r="J2" s="1377"/>
    </row>
    <row r="3" spans="2:10" s="317" customFormat="1" ht="12.75" customHeight="1">
      <c r="B3" s="2497" t="s">
        <v>1284</v>
      </c>
      <c r="C3" s="2498"/>
      <c r="D3" s="2498"/>
      <c r="E3" s="2498"/>
      <c r="F3" s="2498"/>
      <c r="G3" s="2498"/>
      <c r="H3" s="2498"/>
      <c r="I3" s="2498"/>
      <c r="J3" s="1378"/>
    </row>
    <row r="4" spans="2:10" s="317" customFormat="1" ht="12.75" customHeight="1">
      <c r="B4" s="2497" t="str">
        <f>'Single Audit Cover'!A4</f>
        <v>Year Ending June 30, 2019</v>
      </c>
      <c r="C4" s="2498"/>
      <c r="D4" s="2498"/>
      <c r="E4" s="2498"/>
      <c r="F4" s="2498"/>
      <c r="G4" s="2498"/>
      <c r="H4" s="2498"/>
      <c r="I4" s="2498"/>
    </row>
    <row r="5" spans="2:10" s="317" customFormat="1" ht="6.2" customHeight="1">
      <c r="B5" s="1379" t="s">
        <v>1168</v>
      </c>
      <c r="C5" s="1262"/>
      <c r="D5" s="1262"/>
      <c r="E5" s="1351"/>
      <c r="F5" s="322"/>
      <c r="G5" s="322"/>
      <c r="H5" s="322"/>
      <c r="I5" s="322"/>
    </row>
    <row r="6" spans="2:10" s="317" customFormat="1" ht="6.2" customHeight="1">
      <c r="B6" s="1380"/>
      <c r="C6" s="1347"/>
      <c r="D6" s="1347"/>
      <c r="E6" s="1348"/>
      <c r="F6" s="1347"/>
      <c r="G6" s="1347"/>
      <c r="H6" s="1347"/>
      <c r="I6" s="1347"/>
    </row>
    <row r="7" spans="2:10" s="317" customFormat="1" ht="13.5" customHeight="1">
      <c r="B7" s="2497" t="s">
        <v>1283</v>
      </c>
      <c r="C7" s="2498"/>
      <c r="D7" s="2498"/>
      <c r="E7" s="2498"/>
      <c r="F7" s="2498"/>
      <c r="G7" s="2498"/>
      <c r="H7" s="2498"/>
      <c r="I7" s="2498"/>
    </row>
    <row r="8" spans="2:10" s="317" customFormat="1" ht="6.2" customHeight="1">
      <c r="B8" s="1381" t="s">
        <v>1168</v>
      </c>
      <c r="C8" s="1382"/>
      <c r="D8" s="1382"/>
      <c r="E8" s="1383"/>
      <c r="F8" s="1382"/>
      <c r="G8" s="1382"/>
      <c r="H8" s="1382"/>
      <c r="I8" s="1382"/>
    </row>
    <row r="9" spans="2:10" s="317" customFormat="1" ht="9" customHeight="1">
      <c r="B9" s="1384"/>
      <c r="C9" s="322"/>
      <c r="D9" s="322"/>
      <c r="E9" s="1351"/>
      <c r="F9" s="322"/>
      <c r="G9" s="322"/>
      <c r="H9" s="322"/>
      <c r="I9" s="322"/>
    </row>
    <row r="10" spans="2:10" s="317" customFormat="1" ht="12.75" customHeight="1">
      <c r="B10" s="1385" t="s">
        <v>1282</v>
      </c>
      <c r="C10" s="1386"/>
      <c r="D10" s="1386"/>
      <c r="E10" s="1226"/>
    </row>
    <row r="11" spans="2:10" s="317" customFormat="1" ht="13.5" customHeight="1">
      <c r="B11" s="1317" t="s">
        <v>1281</v>
      </c>
      <c r="C11" s="2499" t="s">
        <v>2173</v>
      </c>
      <c r="D11" s="2499"/>
      <c r="E11" s="1387"/>
      <c r="F11" s="1387"/>
      <c r="G11" s="1387"/>
    </row>
    <row r="12" spans="2:10" s="317" customFormat="1" ht="11.45" customHeight="1">
      <c r="B12" s="1325"/>
      <c r="C12" s="1388" t="s">
        <v>1441</v>
      </c>
      <c r="D12" s="1389"/>
      <c r="E12" s="1226"/>
    </row>
    <row r="13" spans="2:10" s="317" customFormat="1" ht="12.75" customHeight="1">
      <c r="B13" s="1390"/>
      <c r="C13" s="1355"/>
      <c r="D13" s="1355"/>
      <c r="E13" s="1226"/>
    </row>
    <row r="14" spans="2:10" s="317" customFormat="1" ht="12.75" customHeight="1">
      <c r="B14" s="1336" t="s">
        <v>1280</v>
      </c>
      <c r="C14" s="1250"/>
      <c r="E14" s="1226"/>
    </row>
    <row r="15" spans="2:10" s="317" customFormat="1" ht="13.5" customHeight="1">
      <c r="B15" s="1391" t="s">
        <v>1277</v>
      </c>
      <c r="C15" s="1392"/>
      <c r="D15" s="1366"/>
      <c r="E15" s="1393"/>
      <c r="F15" s="1268" t="s">
        <v>884</v>
      </c>
      <c r="G15" s="1393" t="s">
        <v>2068</v>
      </c>
      <c r="H15" s="1268" t="s">
        <v>1275</v>
      </c>
      <c r="I15" s="1268"/>
    </row>
    <row r="16" spans="2:10" s="317" customFormat="1" ht="8.4499999999999993" customHeight="1">
      <c r="B16" s="1336"/>
      <c r="C16" s="1250"/>
      <c r="E16" s="1351"/>
      <c r="F16" s="1268"/>
      <c r="G16" s="322"/>
      <c r="H16" s="1268"/>
      <c r="I16" s="1268"/>
    </row>
    <row r="17" spans="2:9" s="317" customFormat="1" ht="13.5" customHeight="1">
      <c r="B17" s="1391" t="s">
        <v>1276</v>
      </c>
      <c r="C17" s="1392"/>
      <c r="D17" s="1366"/>
      <c r="E17" s="1394"/>
      <c r="F17" s="1225"/>
      <c r="G17" s="1394"/>
      <c r="H17" s="1268"/>
      <c r="I17" s="1268"/>
    </row>
    <row r="18" spans="2:9" s="317" customFormat="1" ht="12.75" customHeight="1">
      <c r="B18" s="1391" t="s">
        <v>1442</v>
      </c>
      <c r="C18" s="1392"/>
      <c r="D18" s="1366"/>
      <c r="E18" s="1393"/>
      <c r="F18" s="1268" t="s">
        <v>884</v>
      </c>
      <c r="G18" s="1393" t="s">
        <v>2068</v>
      </c>
      <c r="H18" s="1268" t="s">
        <v>1275</v>
      </c>
      <c r="I18" s="1268"/>
    </row>
    <row r="19" spans="2:9" s="317" customFormat="1" ht="8.4499999999999993" customHeight="1">
      <c r="B19" s="1336"/>
      <c r="C19" s="1250"/>
      <c r="E19" s="1351"/>
      <c r="F19" s="1268"/>
      <c r="G19" s="322"/>
      <c r="H19" s="1268"/>
      <c r="I19" s="1268"/>
    </row>
    <row r="20" spans="2:9" s="317" customFormat="1" ht="13.5" customHeight="1">
      <c r="B20" s="1391" t="s">
        <v>1590</v>
      </c>
      <c r="C20" s="1392"/>
      <c r="D20" s="1366"/>
      <c r="E20" s="1393"/>
      <c r="F20" s="1268" t="s">
        <v>884</v>
      </c>
      <c r="G20" s="1393" t="s">
        <v>2068</v>
      </c>
      <c r="H20" s="1268" t="s">
        <v>99</v>
      </c>
      <c r="I20" s="1268"/>
    </row>
    <row r="21" spans="2:9" s="317" customFormat="1" ht="12.75" customHeight="1">
      <c r="B21" s="1336"/>
      <c r="C21" s="1250"/>
      <c r="E21" s="1351"/>
      <c r="F21" s="1268"/>
      <c r="G21" s="322"/>
      <c r="H21" s="1268"/>
      <c r="I21" s="1268"/>
    </row>
    <row r="22" spans="2:9" s="317" customFormat="1" ht="12.75" customHeight="1">
      <c r="B22" s="1385" t="s">
        <v>1279</v>
      </c>
      <c r="C22" s="1395"/>
      <c r="D22" s="1386"/>
      <c r="E22" s="1351"/>
      <c r="F22" s="1268"/>
      <c r="G22" s="322"/>
      <c r="H22" s="1268"/>
      <c r="I22" s="1268"/>
    </row>
    <row r="23" spans="2:9" s="317" customFormat="1" ht="12.75" customHeight="1">
      <c r="B23" s="1336" t="s">
        <v>1278</v>
      </c>
      <c r="C23" s="1250"/>
      <c r="E23" s="1351"/>
      <c r="F23" s="1268"/>
      <c r="G23" s="322"/>
      <c r="H23" s="1268"/>
      <c r="I23" s="1268"/>
    </row>
    <row r="24" spans="2:9" s="317" customFormat="1" ht="13.5" customHeight="1">
      <c r="B24" s="1391" t="s">
        <v>1277</v>
      </c>
      <c r="C24" s="1392"/>
      <c r="D24" s="1366"/>
      <c r="E24" s="1393"/>
      <c r="F24" s="1268" t="s">
        <v>884</v>
      </c>
      <c r="G24" s="1393" t="s">
        <v>2068</v>
      </c>
      <c r="H24" s="1268" t="s">
        <v>1275</v>
      </c>
      <c r="I24" s="1268"/>
    </row>
    <row r="25" spans="2:9" s="317" customFormat="1" ht="8.4499999999999993" customHeight="1">
      <c r="B25" s="1336"/>
      <c r="C25" s="1250"/>
      <c r="E25" s="1351"/>
      <c r="F25" s="1268"/>
      <c r="G25" s="322"/>
      <c r="H25" s="1268"/>
      <c r="I25" s="1268"/>
    </row>
    <row r="26" spans="2:9" s="317" customFormat="1" ht="13.5" customHeight="1">
      <c r="B26" s="1391" t="s">
        <v>1276</v>
      </c>
      <c r="C26" s="1392"/>
      <c r="D26" s="1366"/>
      <c r="E26" s="1394"/>
      <c r="F26" s="1225"/>
      <c r="G26" s="1394"/>
      <c r="H26" s="1268"/>
      <c r="I26" s="1268"/>
    </row>
    <row r="27" spans="2:9" s="317" customFormat="1" ht="12.75" customHeight="1">
      <c r="B27" s="1391" t="s">
        <v>1442</v>
      </c>
      <c r="C27" s="1392"/>
      <c r="D27" s="1366"/>
      <c r="E27" s="1393"/>
      <c r="F27" s="1268" t="s">
        <v>884</v>
      </c>
      <c r="G27" s="1393" t="s">
        <v>2068</v>
      </c>
      <c r="H27" s="1268" t="s">
        <v>1275</v>
      </c>
      <c r="I27" s="1268"/>
    </row>
    <row r="28" spans="2:9" s="317" customFormat="1" ht="12.75" customHeight="1">
      <c r="B28" s="1336"/>
      <c r="C28" s="1250"/>
      <c r="E28" s="1226"/>
    </row>
    <row r="29" spans="2:9" s="317" customFormat="1" ht="12.75" customHeight="1">
      <c r="B29" s="1336" t="s">
        <v>1274</v>
      </c>
      <c r="C29" s="1250"/>
      <c r="D29" s="2500" t="s">
        <v>2173</v>
      </c>
      <c r="E29" s="2500"/>
      <c r="F29" s="2500"/>
      <c r="G29" s="2500"/>
      <c r="H29" s="2500"/>
      <c r="I29" s="2500"/>
    </row>
    <row r="30" spans="2:9" s="317" customFormat="1">
      <c r="B30" s="1336"/>
      <c r="C30" s="322"/>
      <c r="D30" s="1388" t="s">
        <v>1744</v>
      </c>
      <c r="E30" s="1389"/>
      <c r="F30" s="1389"/>
      <c r="G30" s="1389"/>
      <c r="H30" s="1389"/>
      <c r="I30" s="1389"/>
    </row>
    <row r="31" spans="2:9" s="317" customFormat="1" ht="9.9499999999999993" customHeight="1">
      <c r="B31" s="1336"/>
      <c r="E31" s="1226"/>
    </row>
    <row r="32" spans="2:9" s="317" customFormat="1">
      <c r="B32" s="1336" t="s">
        <v>1273</v>
      </c>
      <c r="C32" s="1250"/>
      <c r="E32" s="1226"/>
    </row>
    <row r="33" spans="2:9" ht="13.5" customHeight="1">
      <c r="B33" s="1336" t="s">
        <v>1551</v>
      </c>
      <c r="C33" s="1250"/>
      <c r="E33" s="1393"/>
      <c r="F33" s="1268" t="s">
        <v>884</v>
      </c>
      <c r="G33" s="1393" t="s">
        <v>2068</v>
      </c>
      <c r="H33" s="1268" t="s">
        <v>99</v>
      </c>
    </row>
    <row r="34" spans="2:9" ht="8.25" customHeight="1"/>
    <row r="35" spans="2:9">
      <c r="B35" s="1396" t="s">
        <v>1745</v>
      </c>
      <c r="C35" s="1397"/>
      <c r="D35" s="1235"/>
    </row>
    <row r="36" spans="2:9" ht="6" customHeight="1">
      <c r="B36" s="1396"/>
      <c r="C36" s="1397"/>
      <c r="D36" s="1235"/>
    </row>
    <row r="37" spans="2:9" ht="17.25" customHeight="1">
      <c r="B37" s="1398" t="s">
        <v>1746</v>
      </c>
      <c r="C37" s="2501" t="s">
        <v>1747</v>
      </c>
      <c r="D37" s="2502"/>
      <c r="E37" s="2502"/>
      <c r="F37" s="2503"/>
      <c r="G37" s="2501" t="s">
        <v>1591</v>
      </c>
      <c r="H37" s="2502"/>
      <c r="I37" s="2503"/>
    </row>
    <row r="38" spans="2:9" ht="16.5" customHeight="1">
      <c r="B38" s="1399" t="s">
        <v>2174</v>
      </c>
      <c r="C38" s="2489" t="s">
        <v>2376</v>
      </c>
      <c r="D38" s="2490"/>
      <c r="E38" s="2490"/>
      <c r="F38" s="2491"/>
      <c r="G38" s="2504">
        <v>7917366</v>
      </c>
      <c r="H38" s="2505"/>
      <c r="I38" s="2506"/>
    </row>
    <row r="39" spans="2:9" ht="16.5" customHeight="1">
      <c r="B39" s="1399" t="s">
        <v>2378</v>
      </c>
      <c r="C39" s="2489" t="s">
        <v>2377</v>
      </c>
      <c r="D39" s="2490"/>
      <c r="E39" s="2490"/>
      <c r="F39" s="2491"/>
      <c r="G39" s="2492">
        <v>14610103</v>
      </c>
      <c r="H39" s="2492"/>
      <c r="I39" s="2492"/>
    </row>
    <row r="40" spans="2:9" ht="16.5" customHeight="1">
      <c r="B40" s="1399">
        <v>84.367000000000004</v>
      </c>
      <c r="C40" s="2489" t="s">
        <v>2175</v>
      </c>
      <c r="D40" s="2490"/>
      <c r="E40" s="2490"/>
      <c r="F40" s="2491"/>
      <c r="G40" s="2492">
        <v>1977203</v>
      </c>
      <c r="H40" s="2492"/>
      <c r="I40" s="2492"/>
    </row>
    <row r="41" spans="2:9" ht="16.5" customHeight="1">
      <c r="B41" s="1399"/>
      <c r="C41" s="2489"/>
      <c r="D41" s="2490"/>
      <c r="E41" s="2490"/>
      <c r="F41" s="2491"/>
      <c r="G41" s="2492"/>
      <c r="H41" s="2492"/>
      <c r="I41" s="2492"/>
    </row>
    <row r="42" spans="2:9" ht="16.5" customHeight="1">
      <c r="B42" s="1399"/>
      <c r="C42" s="2489"/>
      <c r="D42" s="2490"/>
      <c r="E42" s="2490"/>
      <c r="F42" s="2491"/>
      <c r="G42" s="2492"/>
      <c r="H42" s="2492"/>
      <c r="I42" s="2492"/>
    </row>
    <row r="43" spans="2:9" ht="16.5" customHeight="1">
      <c r="B43" s="1399"/>
      <c r="C43" s="2507" t="s">
        <v>1592</v>
      </c>
      <c r="D43" s="2508"/>
      <c r="E43" s="2508"/>
      <c r="F43" s="2509"/>
      <c r="G43" s="2510">
        <f>SUM(G38:I42)</f>
        <v>24504672</v>
      </c>
      <c r="H43" s="2510"/>
      <c r="I43" s="2510"/>
    </row>
    <row r="44" spans="2:9" ht="12.75" customHeight="1"/>
    <row r="45" spans="2:9" ht="12.75" customHeight="1">
      <c r="B45" s="1390" t="s">
        <v>2066</v>
      </c>
      <c r="D45" s="2511">
        <v>46589805</v>
      </c>
      <c r="E45" s="2512"/>
    </row>
    <row r="46" spans="2:9" ht="5.25" customHeight="1">
      <c r="B46" s="1400"/>
      <c r="D46" s="1401"/>
      <c r="E46" s="1402"/>
    </row>
    <row r="47" spans="2:9" ht="12.75" customHeight="1">
      <c r="B47" s="1268" t="s">
        <v>1593</v>
      </c>
      <c r="C47" s="1268"/>
      <c r="D47" s="1403">
        <f>+G43/D45</f>
        <v>0.52596639973058479</v>
      </c>
      <c r="E47" s="1404"/>
      <c r="F47" s="1405"/>
      <c r="I47" s="1406"/>
    </row>
    <row r="48" spans="2:9" ht="9.9499999999999993" customHeight="1"/>
    <row r="49" spans="1:9">
      <c r="B49" s="1336" t="s">
        <v>1272</v>
      </c>
      <c r="C49" s="1250"/>
      <c r="D49" s="1250"/>
      <c r="E49" s="2513">
        <v>1397694</v>
      </c>
      <c r="F49" s="2513"/>
      <c r="G49" s="2513"/>
      <c r="H49" s="322"/>
    </row>
    <row r="51" spans="1:9" ht="13.5" customHeight="1">
      <c r="B51" s="1336" t="s">
        <v>1271</v>
      </c>
      <c r="C51" s="1250"/>
      <c r="E51" s="1393"/>
      <c r="F51" s="1268" t="s">
        <v>884</v>
      </c>
      <c r="G51" s="1393" t="s">
        <v>2068</v>
      </c>
      <c r="H51" s="1268" t="s">
        <v>99</v>
      </c>
    </row>
    <row r="52" spans="1:9">
      <c r="B52" s="1328"/>
      <c r="C52" s="1265"/>
      <c r="D52" s="1407"/>
      <c r="E52" s="1408"/>
      <c r="F52" s="1409"/>
      <c r="G52" s="1409"/>
      <c r="H52" s="1409"/>
      <c r="I52" s="1409"/>
    </row>
    <row r="53" spans="1:9" ht="6" customHeight="1">
      <c r="B53" s="1384"/>
      <c r="C53" s="322"/>
      <c r="D53" s="1410"/>
      <c r="E53" s="1411"/>
      <c r="F53" s="1412"/>
      <c r="G53" s="1412"/>
      <c r="H53" s="1412"/>
      <c r="I53" s="1412"/>
    </row>
    <row r="54" spans="1:9" s="1416" customFormat="1" ht="14.25">
      <c r="A54" s="1413"/>
      <c r="B54" s="1414" t="s">
        <v>1748</v>
      </c>
      <c r="C54" s="1415"/>
      <c r="D54" s="1415"/>
    </row>
    <row r="55" spans="1:9" s="1416" customFormat="1" ht="12.75" customHeight="1">
      <c r="A55" s="1413"/>
      <c r="B55" s="1417" t="s">
        <v>1594</v>
      </c>
      <c r="C55" s="1413"/>
      <c r="D55" s="1413"/>
    </row>
    <row r="56" spans="1:9" s="1416" customFormat="1" ht="12.75" customHeight="1">
      <c r="A56" s="1413"/>
      <c r="B56" s="1417" t="s">
        <v>1595</v>
      </c>
      <c r="C56" s="1413"/>
      <c r="D56" s="1413"/>
    </row>
    <row r="57" spans="1:9" s="1416" customFormat="1" ht="3.95" customHeight="1">
      <c r="A57" s="1413"/>
      <c r="B57" s="1417"/>
      <c r="C57" s="1413"/>
      <c r="D57" s="1413"/>
    </row>
    <row r="58" spans="1:9" s="1416" customFormat="1" ht="13.5" customHeight="1">
      <c r="A58" s="1413"/>
      <c r="B58" s="1418" t="s">
        <v>1749</v>
      </c>
      <c r="C58" s="1419"/>
      <c r="D58" s="1419"/>
    </row>
    <row r="59" spans="1:9" s="1416" customFormat="1" ht="3.95" customHeight="1">
      <c r="A59" s="1413"/>
      <c r="B59" s="1418"/>
      <c r="C59" s="1419"/>
      <c r="D59" s="1419"/>
    </row>
    <row r="60" spans="1:9" s="1416" customFormat="1" ht="13.5" customHeight="1">
      <c r="A60" s="1413"/>
      <c r="B60" s="1418" t="s">
        <v>1750</v>
      </c>
      <c r="C60" s="1419"/>
      <c r="D60" s="1419"/>
    </row>
    <row r="61" spans="1:9" s="1416" customFormat="1" ht="3.95" customHeight="1">
      <c r="A61" s="1413"/>
      <c r="B61" s="1418"/>
      <c r="C61" s="1419"/>
      <c r="D61" s="1419"/>
    </row>
    <row r="62" spans="1:9" s="1416" customFormat="1" ht="12.75" customHeight="1">
      <c r="A62" s="1413"/>
      <c r="B62" s="1418" t="s">
        <v>1751</v>
      </c>
      <c r="C62" s="1419"/>
      <c r="D62" s="1419"/>
    </row>
    <row r="63" spans="1:9" s="1416" customFormat="1" ht="13.5" customHeight="1">
      <c r="A63" s="1413"/>
      <c r="B63" s="1417" t="s">
        <v>1596</v>
      </c>
      <c r="C63" s="1413"/>
      <c r="D63" s="1413"/>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F31" sqref="F31"/>
    </sheetView>
  </sheetViews>
  <sheetFormatPr defaultColWidth="9.140625" defaultRowHeight="12.75"/>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c r="B1" s="2493" t="str">
        <f>'Single Audit Cover'!A7</f>
        <v>Rockford SD 205</v>
      </c>
      <c r="C1" s="2493"/>
      <c r="D1" s="2493"/>
      <c r="E1" s="2493"/>
      <c r="F1" s="2493"/>
      <c r="G1" s="2493"/>
      <c r="H1" s="2493"/>
      <c r="I1" s="2493"/>
      <c r="J1" s="2493"/>
      <c r="K1" s="2493"/>
      <c r="L1" s="1342"/>
      <c r="M1" s="1342"/>
    </row>
    <row r="2" spans="1:13" ht="12" customHeight="1">
      <c r="B2" s="2495">
        <f>'Single Audit Cover'!E7</f>
        <v>4101205025</v>
      </c>
      <c r="C2" s="2495"/>
      <c r="D2" s="2495"/>
      <c r="E2" s="2495"/>
      <c r="F2" s="2495"/>
      <c r="G2" s="2495"/>
      <c r="H2" s="2495"/>
      <c r="I2" s="2495"/>
      <c r="J2" s="2495"/>
      <c r="K2" s="2495"/>
      <c r="L2" s="1343"/>
      <c r="M2" s="1344"/>
    </row>
    <row r="3" spans="1:13" ht="10.35" customHeight="1">
      <c r="B3" s="2516" t="s">
        <v>1284</v>
      </c>
      <c r="C3" s="2516"/>
      <c r="D3" s="2516"/>
      <c r="E3" s="2516"/>
      <c r="F3" s="2516"/>
      <c r="G3" s="2516"/>
      <c r="H3" s="2516"/>
      <c r="I3" s="2516"/>
      <c r="J3" s="2516"/>
      <c r="K3" s="2516"/>
      <c r="L3" s="1345"/>
      <c r="M3" s="1345"/>
    </row>
    <row r="4" spans="1:13" ht="14.25" customHeight="1">
      <c r="B4" s="2517" t="str">
        <f>'Single Audit Cover'!A4</f>
        <v>Year Ending June 30, 2019</v>
      </c>
      <c r="C4" s="2517"/>
      <c r="D4" s="2517"/>
      <c r="E4" s="2517"/>
      <c r="F4" s="2517"/>
      <c r="G4" s="2517"/>
      <c r="H4" s="2517"/>
      <c r="I4" s="2517"/>
      <c r="J4" s="2517"/>
      <c r="K4" s="2517"/>
      <c r="L4" s="313"/>
      <c r="M4" s="313"/>
    </row>
    <row r="5" spans="1:13" ht="7.5" customHeight="1">
      <c r="B5" s="1228" t="s">
        <v>1168</v>
      </c>
      <c r="C5" s="1228"/>
    </row>
    <row r="6" spans="1:13" ht="7.5" customHeight="1">
      <c r="B6" s="1346"/>
      <c r="C6" s="1346"/>
      <c r="D6" s="1347"/>
      <c r="E6" s="1347"/>
      <c r="F6" s="1347"/>
      <c r="G6" s="1348"/>
      <c r="H6" s="1347"/>
      <c r="I6" s="1348"/>
      <c r="J6" s="1347"/>
      <c r="K6" s="1347"/>
      <c r="L6" s="1349"/>
    </row>
    <row r="7" spans="1:13" ht="12.75" customHeight="1">
      <c r="A7" s="1250"/>
      <c r="B7" s="2517" t="s">
        <v>1295</v>
      </c>
      <c r="C7" s="2517"/>
      <c r="D7" s="2518"/>
      <c r="E7" s="2518"/>
      <c r="F7" s="2518"/>
      <c r="G7" s="2518"/>
      <c r="H7" s="2518"/>
      <c r="I7" s="2518"/>
      <c r="J7" s="2518"/>
      <c r="K7" s="2518"/>
      <c r="L7" s="1350"/>
    </row>
    <row r="8" spans="1:13" ht="7.5" customHeight="1">
      <c r="B8" s="322"/>
      <c r="C8" s="322"/>
      <c r="D8" s="322"/>
      <c r="E8" s="322"/>
      <c r="F8" s="322"/>
      <c r="G8" s="1351"/>
      <c r="H8" s="322"/>
      <c r="I8" s="1351"/>
      <c r="J8" s="322"/>
      <c r="K8" s="322"/>
      <c r="L8" s="1349"/>
    </row>
    <row r="9" spans="1:13" ht="9.6" customHeight="1">
      <c r="B9" s="1347"/>
      <c r="C9" s="1347"/>
      <c r="D9" s="1347"/>
      <c r="E9" s="1347"/>
      <c r="F9" s="1347"/>
      <c r="G9" s="1348"/>
      <c r="H9" s="1347"/>
      <c r="I9" s="1348"/>
      <c r="J9" s="1347"/>
      <c r="K9" s="1347"/>
      <c r="L9" s="1349"/>
    </row>
    <row r="10" spans="1:13" ht="16.5" customHeight="1">
      <c r="B10" s="1352" t="s">
        <v>1738</v>
      </c>
      <c r="C10" s="1353" t="s">
        <v>1986</v>
      </c>
      <c r="D10" s="1354" t="s">
        <v>2219</v>
      </c>
      <c r="E10" s="322"/>
      <c r="F10" s="1355" t="s">
        <v>1294</v>
      </c>
      <c r="G10" s="1356"/>
      <c r="H10" s="1357" t="s">
        <v>1293</v>
      </c>
      <c r="I10" s="1356"/>
      <c r="J10" s="1358" t="s">
        <v>1292</v>
      </c>
      <c r="K10" s="322"/>
      <c r="L10" s="1349"/>
    </row>
    <row r="11" spans="1:13" ht="13.5" customHeight="1">
      <c r="B11" s="322"/>
      <c r="C11" s="322"/>
      <c r="D11" s="322"/>
      <c r="E11" s="322"/>
      <c r="F11" s="322"/>
      <c r="G11" s="1351"/>
      <c r="H11" s="322"/>
      <c r="I11" s="1359" t="s">
        <v>1291</v>
      </c>
      <c r="J11" s="322"/>
      <c r="K11" s="1360"/>
      <c r="L11" s="1349"/>
    </row>
    <row r="12" spans="1:13" ht="13.5" customHeight="1">
      <c r="B12" s="1262"/>
      <c r="C12" s="1262"/>
      <c r="D12" s="322"/>
      <c r="E12" s="322"/>
      <c r="F12" s="322"/>
      <c r="G12" s="1351"/>
      <c r="H12" s="322"/>
      <c r="I12" s="1351"/>
      <c r="J12" s="322"/>
      <c r="L12" s="1349"/>
    </row>
    <row r="13" spans="1:13" s="1250" customFormat="1" ht="13.5" customHeight="1">
      <c r="B13" s="1361" t="s">
        <v>1290</v>
      </c>
      <c r="C13" s="1361"/>
      <c r="D13" s="1362"/>
      <c r="E13" s="1362"/>
      <c r="F13" s="1362"/>
      <c r="G13" s="1363"/>
      <c r="H13" s="1362"/>
      <c r="I13" s="1363"/>
      <c r="J13" s="1362"/>
      <c r="K13" s="1362"/>
      <c r="L13" s="1364"/>
    </row>
    <row r="14" spans="1:13" ht="45.75" customHeight="1">
      <c r="B14" s="2515"/>
      <c r="C14" s="2515"/>
      <c r="D14" s="2515"/>
      <c r="E14" s="2515"/>
      <c r="F14" s="2515"/>
      <c r="G14" s="2515"/>
      <c r="H14" s="2515"/>
      <c r="I14" s="2515"/>
      <c r="J14" s="2515"/>
      <c r="K14" s="2515"/>
      <c r="L14" s="1365"/>
    </row>
    <row r="15" spans="1:13" ht="4.5" customHeight="1">
      <c r="B15" s="1366"/>
      <c r="C15" s="1366"/>
      <c r="D15" s="1367"/>
      <c r="E15" s="1367"/>
      <c r="F15" s="1367"/>
      <c r="H15" s="1367"/>
      <c r="J15" s="1367"/>
      <c r="K15" s="1367"/>
      <c r="L15" s="1365"/>
    </row>
    <row r="16" spans="1:13" s="1250" customFormat="1" ht="13.5" customHeight="1">
      <c r="B16" s="1361" t="s">
        <v>1289</v>
      </c>
      <c r="C16" s="1361"/>
      <c r="D16" s="1362"/>
      <c r="E16" s="1362"/>
      <c r="F16" s="1362"/>
      <c r="G16" s="1363"/>
      <c r="H16" s="1362"/>
      <c r="I16" s="1363"/>
      <c r="J16" s="1362"/>
      <c r="K16" s="1362"/>
      <c r="L16" s="1364"/>
    </row>
    <row r="17" spans="2:12" ht="45.75" customHeight="1">
      <c r="B17" s="2515"/>
      <c r="C17" s="2515"/>
      <c r="D17" s="2515"/>
      <c r="E17" s="2515"/>
      <c r="F17" s="2515"/>
      <c r="G17" s="2515"/>
      <c r="H17" s="2515"/>
      <c r="I17" s="2515"/>
      <c r="J17" s="2515"/>
      <c r="K17" s="2515"/>
      <c r="L17" s="1349"/>
    </row>
    <row r="18" spans="2:12" ht="4.5" customHeight="1">
      <c r="B18" s="1366"/>
      <c r="C18" s="1366"/>
      <c r="L18" s="1349"/>
    </row>
    <row r="19" spans="2:12" s="1250" customFormat="1" ht="13.5" customHeight="1">
      <c r="B19" s="1361" t="s">
        <v>1739</v>
      </c>
      <c r="C19" s="1361"/>
      <c r="D19" s="1362"/>
      <c r="E19" s="1362"/>
      <c r="F19" s="1362"/>
      <c r="G19" s="1363"/>
      <c r="H19" s="1362"/>
      <c r="I19" s="1363"/>
      <c r="J19" s="1362"/>
      <c r="K19" s="1362"/>
      <c r="L19" s="1364"/>
    </row>
    <row r="20" spans="2:12" ht="45.75" customHeight="1">
      <c r="B20" s="2519"/>
      <c r="C20" s="2519"/>
      <c r="D20" s="2515"/>
      <c r="E20" s="2515"/>
      <c r="F20" s="2515"/>
      <c r="G20" s="2515"/>
      <c r="H20" s="2515"/>
      <c r="I20" s="2515"/>
      <c r="J20" s="2515"/>
      <c r="K20" s="2515"/>
      <c r="L20" s="1349"/>
    </row>
    <row r="21" spans="2:12" ht="4.5" customHeight="1">
      <c r="B21" s="1368"/>
      <c r="C21" s="1368"/>
      <c r="L21" s="1349"/>
    </row>
    <row r="22" spans="2:12" ht="13.5" customHeight="1">
      <c r="B22" s="1361" t="s">
        <v>1288</v>
      </c>
      <c r="C22" s="1361"/>
      <c r="D22" s="1347"/>
      <c r="E22" s="1347"/>
      <c r="F22" s="1347"/>
      <c r="G22" s="1348"/>
      <c r="H22" s="1347"/>
      <c r="I22" s="1348"/>
      <c r="J22" s="1347"/>
      <c r="K22" s="1347"/>
      <c r="L22" s="1349"/>
    </row>
    <row r="23" spans="2:12" ht="45" customHeight="1">
      <c r="B23" s="2515"/>
      <c r="C23" s="2515"/>
      <c r="D23" s="2515"/>
      <c r="E23" s="2515"/>
      <c r="F23" s="2515"/>
      <c r="G23" s="2515"/>
      <c r="H23" s="2515"/>
      <c r="I23" s="2515"/>
      <c r="J23" s="2515"/>
      <c r="K23" s="2515"/>
      <c r="L23" s="1349"/>
    </row>
    <row r="24" spans="2:12" ht="4.5" customHeight="1">
      <c r="B24" s="1366"/>
      <c r="C24" s="1366"/>
      <c r="L24" s="1349"/>
    </row>
    <row r="25" spans="2:12" ht="13.5" customHeight="1">
      <c r="B25" s="1361" t="s">
        <v>1287</v>
      </c>
      <c r="C25" s="1361"/>
      <c r="D25" s="1347"/>
      <c r="E25" s="1347"/>
      <c r="F25" s="1347"/>
      <c r="G25" s="1348"/>
      <c r="H25" s="1347"/>
      <c r="I25" s="1348"/>
      <c r="J25" s="1347"/>
      <c r="K25" s="1347"/>
      <c r="L25" s="1349"/>
    </row>
    <row r="26" spans="2:12" ht="45.75" customHeight="1">
      <c r="B26" s="2515"/>
      <c r="C26" s="2515"/>
      <c r="D26" s="2515"/>
      <c r="E26" s="2515"/>
      <c r="F26" s="2515"/>
      <c r="G26" s="2515"/>
      <c r="H26" s="2515"/>
      <c r="I26" s="2515"/>
      <c r="J26" s="2515"/>
      <c r="K26" s="2515"/>
      <c r="L26" s="1349"/>
    </row>
    <row r="27" spans="2:12" ht="4.5" customHeight="1">
      <c r="B27" s="1366"/>
      <c r="C27" s="1366"/>
      <c r="L27" s="1349"/>
    </row>
    <row r="28" spans="2:12" ht="13.5" customHeight="1">
      <c r="B28" s="1369" t="s">
        <v>1286</v>
      </c>
      <c r="C28" s="1369"/>
      <c r="D28" s="1347"/>
      <c r="E28" s="1347"/>
      <c r="F28" s="1347"/>
      <c r="G28" s="1348"/>
      <c r="H28" s="1347"/>
      <c r="I28" s="1348"/>
      <c r="J28" s="1347"/>
      <c r="K28" s="1347"/>
      <c r="L28" s="1349"/>
    </row>
    <row r="29" spans="2:12" ht="45.75" customHeight="1">
      <c r="B29" s="2514"/>
      <c r="C29" s="2514"/>
      <c r="D29" s="2515"/>
      <c r="E29" s="2515"/>
      <c r="F29" s="2515"/>
      <c r="G29" s="2515"/>
      <c r="H29" s="2515"/>
      <c r="I29" s="2515"/>
      <c r="J29" s="2515"/>
      <c r="K29" s="2515"/>
      <c r="L29" s="1349"/>
    </row>
    <row r="30" spans="2:12" ht="4.5" customHeight="1">
      <c r="B30" s="1370"/>
      <c r="C30" s="1370"/>
      <c r="D30" s="322"/>
      <c r="E30" s="322"/>
      <c r="F30" s="322"/>
      <c r="G30" s="1351"/>
      <c r="H30" s="322"/>
      <c r="I30" s="1351"/>
      <c r="J30" s="322"/>
      <c r="K30" s="322"/>
      <c r="L30" s="1349"/>
    </row>
    <row r="31" spans="2:12" s="322" customFormat="1" ht="13.5" customHeight="1">
      <c r="B31" s="1371" t="s">
        <v>1740</v>
      </c>
      <c r="C31" s="1371"/>
      <c r="D31" s="1346"/>
      <c r="E31" s="1347"/>
      <c r="F31" s="1347"/>
      <c r="G31" s="1348"/>
      <c r="H31" s="1347"/>
      <c r="I31" s="1348"/>
      <c r="J31" s="1347"/>
      <c r="K31" s="1347"/>
      <c r="L31" s="1349"/>
    </row>
    <row r="32" spans="2:12" s="322" customFormat="1" ht="44.25" customHeight="1">
      <c r="B32" s="2514"/>
      <c r="C32" s="2514"/>
      <c r="D32" s="2515"/>
      <c r="E32" s="2515"/>
      <c r="F32" s="2515"/>
      <c r="G32" s="2515"/>
      <c r="H32" s="2515"/>
      <c r="I32" s="2515"/>
      <c r="J32" s="2515"/>
      <c r="K32" s="2515"/>
      <c r="L32" s="1349"/>
    </row>
    <row r="33" spans="1:13" s="322" customFormat="1" ht="4.5" customHeight="1">
      <c r="B33" s="1370"/>
      <c r="C33" s="1370"/>
      <c r="G33" s="1351"/>
      <c r="I33" s="1351"/>
      <c r="L33" s="1349"/>
    </row>
    <row r="34" spans="1:13" s="322" customFormat="1">
      <c r="A34" s="1265"/>
      <c r="B34" s="1372"/>
      <c r="C34" s="1372"/>
      <c r="D34" s="1372"/>
      <c r="E34" s="1372"/>
      <c r="F34" s="1372"/>
      <c r="G34" s="1373"/>
      <c r="H34" s="1372"/>
      <c r="I34" s="1373"/>
      <c r="J34" s="1372"/>
      <c r="K34" s="1372"/>
      <c r="L34" s="1349"/>
    </row>
    <row r="35" spans="1:13" ht="11.85" customHeight="1">
      <c r="B35" s="1374" t="s">
        <v>1741</v>
      </c>
      <c r="C35" s="1374"/>
      <c r="D35" s="322"/>
      <c r="E35" s="322"/>
      <c r="F35" s="322"/>
      <c r="L35" s="1349"/>
    </row>
    <row r="36" spans="1:13" ht="9.6" customHeight="1">
      <c r="B36" s="1268" t="s">
        <v>1837</v>
      </c>
      <c r="C36" s="1268"/>
      <c r="L36" s="1349"/>
    </row>
    <row r="37" spans="1:13" ht="9.6" customHeight="1">
      <c r="B37" s="1268" t="s">
        <v>1838</v>
      </c>
      <c r="C37" s="1268"/>
    </row>
    <row r="38" spans="1:13" ht="11.85" customHeight="1">
      <c r="B38" s="1375" t="s">
        <v>1742</v>
      </c>
      <c r="C38" s="1375"/>
    </row>
    <row r="39" spans="1:13" ht="9.6" customHeight="1">
      <c r="B39" s="1268" t="s">
        <v>1285</v>
      </c>
      <c r="C39" s="1268"/>
      <c r="M39" s="1376"/>
    </row>
    <row r="40" spans="1:13" ht="12.6" customHeight="1">
      <c r="B40" s="1375" t="s">
        <v>1743</v>
      </c>
      <c r="C40" s="1375"/>
      <c r="M40" s="1376"/>
    </row>
    <row r="41" spans="1:13" ht="9.6" customHeight="1">
      <c r="B41" s="1268"/>
      <c r="C41" s="1268"/>
      <c r="M41" s="1376"/>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F31" sqref="F31"/>
    </sheetView>
  </sheetViews>
  <sheetFormatPr defaultColWidth="9.140625" defaultRowHeight="12.75"/>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c r="B1" s="2520" t="str">
        <f>'Single Audit Cover'!A7</f>
        <v>Rockford SD 205</v>
      </c>
      <c r="C1" s="2520"/>
      <c r="D1" s="2520"/>
      <c r="E1" s="2520"/>
      <c r="F1" s="2520"/>
      <c r="G1" s="2520"/>
      <c r="H1" s="2520"/>
      <c r="I1" s="2520"/>
      <c r="J1" s="2520"/>
      <c r="K1" s="2520"/>
      <c r="L1" s="1420"/>
    </row>
    <row r="2" spans="1:12" ht="12.75" customHeight="1">
      <c r="B2" s="2521">
        <f>'Single Audit Cover'!E7</f>
        <v>4101205025</v>
      </c>
      <c r="C2" s="2521"/>
      <c r="D2" s="2521"/>
      <c r="E2" s="2521"/>
      <c r="F2" s="2521"/>
      <c r="G2" s="2521"/>
      <c r="H2" s="2521"/>
      <c r="I2" s="2521"/>
      <c r="J2" s="2521"/>
      <c r="K2" s="2521"/>
      <c r="L2" s="1421"/>
    </row>
    <row r="3" spans="1:12" ht="12.75" customHeight="1">
      <c r="B3" s="2516" t="s">
        <v>1284</v>
      </c>
      <c r="C3" s="2516"/>
      <c r="D3" s="2516"/>
      <c r="E3" s="2516"/>
      <c r="F3" s="2516"/>
      <c r="G3" s="2516"/>
      <c r="H3" s="2516"/>
      <c r="I3" s="2516"/>
      <c r="J3" s="2516"/>
      <c r="K3" s="2516"/>
      <c r="L3" s="1345"/>
    </row>
    <row r="4" spans="1:12" ht="12.75" customHeight="1">
      <c r="B4" s="2516" t="str">
        <f>'Single Audit Cover'!A4</f>
        <v>Year Ending June 30, 2019</v>
      </c>
      <c r="C4" s="2516"/>
      <c r="D4" s="2516"/>
      <c r="E4" s="2516"/>
      <c r="F4" s="2516"/>
      <c r="G4" s="2516"/>
      <c r="H4" s="2516"/>
      <c r="I4" s="2516"/>
      <c r="J4" s="2516"/>
      <c r="K4" s="2516"/>
      <c r="L4" s="1345"/>
    </row>
    <row r="5" spans="1:12" ht="5.25" customHeight="1">
      <c r="B5" s="1228" t="s">
        <v>1168</v>
      </c>
      <c r="C5" s="1228"/>
      <c r="L5" s="322"/>
    </row>
    <row r="6" spans="1:12" ht="30.75" customHeight="1">
      <c r="A6" s="322"/>
      <c r="B6" s="2522" t="s">
        <v>1307</v>
      </c>
      <c r="C6" s="2522"/>
      <c r="D6" s="2522"/>
      <c r="E6" s="2522"/>
      <c r="F6" s="2522"/>
      <c r="G6" s="2522"/>
      <c r="H6" s="2522"/>
      <c r="I6" s="2522"/>
      <c r="J6" s="2522"/>
      <c r="K6" s="2522"/>
      <c r="L6" s="322"/>
    </row>
    <row r="7" spans="1:12" ht="4.5" customHeight="1">
      <c r="B7" s="1347"/>
      <c r="C7" s="1347"/>
      <c r="D7" s="1347"/>
      <c r="E7" s="1347"/>
      <c r="F7" s="1347"/>
      <c r="G7" s="1348"/>
      <c r="H7" s="1347"/>
      <c r="I7" s="1348"/>
      <c r="J7" s="1347"/>
      <c r="K7" s="1347"/>
      <c r="L7" s="322"/>
    </row>
    <row r="8" spans="1:12" ht="13.5" customHeight="1">
      <c r="B8" s="1355" t="s">
        <v>1752</v>
      </c>
      <c r="C8" s="1422" t="s">
        <v>1986</v>
      </c>
      <c r="D8" s="1423" t="s">
        <v>2219</v>
      </c>
      <c r="E8" s="322"/>
      <c r="F8" s="1352" t="s">
        <v>1294</v>
      </c>
      <c r="G8" s="1424"/>
      <c r="H8" s="1425" t="s">
        <v>1306</v>
      </c>
      <c r="I8" s="1424"/>
      <c r="J8" s="1426" t="s">
        <v>1305</v>
      </c>
      <c r="L8" s="322"/>
    </row>
    <row r="9" spans="1:12" ht="13.5" customHeight="1">
      <c r="D9" s="322"/>
      <c r="E9" s="322"/>
      <c r="F9" s="322"/>
      <c r="G9" s="1351"/>
      <c r="H9" s="322"/>
      <c r="I9" s="1427" t="s">
        <v>1291</v>
      </c>
      <c r="J9" s="322"/>
      <c r="K9" s="1428"/>
      <c r="L9" s="322"/>
    </row>
    <row r="10" spans="1:12" ht="4.5" customHeight="1">
      <c r="B10" s="1429"/>
      <c r="C10" s="1429"/>
      <c r="D10" s="1382"/>
      <c r="E10" s="1382"/>
      <c r="F10" s="1382"/>
      <c r="G10" s="1383"/>
      <c r="H10" s="1382"/>
      <c r="I10" s="1383"/>
      <c r="J10" s="1382"/>
      <c r="K10" s="1382"/>
      <c r="L10" s="322"/>
    </row>
    <row r="11" spans="1:12" ht="5.25" customHeight="1">
      <c r="B11" s="322"/>
      <c r="C11" s="322"/>
      <c r="D11" s="304"/>
      <c r="E11" s="322"/>
      <c r="F11" s="322"/>
      <c r="G11" s="1351"/>
      <c r="H11" s="322"/>
      <c r="I11" s="1351"/>
      <c r="J11" s="322"/>
      <c r="K11" s="1387"/>
      <c r="L11" s="322"/>
    </row>
    <row r="12" spans="1:12" ht="13.5" customHeight="1">
      <c r="B12" s="1352" t="s">
        <v>1304</v>
      </c>
      <c r="C12" s="1352"/>
      <c r="D12" s="304"/>
      <c r="E12" s="322"/>
      <c r="F12" s="2500"/>
      <c r="G12" s="2500"/>
      <c r="H12" s="2500"/>
      <c r="I12" s="2500"/>
      <c r="J12" s="2500"/>
      <c r="K12" s="2500"/>
      <c r="L12" s="322"/>
    </row>
    <row r="13" spans="1:12" ht="9.6" customHeight="1">
      <c r="B13" s="1225"/>
      <c r="C13" s="1225"/>
      <c r="D13" s="304"/>
      <c r="E13" s="322"/>
      <c r="F13" s="322"/>
      <c r="G13" s="1351"/>
      <c r="H13" s="322"/>
      <c r="I13" s="1351"/>
      <c r="J13" s="322"/>
      <c r="K13" s="1387"/>
      <c r="L13" s="322"/>
    </row>
    <row r="14" spans="1:12" ht="13.5" customHeight="1">
      <c r="B14" s="1355" t="s">
        <v>1303</v>
      </c>
      <c r="C14" s="1355"/>
      <c r="D14" s="2523"/>
      <c r="E14" s="2523"/>
      <c r="F14" s="2523"/>
      <c r="H14" s="1430" t="s">
        <v>1302</v>
      </c>
      <c r="I14" s="2524"/>
      <c r="J14" s="2524"/>
      <c r="K14" s="2524"/>
      <c r="L14" s="322"/>
    </row>
    <row r="15" spans="1:12" ht="9.4" customHeight="1">
      <c r="B15" s="1355"/>
      <c r="C15" s="1355"/>
      <c r="D15" s="1341"/>
      <c r="E15" s="1228"/>
      <c r="F15" s="1228"/>
      <c r="G15" s="1254"/>
      <c r="H15" s="1228"/>
      <c r="I15" s="1431"/>
      <c r="J15" s="1262"/>
      <c r="K15" s="1259"/>
      <c r="L15" s="322"/>
    </row>
    <row r="16" spans="1:12" ht="13.5" customHeight="1">
      <c r="B16" s="1355" t="s">
        <v>1301</v>
      </c>
      <c r="C16" s="1355"/>
      <c r="D16" s="2524"/>
      <c r="E16" s="2524"/>
      <c r="F16" s="2524"/>
      <c r="G16" s="2524"/>
      <c r="H16" s="2524"/>
      <c r="I16" s="2524"/>
      <c r="J16" s="2524"/>
      <c r="K16" s="2524"/>
      <c r="L16" s="322"/>
    </row>
    <row r="17" spans="2:12" ht="13.5" customHeight="1">
      <c r="B17" s="1355" t="s">
        <v>1300</v>
      </c>
      <c r="C17" s="1355"/>
      <c r="D17" s="2525"/>
      <c r="E17" s="2525"/>
      <c r="F17" s="2525"/>
      <c r="G17" s="2525"/>
      <c r="H17" s="2525"/>
      <c r="I17" s="2525"/>
      <c r="J17" s="2525"/>
      <c r="K17" s="2525"/>
      <c r="L17" s="322"/>
    </row>
    <row r="18" spans="2:12" ht="9.4" customHeight="1">
      <c r="B18" s="1382"/>
      <c r="C18" s="1382"/>
      <c r="D18" s="1382"/>
      <c r="E18" s="1382"/>
      <c r="F18" s="1382"/>
      <c r="G18" s="1383"/>
      <c r="H18" s="1382"/>
      <c r="I18" s="1383"/>
      <c r="J18" s="1382"/>
      <c r="K18" s="1382"/>
      <c r="L18" s="322"/>
    </row>
    <row r="19" spans="2:12" ht="13.5" customHeight="1">
      <c r="B19" s="1432" t="s">
        <v>1299</v>
      </c>
      <c r="C19" s="1432"/>
      <c r="D19" s="328"/>
      <c r="E19" s="328"/>
      <c r="F19" s="328"/>
      <c r="G19" s="1433"/>
      <c r="H19" s="328"/>
      <c r="I19" s="1433"/>
      <c r="J19" s="322"/>
      <c r="K19" s="322"/>
      <c r="L19" s="322"/>
    </row>
    <row r="20" spans="2:12" ht="35.25" customHeight="1">
      <c r="B20" s="2515"/>
      <c r="C20" s="2515"/>
      <c r="D20" s="2515"/>
      <c r="E20" s="2515"/>
      <c r="F20" s="2515"/>
      <c r="G20" s="2515"/>
      <c r="H20" s="2515"/>
      <c r="I20" s="2515"/>
      <c r="J20" s="2515"/>
      <c r="K20" s="2515"/>
      <c r="L20" s="1387"/>
    </row>
    <row r="21" spans="2:12" ht="4.5" customHeight="1">
      <c r="B21" s="1434"/>
      <c r="C21" s="1434"/>
      <c r="D21" s="1435"/>
      <c r="E21" s="1435"/>
      <c r="F21" s="1435"/>
      <c r="G21" s="1383"/>
      <c r="H21" s="1435"/>
      <c r="I21" s="1383"/>
      <c r="J21" s="1435"/>
      <c r="K21" s="1435"/>
      <c r="L21" s="1387"/>
    </row>
    <row r="22" spans="2:12" ht="13.35" customHeight="1">
      <c r="B22" s="1432" t="s">
        <v>1753</v>
      </c>
      <c r="C22" s="1432"/>
      <c r="D22" s="322"/>
      <c r="E22" s="322"/>
      <c r="F22" s="322"/>
      <c r="G22" s="1351"/>
      <c r="H22" s="322"/>
      <c r="I22" s="1351"/>
      <c r="J22" s="322"/>
      <c r="K22" s="322"/>
      <c r="L22" s="322"/>
    </row>
    <row r="23" spans="2:12" ht="37.5" customHeight="1">
      <c r="B23" s="2515"/>
      <c r="C23" s="2515"/>
      <c r="D23" s="2515"/>
      <c r="E23" s="2515"/>
      <c r="F23" s="2515"/>
      <c r="G23" s="2515"/>
      <c r="H23" s="2515"/>
      <c r="I23" s="2515"/>
      <c r="J23" s="2515"/>
      <c r="K23" s="2515"/>
      <c r="L23" s="322"/>
    </row>
    <row r="24" spans="2:12" ht="4.5" customHeight="1">
      <c r="B24" s="1434"/>
      <c r="C24" s="1434"/>
      <c r="D24" s="1382"/>
      <c r="E24" s="1382"/>
      <c r="F24" s="1382"/>
      <c r="G24" s="1383"/>
      <c r="H24" s="1382"/>
      <c r="I24" s="1383"/>
      <c r="J24" s="1382"/>
      <c r="K24" s="1382"/>
      <c r="L24" s="322"/>
    </row>
    <row r="25" spans="2:12" ht="13.5" customHeight="1">
      <c r="B25" s="1432" t="s">
        <v>1754</v>
      </c>
      <c r="C25" s="1432"/>
      <c r="D25" s="322"/>
      <c r="E25" s="322"/>
      <c r="F25" s="322"/>
      <c r="G25" s="1351"/>
      <c r="H25" s="322"/>
      <c r="I25" s="1351"/>
      <c r="J25" s="322"/>
      <c r="K25" s="322"/>
      <c r="L25" s="322"/>
    </row>
    <row r="26" spans="2:12" ht="37.5" customHeight="1">
      <c r="B26" s="2515"/>
      <c r="C26" s="2515"/>
      <c r="D26" s="2515"/>
      <c r="E26" s="2515"/>
      <c r="F26" s="2515"/>
      <c r="G26" s="2515"/>
      <c r="H26" s="2515"/>
      <c r="I26" s="2515"/>
      <c r="J26" s="2515"/>
      <c r="K26" s="2515"/>
      <c r="L26" s="322"/>
    </row>
    <row r="27" spans="2:12" ht="4.5" customHeight="1">
      <c r="B27" s="1436"/>
      <c r="C27" s="1436"/>
      <c r="D27" s="1436"/>
      <c r="E27" s="1382"/>
      <c r="F27" s="1382"/>
      <c r="G27" s="1383"/>
      <c r="H27" s="1382"/>
      <c r="I27" s="1383"/>
      <c r="J27" s="1382"/>
      <c r="K27" s="1382"/>
      <c r="L27" s="322"/>
    </row>
    <row r="28" spans="2:12" ht="13.5" customHeight="1">
      <c r="B28" s="1432" t="s">
        <v>1755</v>
      </c>
      <c r="C28" s="1432"/>
      <c r="D28" s="322"/>
      <c r="E28" s="322"/>
      <c r="F28" s="322"/>
      <c r="G28" s="1351"/>
      <c r="H28" s="322"/>
      <c r="I28" s="1351"/>
      <c r="J28" s="322"/>
      <c r="K28" s="322"/>
      <c r="L28" s="322"/>
    </row>
    <row r="29" spans="2:12" ht="37.5" customHeight="1">
      <c r="B29" s="2515"/>
      <c r="C29" s="2515"/>
      <c r="D29" s="2515"/>
      <c r="E29" s="2515"/>
      <c r="F29" s="2515"/>
      <c r="G29" s="2515"/>
      <c r="H29" s="2515"/>
      <c r="I29" s="2515"/>
      <c r="J29" s="2515"/>
      <c r="K29" s="2515"/>
      <c r="L29" s="322"/>
    </row>
    <row r="30" spans="2:12" ht="4.5" customHeight="1">
      <c r="B30" s="1434"/>
      <c r="C30" s="1434"/>
      <c r="D30" s="1382"/>
      <c r="E30" s="1382"/>
      <c r="F30" s="1382"/>
      <c r="G30" s="1383"/>
      <c r="H30" s="1382"/>
      <c r="I30" s="1383"/>
      <c r="J30" s="1382"/>
      <c r="K30" s="1382"/>
      <c r="L30" s="322"/>
    </row>
    <row r="31" spans="2:12" ht="13.5" customHeight="1">
      <c r="B31" s="1432" t="s">
        <v>1298</v>
      </c>
      <c r="C31" s="1432"/>
      <c r="D31" s="322"/>
      <c r="E31" s="322"/>
      <c r="F31" s="322"/>
      <c r="G31" s="1351"/>
      <c r="H31" s="322"/>
      <c r="I31" s="1351"/>
      <c r="J31" s="322"/>
      <c r="K31" s="322"/>
      <c r="L31" s="322"/>
    </row>
    <row r="32" spans="2:12" ht="37.5" customHeight="1">
      <c r="B32" s="2515"/>
      <c r="C32" s="2515"/>
      <c r="D32" s="2515"/>
      <c r="E32" s="2515"/>
      <c r="F32" s="2515"/>
      <c r="G32" s="2515"/>
      <c r="H32" s="2515"/>
      <c r="I32" s="2515"/>
      <c r="J32" s="2515"/>
      <c r="K32" s="2515"/>
      <c r="L32" s="322"/>
    </row>
    <row r="33" spans="2:12" ht="4.5" customHeight="1">
      <c r="B33" s="1434"/>
      <c r="C33" s="1434"/>
      <c r="D33" s="1382"/>
      <c r="E33" s="1382"/>
      <c r="F33" s="1382"/>
      <c r="G33" s="1383"/>
      <c r="H33" s="1382"/>
      <c r="I33" s="1383"/>
      <c r="J33" s="1382"/>
      <c r="K33" s="1382"/>
      <c r="L33" s="322"/>
    </row>
    <row r="34" spans="2:12" ht="13.5" customHeight="1">
      <c r="B34" s="1352" t="s">
        <v>1297</v>
      </c>
      <c r="C34" s="1352"/>
      <c r="D34" s="322"/>
      <c r="E34" s="322"/>
      <c r="F34" s="322"/>
      <c r="G34" s="1351"/>
      <c r="H34" s="322"/>
      <c r="I34" s="1351"/>
      <c r="J34" s="322"/>
      <c r="K34" s="322"/>
      <c r="L34" s="322"/>
    </row>
    <row r="35" spans="2:12" ht="37.5" customHeight="1">
      <c r="B35" s="2515"/>
      <c r="C35" s="2515"/>
      <c r="D35" s="2515"/>
      <c r="E35" s="2515"/>
      <c r="F35" s="2515"/>
      <c r="G35" s="2515"/>
      <c r="H35" s="2515"/>
      <c r="I35" s="2515"/>
      <c r="J35" s="2515"/>
      <c r="K35" s="2515"/>
      <c r="L35" s="322"/>
    </row>
    <row r="36" spans="2:12" ht="4.5" customHeight="1">
      <c r="B36" s="1434"/>
      <c r="C36" s="1434"/>
      <c r="D36" s="1382"/>
      <c r="E36" s="1382"/>
      <c r="F36" s="1382"/>
      <c r="G36" s="1383"/>
      <c r="H36" s="1382"/>
      <c r="I36" s="1383"/>
      <c r="J36" s="1382"/>
      <c r="K36" s="1382"/>
      <c r="L36" s="322"/>
    </row>
    <row r="37" spans="2:12" ht="13.5" customHeight="1">
      <c r="B37" s="1352" t="s">
        <v>1296</v>
      </c>
      <c r="C37" s="1352"/>
      <c r="D37" s="322"/>
      <c r="E37" s="322"/>
      <c r="F37" s="322"/>
      <c r="G37" s="1351"/>
      <c r="H37" s="322"/>
      <c r="I37" s="1351"/>
      <c r="J37" s="322"/>
      <c r="K37" s="322"/>
      <c r="L37" s="322"/>
    </row>
    <row r="38" spans="2:12" ht="35.25" customHeight="1">
      <c r="B38" s="2515"/>
      <c r="C38" s="2515"/>
      <c r="D38" s="2515"/>
      <c r="E38" s="2515"/>
      <c r="F38" s="2515"/>
      <c r="G38" s="2515"/>
      <c r="H38" s="2515"/>
      <c r="I38" s="2515"/>
      <c r="J38" s="2515"/>
      <c r="K38" s="2515"/>
      <c r="L38" s="322"/>
    </row>
    <row r="39" spans="2:12" ht="4.5" customHeight="1">
      <c r="B39" s="1370"/>
      <c r="C39" s="1370"/>
      <c r="D39" s="322"/>
      <c r="E39" s="322"/>
      <c r="F39" s="322"/>
      <c r="G39" s="1351"/>
      <c r="H39" s="322"/>
      <c r="I39" s="1351"/>
      <c r="J39" s="322"/>
      <c r="K39" s="322"/>
      <c r="L39" s="322"/>
    </row>
    <row r="40" spans="2:12" s="322" customFormat="1" ht="13.5" customHeight="1">
      <c r="B40" s="1371" t="s">
        <v>1756</v>
      </c>
      <c r="C40" s="1371"/>
      <c r="D40" s="1346"/>
      <c r="E40" s="1347"/>
      <c r="F40" s="1347"/>
      <c r="G40" s="1348"/>
      <c r="H40" s="1347"/>
      <c r="I40" s="1348"/>
      <c r="J40" s="1347"/>
      <c r="K40" s="1347"/>
    </row>
    <row r="41" spans="2:12" s="322" customFormat="1" ht="33.75" customHeight="1">
      <c r="B41" s="2515"/>
      <c r="C41" s="2515"/>
      <c r="D41" s="2515"/>
      <c r="E41" s="2515"/>
      <c r="F41" s="2515"/>
      <c r="G41" s="2515"/>
      <c r="H41" s="2515"/>
      <c r="I41" s="2515"/>
      <c r="J41" s="2515"/>
      <c r="K41" s="2515"/>
    </row>
    <row r="42" spans="2:12" s="322" customFormat="1" ht="4.5" customHeight="1">
      <c r="B42" s="1370"/>
      <c r="C42" s="1370"/>
      <c r="G42" s="1351"/>
      <c r="I42" s="1351"/>
    </row>
    <row r="43" spans="2:12" ht="7.5" customHeight="1">
      <c r="B43" s="1437"/>
      <c r="C43" s="1437"/>
      <c r="D43" s="1438"/>
      <c r="E43" s="1438"/>
      <c r="F43" s="1438"/>
      <c r="G43" s="1439"/>
      <c r="H43" s="1438"/>
      <c r="I43" s="1439"/>
      <c r="J43" s="1438"/>
      <c r="K43" s="1438"/>
    </row>
    <row r="44" spans="2:12" ht="13.5" customHeight="1">
      <c r="B44" s="1374" t="s">
        <v>1757</v>
      </c>
      <c r="C44" s="1374"/>
      <c r="D44" s="322"/>
      <c r="E44" s="322"/>
      <c r="F44" s="322"/>
    </row>
    <row r="45" spans="2:12" ht="10.5" customHeight="1">
      <c r="B45" s="1375" t="s">
        <v>1758</v>
      </c>
      <c r="C45" s="1375"/>
      <c r="G45" s="317"/>
      <c r="I45" s="317"/>
    </row>
    <row r="46" spans="2:12" ht="11.1" customHeight="1">
      <c r="B46" s="1375" t="s">
        <v>1759</v>
      </c>
      <c r="C46" s="1375"/>
      <c r="G46" s="317"/>
      <c r="I46" s="317"/>
    </row>
    <row r="47" spans="2:12" ht="11.1" customHeight="1">
      <c r="B47" s="1375" t="s">
        <v>1760</v>
      </c>
      <c r="C47" s="1375"/>
      <c r="G47" s="317"/>
      <c r="I47" s="317"/>
    </row>
    <row r="48" spans="2:12" ht="11.1" customHeight="1">
      <c r="B48" s="1375" t="s">
        <v>1761</v>
      </c>
      <c r="C48" s="1375"/>
      <c r="G48" s="317"/>
      <c r="I48" s="317"/>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F31" sqref="F31"/>
    </sheetView>
  </sheetViews>
  <sheetFormatPr defaultColWidth="9.140625" defaultRowHeight="12.75"/>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0" customFormat="1" ht="12.75" customHeight="1">
      <c r="B1" s="2493" t="str">
        <f>'Single Audit Cover'!A7</f>
        <v>Rockford SD 205</v>
      </c>
      <c r="C1" s="2493"/>
      <c r="D1" s="2493"/>
      <c r="E1" s="1440"/>
    </row>
    <row r="2" spans="2:5" s="1250" customFormat="1" ht="12.75" customHeight="1">
      <c r="B2" s="2495">
        <f>'Single Audit Cover'!E7</f>
        <v>4101205025</v>
      </c>
      <c r="C2" s="2495"/>
      <c r="D2" s="2495"/>
      <c r="E2" s="1441"/>
    </row>
    <row r="3" spans="2:5" ht="12.75" customHeight="1">
      <c r="B3" s="2516" t="s">
        <v>1762</v>
      </c>
      <c r="C3" s="2516"/>
      <c r="D3" s="2516"/>
      <c r="E3" s="1242"/>
    </row>
    <row r="4" spans="2:5" s="1250" customFormat="1" ht="12.75" customHeight="1">
      <c r="B4" s="2526" t="str">
        <f>'Single Audit Cover'!A4</f>
        <v>Year Ending June 30, 2019</v>
      </c>
      <c r="C4" s="2526"/>
      <c r="D4" s="2526"/>
      <c r="E4" s="1442"/>
    </row>
    <row r="5" spans="2:5" s="1250" customFormat="1" ht="40.15" customHeight="1">
      <c r="B5" s="1443" t="s">
        <v>1763</v>
      </c>
      <c r="C5" s="328"/>
      <c r="D5" s="328"/>
      <c r="E5" s="328"/>
    </row>
    <row r="6" spans="2:5" s="1250" customFormat="1" ht="13.5" customHeight="1">
      <c r="B6" s="1444" t="s">
        <v>1314</v>
      </c>
      <c r="C6" s="1444" t="s">
        <v>1313</v>
      </c>
      <c r="D6" s="1444" t="s">
        <v>1764</v>
      </c>
    </row>
    <row r="7" spans="2:5" ht="13.5" customHeight="1">
      <c r="B7" s="1445"/>
      <c r="C7" s="324"/>
      <c r="D7" s="324"/>
      <c r="E7" s="324"/>
    </row>
    <row r="8" spans="2:5" ht="13.5" customHeight="1">
      <c r="B8" s="1445" t="s">
        <v>2379</v>
      </c>
      <c r="C8" s="324"/>
      <c r="D8" s="324"/>
      <c r="E8" s="324"/>
    </row>
    <row r="9" spans="2:5" ht="13.5" customHeight="1">
      <c r="B9" s="1446"/>
      <c r="C9" s="323"/>
      <c r="D9" s="323"/>
      <c r="E9" s="323"/>
    </row>
    <row r="10" spans="2:5" ht="13.5" customHeight="1">
      <c r="B10" s="1445"/>
      <c r="C10" s="323"/>
      <c r="D10" s="323"/>
      <c r="E10" s="323"/>
    </row>
    <row r="11" spans="2:5" ht="13.5" customHeight="1">
      <c r="B11" s="1445"/>
      <c r="C11" s="323"/>
      <c r="D11" s="323"/>
      <c r="E11" s="323"/>
    </row>
    <row r="12" spans="2:5" ht="13.5" customHeight="1">
      <c r="B12" s="1445"/>
      <c r="C12" s="323"/>
      <c r="D12" s="323"/>
      <c r="E12" s="323"/>
    </row>
    <row r="13" spans="2:5" ht="13.5" customHeight="1">
      <c r="B13" s="1445"/>
      <c r="C13" s="323"/>
      <c r="D13" s="323"/>
      <c r="E13" s="323"/>
    </row>
    <row r="14" spans="2:5" ht="13.5" customHeight="1">
      <c r="B14" s="1445"/>
      <c r="C14" s="323"/>
      <c r="D14" s="323"/>
      <c r="E14" s="323"/>
    </row>
    <row r="15" spans="2:5" ht="13.5" customHeight="1">
      <c r="B15" s="1445"/>
      <c r="C15" s="323"/>
      <c r="D15" s="323"/>
      <c r="E15" s="323"/>
    </row>
    <row r="16" spans="2:5" ht="13.5" customHeight="1">
      <c r="B16" s="1445"/>
      <c r="C16" s="323"/>
      <c r="D16" s="323"/>
      <c r="E16" s="323"/>
    </row>
    <row r="17" spans="2:5" ht="13.5" customHeight="1">
      <c r="B17" s="1445"/>
      <c r="C17" s="323"/>
      <c r="D17" s="323"/>
      <c r="E17" s="323"/>
    </row>
    <row r="18" spans="2:5" ht="13.5" customHeight="1">
      <c r="B18" s="1445"/>
      <c r="C18" s="323"/>
      <c r="D18" s="323"/>
      <c r="E18" s="323"/>
    </row>
    <row r="19" spans="2:5" ht="13.5" customHeight="1">
      <c r="B19" s="1445"/>
      <c r="C19" s="323"/>
      <c r="D19" s="323"/>
      <c r="E19" s="323"/>
    </row>
    <row r="20" spans="2:5" ht="13.5" customHeight="1">
      <c r="B20" s="1445"/>
      <c r="C20" s="323"/>
      <c r="D20" s="323"/>
      <c r="E20" s="323"/>
    </row>
    <row r="21" spans="2:5" ht="13.5" customHeight="1">
      <c r="B21" s="1445"/>
      <c r="C21" s="323"/>
      <c r="D21" s="323"/>
      <c r="E21" s="323"/>
    </row>
    <row r="22" spans="2:5" ht="13.5" customHeight="1">
      <c r="B22" s="1445"/>
      <c r="C22" s="323"/>
      <c r="D22" s="323"/>
      <c r="E22" s="323"/>
    </row>
    <row r="23" spans="2:5" ht="13.5" customHeight="1">
      <c r="B23" s="1445"/>
      <c r="C23" s="323"/>
      <c r="D23" s="323"/>
      <c r="E23" s="323"/>
    </row>
    <row r="24" spans="2:5" ht="13.5" customHeight="1">
      <c r="B24" s="1445"/>
      <c r="C24" s="323"/>
      <c r="D24" s="323"/>
      <c r="E24" s="323"/>
    </row>
    <row r="25" spans="2:5" ht="13.5" customHeight="1">
      <c r="B25" s="1445"/>
      <c r="C25" s="323"/>
      <c r="D25" s="323"/>
      <c r="E25" s="323"/>
    </row>
    <row r="26" spans="2:5" ht="13.5" customHeight="1">
      <c r="B26" s="1445"/>
      <c r="C26" s="323"/>
      <c r="D26" s="323"/>
      <c r="E26" s="323"/>
    </row>
    <row r="27" spans="2:5" ht="13.5" customHeight="1">
      <c r="B27" s="1445"/>
      <c r="C27" s="323"/>
      <c r="D27" s="323"/>
      <c r="E27" s="323"/>
    </row>
    <row r="28" spans="2:5" ht="13.5" customHeight="1">
      <c r="B28" s="1445"/>
      <c r="C28" s="323"/>
      <c r="D28" s="323"/>
      <c r="E28" s="323"/>
    </row>
    <row r="29" spans="2:5" ht="13.5" customHeight="1">
      <c r="B29" s="1445"/>
      <c r="C29" s="323"/>
      <c r="D29" s="323"/>
      <c r="E29" s="323"/>
    </row>
    <row r="30" spans="2:5" ht="13.5" customHeight="1">
      <c r="B30" s="1445"/>
      <c r="C30" s="323"/>
      <c r="D30" s="323"/>
      <c r="E30" s="323"/>
    </row>
    <row r="31" spans="2:5" ht="13.5" customHeight="1">
      <c r="B31" s="1445"/>
      <c r="C31" s="323"/>
      <c r="D31" s="323"/>
      <c r="E31" s="323"/>
    </row>
    <row r="32" spans="2:5" ht="13.5" customHeight="1">
      <c r="B32" s="1447"/>
      <c r="C32" s="323"/>
      <c r="D32" s="323"/>
      <c r="E32" s="323"/>
    </row>
    <row r="33" spans="2:5" ht="13.5" customHeight="1">
      <c r="B33" s="1448"/>
      <c r="C33" s="323"/>
      <c r="D33" s="323"/>
      <c r="E33" s="323"/>
    </row>
    <row r="34" spans="2:5" ht="13.5" customHeight="1">
      <c r="B34" s="1449"/>
      <c r="C34" s="323"/>
      <c r="D34" s="323"/>
      <c r="E34" s="323"/>
    </row>
    <row r="35" spans="2:5" ht="13.5" customHeight="1">
      <c r="B35" s="1448"/>
      <c r="C35" s="323"/>
      <c r="D35" s="323"/>
      <c r="E35" s="323"/>
    </row>
    <row r="36" spans="2:5" ht="13.5" customHeight="1">
      <c r="B36" s="1449"/>
      <c r="C36" s="323"/>
      <c r="D36" s="323"/>
      <c r="E36" s="323"/>
    </row>
    <row r="37" spans="2:5" ht="13.5" customHeight="1">
      <c r="B37" s="1449"/>
      <c r="C37" s="323"/>
      <c r="D37" s="323"/>
      <c r="E37" s="323"/>
    </row>
    <row r="38" spans="2:5" ht="13.5" customHeight="1">
      <c r="B38" s="1448"/>
      <c r="C38" s="323"/>
      <c r="D38" s="323"/>
      <c r="E38" s="323"/>
    </row>
    <row r="39" spans="2:5" ht="13.5" customHeight="1">
      <c r="B39" s="1449"/>
      <c r="C39" s="323"/>
      <c r="D39" s="323"/>
      <c r="E39" s="323"/>
    </row>
    <row r="40" spans="2:5" ht="13.5" customHeight="1">
      <c r="B40" s="1448"/>
      <c r="C40" s="323"/>
      <c r="D40" s="323"/>
      <c r="E40" s="323"/>
    </row>
    <row r="41" spans="2:5" ht="13.5" customHeight="1">
      <c r="B41" s="1450"/>
      <c r="C41" s="323"/>
      <c r="D41" s="323"/>
      <c r="E41" s="323"/>
    </row>
    <row r="42" spans="2:5" ht="13.5" customHeight="1">
      <c r="B42" s="1451"/>
      <c r="C42" s="323"/>
      <c r="D42" s="323"/>
      <c r="E42" s="323"/>
    </row>
    <row r="43" spans="2:5" ht="12.75" customHeight="1">
      <c r="B43" s="1452"/>
      <c r="C43" s="1453"/>
      <c r="D43" s="1453"/>
      <c r="E43" s="323"/>
    </row>
    <row r="44" spans="2:5" ht="12.2" customHeight="1">
      <c r="B44" s="1225" t="s">
        <v>1312</v>
      </c>
      <c r="C44" s="322"/>
    </row>
    <row r="45" spans="2:5" ht="12.2" customHeight="1">
      <c r="B45" s="1454" t="s">
        <v>1765</v>
      </c>
    </row>
    <row r="46" spans="2:5" ht="12.2" customHeight="1">
      <c r="B46" s="1454" t="s">
        <v>1766</v>
      </c>
    </row>
    <row r="47" spans="2:5" ht="12.2" customHeight="1">
      <c r="B47" s="1455" t="s">
        <v>1311</v>
      </c>
    </row>
    <row r="48" spans="2:5" ht="12.2" customHeight="1">
      <c r="B48" s="1455" t="s">
        <v>1310</v>
      </c>
    </row>
    <row r="49" spans="2:5" ht="12.2" customHeight="1">
      <c r="B49" s="1455" t="s">
        <v>1309</v>
      </c>
    </row>
    <row r="50" spans="2:5" ht="12.2" customHeight="1">
      <c r="B50" s="1455" t="s">
        <v>1308</v>
      </c>
    </row>
    <row r="53" spans="2:5" ht="12.75" customHeight="1"/>
    <row r="54" spans="2:5" ht="12.75" customHeight="1">
      <c r="B54" s="1235"/>
    </row>
    <row r="55" spans="2:5" ht="12.75" customHeight="1"/>
    <row r="56" spans="2:5" ht="12.75" customHeight="1">
      <c r="B56" s="322"/>
      <c r="C56" s="322"/>
      <c r="D56" s="322"/>
      <c r="E56" s="322"/>
    </row>
    <row r="57" spans="2:5" ht="12.75" customHeight="1">
      <c r="B57" s="322"/>
      <c r="C57" s="322"/>
      <c r="D57" s="322"/>
      <c r="E57" s="322"/>
    </row>
    <row r="58" spans="2:5" ht="12.75" customHeight="1">
      <c r="B58" s="322"/>
      <c r="C58" s="322"/>
      <c r="D58" s="322"/>
      <c r="E58" s="322"/>
    </row>
    <row r="59" spans="2:5" ht="12.75" customHeight="1">
      <c r="B59" s="322"/>
      <c r="C59" s="322"/>
      <c r="D59" s="322"/>
      <c r="E59" s="322"/>
    </row>
    <row r="60" spans="2:5" ht="12.75" customHeight="1">
      <c r="B60" s="322"/>
      <c r="C60" s="322"/>
      <c r="D60" s="322"/>
      <c r="E60" s="322"/>
    </row>
    <row r="61" spans="2:5" ht="12.75" customHeight="1">
      <c r="B61" s="322"/>
      <c r="C61" s="322"/>
      <c r="D61" s="322"/>
      <c r="E61" s="322"/>
    </row>
    <row r="62" spans="2:5" ht="12.75" customHeight="1">
      <c r="B62" s="322"/>
      <c r="C62" s="322"/>
      <c r="D62" s="322"/>
      <c r="E62" s="322"/>
    </row>
    <row r="63" spans="2:5" ht="12.75" customHeight="1">
      <c r="B63" s="322"/>
      <c r="C63" s="322"/>
      <c r="D63" s="322"/>
      <c r="E63" s="322"/>
    </row>
    <row r="67" spans="2:2">
      <c r="B67" s="1374"/>
    </row>
    <row r="68" spans="2:2">
      <c r="B68" s="1268"/>
    </row>
    <row r="69" spans="2:2">
      <c r="B69" s="1268"/>
    </row>
    <row r="70" spans="2:2">
      <c r="B70" s="1375"/>
    </row>
    <row r="71" spans="2:2">
      <c r="B71" s="1375"/>
    </row>
    <row r="72" spans="2:2">
      <c r="B72" s="1375"/>
    </row>
    <row r="73" spans="2:2">
      <c r="B73" s="1268"/>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schemas.microsoft.com/office/2006/documentManagement/types"/>
    <ds:schemaRef ds:uri="http://schemas.microsoft.com/office/2006/metadata/properties"/>
    <ds:schemaRef ds:uri="4d435f69-8686-490b-bd6d-b153bf22ab50"/>
    <ds:schemaRef ds:uri="http://schemas.microsoft.com/office/infopath/2007/PartnerControls"/>
    <ds:schemaRef ds:uri="http://purl.org/dc/dcmitype/"/>
    <ds:schemaRef ds:uri="http://schemas.microsoft.com/sharepoint/v3"/>
    <ds:schemaRef ds:uri="6ce3111e-7420-4802-b50a-75d4e9a0b980"/>
    <ds:schemaRef ds:uri="http://purl.org/dc/terms/"/>
    <ds:schemaRef ds:uri="http://schemas.openxmlformats.org/package/2006/metadata/core-properties"/>
    <ds:schemaRef ds:uri="d21dc803-237d-4c68-8692-8d731fd29118"/>
    <ds:schemaRef ds:uri="http://www.w3.org/XML/1998/namespace"/>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2019-11-07T21:01:37Z</cp:lastPrinted>
  <dcterms:created xsi:type="dcterms:W3CDTF">2003-10-29T19:06:34Z</dcterms:created>
  <dcterms:modified xsi:type="dcterms:W3CDTF">2020-01-27T20:20:27Z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