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4492EF0-9A2D-482C-8F6E-92D3A862ECE8}"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SEFA'!$B$1:$M$54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35" i="179" l="1"/>
  <c r="L34" i="179"/>
  <c r="L33" i="179"/>
  <c r="L32" i="179"/>
  <c r="L31" i="179"/>
  <c r="L30" i="179"/>
  <c r="L29" i="179"/>
  <c r="L28" i="179"/>
  <c r="L27" i="179"/>
  <c r="L26" i="179"/>
  <c r="L25" i="179"/>
  <c r="L24" i="179"/>
  <c r="L23" i="179"/>
  <c r="L22"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2" i="36"/>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11" i="37"/>
  <c r="J22" i="37"/>
  <c r="L22" i="37"/>
  <c r="D24" i="37"/>
  <c r="B4270" i="106" s="1"/>
  <c r="D4270" i="106" s="1"/>
  <c r="L5" i="11" l="1"/>
  <c r="B2056" i="106" s="1"/>
  <c r="D2056" i="106" s="1"/>
  <c r="D69" i="36"/>
  <c r="D54" i="36"/>
  <c r="L15" i="11"/>
  <c r="B3459" i="106" s="1"/>
  <c r="D3459" i="106" s="1"/>
  <c r="F56" i="34"/>
  <c r="G33" i="108"/>
  <c r="L13" i="11"/>
  <c r="B2060" i="106" s="1"/>
  <c r="D2060" i="106" s="1"/>
  <c r="D31" i="108"/>
  <c r="B1124" i="106"/>
  <c r="D1124" i="106" s="1"/>
  <c r="F44" i="34"/>
  <c r="F77" i="4"/>
  <c r="B3255" i="106" s="1"/>
  <c r="D3255" i="106" s="1"/>
  <c r="L367" i="29"/>
  <c r="K76" i="4"/>
  <c r="B3586" i="106" s="1"/>
  <c r="D3586" i="106" s="1"/>
  <c r="H28" i="118"/>
  <c r="H112" i="29"/>
  <c r="B7018" i="106" s="1"/>
  <c r="D7018" i="106" s="1"/>
  <c r="D14" i="4"/>
  <c r="B2570" i="106" s="1"/>
  <c r="D2570" i="106" s="1"/>
  <c r="E30" i="108"/>
  <c r="E34" i="108"/>
  <c r="D37" i="108"/>
  <c r="F37" i="108"/>
  <c r="E26" i="108"/>
  <c r="I210" i="29"/>
  <c r="B7071" i="106" s="1"/>
  <c r="D7071" i="106" s="1"/>
  <c r="D36" i="108"/>
  <c r="B1274" i="106"/>
  <c r="D1274" i="106" s="1"/>
  <c r="G38" i="108"/>
  <c r="G30" i="108"/>
  <c r="F36" i="108"/>
  <c r="G26" i="108"/>
  <c r="K28" i="118"/>
  <c r="O27" i="118" s="1"/>
  <c r="O29" i="118" s="1"/>
  <c r="D22" i="37"/>
  <c r="H33" i="118"/>
  <c r="L342" i="29"/>
  <c r="B7727" i="106"/>
  <c r="D7727" i="106" s="1"/>
  <c r="F27" i="108"/>
  <c r="B7078" i="106"/>
  <c r="D7078" i="106" s="1"/>
  <c r="J41" i="3"/>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L16" i="11" l="1"/>
  <c r="B2061" i="106" s="1"/>
  <c r="D2061" i="106" s="1"/>
  <c r="B2031" i="106"/>
  <c r="D2031" i="106" s="1"/>
  <c r="L114" i="29"/>
  <c r="B1317" i="106"/>
  <c r="D1317" i="106" s="1"/>
  <c r="B1328" i="106"/>
  <c r="D1328" i="106" s="1"/>
  <c r="I7" i="4"/>
  <c r="B4444" i="106" s="1"/>
  <c r="D4444" i="106" s="1"/>
  <c r="F66" i="34"/>
  <c r="D41" i="108"/>
  <c r="E43" i="108"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<sst xmlns="http://schemas.openxmlformats.org/spreadsheetml/2006/main" count="5061" uniqueCount="2084">
  <si>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</si>
  <si>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</si>
  <si>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</si>
  <si>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</si>
  <si>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</si>
  <si>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</si>
  <si>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</si>
  <si>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</si>
  <si>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</si>
  <si>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</si>
  <si>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</si>
  <si>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</si>
  <si>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</si>
  <si>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</si>
  <si>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</si>
  <si>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</si>
  <si>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</si>
  <si>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</si>
  <si>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</si>
  <si>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</si>
  <si>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</si>
  <si>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</si>
  <si>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</si>
  <si>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</si>
  <si>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</si>
  <si>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</si>
  <si>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</si>
  <si>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</si>
  <si>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</si>
  <si>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</si>
  <si>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</si>
  <si>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</si>
  <si>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</si>
  <si>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</si>
  <si>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</si>
  <si>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</si>
  <si>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</si>
  <si>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</si>
  <si>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</si>
  <si>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</si>
  <si>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</si>
  <si>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</si>
  <si>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</si>
  <si>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</si>
  <si>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</si>
  <si>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</si>
  <si>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</si>
  <si>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</si>
  <si>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</si>
  <si>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</si>
  <si>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</si>
  <si>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</si>
  <si>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</si>
  <si>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</si>
  <si>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</si>
  <si>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</si>
  <si>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</si>
  <si>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</si>
  <si>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</si>
  <si>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</si>
  <si>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</si>
  <si>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</si>
  <si>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</si>
  <si>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</si>
  <si>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</si>
  <si>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</si>
  <si>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</si>
  <si>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</si>
  <si>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</si>
  <si>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</si>
  <si>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</si>
  <si>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</si>
  <si>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</si>
  <si>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</si>
  <si>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</si>
  <si>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</si>
  <si>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</si>
  <si>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</si>
  <si>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</si>
  <si>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</si>
  <si>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</si>
  <si>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</si>
  <si>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</si>
  <si>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</si>
  <si>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</si>
  <si>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</si>
  <si>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</si>
  <si>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</si>
  <si>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</si>
  <si>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</si>
  <si>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</si>
  <si>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</si>
  <si>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</si>
  <si>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</si>
  <si>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</si>
  <si>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</si>
  <si>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</si>
  <si>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</si>
  <si>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</si>
  <si>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</si>
  <si>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</si>
  <si>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</si>
  <si>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</si>
  <si>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</si>
  <si>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</si>
  <si>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</si>
  <si>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</si>
  <si>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</si>
  <si>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</si>
  <si>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</si>
  <si>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</si>
  <si>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</si>
  <si>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</si>
  <si>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</si>
  <si>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</si>
  <si>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</si>
  <si>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</si>
  <si>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</si>
  <si>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</si>
  <si>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</si>
  <si>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</si>
  <si>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</si>
  <si>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</si>
  <si>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</si>
  <si>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</si>
  <si>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</si>
  <si>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</si>
  <si>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</si>
  <si>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</si>
  <si>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</si>
  <si>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</si>
  <si>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</si>
  <si>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</si>
  <si>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</si>
  <si>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</si>
  <si>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</si>
  <si>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</si>
  <si>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</si>
  <si>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</si>
  <si>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</si>
  <si>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</si>
  <si>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</si>
  <si>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</si>
  <si>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</si>
  <si>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</si>
  <si>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</si>
  <si>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</si>
  <si>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</si>
  <si>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</si>
  <si>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</si>
  <si>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</si>
  <si>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</si>
  <si>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</si>
  <si>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</si>
  <si>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</si>
  <si>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</si>
  <si>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</si>
  <si>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</si>
  <si>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</si>
  <si>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</si>
  <si>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</si>
  <si>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</si>
  <si>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</si>
  <si>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</si>
  <si>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</si>
  <si>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</si>
  <si>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</si>
  <si>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</si>
  <si>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</si>
  <si>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</si>
  <si>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</si>
  <si>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</si>
  <si>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</si>
  <si>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</si>
  <si>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</si>
  <si>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</si>
  <si>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</si>
  <si>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</si>
  <si>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</si>
  <si>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</si>
  <si>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</si>
  <si>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</si>
  <si>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</si>
  <si>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</si>
  <si>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</si>
  <si>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</si>
  <si>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</si>
  <si>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</si>
  <si>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</si>
  <si>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</si>
  <si>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</si>
  <si>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</si>
  <si>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</si>
  <si>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</si>
  <si>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</si>
  <si>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</si>
  <si>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</si>
  <si>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</si>
  <si>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</si>
  <si>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</si>
  <si>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</si>
  <si>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</si>
  <si>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</si>
  <si>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</si>
  <si>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</si>
  <si>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</si>
  <si>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</si>
  <si>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</si>
  <si>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</si>
  <si>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</si>
  <si>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</si>
  <si>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</si>
  <si>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</si>
  <si>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</si>
  <si>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</si>
  <si>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</si>
  <si>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</si>
  <si>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</si>
  <si>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</si>
  <si>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</si>
  <si>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</si>
  <si>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</si>
  <si>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</si>
  <si>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</si>
  <si>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</si>
  <si>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</si>
  <si>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</si>
  <si>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</si>
  <si>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</si>
  <si>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</si>
  <si>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</si>
  <si>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</si>
  <si>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</si>
  <si>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</si>
  <si>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</si>
  <si>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</si>
  <si>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</si>
  <si>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</si>
  <si>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</si>
  <si>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</si>
  <si>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</si>
  <si>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</si>
  <si>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</si>
  <si>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</si>
  <si>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</si>
  <si>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</si>
  <si>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</si>
  <si>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</si>
  <si>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</si>
  <si>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</si>
  <si>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</si>
  <si>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</si>
  <si>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</si>
  <si>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</si>
  <si>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</si>
  <si>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</si>
  <si>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</si>
  <si>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</si>
  <si>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</si>
  <si>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</si>
  <si>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</si>
  <si>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</si>
  <si>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</si>
  <si>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</si>
  <si>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</si>
  <si>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</si>
  <si>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</si>
  <si>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</si>
  <si>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</si>
  <si>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</si>
  <si>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</si>
  <si>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</si>
  <si>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</si>
  <si>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</si>
  <si>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</si>
  <si>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</si>
  <si>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</si>
  <si>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</si>
  <si>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</si>
  <si>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</si>
  <si>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</si>
  <si>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</si>
  <si>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</si>
  <si>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</si>
  <si>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</si>
  <si>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</si>
  <si>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</si>
  <si>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</si>
  <si>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</si>
  <si>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</si>
  <si>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</si>
  <si>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</si>
  <si>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</si>
  <si>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</si>
  <si>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</si>
  <si>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</si>
  <si>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</si>
  <si>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</si>
  <si>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</si>
  <si>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</si>
  <si>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</si>
  <si>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</si>
  <si>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</si>
  <si>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</si>
  <si>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</si>
  <si>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</si>
  <si>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</si>
  <si>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</si>
  <si>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</si>
  <si>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</si>
  <si>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</si>
  <si>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</si>
  <si>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</si>
  <si>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</si>
  <si>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</si>
  <si>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</si>
  <si>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</si>
  <si>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</si>
  <si>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</si>
  <si>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</si>
  <si>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</si>
  <si>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</si>
  <si>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</si>
  <si>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</si>
  <si>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</si>
  <si>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</si>
  <si>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</si>
  <si>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</si>
  <si>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</si>
  <si>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</si>
  <si>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</si>
  <si>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</si>
  <si>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</si>
  <si>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</si>
  <si>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</si>
  <si>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</si>
  <si>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</si>
  <si>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</si>
  <si>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</si>
  <si>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</si>
  <si>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</si>
  <si>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</si>
  <si>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</si>
  <si>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</si>
  <si>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</si>
  <si>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</si>
  <si>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</si>
  <si>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</si>
  <si>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</si>
  <si>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</si>
  <si>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</si>
  <si>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</si>
  <si>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</si>
  <si>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</si>
  <si>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</si>
  <si>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</si>
  <si>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</si>
  <si>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</si>
  <si>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</si>
  <si>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</si>
  <si>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</si>
  <si>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</si>
  <si>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</si>
  <si>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</si>
  <si>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</si>
  <si>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</si>
  <si>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</si>
  <si>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</si>
  <si>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</si>
  <si>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</si>
  <si>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</si>
  <si>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</si>
  <si>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</si>
  <si>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</si>
  <si>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</si>
  <si>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</si>
  <si>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</si>
  <si>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</si>
  <si>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</si>
  <si>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</si>
  <si>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</si>
  <si>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</si>
  <si>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</si>
  <si>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</si>
  <si>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</si>
  <si>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</si>
  <si>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</si>
  <si>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</si>
  <si>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</si>
  <si>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</si>
  <si>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</si>
  <si>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</si>
  <si>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</si>
  <si>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</si>
  <si>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</si>
  <si>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</si>
  <si>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</si>
  <si>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</si>
  <si>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</si>
  <si>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</si>
  <si>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</si>
  <si>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</si>
  <si>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</si>
  <si>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</si>
  <si>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</si>
  <si>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</si>
  <si>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</si>
  <si>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</si>
  <si>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</si>
  <si>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</si>
  <si>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</si>
  <si>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</si>
  <si>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</si>
  <si>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</si>
  <si>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</si>
  <si>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</si>
  <si>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</si>
  <si>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</si>
  <si>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</si>
  <si>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</si>
  <si>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</si>
  <si>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</si>
  <si>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</si>
  <si>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</si>
  <si>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</si>
  <si>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</si>
  <si>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</si>
  <si>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</si>
  <si>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</si>
  <si>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</si>
  <si>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</si>
  <si>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</si>
  <si>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</si>
  <si>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</si>
  <si>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</si>
  <si>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</si>
  <si>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</si>
  <si>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</si>
  <si>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</si>
  <si>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</si>
  <si>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</si>
  <si>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</si>
  <si>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</si>
  <si>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</si>
  <si>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</si>
  <si>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</si>
  <si>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</si>
  <si>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</si>
  <si>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</si>
  <si>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</si>
  <si>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</si>
  <si>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</si>
  <si>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</si>
  <si>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</si>
  <si>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</si>
  <si>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</si>
  <si>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</si>
  <si>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</si>
  <si>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</si>
  <si>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</si>
  <si>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</si>
  <si>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</si>
  <si>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</si>
  <si>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</si>
  <si>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</si>
  <si>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</si>
  <si>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</si>
  <si>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</si>
  <si>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</si>
  <si>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</si>
  <si>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</si>
  <si>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</si>
  <si>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</si>
  <si>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</si>
  <si>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</si>
  <si>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</si>
  <si>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</si>
  <si>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</si>
  <si>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</si>
  <si>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</si>
  <si>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</si>
  <si>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</si>
  <si>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</si>
  <si>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</si>
  <si>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</si>
  <si>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</si>
  <si>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</si>
  <si>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</si>
  <si>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</si>
  <si>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</si>
  <si>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</si>
  <si>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</si>
  <si>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</si>
  <si>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</si>
  <si>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</si>
  <si>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</si>
  <si>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</si>
  <si>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</si>
  <si>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</si>
  <si>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</si>
  <si>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</si>
  <si>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</si>
  <si>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</si>
  <si>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</si>
  <si>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</si>
  <si>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</si>
  <si>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</si>
  <si>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</si>
  <si>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</si>
  <si>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</si>
  <si>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</si>
  <si>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</si>
  <si>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</si>
  <si>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</si>
  <si>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</si>
  <si>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</si>
  <si>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</si>
  <si>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</si>
  <si>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</si>
  <si>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</si>
  <si>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</si>
  <si>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</si>
  <si>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</si>
  <si>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</si>
  <si>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</si>
  <si>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</si>
  <si>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</si>
  <si>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</si>
  <si>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</si>
  <si>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</si>
  <si>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</si>
  <si>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</si>
  <si>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</si>
  <si>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</si>
  <si>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</si>
  <si>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</si>
  <si>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</si>
  <si>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</si>
  <si>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</si>
  <si>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</si>
  <si>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</si>
  <si>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</si>
  <si>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</si>
  <si>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</si>
  <si>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</si>
  <si>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</si>
  <si>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</si>
  <si>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</si>
  <si>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</si>
  <si>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</si>
  <si>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</si>
  <si>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</si>
  <si>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</si>
  <si>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</si>
  <si>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</si>
  <si>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</si>
  <si>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</si>
  <si>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</si>
  <si>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</si>
  <si>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</si>
  <si>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</si>
  <si>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</si>
  <si>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</si>
  <si>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</si>
  <si>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</si>
  <si>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</si>
  <si>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</si>
  <si>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</si>
  <si>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</si>
  <si>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</si>
  <si>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</si>
  <si>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</si>
  <si>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</si>
  <si>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</si>
  <si>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</si>
  <si>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</si>
  <si>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</si>
  <si>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</si>
  <si>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</si>
  <si>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</si>
  <si>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</si>
  <si>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</si>
  <si>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</si>
  <si>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</si>
  <si>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</si>
  <si>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</si>
  <si>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</si>
  <si>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</si>
  <si>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</si>
  <si>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</si>
  <si>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</si>
  <si>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</si>
  <si>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</si>
  <si>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</si>
  <si>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</si>
  <si>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</si>
  <si>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</si>
  <si>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</si>
  <si>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</si>
  <si>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</si>
  <si>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</si>
  <si>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</si>
  <si>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</si>
  <si>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</si>
  <si>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</si>
  <si>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</si>
  <si>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</si>
  <si>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</si>
  <si>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</si>
  <si>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</si>
  <si>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</si>
  <si>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</si>
  <si>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</si>
  <si>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</si>
  <si>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</si>
  <si>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</si>
  <si>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</si>
  <si>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</si>
  <si>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</si>
  <si>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</si>
  <si>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</si>
  <si>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</si>
  <si>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</si>
  <si>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</si>
  <si>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</si>
  <si>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</si>
  <si>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</si>
  <si>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</si>
  <si>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</si>
  <si>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</si>
  <si>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</si>
  <si>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</si>
  <si>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</si>
  <si>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</si>
  <si>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</si>
  <si>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</si>
  <si>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</si>
  <si>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</si>
  <si>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</si>
  <si>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</si>
  <si>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</si>
  <si>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</si>
  <si>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</si>
  <si>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</si>
  <si>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</si>
  <si>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</si>
  <si>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</si>
  <si>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</si>
  <si>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</si>
  <si>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</si>
  <si>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</si>
  <si>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</si>
  <si>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</si>
  <si>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</si>
  <si>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</si>
  <si>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</si>
  <si>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</si>
  <si>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</si>
  <si>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</si>
  <si>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</si>
  <si>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</si>
  <si>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</si>
  <si>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</si>
  <si>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</si>
  <si>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</si>
  <si>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</si>
  <si>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</si>
  <si>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</si>
  <si>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</si>
  <si>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</si>
  <si>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</si>
  <si>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</si>
  <si>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</si>
  <si>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</si>
  <si>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</si>
  <si>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</si>
  <si>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</si>
  <si>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</si>
  <si>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</si>
  <si>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</si>
  <si>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</si>
  <si>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</si>
  <si>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</si>
  <si>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</si>
  <si>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</si>
  <si>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</si>
  <si>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</si>
  <si>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</si>
  <si>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</si>
  <si>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</si>
  <si>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</si>
  <si>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</si>
  <si>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</si>
  <si>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</si>
  <si>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</si>
  <si>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</si>
  <si>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</si>
  <si>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</si>
  <si>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</si>
  <si>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</si>
  <si>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</si>
  <si>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</si>
  <si>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</si>
  <si>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</si>
  <si>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</si>
  <si>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</si>
  <si>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</si>
  <si>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</si>
  <si>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</si>
  <si>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</si>
  <si>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</si>
  <si>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</si>
  <si>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</si>
  <si>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</si>
  <si>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</si>
  <si>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</si>
  <si>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</si>
  <si>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</si>
  <si>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</si>
  <si>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</si>
  <si>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</si>
  <si>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</si>
  <si>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</si>
  <si>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</si>
  <si>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</si>
  <si>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</si>
  <si>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</si>
  <si>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</si>
  <si>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</si>
  <si>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</si>
  <si>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</si>
  <si>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</si>
  <si>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</si>
  <si>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</si>
  <si>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</si>
  <si>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</si>
  <si>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</si>
  <si>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</si>
  <si>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</si>
  <si>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</si>
  <si>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</si>
  <si>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</si>
  <si>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</si>
  <si>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</si>
  <si>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</si>
  <si>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</si>
  <si>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</si>
  <si>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</si>
  <si>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</si>
  <si>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</si>
  <si>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</si>
  <si>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</si>
  <si>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</si>
  <si>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</si>
  <si>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</si>
  <si>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</si>
  <si>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</si>
  <si>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</si>
  <si>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</si>
  <si>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</si>
  <si>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</si>
  <si>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</si>
  <si>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</si>
  <si>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</si>
  <si>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</si>
  <si>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</si>
  <si>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</si>
  <si>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</si>
  <si>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</si>
  <si>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</si>
  <si>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</si>
  <si>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</si>
  <si>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</si>
  <si>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</si>
  <si>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</si>
  <si>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</si>
  <si>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</si>
  <si>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</si>
  <si>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</si>
  <si>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</si>
  <si>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</si>
  <si>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</si>
  <si>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</si>
  <si>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</si>
  <si>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</si>
  <si>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</si>
  <si>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</si>
  <si>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</si>
  <si>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</si>
  <si>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</si>
  <si>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</si>
  <si>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</si>
  <si>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</si>
  <si>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</si>
  <si>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</si>
  <si>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</si>
  <si>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</si>
  <si>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</si>
  <si>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</si>
  <si>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</si>
  <si>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</si>
  <si>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</si>
  <si>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</si>
  <si>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</si>
  <si>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</si>
  <si>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</si>
  <si>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</si>
  <si>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</si>
  <si>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</si>
  <si>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</si>
  <si>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</si>
  <si>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</si>
  <si>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</si>
  <si>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</si>
  <si>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</si>
  <si>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</si>
  <si>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</si>
  <si>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</si>
  <si>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</si>
  <si>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</si>
  <si>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</si>
  <si>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</si>
  <si>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</si>
  <si>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</si>
  <si>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</si>
  <si>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</si>
  <si>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</si>
  <si>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</si>
  <si>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</si>
  <si>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</si>
  <si>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</si>
  <si>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</si>
  <si>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</si>
  <si>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</si>
  <si>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</si>
  <si>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</si>
  <si>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</si>
  <si>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</si>
  <si>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</si>
  <si>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</si>
  <si>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</si>
  <si>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</si>
  <si>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</si>
  <si>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</si>
  <si>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</si>
  <si>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</si>
  <si>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</si>
  <si>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</si>
  <si>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</si>
  <si>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</si>
  <si>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</si>
  <si>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</si>
  <si>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</si>
  <si>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</si>
  <si>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</si>
  <si>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</si>
  <si>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</si>
  <si>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</si>
  <si>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</si>
  <si>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</si>
  <si>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</si>
  <si>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</si>
  <si>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</si>
  <si>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</si>
  <si>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</si>
  <si>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</si>
  <si>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</si>
  <si>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</si>
  <si>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</si>
  <si>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</si>
  <si>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</si>
  <si>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</si>
  <si>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</si>
  <si>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</si>
  <si>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</si>
  <si>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</si>
  <si>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</si>
  <si>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</si>
  <si>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</si>
  <si>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</si>
  <si>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</si>
  <si>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</si>
  <si>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</si>
  <si>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</si>
  <si>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</si>
  <si>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</si>
  <si>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</si>
  <si>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</si>
  <si>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</si>
  <si>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</si>
  <si>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</si>
  <si>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</si>
  <si>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</si>
  <si>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</si>
  <si>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</si>
  <si>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</si>
  <si>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</si>
  <si>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</si>
  <si>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</si>
  <si>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</si>
  <si>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</si>
  <si>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</si>
  <si>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</si>
  <si>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</si>
  <si>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</si>
  <si>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</si>
  <si>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</si>
  <si>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</si>
  <si>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</si>
  <si>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</si>
  <si>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</si>
  <si>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</si>
  <si>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</si>
  <si>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</si>
  <si>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</si>
  <si>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</si>
  <si>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</si>
  <si>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</si>
  <si>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</si>
  <si>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</si>
  <si>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</si>
  <si>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</si>
  <si>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</si>
  <si>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</si>
  <si>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</si>
  <si>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</si>
  <si>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</si>
  <si>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</si>
  <si>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</si>
  <si>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</si>
  <si>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</si>
  <si>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</si>
  <si>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</si>
  <si>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</si>
  <si>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</si>
  <si>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</si>
  <si>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</si>
  <si>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</si>
  <si>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</si>
  <si>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</si>
  <si>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</si>
  <si>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</si>
  <si>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</si>
  <si>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</si>
  <si>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</si>
  <si>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</si>
  <si>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</si>
  <si>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</si>
  <si>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</si>
  <si>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</si>
  <si>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</si>
  <si>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</si>
  <si>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</si>
  <si>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</si>
  <si>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</si>
  <si>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</si>
  <si>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</si>
  <si>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</si>
  <si>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</si>
  <si>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</si>
  <si>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</si>
  <si>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</si>
  <si>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</si>
  <si>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</si>
  <si>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</si>
  <si>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</si>
  <si>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</si>
  <si>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</si>
  <si>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</si>
  <si>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</si>
  <si>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</si>
  <si>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</si>
  <si>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</si>
  <si>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</si>
  <si>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</si>
  <si>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</si>
  <si>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</si>
  <si>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</si>
  <si>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</si>
  <si>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</si>
  <si>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</si>
  <si>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</si>
  <si>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</si>
  <si>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</si>
  <si>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</si>
  <si>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</si>
  <si>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</si>
  <si>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</si>
  <si>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</si>
  <si>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</si>
  <si>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</si>
  <si>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</si>
  <si>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</si>
  <si>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</si>
  <si>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</si>
  <si>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</si>
  <si>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</si>
  <si>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</si>
  <si>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</si>
  <si>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</si>
  <si>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</si>
  <si>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</si>
  <si>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</si>
  <si>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</si>
  <si>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</si>
  <si>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</si>
  <si>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</si>
  <si>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</si>
  <si>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</si>
  <si>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</si>
  <si>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</si>
  <si>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</si>
  <si>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</si>
  <si>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</si>
  <si>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</si>
  <si>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</si>
  <si>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</si>
  <si>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</si>
  <si>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</si>
  <si>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</si>
  <si>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</si>
  <si>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</si>
  <si>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</si>
  <si>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</si>
  <si>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</si>
  <si>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</si>
  <si>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</si>
  <si>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</si>
  <si>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</si>
  <si>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</si>
  <si>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</si>
  <si>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</si>
  <si>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</si>
  <si>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</si>
  <si>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</si>
  <si>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</si>
  <si>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</si>
  <si>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</si>
  <si>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</si>
  <si>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</si>
  <si>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</si>
  <si>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</si>
  <si>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</si>
  <si>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</si>
  <si>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</si>
  <si>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</si>
  <si>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</si>
  <si>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</si>
  <si>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</si>
  <si>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</si>
  <si>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</si>
  <si>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</si>
  <si>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</si>
  <si>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</si>
  <si>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</si>
  <si>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</si>
  <si>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</si>
  <si>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</si>
  <si>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</si>
  <si>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</si>
  <si>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</si>
  <si>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</si>
  <si>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</si>
  <si>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</si>
  <si>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</si>
  <si>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</si>
  <si>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</si>
  <si>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</si>
  <si>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</si>
  <si>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</si>
  <si>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</si>
  <si>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</si>
  <si>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</si>
  <si>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</si>
  <si>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</si>
  <si>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</si>
  <si>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</si>
  <si>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</si>
  <si>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</si>
  <si>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</si>
  <si>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</si>
  <si>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</si>
  <si>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</si>
  <si>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</si>
  <si>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</si>
  <si>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</si>
  <si>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</si>
  <si>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</si>
  <si>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</si>
  <si>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</si>
  <si>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</si>
  <si>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</si>
  <si>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</si>
  <si>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</si>
  <si>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</si>
  <si>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</si>
  <si>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</si>
  <si>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</si>
  <si>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</si>
  <si>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</si>
  <si>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</si>
  <si>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</si>
  <si>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</si>
  <si>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</si>
  <si>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</si>
  <si>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</si>
  <si>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</si>
  <si>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</si>
  <si>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</si>
  <si>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</si>
  <si>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</si>
  <si>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</si>
  <si>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</si>
  <si>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</si>
  <si>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</si>
  <si>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</si>
  <si>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</si>
  <si>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</si>
  <si>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</si>
  <si>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</si>
  <si>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</si>
  <si>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</si>
  <si>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</si>
  <si>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</si>
  <si>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</si>
  <si>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</si>
  <si>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</si>
  <si>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</si>
  <si>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</si>
  <si>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</si>
  <si>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</si>
  <si>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</si>
  <si>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</si>
  <si>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</si>
  <si>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</si>
  <si>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</si>
  <si>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</si>
  <si>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</si>
  <si>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</si>
  <si>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</si>
  <si>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</si>
  <si>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</si>
  <si>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</si>
  <si>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</si>
  <si>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</si>
  <si>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</si>
  <si>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</si>
  <si>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</si>
  <si>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</si>
  <si>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</si>
  <si>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</si>
  <si>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</si>
  <si>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</si>
  <si>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</si>
  <si>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</si>
  <si>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</si>
  <si>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</si>
  <si>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</si>
  <si>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</si>
  <si>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</si>
  <si>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</si>
  <si>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</si>
  <si>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</si>
  <si>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</si>
  <si>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</si>
  <si>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</si>
  <si>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</si>
  <si>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</si>
  <si>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</si>
  <si>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</si>
  <si>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</si>
  <si>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</si>
  <si>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</si>
  <si>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</si>
  <si>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</si>
  <si>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</si>
  <si>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</si>
  <si>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</si>
  <si>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</si>
  <si>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</si>
  <si>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</si>
  <si>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</si>
  <si>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</si>
  <si>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</si>
  <si>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</si>
  <si>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</si>
  <si>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</si>
  <si>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</si>
  <si>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</si>
  <si>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</si>
  <si>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</si>
  <si>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</si>
  <si>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</si>
  <si>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</si>
  <si>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</si>
  <si>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</si>
  <si>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</si>
  <si>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</si>
  <si>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</si>
  <si>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</si>
  <si>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</si>
  <si>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</si>
  <si>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</si>
  <si>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</si>
  <si>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</si>
  <si>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</si>
  <si>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</si>
  <si>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</si>
  <si>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</si>
  <si>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</si>
  <si>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</si>
  <si>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</si>
  <si>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</si>
  <si>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</si>
  <si>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</si>
  <si>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</si>
  <si>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</si>
  <si>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</si>
  <si>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</si>
  <si>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</si>
  <si>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</si>
  <si>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</si>
  <si>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</si>
  <si>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</si>
  <si>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</si>
  <si>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</si>
  <si>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</si>
  <si>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</si>
  <si>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</si>
  <si>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</si>
  <si>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</si>
  <si>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</si>
  <si>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</si>
  <si>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</si>
  <si>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</si>
  <si>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</si>
  <si>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</si>
  <si>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</si>
  <si>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</si>
  <si>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</si>
  <si>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</si>
  <si>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</si>
  <si>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</si>
  <si>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</si>
  <si>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</si>
  <si>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</si>
  <si>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</si>
  <si>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</si>
  <si>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</si>
  <si>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</si>
  <si>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</si>
  <si>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</si>
  <si>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</si>
  <si>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</si>
  <si>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</si>
  <si>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</si>
  <si>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</si>
  <si>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</si>
  <si>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</si>
  <si>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</si>
  <si>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</si>
  <si>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</si>
  <si>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</si>
  <si>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</si>
  <si>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</si>
  <si>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</si>
  <si>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</si>
  <si>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</si>
  <si>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</si>
  <si>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</si>
  <si>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</si>
  <si>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</si>
  <si>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</si>
  <si>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</si>
  <si>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</si>
  <si>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</si>
  <si>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</si>
  <si>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</si>
  <si>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</si>
  <si>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</si>
  <si>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</si>
  <si>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</si>
  <si>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</si>
  <si>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</si>
  <si>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</si>
  <si>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</si>
  <si>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</si>
  <si>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</si>
  <si>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</si>
  <si>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</si>
  <si>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</si>
  <si>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</si>
  <si>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</si>
  <si>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</si>
  <si>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</si>
  <si>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</si>
  <si>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</si>
  <si>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</si>
  <si>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</si>
  <si>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</si>
  <si>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</si>
  <si>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</si>
  <si>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</si>
  <si>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</si>
  <si>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</si>
  <si>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</si>
  <si>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</si>
  <si>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</si>
  <si>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</si>
  <si>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</si>
  <si>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</si>
  <si>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</si>
  <si>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</si>
  <si>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</si>
  <si>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</si>
  <si>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</si>
  <si>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</si>
  <si>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</si>
  <si>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</si>
  <si>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</si>
  <si>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</si>
  <si>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</si>
  <si>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</si>
  <si>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</si>
  <si>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</si>
  <si>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</si>
  <si>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</si>
  <si>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</si>
  <si>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</si>
  <si>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</si>
  <si>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</si>
  <si>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</si>
  <si>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</si>
  <si>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</si>
  <si>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</si>
  <si>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</si>
  <si>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</si>
  <si>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</si>
  <si>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</si>
  <si>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</si>
  <si>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</si>
  <si>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</si>
  <si>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</si>
  <si>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</si>
  <si>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</si>
  <si>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</si>
  <si>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</si>
  <si>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</si>
  <si>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</si>
  <si>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</si>
  <si>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</si>
  <si>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</si>
  <si>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</si>
  <si>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</si>
  <si>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</si>
  <si>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</si>
  <si>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</si>
  <si>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</si>
  <si>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</si>
  <si>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</si>
  <si>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</si>
  <si>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</si>
  <si>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</si>
  <si>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</si>
  <si>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</si>
  <si>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</si>
  <si>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</si>
  <si>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</si>
  <si>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</si>
  <si>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</si>
  <si>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</si>
  <si>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</si>
  <si>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</si>
  <si>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</si>
  <si>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</si>
  <si>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</si>
  <si>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</si>
  <si>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</si>
  <si>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</si>
  <si>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</si>
  <si>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</si>
  <si>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</si>
  <si>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</si>
  <si>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</si>
  <si>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</si>
  <si>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</si>
  <si>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</si>
  <si>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</si>
  <si>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</si>
  <si>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</si>
  <si>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</si>
  <si>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</si>
  <si>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</si>
  <si>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</si>
  <si>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</si>
  <si>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</si>
  <si>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</si>
  <si>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</si>
  <si>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</si>
  <si>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</si>
  <si>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</si>
  <si>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</si>
  <si>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</si>
  <si>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</si>
  <si>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</si>
  <si>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</si>
  <si>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</si>
  <si>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</si>
  <si>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</si>
  <si>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</si>
  <si>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</si>
  <si>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</si>
  <si>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</si>
  <si>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</si>
  <si>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</si>
  <si>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</si>
  <si>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</si>
  <si>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</si>
  <si>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</si>
  <si>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</si>
  <si>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</si>
  <si>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</si>
  <si>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</si>
  <si>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</si>
  <si>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</si>
  <si>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</si>
  <si>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</si>
  <si>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</si>
  <si>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</si>
  <si>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</si>
  <si>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</si>
  <si>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</si>
  <si>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</si>
  <si>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</si>
  <si>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</si>
  <si>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</si>
  <si>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</si>
  <si>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</si>
  <si>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</si>
  <si>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</si>
  <si>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</si>
  <si>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</si>
  <si>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</si>
  <si>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</si>
  <si>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</si>
  <si>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</si>
  <si>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</si>
  <si>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</si>
  <si>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</si>
  <si>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</si>
  <si>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</si>
  <si>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</si>
  <si>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</si>
  <si>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</si>
  <si>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</si>
  <si>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</si>
  <si>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</si>
  <si>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</si>
  <si>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</si>
  <si>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</si>
  <si>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</si>
  <si>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</si>
  <si>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</si>
  <si>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</si>
  <si>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</si>
  <si>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</si>
  <si>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</si>
  <si>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</si>
  <si>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</si>
  <si>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</si>
  <si>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</si>
  <si>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</si>
  <si>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</si>
  <si>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</si>
  <si>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</si>
  <si>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</si>
  <si>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</si>
  <si>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</si>
  <si>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</si>
  <si>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</si>
  <si>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</si>
  <si>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</si>
  <si>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</si>
  <si>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</si>
  <si>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</si>
  <si>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</si>
  <si>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</si>
  <si>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</si>
  <si>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</si>
  <si>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</si>
  <si>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</si>
  <si>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</si>
  <si>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</si>
  <si>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</si>
  <si>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</si>
  <si>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</si>
  <si>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</si>
  <si>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</si>
  <si>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</si>
  <si>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</si>
  <si>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</si>
  <si>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</si>
  <si>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</si>
  <si>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</si>
  <si>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</si>
  <si>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</si>
  <si>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</si>
  <si>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</si>
  <si>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</si>
  <si>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</si>
  <si>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</si>
  <si>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</si>
  <si>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</si>
  <si>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</si>
  <si>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</si>
  <si>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</si>
  <si>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</si>
  <si>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</si>
  <si>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</si>
  <si>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</si>
  <si>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</si>
  <si>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</si>
  <si>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</si>
  <si>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</si>
  <si>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</si>
  <si>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</si>
  <si>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</si>
  <si>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</si>
  <si>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</si>
  <si>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</si>
  <si>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</si>
  <si>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</si>
  <si>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</si>
  <si>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</si>
  <si>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</si>
  <si>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</si>
  <si>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</si>
  <si>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</si>
  <si>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</si>
  <si>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</si>
  <si>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</si>
  <si>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</si>
  <si>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</si>
  <si>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</si>
  <si>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</si>
  <si>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</si>
  <si>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</si>
  <si>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</si>
  <si>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</si>
  <si>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</si>
  <si>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</si>
  <si>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</si>
  <si>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</si>
  <si>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</si>
  <si>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</si>
  <si>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</si>
  <si>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</si>
  <si>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</si>
  <si>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</si>
  <si>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</si>
  <si>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</si>
  <si>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</si>
  <si>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</si>
  <si>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</si>
  <si>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</si>
  <si>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</si>
  <si>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</si>
  <si>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</si>
  <si>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</si>
  <si>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</si>
  <si>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</si>
  <si>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</si>
  <si>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</si>
  <si>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</si>
  <si>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</si>
  <si>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</si>
  <si>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</si>
  <si>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</si>
  <si>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</si>
  <si>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</si>
  <si>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</si>
  <si>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</si>
  <si>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</si>
  <si>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</si>
  <si>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</si>
  <si>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</si>
  <si>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</si>
  <si>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</si>
  <si>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</si>
  <si>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</si>
  <si>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</si>
  <si>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</si>
  <si>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</si>
  <si>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</si>
  <si>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</si>
  <si>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</si>
  <si>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</si>
  <si>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</si>
  <si>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</si>
  <si>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</si>
  <si>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</si>
  <si>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</si>
  <si>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</si>
  <si>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</si>
  <si>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</si>
  <si>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</si>
  <si>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</si>
  <si>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</si>
  <si>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</si>
  <si>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</si>
  <si>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</si>
  <si>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</si>
  <si>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</si>
  <si>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</si>
  <si>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</si>
  <si>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</si>
  <si>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</si>
  <si>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</si>
  <si>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</si>
  <si>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</si>
  <si>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</si>
  <si>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</si>
  <si>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</si>
  <si>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</si>
  <si>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</si>
  <si>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</si>
  <si>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</si>
  <si>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</si>
  <si>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</si>
  <si>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</si>
  <si>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</si>
  <si>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</si>
  <si>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</si>
  <si>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</si>
  <si>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</si>
  <si>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</si>
  <si>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</si>
  <si>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</si>
  <si>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</si>
  <si>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</si>
  <si>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</si>
  <si>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</si>
  <si>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</si>
  <si>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</si>
  <si>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</si>
  <si>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</si>
  <si>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</si>
  <si>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</si>
  <si>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</si>
  <si>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</si>
  <si>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</si>
  <si>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</si>
  <si>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</si>
  <si>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</si>
  <si>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</si>
  <si>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</si>
  <si>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</si>
  <si>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</si>
  <si>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</si>
  <si>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</si>
  <si>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</si>
  <si>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</si>
  <si>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</si>
  <si>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</si>
  <si>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</si>
  <si>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</si>
  <si>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</si>
  <si>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</si>
  <si>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</si>
  <si>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</si>
  <si>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</si>
  <si>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</si>
  <si>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</si>
  <si>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</si>
  <si>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</si>
  <si>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</si>
  <si>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</si>
  <si>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</si>
  <si>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</si>
  <si>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</si>
  <si>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</si>
  <si>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</si>
  <si>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</si>
  <si>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</si>
  <si>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</si>
  <si>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</si>
  <si>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</si>
  <si>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</si>
  <si>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</si>
  <si>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</si>
  <si>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</si>
  <si>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</si>
  <si>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</si>
  <si>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</si>
  <si>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</si>
  <si>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</si>
  <si>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</si>
  <si>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</si>
  <si>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</si>
  <si>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</si>
  <si>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</si>
  <si>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</si>
  <si>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</si>
  <si>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</si>
  <si>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</si>
  <si>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</si>
  <si>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</si>
  <si>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</si>
  <si>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</si>
  <si>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</si>
  <si>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</si>
  <si>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</si>
  <si>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</si>
  <si>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</si>
  <si>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</si>
  <si>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</si>
  <si>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</si>
  <si>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</si>
  <si>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</si>
  <si>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</si>
  <si>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</si>
  <si>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</si>
  <si>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</si>
  <si>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</si>
  <si>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</si>
  <si>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</si>
  <si>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</si>
  <si>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</si>
  <si>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</si>
  <si>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</si>
  <si>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</si>
  <si>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</si>
  <si>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</si>
  <si>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</si>
  <si>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</si>
  <si>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</si>
  <si>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</si>
  <si>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</si>
  <si>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</si>
  <si>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</si>
  <si>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</si>
  <si>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</si>
  <si>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</si>
  <si>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</si>
  <si>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</si>
  <si>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</si>
  <si>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</si>
  <si>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</si>
  <si>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</si>
  <si>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</si>
  <si>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</si>
  <si>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</si>
  <si>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</si>
  <si>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</si>
  <si>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</si>
  <si>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</si>
  <si>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</si>
  <si>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</si>
  <si>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</si>
  <si>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</si>
  <si>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</si>
  <si>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</si>
  <si>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</si>
  <si>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</si>
  <si>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</si>
  <si>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</si>
  <si>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</si>
  <si>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</si>
  <si>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</si>
  <si>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</si>
  <si>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</si>
  <si>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</si>
  <si>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</si>
  <si>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</si>
  <si>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</si>
  <si>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</si>
  <si>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</si>
  <si>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</si>
  <si>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</si>
  <si>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</si>
  <si>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</si>
  <si>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</si>
  <si>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</si>
  <si>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</si>
  <si>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</si>
  <si>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</si>
  <si>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</si>
  <si>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</si>
  <si>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</si>
  <si>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</si>
  <si>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</si>
  <si>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</si>
  <si>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</si>
  <si>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</si>
  <si>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</si>
  <si>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</si>
  <si>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</si>
  <si>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</si>
  <si>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</si>
  <si>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</si>
  <si>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</si>
  <si>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</si>
  <si>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</si>
  <si>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</si>
  <si>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</si>
  <si>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</si>
  <si>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</si>
  <si>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</si>
  <si>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</si>
  <si>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</si>
  <si>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</si>
  <si>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</si>
  <si>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</si>
  <si>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</si>
  <si>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</si>
  <si>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</si>
  <si>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</si>
  <si>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</si>
  <si>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</si>
  <si>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</si>
  <si>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</si>
  <si>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</si>
  <si>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</si>
  <si>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</si>
  <si>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</si>
  <si>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</si>
  <si>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</si>
  <si>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</si>
  <si>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</si>
  <si>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</si>
  <si>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</si>
  <si>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</si>
  <si>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</si>
  <si>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</si>
  <si>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</si>
  <si>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</si>
  <si>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</si>
  <si>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</si>
  <si>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</si>
  <si>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</si>
  <si>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</si>
  <si>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</si>
  <si>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</si>
  <si>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</si>
  <si>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</si>
  <si>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</si>
  <si>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</si>
  <si>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</si>
  <si>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</si>
  <si>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</si>
  <si>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</si>
  <si>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</si>
  <si>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</si>
  <si>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</si>
  <si>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</si>
  <si>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</si>
  <si>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</si>
  <si>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</si>
  <si>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</si>
  <si>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</si>
  <si>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</si>
  <si>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</si>
  <si>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</si>
  <si>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</si>
  <si>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</si>
  <si>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</si>
  <si>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</si>
  <si>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</si>
  <si>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</si>
  <si>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</si>
  <si>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</si>
  <si>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</si>
  <si>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</si>
  <si>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</si>
  <si>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</si>
  <si>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</si>
  <si>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</si>
  <si>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</si>
  <si>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</si>
  <si>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</si>
  <si>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</si>
  <si>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</si>
  <si>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</si>
  <si>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</si>
  <si>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</si>
  <si>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</si>
  <si>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</si>
  <si>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</si>
  <si>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</si>
  <si>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</si>
  <si>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</si>
  <si>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</si>
  <si>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</si>
  <si>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</si>
  <si>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</si>
  <si>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</si>
  <si>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</si>
  <si>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</si>
  <si>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</si>
  <si>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</si>
  <si>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</si>
  <si>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</si>
  <si>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</si>
  <si>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</si>
  <si>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</si>
  <si>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</si>
  <si>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</si>
  <si>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</si>
  <si>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</si>
  <si>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</si>
  <si>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</si>
  <si>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</si>
  <si>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</si>
  <si>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</si>
  <si>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</si>
  <si>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</si>
  <si>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</si>
  <si>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</si>
  <si>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</si>
  <si>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</si>
  <si>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</si>
  <si>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</si>
  <si>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</si>
  <si>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</si>
  <si>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</si>
  <si>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</si>
  <si>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</si>
  <si>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</si>
  <si>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</si>
  <si>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</si>
  <si>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</si>
  <si>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</si>
  <si>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</si>
  <si>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</si>
  <si>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</si>
  <si>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</si>
  <si>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</si>
  <si>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</si>
  <si>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</si>
  <si>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</si>
  <si>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</si>
  <si>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</si>
  <si>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</si>
  <si>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</si>
  <si>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</si>
  <si>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</si>
  <si>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</si>
  <si>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</si>
  <si>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</si>
  <si>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</si>
  <si>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</si>
  <si>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</si>
  <si>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</si>
  <si>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</si>
  <si>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</si>
  <si>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</si>
  <si>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</si>
  <si>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</si>
  <si>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</si>
  <si>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</si>
  <si>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</si>
  <si>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</si>
  <si>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</si>
  <si>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</si>
  <si>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</si>
  <si>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</si>
  <si>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</si>
  <si>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</si>
  <si>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</si>
  <si>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</si>
  <si>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</si>
  <si>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</si>
  <si>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</si>
  <si>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</si>
  <si>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</si>
  <si>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</si>
  <si>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</si>
  <si>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</si>
  <si>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</si>
  <si>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</si>
  <si>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</si>
  <si>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</si>
  <si>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</si>
  <si>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</si>
  <si>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</si>
  <si>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</si>
  <si>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</si>
  <si>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</si>
  <si>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</si>
  <si>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</si>
  <si>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</si>
  <si>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</si>
  <si>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</si>
  <si>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</si>
  <si>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</si>
  <si>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</si>
  <si>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</si>
  <si>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</si>
  <si>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</si>
  <si>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</si>
  <si>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</si>
  <si>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</si>
  <si>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</si>
  <si>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</si>
  <si>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</si>
  <si>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</si>
  <si>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</si>
  <si>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</si>
  <si>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</si>
  <si>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</si>
  <si>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</si>
  <si>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</si>
  <si>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</si>
  <si>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</si>
  <si>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</si>
  <si>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</si>
  <si>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</si>
  <si>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</si>
  <si>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</si>
  <si>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</si>
  <si>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</si>
  <si>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</si>
  <si>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</si>
  <si>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</si>
  <si>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</si>
  <si>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</si>
  <si>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</si>
  <si>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</si>
  <si>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</si>
  <si>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</si>
  <si>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</si>
  <si>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</si>
  <si>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</si>
  <si>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</si>
  <si>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</si>
  <si>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</si>
  <si>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</si>
  <si>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</si>
  <si>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</si>
  <si>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</si>
  <si>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</si>
  <si>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</si>
  <si>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</si>
  <si>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</si>
  <si>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</si>
  <si>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</si>
  <si>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</si>
  <si>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</si>
  <si>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</si>
  <si>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</si>
  <si>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</si>
  <si>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</si>
  <si>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</si>
  <si>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</si>
  <si>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</si>
  <si>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</si>
  <si>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</si>
  <si>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</si>
  <si>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</si>
  <si>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</si>
  <si>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</si>
  <si>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</si>
  <si>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</si>
  <si>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</si>
  <si>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</si>
  <si>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</si>
  <si>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1343 EAST SEVENTH STREET</t>
  </si>
  <si>
    <t xml:space="preserve">LOCKPORT  </t>
  </si>
  <si>
    <t>DR. HASSAN VON SCHLEGELL</t>
  </si>
  <si>
    <t>X</t>
  </si>
  <si>
    <t>GASSENSMITH &amp; MICHALESKO, LTD</t>
  </si>
  <si>
    <t>JOHN MICHALESKO</t>
  </si>
  <si>
    <t>323 SPRINGFIELD</t>
  </si>
  <si>
    <t>JOLIET</t>
  </si>
  <si>
    <t>IL</t>
  </si>
  <si>
    <t>815-744-6200</t>
  </si>
  <si>
    <t>Lockport Area Benefit Plan</t>
  </si>
  <si>
    <t>CLIC</t>
  </si>
  <si>
    <t>ISDLAF</t>
  </si>
  <si>
    <t>LASEC and LTHS 205 bid together</t>
  </si>
  <si>
    <t>066.004945</t>
  </si>
  <si>
    <t>GASSENSMITH &amp; MICHALESKO, LTD.</t>
  </si>
  <si>
    <t>NONE</t>
  </si>
  <si>
    <t>Lockport Area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</si>
</sst>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c r="C5" s="26" t="s">
        <v>910</v>
      </c>
      <c r="D5" s="84"/>
      <c r="E5" s="84"/>
      <c r="H5" s="38"/>
      <c r="I5" s="1993" t="s">
        <v>680</v>
      </c>
      <c r="J5" s="1992"/>
      <c r="K5" s="1992"/>
      <c r="L5" s="1992"/>
      <c r="M5" s="1992"/>
      <c r="N5" s="1992"/>
      <c r="O5" s="1992"/>
      <c r="P5" s="1992"/>
      <c r="Q5" s="1992"/>
      <c r="R5" s="1992"/>
      <c r="S5" s="1992"/>
    </row>
    <row r="6" spans="1:28" ht="14.1" customHeight="1" x14ac:dyDescent="0.2">
      <c r="B6" s="104" t="s">
        <v>2069</v>
      </c>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56099088061</v>
      </c>
      <c r="B13" s="2019"/>
      <c r="C13" s="2019"/>
      <c r="D13" s="2019"/>
      <c r="E13" s="2019"/>
      <c r="F13" s="2019"/>
      <c r="G13" s="2019"/>
      <c r="H13" s="2020"/>
      <c r="I13" s="31"/>
      <c r="J13" s="30"/>
      <c r="K13" s="28"/>
      <c r="L13" s="30"/>
      <c r="M13" s="30"/>
      <c r="N13" s="30"/>
      <c r="O13" s="30"/>
      <c r="P13" s="30"/>
      <c r="Q13" s="30"/>
      <c r="R13" s="30"/>
      <c r="S13" s="30"/>
      <c r="T13" s="2023" t="s">
        <v>2070</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2071</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2083</v>
      </c>
      <c r="B17" s="1978"/>
      <c r="C17" s="1978"/>
      <c r="D17" s="1978"/>
      <c r="E17" s="1978"/>
      <c r="F17" s="1978"/>
      <c r="G17" s="1978"/>
      <c r="H17" s="2003"/>
      <c r="T17" s="2034" t="s">
        <v>2072</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2073</v>
      </c>
      <c r="U19" s="1942"/>
      <c r="V19" s="1942"/>
      <c r="W19" s="1943"/>
      <c r="X19" s="2032" t="s">
        <v>2074</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2" t="s">
        <v>2075</v>
      </c>
      <c r="U21" s="2043"/>
      <c r="V21" s="2043"/>
      <c r="W21" s="2043"/>
      <c r="X21" s="2048"/>
      <c r="Y21" s="2049"/>
      <c r="Z21" s="2049"/>
      <c r="AA21" s="2050"/>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2040" t="s">
        <v>2080</v>
      </c>
      <c r="U23" s="2041"/>
      <c r="V23" s="2041"/>
      <c r="W23" s="2041"/>
      <c r="X23" s="2045">
        <v>44530</v>
      </c>
      <c r="Y23" s="2046"/>
      <c r="Z23" s="2046"/>
      <c r="AA23" s="2047"/>
    </row>
    <row r="24" spans="1:27" ht="14.1" customHeight="1" x14ac:dyDescent="0.2">
      <c r="A24" s="88" t="s">
        <v>677</v>
      </c>
      <c r="B24" s="49"/>
      <c r="C24" s="49"/>
      <c r="D24" s="49"/>
      <c r="E24" s="49"/>
      <c r="F24" s="49"/>
      <c r="G24" s="49"/>
      <c r="H24" s="61"/>
      <c r="J24" s="1964" t="str">
        <f>IF(B5="x",IF(AUDITCHECK!D29="AFR form Incomplete.","",IF(AUDITCHECK!D29="Deficit reduction plan is required.","School District must complete a deficit reduction plan in the 2019-2020 Budget",)),"")</f>
        <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60441</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2069</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4"/>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80" sqref="C8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80" sqref="C8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1956</v>
      </c>
      <c r="D2" s="723" t="s">
        <v>1957</v>
      </c>
      <c r="E2" s="723" t="s">
        <v>1958</v>
      </c>
      <c r="F2" s="1884"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80" sqref="C8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1965</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80" sqref="C8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834740</v>
      </c>
      <c r="D8" s="844"/>
      <c r="E8" s="844"/>
      <c r="F8" s="1760">
        <f>(C8+D8)-E8</f>
        <v>834740</v>
      </c>
      <c r="G8" s="843">
        <v>50</v>
      </c>
      <c r="H8" s="765">
        <v>576542</v>
      </c>
      <c r="I8" s="765">
        <v>16695</v>
      </c>
      <c r="J8" s="765"/>
      <c r="K8" s="1769">
        <f>(H8+I8)-J8</f>
        <v>593237</v>
      </c>
      <c r="L8" s="1769">
        <f>F8-K8</f>
        <v>241503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23718</v>
      </c>
      <c r="D10" s="846"/>
      <c r="E10" s="846"/>
      <c r="F10" s="1764">
        <f>(C10+D10)-E10</f>
        <v>23718</v>
      </c>
      <c r="G10" s="843">
        <v>20</v>
      </c>
      <c r="H10" s="847">
        <v>21658</v>
      </c>
      <c r="I10" s="847">
        <v>1186</v>
      </c>
      <c r="J10" s="847"/>
      <c r="K10" s="1769">
        <f>(H10+I10)-J10</f>
        <v>22844</v>
      </c>
      <c r="L10" s="1769">
        <f>F10-K10</f>
        <v>874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92463</v>
      </c>
      <c r="D12" s="844">
        <v>25395</v>
      </c>
      <c r="E12" s="844"/>
      <c r="F12" s="1760">
        <f>(C12+D12)-E12</f>
        <v>117858</v>
      </c>
      <c r="G12" s="843">
        <v>10</v>
      </c>
      <c r="H12" s="765">
        <v>119721</v>
      </c>
      <c r="I12" s="765">
        <v>12562</v>
      </c>
      <c r="J12" s="765"/>
      <c r="K12" s="1769">
        <f>(H12+I12)-J12</f>
        <v>132283</v>
      </c>
      <c r="L12" s="1769">
        <f>F12-K12</f>
        <v>-14425</v>
      </c>
    </row>
    <row r="13" spans="1:14" ht="14.25" thickTop="1" thickBot="1" x14ac:dyDescent="0.25">
      <c r="A13" s="848" t="s">
        <v>1122</v>
      </c>
      <c r="B13" s="840">
        <v>252</v>
      </c>
      <c r="C13" s="844">
        <v>58316</v>
      </c>
      <c r="D13" s="844"/>
      <c r="E13" s="844"/>
      <c r="F13" s="1760">
        <f>(C13+D13)-E13</f>
        <v>58316</v>
      </c>
      <c r="G13" s="843">
        <v>5</v>
      </c>
      <c r="H13" s="765"/>
      <c r="I13" s="765"/>
      <c r="J13" s="765"/>
      <c r="K13" s="1769">
        <f>(H13+I13)-J13</f>
        <v>0</v>
      </c>
      <c r="L13" s="1769">
        <f>F13-K13</f>
        <v>58316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1009237</v>
      </c>
      <c r="D16" s="1760">
        <f>SUM(D3,D5:D6,D8:D10,D12:D15)</f>
        <v>25395</v>
      </c>
      <c r="E16" s="1760">
        <f>SUM(E3,E5:E6,E8:E10,E12:E15)</f>
        <v>0</v>
      </c>
      <c r="F16" s="1760">
        <f>SUM(F3,F5:F6,F8:F10,F12:F15)</f>
        <v>1034632</v>
      </c>
      <c r="G16" s="843"/>
      <c r="H16" s="1760">
        <f>SUM(H3,H6,H8:H10,H12:H14,)</f>
        <v>717921</v>
      </c>
      <c r="I16" s="1760">
        <f>SUM(I3,I6,I8:I10,I12:I14,)</f>
        <v>30443</v>
      </c>
      <c r="J16" s="1760">
        <f>SUM(J3,J6,J8:J10,J12:J14,)</f>
        <v>0</v>
      </c>
      <c r="K16" s="1760">
        <f>(H16+I16)-J16</f>
        <v>748364</v>
      </c>
      <c r="L16" s="1760">
        <f>F16-K16</f>
        <v>286268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30443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C80" sqref="C80"/>
      <selection pane="bottomLeft" activeCell="C80" sqref="C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3747600</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3747600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191812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58737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35519</v>
      </c>
      <c r="G52" s="865"/>
    </row>
    <row r="53" spans="1:7" x14ac:dyDescent="0.2">
      <c r="A53" s="869" t="s">
        <v>459</v>
      </c>
      <c r="B53" s="869" t="s">
        <v>1475</v>
      </c>
      <c r="C53" s="889">
        <f>'Expenditures 15-22'!B102</f>
        <v>4000</v>
      </c>
      <c r="D53" s="888" t="str">
        <f>'Expenditures 15-22'!A102</f>
        <v>Total Payments to Other Govt Units</v>
      </c>
      <c r="E53" s="868"/>
      <c r="F53" s="1913">
        <f>'Expenditures 15-22'!K102</f>
        <v>595129</v>
      </c>
      <c r="G53" s="865"/>
    </row>
    <row r="54" spans="1:7" x14ac:dyDescent="0.2">
      <c r="A54" s="869" t="s">
        <v>459</v>
      </c>
      <c r="B54" s="869" t="s">
        <v>1476</v>
      </c>
      <c r="C54" s="889" t="s">
        <v>982</v>
      </c>
      <c r="D54" s="885" t="s">
        <v>1095</v>
      </c>
      <c r="E54" s="868"/>
      <c r="F54" s="1913">
        <f>'Expenditures 15-22'!G114</f>
        <v>22551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903748</v>
      </c>
      <c r="G76" s="865"/>
    </row>
    <row r="77" spans="1:8" s="893" customFormat="1" ht="12" customHeight="1" thickTop="1" thickBot="1" x14ac:dyDescent="0.25">
      <c r="A77" s="1779"/>
      <c r="B77" s="1776"/>
      <c r="C77" s="1772"/>
      <c r="D77" s="1777" t="s">
        <v>1900</v>
      </c>
      <c r="E77" s="1774"/>
      <c r="F77" s="1780">
        <f>(F14-F76)</f>
        <v>2843852</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138728</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206515</v>
      </c>
      <c r="G103" s="912"/>
    </row>
    <row r="104" spans="1:7" x14ac:dyDescent="0.2">
      <c r="A104" s="908" t="s">
        <v>459</v>
      </c>
      <c r="B104" s="908" t="s">
        <v>808</v>
      </c>
      <c r="C104" s="910">
        <f>'Revenues 9-14'!B106</f>
        <v>1993</v>
      </c>
      <c r="D104" s="911" t="str">
        <f>'Revenues 9-14'!A106</f>
        <v>Other Local Fees (Describe &amp; Itemize)</v>
      </c>
      <c r="E104" s="906"/>
      <c r="F104" s="1789">
        <f>('Revenues 9-14'!C106)</f>
        <v>58173</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177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10446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541723</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19491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306030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1281283</v>
      </c>
    </row>
    <row r="175" spans="1:7" ht="12" customHeight="1" x14ac:dyDescent="0.2">
      <c r="A175" s="1770"/>
      <c r="B175" s="1784"/>
      <c r="C175" s="1785"/>
      <c r="D175" s="1786" t="s">
        <v>2057</v>
      </c>
      <c r="E175" s="1787"/>
      <c r="F175" s="1789">
        <f>'PCTC-OEPP 27-28'!F77-F174</f>
        <v>1562569</v>
      </c>
    </row>
    <row r="176" spans="1:7" ht="12" customHeight="1" x14ac:dyDescent="0.2">
      <c r="A176" s="1770"/>
      <c r="B176" s="1784"/>
      <c r="C176" s="1785"/>
      <c r="D176" s="1786" t="s">
        <v>1817</v>
      </c>
      <c r="E176" s="1787"/>
      <c r="F176" s="1789">
        <f>'Cap Outlay Deprec 26'!I18</f>
        <v>30443</v>
      </c>
    </row>
    <row r="177" spans="1:7" ht="12" customHeight="1" x14ac:dyDescent="0.2">
      <c r="A177" s="1770"/>
      <c r="B177" s="1784"/>
      <c r="C177" s="1785"/>
      <c r="D177" s="1786" t="s">
        <v>2058</v>
      </c>
      <c r="E177" s="1787"/>
      <c r="F177" s="1789">
        <f>F175+F176</f>
        <v>1593012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80" sqref="C8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2082</v>
      </c>
      <c r="B17" s="1939" t="s">
        <v>2082</v>
      </c>
      <c r="C17" s="1940" t="s">
        <v>2082</v>
      </c>
      <c r="D17" s="1844">
        <v>0.01</v>
      </c>
      <c r="E17" s="1540">
        <f t="shared" ref="E17:E141" si="0">IF(D17&lt;=25000,D17,IF(D17&gt;25000,25000,0))</f>
        <v>0.01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0.01</v>
      </c>
      <c r="E141" s="1541">
        <f t="shared" si="0"/>
        <v>0.01</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80" sqref="C8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8" t="s">
        <v>1977</v>
      </c>
      <c r="B11" s="2289"/>
      <c r="C11" s="2289"/>
      <c r="D11" s="2290"/>
      <c r="E11" s="977">
        <v>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1444503</v>
      </c>
      <c r="F19" s="1799"/>
      <c r="G19" s="1801">
        <f>'Expenditures 15-22'!K33-SUM('Expenditures 15-22'!G33,'Expenditures 15-22'!I33)+'Expenditures 15-22'!D229</f>
        <v>1444503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815235</v>
      </c>
      <c r="F21" s="1802"/>
      <c r="G21" s="1805">
        <f>'Expenditures 15-22'!K42-SUM('Expenditures 15-22'!G42,'Expenditures 15-22'!I42)+'Expenditures 15-22'!K120-SUM('Expenditures 15-22'!G120,'Expenditures 15-22'!I120)+'Expenditures 15-22'!K180-SUM('Expenditures 15-22'!G180,'Expenditures 15-22'!I180)+'Expenditures 15-22'!D238</f>
        <v>815235</v>
      </c>
      <c r="H21" s="987"/>
      <c r="I21" s="162"/>
    </row>
    <row r="22" spans="1:9" s="668" customFormat="1" ht="12" customHeight="1" x14ac:dyDescent="0.2">
      <c r="A22" s="994" t="s">
        <v>564</v>
      </c>
      <c r="B22" s="995"/>
      <c r="C22" s="993">
        <v>2200</v>
      </c>
      <c r="D22" s="1802"/>
      <c r="E22" s="1804">
        <f>'Expenditures 15-22'!K47-SUM('Expenditures 15-22'!G47,'Expenditures 15-22'!I47)+'Expenditures 15-22'!D243</f>
        <v>35436</v>
      </c>
      <c r="F22" s="1802"/>
      <c r="G22" s="1805">
        <f>'Expenditures 15-22'!K47-SUM('Expenditures 15-22'!G47,'Expenditures 15-22'!I47)+'Expenditures 15-22'!D243</f>
        <v>35436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282628</v>
      </c>
      <c r="F23" s="1802"/>
      <c r="G23" s="1804">
        <f>'Expenditures 15-22'!K53-SUM('Expenditures 15-22'!G53,'Expenditures 15-22'!I53)+'Expenditures 15-22'!D257+'Expenditures 15-22'!K330-SUM('Expenditures 15-22'!G330,'Expenditures 15-22'!I330)</f>
        <v>282628</v>
      </c>
      <c r="H23" s="987"/>
      <c r="I23" s="162"/>
    </row>
    <row r="24" spans="1:9" s="668" customFormat="1" ht="12" customHeight="1" x14ac:dyDescent="0.2">
      <c r="A24" s="994" t="s">
        <v>566</v>
      </c>
      <c r="B24" s="995"/>
      <c r="C24" s="993">
        <v>2400</v>
      </c>
      <c r="D24" s="1802"/>
      <c r="E24" s="1804">
        <f>'Expenditures 15-22'!K57-SUM('Expenditures 15-22'!G57,'Expenditures 15-22'!I57)+'Expenditures 15-22'!D261</f>
        <v>365061</v>
      </c>
      <c r="F24" s="1802"/>
      <c r="G24" s="1805">
        <f>'Expenditures 15-22'!K57-SUM('Expenditures 15-22'!G57,'Expenditures 15-22'!I57)+'Expenditures 15-22'!D261</f>
        <v>365061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134846</v>
      </c>
      <c r="E27" s="1804">
        <f>E8</f>
        <v>0</v>
      </c>
      <c r="F27" s="1804">
        <f>'Expenditures 15-22'!K60-SUM('Expenditures 15-22'!G60,'Expenditures 15-22'!I60)+'Expenditures 15-22'!D264-E8</f>
        <v>134846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16692</v>
      </c>
      <c r="F28" s="1806">
        <f>'Expenditures 15-22'!K61-SUM('Expenditures 15-22'!G61,'Expenditures 15-22'!I61)+'Expenditures 15-22'!K124-SUM('Expenditures 15-22'!G124,'Expenditures 15-22'!I124)+'Expenditures 15-22'!D266-E9</f>
        <v>16692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35519</v>
      </c>
      <c r="F39" s="1802"/>
      <c r="G39" s="1804">
        <f>'Expenditures 15-22'!K75-SUM('Expenditures 15-22'!G75,'Expenditures 15-22'!I75)+'Expenditures 15-22'!K130-SUM('Expenditures 15-22'!G130,'Expenditures 15-22'!I130)+'Expenditures 15-22'!K185-SUM('Expenditures 15-22'!G185,'Expenditures 15-22'!I185)+'Expenditures 15-22'!D280</f>
        <v>35519</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134846</v>
      </c>
      <c r="E41" s="1806">
        <f>SUM(E19:E40)</f>
        <v>2995074</v>
      </c>
      <c r="F41" s="1806">
        <f>SUM(F19:F39)</f>
        <v>151538</v>
      </c>
      <c r="G41" s="1806">
        <f>SUM(G19:G40)</f>
        <v>2978382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134846</v>
      </c>
      <c r="F43" s="1807" t="s">
        <v>473</v>
      </c>
      <c r="G43" s="1808">
        <f>F41</f>
        <v>151538</v>
      </c>
    </row>
    <row r="44" spans="1:7" ht="12" customHeight="1" x14ac:dyDescent="0.2">
      <c r="A44" s="987"/>
      <c r="B44" s="162"/>
      <c r="C44" s="1001"/>
      <c r="D44" s="1807" t="s">
        <v>474</v>
      </c>
      <c r="E44" s="1808">
        <f>E41</f>
        <v>2995074</v>
      </c>
      <c r="F44" s="1807" t="s">
        <v>474</v>
      </c>
      <c r="G44" s="1808">
        <f>G41</f>
        <v>2978382</v>
      </c>
    </row>
    <row r="45" spans="1:7" ht="12" customHeight="1" x14ac:dyDescent="0.2">
      <c r="A45" s="987"/>
      <c r="B45" s="162"/>
      <c r="C45" s="162"/>
      <c r="D45" s="1809" t="s">
        <v>1006</v>
      </c>
      <c r="E45" s="1810">
        <f>(E43/E44)</f>
        <v>4.502259376562983E-2</v>
      </c>
      <c r="F45" s="1809" t="s">
        <v>1006</v>
      </c>
      <c r="G45" s="1810">
        <f>(G43/G44)</f>
        <v>5.0879302923533654E-2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80" sqref="C80"/>
      <selection pane="bottomLeft" activeCell="C80" sqref="C8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Lockport Area Spec Educ Coop</v>
      </c>
      <c r="D6" s="2309"/>
      <c r="E6" s="2309"/>
      <c r="F6" s="1852"/>
    </row>
    <row r="7" spans="1:10" ht="11.25" customHeight="1" thickBot="1" x14ac:dyDescent="0.3">
      <c r="A7" s="1850"/>
      <c r="B7" s="1851"/>
      <c r="C7" s="2310">
        <f>COVER!A13</f>
        <v>56099088061</v>
      </c>
      <c r="D7" s="2310"/>
      <c r="E7" s="231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2064</v>
      </c>
      <c r="F14" s="1867" t="s">
        <v>2076</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2077</v>
      </c>
      <c r="H19" s="1878">
        <f t="shared" si="0"/>
        <v>5</v>
      </c>
      <c r="I19" s="1878">
        <f t="shared" si="1"/>
        <v>5</v>
      </c>
      <c r="J19" s="1878">
        <f t="shared" si="2"/>
        <v>5</v>
      </c>
    </row>
    <row r="20" spans="1:12" ht="12" customHeight="1" x14ac:dyDescent="0.2">
      <c r="A20" s="1863" t="s">
        <v>1528</v>
      </c>
      <c r="B20" s="1864"/>
      <c r="C20" s="1865" t="s">
        <v>2064</v>
      </c>
      <c r="D20" s="1865" t="s">
        <v>2064</v>
      </c>
      <c r="E20" s="1868" t="s">
        <v>2064</v>
      </c>
      <c r="F20" s="1867" t="s">
        <v>2078</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2079</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80" sqref="C8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Lockport Area Spec Educ Coop</v>
      </c>
      <c r="J6" s="2319"/>
      <c r="Q6" s="1664"/>
    </row>
    <row r="7" spans="1:17" x14ac:dyDescent="0.2">
      <c r="A7" s="2320" t="s">
        <v>869</v>
      </c>
      <c r="B7" s="2321"/>
      <c r="C7" s="2321"/>
      <c r="D7" s="2321"/>
      <c r="E7" s="2322"/>
      <c r="F7" s="1017"/>
      <c r="G7" s="1009"/>
      <c r="H7" s="1016" t="s">
        <v>372</v>
      </c>
      <c r="I7" s="2323">
        <f>COVER!A13</f>
        <v>56099088061</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224642</v>
      </c>
      <c r="F13" s="1039"/>
      <c r="G13" s="1811">
        <f t="shared" si="0"/>
        <v>224642</v>
      </c>
      <c r="H13" s="1040"/>
      <c r="I13" s="1039"/>
      <c r="J13" s="1811">
        <f t="shared" si="1"/>
        <v>0</v>
      </c>
    </row>
    <row r="14" spans="1:17" ht="15" customHeight="1" x14ac:dyDescent="0.2">
      <c r="A14" s="1035">
        <v>3</v>
      </c>
      <c r="B14" s="1036" t="s">
        <v>43</v>
      </c>
      <c r="C14" s="1037"/>
      <c r="D14" s="1041">
        <v>2490</v>
      </c>
      <c r="E14" s="1811">
        <f>'Expenditures 15-22'!K56</f>
        <v>365061</v>
      </c>
      <c r="F14" s="1039"/>
      <c r="G14" s="1811">
        <f t="shared" si="0"/>
        <v>365061</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589703</v>
      </c>
      <c r="F19" s="1813">
        <f t="shared" si="2"/>
        <v>0</v>
      </c>
      <c r="G19" s="1813">
        <f t="shared" si="2"/>
        <v>589703</v>
      </c>
      <c r="H19" s="1813">
        <f t="shared" si="2"/>
        <v>0</v>
      </c>
      <c r="I19" s="1813">
        <f t="shared" si="2"/>
        <v>0</v>
      </c>
      <c r="J19" s="1813">
        <f t="shared" si="2"/>
        <v>0</v>
      </c>
    </row>
    <row r="20" spans="1:10" ht="13.5" thickTop="1" x14ac:dyDescent="0.2">
      <c r="A20" s="1035">
        <v>9</v>
      </c>
      <c r="B20" s="2330" t="s">
        <v>1981</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80" sqref="C8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Lockport Area Spec Educ Coop</v>
      </c>
    </row>
    <row r="65" spans="2:2" x14ac:dyDescent="0.2">
      <c r="B65" s="1070">
        <f>COVER!A13</f>
        <v>56099088061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80" sqref="C8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80" sqref="C8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0" sqref="C8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3941957</v>
      </c>
      <c r="C8" s="1815">
        <f>'Acct Summary 7-8'!D8</f>
        <v>0</v>
      </c>
      <c r="D8" s="1815">
        <f>'Acct Summary 7-8'!F8</f>
        <v>0</v>
      </c>
      <c r="E8" s="1815">
        <f>'Acct Summary 7-8'!I8</f>
        <v>0</v>
      </c>
      <c r="F8" s="1815">
        <f>SUM(B8:E8)</f>
        <v>3941957</v>
      </c>
    </row>
    <row r="9" spans="1:8" s="1079" customFormat="1" ht="14.25" customHeight="1" thickBot="1" x14ac:dyDescent="0.25">
      <c r="A9" s="1078" t="s">
        <v>1369</v>
      </c>
      <c r="B9" s="1816">
        <f>'Acct Summary 7-8'!C17</f>
        <v>3747600</v>
      </c>
      <c r="C9" s="1816">
        <f>'Acct Summary 7-8'!D17</f>
        <v>0</v>
      </c>
      <c r="D9" s="1816">
        <f>'Acct Summary 7-8'!F17</f>
        <v>0</v>
      </c>
      <c r="E9" s="1815"/>
      <c r="F9" s="1815">
        <f>SUM(B9:E9)</f>
        <v>3747600</v>
      </c>
    </row>
    <row r="10" spans="1:8" s="1079" customFormat="1" ht="14.25" thickTop="1" thickBot="1" x14ac:dyDescent="0.25">
      <c r="A10" s="1080" t="s">
        <v>1370</v>
      </c>
      <c r="B10" s="1817">
        <f>(B8-B9)</f>
        <v>194357</v>
      </c>
      <c r="C10" s="1817">
        <f>(C8-C9)</f>
        <v>0</v>
      </c>
      <c r="D10" s="1817">
        <f>(D8-D9)</f>
        <v>0</v>
      </c>
      <c r="E10" s="1816">
        <f>(E8-E9)</f>
        <v>0</v>
      </c>
      <c r="F10" s="1818">
        <f>SUM(F8-F9)</f>
        <v>194357</v>
      </c>
    </row>
    <row r="11" spans="1:8" s="1079" customFormat="1" ht="14.25" thickTop="1" thickBot="1" x14ac:dyDescent="0.25">
      <c r="A11" s="1081" t="s">
        <v>1985</v>
      </c>
      <c r="B11" s="1819">
        <f>'Acct Summary 7-8'!C81</f>
        <v>2896601</v>
      </c>
      <c r="C11" s="1819">
        <f>'Acct Summary 7-8'!D81</f>
        <v>0</v>
      </c>
      <c r="D11" s="1819">
        <f>'Acct Summary 7-8'!F81</f>
        <v>0</v>
      </c>
      <c r="E11" s="1819">
        <f>'Acct Summary 7-8'!I81</f>
        <v>0</v>
      </c>
      <c r="F11" s="1820">
        <f>SUM(B11:E11)</f>
        <v>2896601</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C80" sqref="C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56099088061</v>
      </c>
    </row>
    <row r="3" spans="1:2" x14ac:dyDescent="0.2">
      <c r="A3" t="s">
        <v>956</v>
      </c>
      <c r="B3" s="138" t="str">
        <f>COVER!A15</f>
        <v>WILL</v>
      </c>
    </row>
    <row r="4" spans="1:2" x14ac:dyDescent="0.2">
      <c r="A4" t="s">
        <v>1007</v>
      </c>
      <c r="B4" s="138" t="str">
        <f>COVER!A17</f>
        <v>Lockport Area Spec Educ Coop</v>
      </c>
    </row>
    <row r="5" spans="1:2" x14ac:dyDescent="0.2">
      <c r="A5" t="s">
        <v>704</v>
      </c>
      <c r="B5" s="138" t="str">
        <f>COVER!A38</f>
        <v>DR. HASSAN VON SCHLEGELL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57029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2896601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2896601</v>
      </c>
      <c r="D92" s="2" t="str">
        <f t="shared" si="0"/>
        <v>Error?</v>
      </c>
    </row>
    <row r="93" spans="1:4" x14ac:dyDescent="0.2">
      <c r="A93" s="5">
        <v>32</v>
      </c>
      <c r="B93" s="138">
        <f>'Assets-Liab 5-6'!C41</f>
        <v>2896601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841340</v>
      </c>
      <c r="D274" s="2" t="str">
        <f t="shared" si="3"/>
        <v>Error?</v>
      </c>
    </row>
    <row r="275" spans="1:4" x14ac:dyDescent="0.2">
      <c r="A275" s="5">
        <v>214</v>
      </c>
      <c r="B275" s="138">
        <f>'Assets-Liab 5-6'!M18</f>
        <v>26463</v>
      </c>
      <c r="D275" s="2" t="str">
        <f t="shared" si="3"/>
        <v>Error?</v>
      </c>
    </row>
    <row r="276" spans="1:4" x14ac:dyDescent="0.2">
      <c r="A276" s="5">
        <v>215</v>
      </c>
      <c r="B276" s="138">
        <f>'Assets-Liab 5-6'!M19</f>
        <v>166830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1034633</v>
      </c>
      <c r="C279" s="2" t="s">
        <v>573</v>
      </c>
      <c r="D279" s="2" t="str">
        <f t="shared" si="3"/>
        <v>Error?</v>
      </c>
    </row>
    <row r="280" spans="1:4" x14ac:dyDescent="0.2">
      <c r="A280" s="5">
        <v>219</v>
      </c>
      <c r="B280" s="138">
        <f>'Assets-Liab 5-6'!M40</f>
        <v>1034633</v>
      </c>
      <c r="D280" s="2" t="str">
        <f t="shared" si="3"/>
        <v>Error?</v>
      </c>
    </row>
    <row r="281" spans="1:4" x14ac:dyDescent="0.2">
      <c r="A281" s="5">
        <v>220</v>
      </c>
      <c r="B281" s="138">
        <f>'Assets-Liab 5-6'!M41</f>
        <v>1034633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55202</v>
      </c>
      <c r="D719" s="2" t="str">
        <f t="shared" si="10"/>
        <v>Error?</v>
      </c>
    </row>
    <row r="720" spans="1:4" x14ac:dyDescent="0.2">
      <c r="A720" s="5">
        <v>659</v>
      </c>
      <c r="B720" s="138">
        <f>'Expenditures 15-22'!C33</f>
        <v>1089295</v>
      </c>
      <c r="C720" s="2" t="s">
        <v>573</v>
      </c>
      <c r="D720" s="2" t="str">
        <f t="shared" si="10"/>
        <v>Error?</v>
      </c>
    </row>
    <row r="721" spans="1:4" x14ac:dyDescent="0.2">
      <c r="A721" s="5">
        <v>660</v>
      </c>
      <c r="B721" s="138">
        <f>'Expenditures 15-22'!C36</f>
        <v>150857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230241</v>
      </c>
      <c r="D723" s="2" t="str">
        <f t="shared" si="10"/>
        <v>Error?</v>
      </c>
    </row>
    <row r="724" spans="1:4" x14ac:dyDescent="0.2">
      <c r="A724" s="5">
        <v>663</v>
      </c>
      <c r="B724" s="138">
        <f>'Expenditures 15-22'!C39</f>
        <v>18938</v>
      </c>
      <c r="D724" s="2" t="str">
        <f t="shared" si="10"/>
        <v>Error?</v>
      </c>
    </row>
    <row r="725" spans="1:4" x14ac:dyDescent="0.2">
      <c r="A725" s="5">
        <v>664</v>
      </c>
      <c r="B725" s="138">
        <f>'Expenditures 15-22'!C40</f>
        <v>212810</v>
      </c>
      <c r="D725" s="2" t="str">
        <f t="shared" si="10"/>
        <v>Error?</v>
      </c>
    </row>
    <row r="726" spans="1:4" x14ac:dyDescent="0.2">
      <c r="A726" s="5">
        <v>665</v>
      </c>
      <c r="B726" s="138">
        <f>'Expenditures 15-22'!C41</f>
        <v>11135</v>
      </c>
      <c r="D726" s="2" t="str">
        <f t="shared" si="10"/>
        <v>Error?</v>
      </c>
    </row>
    <row r="727" spans="1:4" x14ac:dyDescent="0.2">
      <c r="A727" s="5">
        <v>666</v>
      </c>
      <c r="B727" s="138">
        <f>'Expenditures 15-22'!C42</f>
        <v>623981</v>
      </c>
      <c r="C727" s="2" t="s">
        <v>573</v>
      </c>
      <c r="D727" s="2" t="str">
        <f t="shared" si="10"/>
        <v>Error?</v>
      </c>
    </row>
    <row r="728" spans="1:4" x14ac:dyDescent="0.2">
      <c r="A728" s="5">
        <v>667</v>
      </c>
      <c r="B728" s="138">
        <f>'Expenditures 15-22'!C44</f>
        <v>10593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10593</v>
      </c>
      <c r="C731" s="2" t="s">
        <v>573</v>
      </c>
      <c r="D731" s="2" t="str">
        <f t="shared" si="10"/>
        <v>Error?</v>
      </c>
    </row>
    <row r="732" spans="1:4" x14ac:dyDescent="0.2">
      <c r="A732" s="5">
        <v>671</v>
      </c>
      <c r="B732" s="138">
        <f>'Expenditures 15-22'!C49</f>
        <v>10525</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217252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298783</v>
      </c>
      <c r="D736" s="2" t="str">
        <f t="shared" si="10"/>
        <v>Error?</v>
      </c>
    </row>
    <row r="737" spans="1:4" x14ac:dyDescent="0.2">
      <c r="A737" s="5">
        <v>676</v>
      </c>
      <c r="B737" s="138">
        <f>'Expenditures 15-22'!C57</f>
        <v>298783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96277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96277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1246886</v>
      </c>
      <c r="C755" s="2" t="s">
        <v>573</v>
      </c>
      <c r="D755" s="2" t="str">
        <f t="shared" si="10"/>
        <v>Error?</v>
      </c>
    </row>
    <row r="756" spans="1:4" x14ac:dyDescent="0.2">
      <c r="A756" s="5">
        <v>695</v>
      </c>
      <c r="B756" s="138">
        <f>'Expenditures 15-22'!C75</f>
        <v>32437</v>
      </c>
      <c r="D756" s="2" t="str">
        <f t="shared" si="10"/>
        <v>Error?</v>
      </c>
    </row>
    <row r="757" spans="1:4" x14ac:dyDescent="0.2">
      <c r="A757" s="5">
        <v>696</v>
      </c>
      <c r="B757" s="138">
        <f>'Expenditures 15-22'!C114</f>
        <v>2368618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3300</v>
      </c>
      <c r="D777" s="2" t="str">
        <f t="shared" si="11"/>
        <v>Error?</v>
      </c>
    </row>
    <row r="778" spans="1:4" x14ac:dyDescent="0.2">
      <c r="A778" s="5">
        <v>717</v>
      </c>
      <c r="B778" s="138">
        <f>'Expenditures 15-22'!D33</f>
        <v>202437</v>
      </c>
      <c r="C778" s="2" t="s">
        <v>573</v>
      </c>
      <c r="D778" s="2" t="str">
        <f t="shared" si="11"/>
        <v>Error?</v>
      </c>
    </row>
    <row r="779" spans="1:4" x14ac:dyDescent="0.2">
      <c r="A779" s="5">
        <v>718</v>
      </c>
      <c r="B779" s="138">
        <f>'Expenditures 15-22'!D36</f>
        <v>35460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46282</v>
      </c>
      <c r="D781" s="2" t="str">
        <f t="shared" si="11"/>
        <v>Error?</v>
      </c>
    </row>
    <row r="782" spans="1:4" x14ac:dyDescent="0.2">
      <c r="A782" s="5">
        <v>721</v>
      </c>
      <c r="B782" s="138">
        <f>'Expenditures 15-22'!D39</f>
        <v>275</v>
      </c>
      <c r="D782" s="2" t="str">
        <f t="shared" si="11"/>
        <v>Error?</v>
      </c>
    </row>
    <row r="783" spans="1:4" x14ac:dyDescent="0.2">
      <c r="A783" s="5">
        <v>722</v>
      </c>
      <c r="B783" s="138">
        <f>'Expenditures 15-22'!D40</f>
        <v>34009</v>
      </c>
      <c r="D783" s="2" t="str">
        <f t="shared" si="11"/>
        <v>Error?</v>
      </c>
    </row>
    <row r="784" spans="1:4" x14ac:dyDescent="0.2">
      <c r="A784" s="5">
        <v>723</v>
      </c>
      <c r="B784" s="138">
        <f>'Expenditures 15-22'!D41</f>
        <v>161</v>
      </c>
      <c r="D784" s="2" t="str">
        <f t="shared" si="11"/>
        <v>Error?</v>
      </c>
    </row>
    <row r="785" spans="1:4" x14ac:dyDescent="0.2">
      <c r="A785" s="5">
        <v>724</v>
      </c>
      <c r="B785" s="138">
        <f>'Expenditures 15-22'!D42</f>
        <v>116187</v>
      </c>
      <c r="C785" s="2" t="s">
        <v>573</v>
      </c>
      <c r="D785" s="2" t="str">
        <f t="shared" si="11"/>
        <v>Error?</v>
      </c>
    </row>
    <row r="786" spans="1:4" x14ac:dyDescent="0.2">
      <c r="A786" s="5">
        <v>725</v>
      </c>
      <c r="B786" s="138">
        <f>'Expenditures 15-22'!D44</f>
        <v>3891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3891</v>
      </c>
      <c r="C789" s="2" t="s">
        <v>573</v>
      </c>
      <c r="D789" s="2" t="str">
        <f t="shared" si="11"/>
        <v>Error?</v>
      </c>
    </row>
    <row r="790" spans="1:4" x14ac:dyDescent="0.2">
      <c r="A790" s="5">
        <v>729</v>
      </c>
      <c r="B790" s="138">
        <f>'Expenditures 15-22'!D49</f>
        <v>4044</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12972</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64745</v>
      </c>
      <c r="D794" s="2" t="str">
        <f t="shared" si="11"/>
        <v>Error?</v>
      </c>
    </row>
    <row r="795" spans="1:4" x14ac:dyDescent="0.2">
      <c r="A795" s="5">
        <v>734</v>
      </c>
      <c r="B795" s="138">
        <f>'Expenditures 15-22'!D57</f>
        <v>64745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29950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227745</v>
      </c>
      <c r="C813" s="2" t="s">
        <v>573</v>
      </c>
      <c r="D813" s="2" t="str">
        <f t="shared" si="11"/>
        <v>Error?</v>
      </c>
    </row>
    <row r="814" spans="1:4" x14ac:dyDescent="0.2">
      <c r="A814" s="5">
        <v>753</v>
      </c>
      <c r="B814" s="138">
        <f>'Expenditures 15-22'!D75</f>
        <v>1504</v>
      </c>
      <c r="D814" s="2" t="str">
        <f t="shared" si="11"/>
        <v>Error?</v>
      </c>
    </row>
    <row r="815" spans="1:4" x14ac:dyDescent="0.2">
      <c r="A815" s="5">
        <v>754</v>
      </c>
      <c r="B815" s="138">
        <f>'Expenditures 15-22'!D114</f>
        <v>431686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95</v>
      </c>
      <c r="D835" s="2" t="str">
        <f t="shared" si="12"/>
        <v>Error?</v>
      </c>
    </row>
    <row r="836" spans="1:4" x14ac:dyDescent="0.2">
      <c r="A836" s="5">
        <v>775</v>
      </c>
      <c r="B836" s="138">
        <f>'Expenditures 15-22'!E33</f>
        <v>133514</v>
      </c>
      <c r="C836" s="2" t="s">
        <v>573</v>
      </c>
      <c r="D836" s="2" t="str">
        <f t="shared" si="12"/>
        <v>Error?</v>
      </c>
    </row>
    <row r="837" spans="1:4" x14ac:dyDescent="0.2">
      <c r="A837" s="5">
        <v>776</v>
      </c>
      <c r="B837" s="138">
        <f>'Expenditures 15-22'!E36</f>
        <v>3486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13807</v>
      </c>
      <c r="D839" s="2" t="str">
        <f t="shared" si="12"/>
        <v>Error?</v>
      </c>
    </row>
    <row r="840" spans="1:4" x14ac:dyDescent="0.2">
      <c r="A840" s="5">
        <v>779</v>
      </c>
      <c r="B840" s="138">
        <f>'Expenditures 15-22'!E39</f>
        <v>700</v>
      </c>
      <c r="D840" s="2" t="str">
        <f t="shared" si="12"/>
        <v>Error?</v>
      </c>
    </row>
    <row r="841" spans="1:4" x14ac:dyDescent="0.2">
      <c r="A841" s="5">
        <v>780</v>
      </c>
      <c r="B841" s="138">
        <f>'Expenditures 15-22'!E40</f>
        <v>51082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69075</v>
      </c>
      <c r="C843" s="2" t="s">
        <v>573</v>
      </c>
      <c r="D843" s="2" t="str">
        <f t="shared" si="12"/>
        <v>Error?</v>
      </c>
    </row>
    <row r="844" spans="1:4" x14ac:dyDescent="0.2">
      <c r="A844" s="5">
        <v>783</v>
      </c>
      <c r="B844" s="138">
        <f>'Expenditures 15-22'!E44</f>
        <v>20210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20210</v>
      </c>
      <c r="C847" s="2" t="s">
        <v>573</v>
      </c>
      <c r="D847" s="2" t="str">
        <f t="shared" si="12"/>
        <v>Error?</v>
      </c>
    </row>
    <row r="848" spans="1:4" x14ac:dyDescent="0.2">
      <c r="A848" s="5">
        <v>787</v>
      </c>
      <c r="B848" s="138">
        <f>'Expenditures 15-22'!E49</f>
        <v>41014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45529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844</v>
      </c>
      <c r="D852" s="2" t="str">
        <f t="shared" si="12"/>
        <v>Error?</v>
      </c>
    </row>
    <row r="853" spans="1:4" x14ac:dyDescent="0.2">
      <c r="A853" s="5">
        <v>792</v>
      </c>
      <c r="B853" s="138">
        <f>'Expenditures 15-22'!E57</f>
        <v>844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7829</v>
      </c>
      <c r="D855" s="2" t="str">
        <f t="shared" si="12"/>
        <v>Error?</v>
      </c>
    </row>
    <row r="856" spans="1:4" x14ac:dyDescent="0.2">
      <c r="A856" s="5">
        <v>795</v>
      </c>
      <c r="B856" s="138">
        <f>'Expenditures 15-22'!E61</f>
        <v>9234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17063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152721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286235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140</v>
      </c>
      <c r="D893" s="2" t="str">
        <f t="shared" si="12"/>
        <v>Error?</v>
      </c>
    </row>
    <row r="894" spans="1:4" x14ac:dyDescent="0.2">
      <c r="A894" s="5">
        <v>833</v>
      </c>
      <c r="B894" s="138">
        <f>'Expenditures 15-22'!F33</f>
        <v>19257</v>
      </c>
      <c r="C894" s="2" t="s">
        <v>573</v>
      </c>
      <c r="D894" s="2" t="str">
        <f t="shared" si="12"/>
        <v>Error?</v>
      </c>
    </row>
    <row r="895" spans="1:4" x14ac:dyDescent="0.2">
      <c r="A895" s="5">
        <v>834</v>
      </c>
      <c r="B895" s="138">
        <f>'Expenditures 15-22'!F36</f>
        <v>1487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2353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5992</v>
      </c>
      <c r="C901" s="2" t="s">
        <v>573</v>
      </c>
      <c r="D901" s="2" t="str">
        <f t="shared" si="13"/>
        <v>Error?</v>
      </c>
    </row>
    <row r="902" spans="1:4" x14ac:dyDescent="0.2">
      <c r="A902" s="5">
        <v>841</v>
      </c>
      <c r="B902" s="138">
        <f>'Expenditures 15-22'!F44</f>
        <v>742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742</v>
      </c>
      <c r="C905" s="2" t="s">
        <v>573</v>
      </c>
      <c r="D905" s="2" t="str">
        <f t="shared" si="13"/>
        <v>Error?</v>
      </c>
    </row>
    <row r="906" spans="1:4" x14ac:dyDescent="0.2">
      <c r="A906" s="5">
        <v>845</v>
      </c>
      <c r="B906" s="138">
        <f>'Expenditures 15-22'!F49</f>
        <v>2403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5800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509</v>
      </c>
      <c r="D910" s="2" t="str">
        <f t="shared" si="13"/>
        <v>Error?</v>
      </c>
    </row>
    <row r="911" spans="1:4" x14ac:dyDescent="0.2">
      <c r="A911" s="5">
        <v>850</v>
      </c>
      <c r="B911" s="138">
        <f>'Expenditures 15-22'!F57</f>
        <v>509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790</v>
      </c>
      <c r="D913" s="2" t="str">
        <f t="shared" si="13"/>
        <v>Error?</v>
      </c>
    </row>
    <row r="914" spans="1:4" x14ac:dyDescent="0.2">
      <c r="A914" s="5">
        <v>853</v>
      </c>
      <c r="B914" s="138">
        <f>'Expenditures 15-22'!F61</f>
        <v>7458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8248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21291</v>
      </c>
      <c r="C929" s="2" t="s">
        <v>573</v>
      </c>
      <c r="D929" s="2" t="str">
        <f t="shared" si="13"/>
        <v>Error?</v>
      </c>
    </row>
    <row r="930" spans="1:4" x14ac:dyDescent="0.2">
      <c r="A930" s="5">
        <v>869</v>
      </c>
      <c r="B930" s="138">
        <f>'Expenditures 15-22'!F75</f>
        <v>1578</v>
      </c>
      <c r="D930" s="2" t="str">
        <f t="shared" si="13"/>
        <v>Error?</v>
      </c>
    </row>
    <row r="931" spans="1:4" x14ac:dyDescent="0.2">
      <c r="A931" s="5">
        <v>870</v>
      </c>
      <c r="B931" s="138">
        <f>'Expenditures 15-22'!F114</f>
        <v>42126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8532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750</v>
      </c>
      <c r="D971" s="2" t="str">
        <f t="shared" si="14"/>
        <v>Error?</v>
      </c>
    </row>
    <row r="972" spans="1:4" x14ac:dyDescent="0.2">
      <c r="A972" s="5">
        <v>911</v>
      </c>
      <c r="B972" s="138">
        <f>'Expenditures 15-22'!G61</f>
        <v>13269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14019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14019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22551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1075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180</v>
      </c>
      <c r="D1026" s="2" t="str">
        <f t="shared" si="15"/>
        <v>Error?</v>
      </c>
    </row>
    <row r="1027" spans="1:4" x14ac:dyDescent="0.2">
      <c r="A1027" s="5">
        <v>966</v>
      </c>
      <c r="B1027" s="138">
        <f>'Expenditures 15-22'!H57</f>
        <v>180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595129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596384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58737</v>
      </c>
      <c r="C1107" s="2" t="s">
        <v>573</v>
      </c>
      <c r="D1107" s="2" t="str">
        <f t="shared" si="16"/>
        <v>Error?</v>
      </c>
    </row>
    <row r="1108" spans="1:4" x14ac:dyDescent="0.2">
      <c r="A1108" s="5">
        <v>1047</v>
      </c>
      <c r="B1108" s="138">
        <f>'Expenditures 15-22'!K33</f>
        <v>1453035</v>
      </c>
      <c r="C1108" s="2" t="s">
        <v>573</v>
      </c>
      <c r="D1108" s="2" t="str">
        <f t="shared" si="16"/>
        <v>Error?</v>
      </c>
    </row>
    <row r="1109" spans="1:4" x14ac:dyDescent="0.2">
      <c r="A1109" s="5">
        <v>1048</v>
      </c>
      <c r="B1109" s="138">
        <f>'Expenditures 15-22'!K36</f>
        <v>191290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292482</v>
      </c>
      <c r="C1111" s="2" t="s">
        <v>573</v>
      </c>
      <c r="D1111" s="2" t="str">
        <f t="shared" si="16"/>
        <v>Error?</v>
      </c>
    </row>
    <row r="1112" spans="1:4" x14ac:dyDescent="0.2">
      <c r="A1112" s="5">
        <v>1051</v>
      </c>
      <c r="B1112" s="138">
        <f>'Expenditures 15-22'!K39</f>
        <v>19913</v>
      </c>
      <c r="C1112" s="2" t="s">
        <v>573</v>
      </c>
      <c r="D1112" s="2" t="str">
        <f t="shared" si="16"/>
        <v>Error?</v>
      </c>
    </row>
    <row r="1113" spans="1:4" x14ac:dyDescent="0.2">
      <c r="A1113" s="5">
        <v>1052</v>
      </c>
      <c r="B1113" s="138">
        <f>'Expenditures 15-22'!K40</f>
        <v>300254</v>
      </c>
      <c r="C1113" s="2" t="s">
        <v>573</v>
      </c>
      <c r="D1113" s="2" t="str">
        <f t="shared" si="16"/>
        <v>Error?</v>
      </c>
    </row>
    <row r="1114" spans="1:4" x14ac:dyDescent="0.2">
      <c r="A1114" s="5">
        <v>1053</v>
      </c>
      <c r="B1114" s="138">
        <f>'Expenditures 15-22'!K41</f>
        <v>11296</v>
      </c>
      <c r="C1114" s="2" t="s">
        <v>573</v>
      </c>
      <c r="D1114" s="2" t="str">
        <f t="shared" si="16"/>
        <v>Error?</v>
      </c>
    </row>
    <row r="1115" spans="1:4" x14ac:dyDescent="0.2">
      <c r="A1115" s="5">
        <v>1054</v>
      </c>
      <c r="B1115" s="138">
        <f>'Expenditures 15-22'!K42</f>
        <v>815235</v>
      </c>
      <c r="C1115" s="2" t="s">
        <v>573</v>
      </c>
      <c r="D1115" s="2" t="str">
        <f t="shared" si="16"/>
        <v>Error?</v>
      </c>
    </row>
    <row r="1116" spans="1:4" x14ac:dyDescent="0.2">
      <c r="A1116" s="5">
        <v>1055</v>
      </c>
      <c r="B1116" s="138">
        <f>'Expenditures 15-22'!K44</f>
        <v>35436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35436</v>
      </c>
      <c r="C1119" s="2" t="s">
        <v>573</v>
      </c>
      <c r="D1119" s="2" t="str">
        <f t="shared" si="16"/>
        <v>Error?</v>
      </c>
    </row>
    <row r="1120" spans="1:4" x14ac:dyDescent="0.2">
      <c r="A1120" s="5">
        <v>1059</v>
      </c>
      <c r="B1120" s="138">
        <f>'Expenditures 15-22'!K49</f>
        <v>57986</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282628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365061</v>
      </c>
      <c r="C1124" s="2" t="s">
        <v>573</v>
      </c>
      <c r="D1124" s="2" t="str">
        <f t="shared" si="16"/>
        <v>Error?</v>
      </c>
    </row>
    <row r="1125" spans="1:4" x14ac:dyDescent="0.2">
      <c r="A1125" s="5">
        <v>1064</v>
      </c>
      <c r="B1125" s="138">
        <f>'Expenditures 15-22'!K57</f>
        <v>365061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135596</v>
      </c>
      <c r="C1127" s="2" t="s">
        <v>573</v>
      </c>
      <c r="D1127" s="2" t="str">
        <f t="shared" si="16"/>
        <v>Error?</v>
      </c>
    </row>
    <row r="1128" spans="1:4" x14ac:dyDescent="0.2">
      <c r="A1128" s="5">
        <v>1067</v>
      </c>
      <c r="B1128" s="138">
        <f>'Expenditures 15-22'!K61</f>
        <v>29961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165557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1663917</v>
      </c>
      <c r="C1143" s="2" t="s">
        <v>573</v>
      </c>
      <c r="D1143" s="2" t="str">
        <f t="shared" si="16"/>
        <v>Error?</v>
      </c>
    </row>
    <row r="1144" spans="1:4" x14ac:dyDescent="0.2">
      <c r="A1144" s="5">
        <v>1083</v>
      </c>
      <c r="B1144" s="138">
        <f>'Expenditures 15-22'!K75</f>
        <v>35519</v>
      </c>
      <c r="C1144" s="2" t="s">
        <v>573</v>
      </c>
      <c r="D1144" s="2" t="str">
        <f t="shared" si="16"/>
        <v>Error?</v>
      </c>
    </row>
    <row r="1145" spans="1:4" x14ac:dyDescent="0.2">
      <c r="A1145" s="5">
        <v>1084</v>
      </c>
      <c r="B1145" s="138">
        <f>'Expenditures 15-22'!K102</f>
        <v>595129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3747600</v>
      </c>
      <c r="C1152" s="2" t="s">
        <v>573</v>
      </c>
      <c r="D1152" s="2" t="str">
        <f t="shared" si="17"/>
        <v>Error?</v>
      </c>
    </row>
    <row r="1153" spans="1:4" x14ac:dyDescent="0.2">
      <c r="A1153" s="5">
        <v>1092</v>
      </c>
      <c r="B1153" s="138">
        <f>'Expenditures 15-22'!K115</f>
        <v>194357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2702244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2896601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834740</v>
      </c>
      <c r="D2009" s="2" t="str">
        <f t="shared" si="30"/>
        <v>Error?</v>
      </c>
    </row>
    <row r="2010" spans="1:4" x14ac:dyDescent="0.2">
      <c r="A2010" s="5">
        <v>1949</v>
      </c>
      <c r="B2010" s="138">
        <f>'Cap Outlay Deprec 26'!C10</f>
        <v>23718</v>
      </c>
      <c r="D2010" s="2" t="str">
        <f t="shared" si="30"/>
        <v>Error?</v>
      </c>
    </row>
    <row r="2011" spans="1:4" x14ac:dyDescent="0.2">
      <c r="A2011" s="5">
        <v>1950</v>
      </c>
      <c r="B2011" s="138">
        <f>'Cap Outlay Deprec 26'!C12</f>
        <v>92463</v>
      </c>
      <c r="D2011" s="2" t="str">
        <f t="shared" si="30"/>
        <v>Error?</v>
      </c>
    </row>
    <row r="2012" spans="1:4" x14ac:dyDescent="0.2">
      <c r="A2012" s="5">
        <v>1951</v>
      </c>
      <c r="B2012" s="138">
        <f>'Cap Outlay Deprec 26'!C13</f>
        <v>58316</v>
      </c>
      <c r="D2012" s="2" t="str">
        <f t="shared" si="30"/>
        <v>Error?</v>
      </c>
    </row>
    <row r="2013" spans="1:4" x14ac:dyDescent="0.2">
      <c r="A2013" s="5">
        <v>1952</v>
      </c>
      <c r="B2013" s="138">
        <f>'Cap Outlay Deprec 26'!C16</f>
        <v>1009237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25395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25395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834740</v>
      </c>
      <c r="C2027" s="2" t="s">
        <v>573</v>
      </c>
      <c r="D2027" s="2" t="str">
        <f t="shared" si="30"/>
        <v>Error?</v>
      </c>
    </row>
    <row r="2028" spans="1:4" x14ac:dyDescent="0.2">
      <c r="A2028" s="5">
        <v>1967</v>
      </c>
      <c r="B2028" s="138">
        <f>'Cap Outlay Deprec 26'!F10</f>
        <v>23718</v>
      </c>
      <c r="C2028" s="2" t="s">
        <v>573</v>
      </c>
      <c r="D2028" s="2" t="str">
        <f t="shared" si="30"/>
        <v>Error?</v>
      </c>
    </row>
    <row r="2029" spans="1:4" x14ac:dyDescent="0.2">
      <c r="A2029" s="5">
        <v>1968</v>
      </c>
      <c r="B2029" s="138">
        <f>'Cap Outlay Deprec 26'!F12</f>
        <v>117858</v>
      </c>
      <c r="C2029" s="2" t="s">
        <v>573</v>
      </c>
      <c r="D2029" s="2" t="str">
        <f t="shared" si="30"/>
        <v>Error?</v>
      </c>
    </row>
    <row r="2030" spans="1:4" x14ac:dyDescent="0.2">
      <c r="A2030" s="5">
        <v>1969</v>
      </c>
      <c r="B2030" s="138">
        <f>'Cap Outlay Deprec 26'!F13</f>
        <v>58316</v>
      </c>
      <c r="C2030" s="2" t="s">
        <v>573</v>
      </c>
      <c r="D2030" s="2" t="str">
        <f t="shared" si="30"/>
        <v>Error?</v>
      </c>
    </row>
    <row r="2031" spans="1:4" x14ac:dyDescent="0.2">
      <c r="A2031" s="5">
        <v>1970</v>
      </c>
      <c r="B2031" s="138">
        <f>'Cap Outlay Deprec 26'!F16</f>
        <v>1034632</v>
      </c>
      <c r="C2031" s="2" t="s">
        <v>573</v>
      </c>
      <c r="D2031" s="2" t="str">
        <f t="shared" si="30"/>
        <v>Error?</v>
      </c>
    </row>
    <row r="2032" spans="1:4" x14ac:dyDescent="0.2">
      <c r="A2032" s="10">
        <v>1971</v>
      </c>
      <c r="D2032" s="2" t="str">
        <f t="shared" si="30"/>
        <v>OK</v>
      </c>
    </row>
    <row r="2033" spans="1:4" x14ac:dyDescent="0.2">
      <c r="A2033" s="5">
        <v>1972</v>
      </c>
      <c r="B2033" s="138">
        <f>'Cap Outlay Deprec 26'!H8</f>
        <v>576542</v>
      </c>
      <c r="D2033" s="2" t="str">
        <f t="shared" si="30"/>
        <v>Error?</v>
      </c>
    </row>
    <row r="2034" spans="1:4" x14ac:dyDescent="0.2">
      <c r="A2034" s="5">
        <v>1973</v>
      </c>
      <c r="B2034" s="138">
        <f>'Cap Outlay Deprec 26'!H10</f>
        <v>21658</v>
      </c>
      <c r="D2034" s="2" t="str">
        <f t="shared" si="30"/>
        <v>Error?</v>
      </c>
    </row>
    <row r="2035" spans="1:4" x14ac:dyDescent="0.2">
      <c r="A2035" s="5">
        <v>1974</v>
      </c>
      <c r="B2035" s="138">
        <f>'Cap Outlay Deprec 26'!H12</f>
        <v>119721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717921</v>
      </c>
      <c r="C2037" s="2" t="s">
        <v>573</v>
      </c>
      <c r="D2037" s="2" t="str">
        <f t="shared" si="30"/>
        <v>Error?</v>
      </c>
    </row>
    <row r="2038" spans="1:4" x14ac:dyDescent="0.2">
      <c r="A2038" s="10">
        <v>1977</v>
      </c>
      <c r="D2038" s="2" t="str">
        <f t="shared" si="30"/>
        <v>OK</v>
      </c>
    </row>
    <row r="2039" spans="1:4" x14ac:dyDescent="0.2">
      <c r="A2039" s="5">
        <v>1978</v>
      </c>
      <c r="B2039" s="138">
        <f>'Cap Outlay Deprec 26'!I8</f>
        <v>16695</v>
      </c>
      <c r="D2039" s="2" t="str">
        <f t="shared" si="30"/>
        <v>Error?</v>
      </c>
    </row>
    <row r="2040" spans="1:4" x14ac:dyDescent="0.2">
      <c r="A2040" s="5">
        <v>1979</v>
      </c>
      <c r="B2040" s="138">
        <f>'Cap Outlay Deprec 26'!I10</f>
        <v>1186</v>
      </c>
      <c r="D2040" s="2" t="str">
        <f t="shared" si="30"/>
        <v>Error?</v>
      </c>
    </row>
    <row r="2041" spans="1:4" x14ac:dyDescent="0.2">
      <c r="A2041" s="5">
        <v>1980</v>
      </c>
      <c r="B2041" s="138">
        <f>'Cap Outlay Deprec 26'!I12</f>
        <v>12562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30443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593237</v>
      </c>
      <c r="C2051" s="2" t="s">
        <v>573</v>
      </c>
      <c r="D2051" s="2" t="str">
        <f t="shared" si="31"/>
        <v>Error?</v>
      </c>
    </row>
    <row r="2052" spans="1:4" x14ac:dyDescent="0.2">
      <c r="A2052" s="5">
        <v>1991</v>
      </c>
      <c r="B2052" s="138">
        <f>'Cap Outlay Deprec 26'!K10</f>
        <v>22844</v>
      </c>
      <c r="C2052" s="2" t="s">
        <v>573</v>
      </c>
      <c r="D2052" s="2" t="str">
        <f t="shared" si="31"/>
        <v>Error?</v>
      </c>
    </row>
    <row r="2053" spans="1:4" x14ac:dyDescent="0.2">
      <c r="A2053" s="5">
        <v>1992</v>
      </c>
      <c r="B2053" s="138">
        <f>'Cap Outlay Deprec 26'!K12</f>
        <v>132283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748364</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241503</v>
      </c>
      <c r="C2057" s="2" t="s">
        <v>573</v>
      </c>
      <c r="D2057" s="2" t="str">
        <f t="shared" si="31"/>
        <v>Error?</v>
      </c>
    </row>
    <row r="2058" spans="1:4" x14ac:dyDescent="0.2">
      <c r="A2058" s="5">
        <v>1997</v>
      </c>
      <c r="B2058" s="138">
        <f>'Cap Outlay Deprec 26'!L10</f>
        <v>874</v>
      </c>
      <c r="C2058" s="2" t="s">
        <v>573</v>
      </c>
      <c r="D2058" s="2" t="str">
        <f t="shared" si="31"/>
        <v>Error?</v>
      </c>
    </row>
    <row r="2059" spans="1:4" x14ac:dyDescent="0.2">
      <c r="A2059" s="5">
        <v>1998</v>
      </c>
      <c r="B2059" s="138">
        <f>'Cap Outlay Deprec 26'!L12</f>
        <v>-14425</v>
      </c>
      <c r="C2059" s="2" t="s">
        <v>573</v>
      </c>
      <c r="D2059" s="2" t="str">
        <f t="shared" si="31"/>
        <v>Error?</v>
      </c>
    </row>
    <row r="2060" spans="1:4" x14ac:dyDescent="0.2">
      <c r="A2060" s="5">
        <v>1999</v>
      </c>
      <c r="B2060" s="138">
        <f>'Cap Outlay Deprec 26'!L13</f>
        <v>58316</v>
      </c>
      <c r="C2060" s="2" t="s">
        <v>573</v>
      </c>
      <c r="D2060" s="2" t="str">
        <f t="shared" si="31"/>
        <v>Error?</v>
      </c>
    </row>
    <row r="2061" spans="1:4" x14ac:dyDescent="0.2">
      <c r="A2061" s="5">
        <v>2000</v>
      </c>
      <c r="B2061" s="138">
        <f>'Cap Outlay Deprec 26'!L16</f>
        <v>286268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595129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595129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2720162</v>
      </c>
      <c r="C2551" s="2" t="s">
        <v>573</v>
      </c>
      <c r="D2551" s="2" t="str">
        <f t="shared" si="38"/>
        <v>Error?</v>
      </c>
    </row>
    <row r="2552" spans="1:4" x14ac:dyDescent="0.2">
      <c r="A2552" s="10">
        <v>2491</v>
      </c>
      <c r="D2552" s="2" t="str">
        <f t="shared" si="38"/>
        <v>OK</v>
      </c>
    </row>
    <row r="2553" spans="1:4" x14ac:dyDescent="0.2">
      <c r="A2553" s="5">
        <v>2492</v>
      </c>
      <c r="B2553" s="138">
        <f>'Acct Summary 7-8'!C6</f>
        <v>322802</v>
      </c>
      <c r="C2553" s="2" t="s">
        <v>573</v>
      </c>
      <c r="D2553" s="2" t="str">
        <f t="shared" si="38"/>
        <v>Error?</v>
      </c>
    </row>
    <row r="2554" spans="1:4" x14ac:dyDescent="0.2">
      <c r="A2554" s="5">
        <v>2493</v>
      </c>
      <c r="B2554" s="138">
        <f>'Acct Summary 7-8'!C7</f>
        <v>898993</v>
      </c>
      <c r="C2554" s="2" t="s">
        <v>573</v>
      </c>
      <c r="D2554" s="2" t="str">
        <f t="shared" si="38"/>
        <v>Error?</v>
      </c>
    </row>
    <row r="2555" spans="1:4" x14ac:dyDescent="0.2">
      <c r="A2555" s="5">
        <v>2494</v>
      </c>
      <c r="B2555" s="138">
        <f>'Acct Summary 7-8'!C8</f>
        <v>3941957</v>
      </c>
      <c r="C2555" s="2" t="s">
        <v>573</v>
      </c>
      <c r="D2555" s="2" t="str">
        <f t="shared" si="38"/>
        <v>Error?</v>
      </c>
    </row>
    <row r="2556" spans="1:4" x14ac:dyDescent="0.2">
      <c r="A2556" s="5">
        <v>2495</v>
      </c>
      <c r="B2556" s="138">
        <f>'Acct Summary 7-8'!C12</f>
        <v>1453035</v>
      </c>
      <c r="C2556" s="2" t="s">
        <v>573</v>
      </c>
      <c r="D2556" s="2" t="str">
        <f t="shared" si="38"/>
        <v>Error?</v>
      </c>
    </row>
    <row r="2557" spans="1:4" x14ac:dyDescent="0.2">
      <c r="A2557" s="5">
        <v>2496</v>
      </c>
      <c r="B2557" s="138">
        <f>'Acct Summary 7-8'!C13</f>
        <v>1663917</v>
      </c>
      <c r="C2557" s="2" t="s">
        <v>573</v>
      </c>
      <c r="D2557" s="2" t="str">
        <f t="shared" si="38"/>
        <v>Error?</v>
      </c>
    </row>
    <row r="2558" spans="1:4" x14ac:dyDescent="0.2">
      <c r="A2558" s="5">
        <v>2497</v>
      </c>
      <c r="B2558" s="138">
        <f>'Acct Summary 7-8'!C14</f>
        <v>35519</v>
      </c>
      <c r="C2558" s="2" t="s">
        <v>573</v>
      </c>
      <c r="D2558" s="2" t="str">
        <f t="shared" si="38"/>
        <v>Error?</v>
      </c>
    </row>
    <row r="2559" spans="1:4" x14ac:dyDescent="0.2">
      <c r="A2559" s="5">
        <v>2498</v>
      </c>
      <c r="B2559" s="138">
        <f>'Acct Summary 7-8'!C15</f>
        <v>595129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3747600</v>
      </c>
      <c r="C2561" s="2" t="s">
        <v>573</v>
      </c>
      <c r="D2561" s="2" t="str">
        <f t="shared" si="39"/>
        <v>Error?</v>
      </c>
    </row>
    <row r="2562" spans="1:4" x14ac:dyDescent="0.2">
      <c r="A2562" s="5">
        <v>2501</v>
      </c>
      <c r="B2562" s="138">
        <f>'Acct Summary 7-8'!C20</f>
        <v>194357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206727</v>
      </c>
      <c r="D2718" s="2" t="str">
        <f t="shared" si="41"/>
        <v>Error?</v>
      </c>
    </row>
    <row r="2719" spans="1:4" x14ac:dyDescent="0.2">
      <c r="A2719" s="5">
        <v>2658</v>
      </c>
      <c r="B2719" s="138">
        <f>'Expenditures 15-22'!D51</f>
        <v>8928</v>
      </c>
      <c r="D2719" s="2" t="str">
        <f t="shared" si="41"/>
        <v>Error?</v>
      </c>
    </row>
    <row r="2720" spans="1:4" x14ac:dyDescent="0.2">
      <c r="A2720" s="5">
        <v>2659</v>
      </c>
      <c r="B2720" s="138">
        <f>'Expenditures 15-22'!E51</f>
        <v>4515</v>
      </c>
      <c r="D2720" s="2" t="str">
        <f t="shared" si="41"/>
        <v>Error?</v>
      </c>
    </row>
    <row r="2721" spans="1:4" x14ac:dyDescent="0.2">
      <c r="A2721" s="5">
        <v>2660</v>
      </c>
      <c r="B2721" s="138">
        <f>'Expenditures 15-22'!F51</f>
        <v>3397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1075</v>
      </c>
      <c r="D2723" s="2" t="str">
        <f t="shared" si="41"/>
        <v>Error?</v>
      </c>
    </row>
    <row r="2724" spans="1:4" x14ac:dyDescent="0.2">
      <c r="A2724" s="5">
        <v>2663</v>
      </c>
      <c r="B2724" s="138">
        <f>'Expenditures 15-22'!K51</f>
        <v>224642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448549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146580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448549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146580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194357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897845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173618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108410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14081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8532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1202486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2839572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1037389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4979346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1037389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4784989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2896601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19491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306030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206515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60598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2177899</v>
      </c>
      <c r="D5082" s="2" t="str">
        <f t="shared" si="78"/>
        <v>Error?</v>
      </c>
    </row>
    <row r="5083" spans="1:4" x14ac:dyDescent="0.2">
      <c r="A5083" s="5">
        <v>5022</v>
      </c>
      <c r="B5083" s="138">
        <f>'Revenues 9-14'!C34</f>
        <v>747</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2239244</v>
      </c>
      <c r="C5087" s="2" t="s">
        <v>573</v>
      </c>
      <c r="D5087" s="2" t="str">
        <f t="shared" si="78"/>
        <v>Error?</v>
      </c>
    </row>
    <row r="5088" spans="1:4" x14ac:dyDescent="0.2">
      <c r="A5088" s="5">
        <v>5027</v>
      </c>
      <c r="B5088" s="138">
        <f>'Revenues 9-14'!C65</f>
        <v>59656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59656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4646</v>
      </c>
      <c r="D5114" s="2" t="str">
        <f t="shared" si="78"/>
        <v>Error?</v>
      </c>
    </row>
    <row r="5115" spans="1:4" x14ac:dyDescent="0.2">
      <c r="A5115" s="5">
        <v>5054</v>
      </c>
      <c r="B5115" s="138">
        <f>'Revenues 9-14'!C98</f>
        <v>138728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58173</v>
      </c>
      <c r="D5118" s="2" t="str">
        <f t="shared" si="78"/>
        <v>Error?</v>
      </c>
    </row>
    <row r="5119" spans="1:4" x14ac:dyDescent="0.2">
      <c r="A5119" s="5">
        <v>5058</v>
      </c>
      <c r="B5119" s="138">
        <f>'Revenues 9-14'!C107</f>
        <v>13200</v>
      </c>
      <c r="D5119" s="2" t="str">
        <f t="shared" ref="D5119:D5182" si="79">IF(ISBLANK(B5119),"OK",IF(A5119-B5119=0,"OK","Error?"))</f>
        <v>Error?</v>
      </c>
    </row>
    <row r="5120" spans="1:4" x14ac:dyDescent="0.2">
      <c r="A5120" s="5">
        <v>5059</v>
      </c>
      <c r="B5120" s="138">
        <f>'Revenues 9-14'!C108</f>
        <v>421262</v>
      </c>
      <c r="C5120" s="2" t="s">
        <v>573</v>
      </c>
      <c r="D5120" s="2" t="str">
        <f t="shared" si="79"/>
        <v>Error?</v>
      </c>
    </row>
    <row r="5121" spans="1:4" x14ac:dyDescent="0.2">
      <c r="A5121" s="5">
        <v>5060</v>
      </c>
      <c r="B5121" s="138">
        <f>'Revenues 9-14'!C109</f>
        <v>2720162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322625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322625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322802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10446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10446</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21303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541723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563026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898993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898993</v>
      </c>
      <c r="C5326" s="2" t="s">
        <v>573</v>
      </c>
      <c r="D5326" s="2" t="str">
        <f t="shared" si="82"/>
        <v>Error?</v>
      </c>
    </row>
    <row r="5327" spans="1:5" x14ac:dyDescent="0.2">
      <c r="A5327" s="5">
        <v>5266</v>
      </c>
      <c r="B5327" s="138">
        <f>'Revenues 9-14'!C268</f>
        <v>3941957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194357</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6.7098299006318099E-2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191812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136248</v>
      </c>
      <c r="D7251" s="2" t="str">
        <f t="shared" si="112"/>
        <v>Error?</v>
      </c>
    </row>
    <row r="7252" spans="1:4" x14ac:dyDescent="0.2">
      <c r="A7252">
        <f t="shared" si="113"/>
        <v>7191</v>
      </c>
      <c r="B7252" s="138">
        <f>'Expenditures 15-22'!D9</f>
        <v>25519</v>
      </c>
      <c r="D7252" s="2" t="str">
        <f t="shared" si="112"/>
        <v>Error?</v>
      </c>
    </row>
    <row r="7253" spans="1:4" x14ac:dyDescent="0.2">
      <c r="A7253">
        <f t="shared" si="113"/>
        <v>7192</v>
      </c>
      <c r="B7253" s="138">
        <f>'Expenditures 15-22'!E9</f>
        <v>25009</v>
      </c>
      <c r="D7253" s="2" t="str">
        <f t="shared" si="112"/>
        <v>Error?</v>
      </c>
    </row>
    <row r="7254" spans="1:4" x14ac:dyDescent="0.2">
      <c r="A7254">
        <f t="shared" si="113"/>
        <v>7193</v>
      </c>
      <c r="B7254" s="138">
        <f>'Expenditures 15-22'!F9</f>
        <v>5036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30443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0.01</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1989</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Lockport Area Spec Educ Coop</v>
      </c>
      <c r="B7" s="2386"/>
      <c r="C7" s="2386"/>
      <c r="D7" s="2423"/>
      <c r="E7" s="2424">
        <f>COVER!A13</f>
        <v>56099088061</v>
      </c>
      <c r="F7" s="2425"/>
      <c r="G7" s="2392" t="str">
        <f>COVER!T23</f>
        <v>066.004945</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GASSENSMITH &amp; MICHALESKO, LTD</v>
      </c>
      <c r="H9" s="2399"/>
      <c r="I9" s="2399"/>
      <c r="J9" s="2399"/>
      <c r="K9" s="2399"/>
      <c r="L9" s="2400"/>
    </row>
    <row r="10" spans="1:29" ht="13.5" customHeight="1" x14ac:dyDescent="0.2">
      <c r="A10" s="2382" t="str">
        <f>COVER!A38</f>
        <v>DR. HASSAN VON SCHLEGELL</v>
      </c>
      <c r="B10" s="2383"/>
      <c r="C10" s="2383"/>
      <c r="D10" s="2383"/>
      <c r="E10" s="2383"/>
      <c r="F10" s="2384"/>
      <c r="G10" s="2398" t="str">
        <f>COVER!T17</f>
        <v>323 SPRINGFIELD</v>
      </c>
      <c r="H10" s="2411"/>
      <c r="I10" s="2411"/>
      <c r="J10" s="2411"/>
      <c r="K10" s="2411"/>
      <c r="L10" s="2412"/>
    </row>
    <row r="11" spans="1:29" ht="13.5" customHeight="1" x14ac:dyDescent="0.2">
      <c r="A11" s="1184" t="s">
        <v>1519</v>
      </c>
      <c r="B11" s="1185"/>
      <c r="C11" s="1186"/>
      <c r="D11" s="1191"/>
      <c r="E11" s="1186"/>
      <c r="F11" s="1190"/>
      <c r="G11" s="2398" t="str">
        <f>COVER!T19</f>
        <v>JOLIET</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f>COVER!T25</f>
        <v>0</v>
      </c>
      <c r="J13" s="2420"/>
      <c r="K13" s="2420"/>
      <c r="L13" s="2421"/>
    </row>
    <row r="14" spans="1:29" ht="13.5" customHeight="1" x14ac:dyDescent="0.2">
      <c r="A14" s="2398" t="str">
        <f>COVER!A19</f>
        <v>1343 EAST SEVENTH STREET</v>
      </c>
      <c r="B14" s="2411"/>
      <c r="C14" s="2411"/>
      <c r="D14" s="2411"/>
      <c r="E14" s="2411"/>
      <c r="F14" s="2412"/>
      <c r="G14" s="1195" t="s">
        <v>1185</v>
      </c>
      <c r="H14" s="1193"/>
      <c r="I14" s="1193"/>
      <c r="J14" s="1193"/>
      <c r="K14" s="1193"/>
      <c r="L14" s="1194"/>
    </row>
    <row r="15" spans="1:29" ht="13.5" customHeight="1" x14ac:dyDescent="0.2">
      <c r="A15" s="2398" t="str">
        <f>COVER!A21</f>
        <v xml:space="preserve">LOCKPORT  </v>
      </c>
      <c r="B15" s="2411"/>
      <c r="C15" s="2411"/>
      <c r="D15" s="2411"/>
      <c r="E15" s="2411"/>
      <c r="F15" s="2412"/>
      <c r="G15" s="2408" t="str">
        <f>COVER!T15</f>
        <v>JOHN MICHALESKO</v>
      </c>
      <c r="H15" s="2409"/>
      <c r="I15" s="2409"/>
      <c r="J15" s="2409"/>
      <c r="K15" s="2409"/>
      <c r="L15" s="2410"/>
    </row>
    <row r="16" spans="1:29" ht="12.2" customHeight="1" x14ac:dyDescent="0.2">
      <c r="A16" s="2388">
        <f>COVER!A25</f>
        <v>60441</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815-744-6200</v>
      </c>
      <c r="H18" s="2386"/>
      <c r="I18" s="2386"/>
      <c r="J18" s="2386"/>
      <c r="K18" s="2385">
        <f>COVER!X21</f>
        <v>0</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Lockport Area Spec Educ Coop</v>
      </c>
      <c r="B1" s="2422"/>
      <c r="C1" s="2422"/>
      <c r="D1" s="2422"/>
    </row>
    <row r="2" spans="1:11" s="1212" customFormat="1" ht="12.75" x14ac:dyDescent="0.2">
      <c r="A2" s="2427">
        <f>'Single Audit Cover'!E7</f>
        <v>56099088061</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B23" sqref="B2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Lockport Area Spec Educ Coop</v>
      </c>
      <c r="B1" s="2430"/>
      <c r="C1" s="2430"/>
      <c r="D1" s="2430"/>
      <c r="E1" s="2430"/>
    </row>
    <row r="2" spans="1:5" x14ac:dyDescent="0.2">
      <c r="A2" s="2431">
        <f>'Single Audit Cover'!E7</f>
        <v>56099088061</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898993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-306030</v>
      </c>
    </row>
    <row r="19" spans="1:4" ht="13.5" thickBot="1" x14ac:dyDescent="0.25">
      <c r="A19" s="1262" t="s">
        <v>1235</v>
      </c>
      <c r="D19" s="1263">
        <f>SUM(D10:D17)</f>
        <v>592963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592963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592963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60"/>
  <sheetViews>
    <sheetView showGridLines="0" topLeftCell="A16" zoomScaleNormal="100" workbookViewId="0">
      <selection activeCell="F24" sqref="F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Lockport Area Spec Educ Coop</v>
      </c>
      <c r="C1" s="2434"/>
      <c r="D1" s="2434"/>
      <c r="E1" s="2434"/>
      <c r="F1" s="2434"/>
      <c r="G1" s="2434"/>
      <c r="H1" s="2434"/>
      <c r="I1" s="2434"/>
      <c r="J1" s="2434"/>
      <c r="K1" s="2434"/>
      <c r="L1" s="2434"/>
      <c r="M1" s="2434"/>
    </row>
    <row r="2" spans="2:14" ht="15" x14ac:dyDescent="0.2">
      <c r="B2" s="2435">
        <f>'Single Audit Cover'!E7</f>
        <v>56099088061</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35"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3" ht="20.100000000000001" customHeight="1" x14ac:dyDescent="0.2">
      <c r="B17" s="1334"/>
      <c r="C17" s="1338"/>
      <c r="D17" s="1339"/>
      <c r="E17" s="1340"/>
      <c r="F17" s="1340"/>
      <c r="G17" s="1340"/>
      <c r="H17" s="1340"/>
      <c r="I17" s="1340"/>
      <c r="J17" s="1340"/>
      <c r="K17" s="1340"/>
      <c r="L17" s="1337"/>
      <c r="M17" s="1340"/>
    </row>
    <row r="18" spans="2:13" ht="20.100000000000001" customHeight="1" x14ac:dyDescent="0.2">
      <c r="B18" s="1334"/>
      <c r="C18" s="1338"/>
      <c r="D18" s="1339"/>
      <c r="E18" s="1340"/>
      <c r="F18" s="1340"/>
      <c r="G18" s="1340"/>
      <c r="H18" s="1340"/>
      <c r="I18" s="1340"/>
      <c r="J18" s="1340"/>
      <c r="K18" s="1340"/>
      <c r="L18" s="1337"/>
      <c r="M18" s="1340"/>
    </row>
    <row r="19" spans="2:13" ht="20.100000000000001" customHeight="1" x14ac:dyDescent="0.2">
      <c r="B19" s="1334"/>
      <c r="C19" s="1338"/>
      <c r="D19" s="1339"/>
      <c r="E19" s="1340"/>
      <c r="F19" s="1340"/>
      <c r="G19" s="1340"/>
      <c r="H19" s="1340"/>
      <c r="I19" s="1340"/>
      <c r="J19" s="1340"/>
      <c r="K19" s="1340"/>
      <c r="L19" s="1337"/>
      <c r="M19" s="1340"/>
    </row>
    <row r="20" spans="2:13" ht="20.100000000000001" customHeight="1" x14ac:dyDescent="0.2">
      <c r="B20" s="1334"/>
      <c r="C20" s="1338"/>
      <c r="D20" s="1339"/>
      <c r="E20" s="1340"/>
      <c r="F20" s="1340"/>
      <c r="G20" s="1340"/>
      <c r="H20" s="1340"/>
      <c r="I20" s="1340"/>
      <c r="J20" s="1340"/>
      <c r="K20" s="1340"/>
      <c r="L20" s="1337"/>
      <c r="M20" s="1340"/>
    </row>
    <row r="21" spans="2:13" ht="20.100000000000001" customHeight="1" x14ac:dyDescent="0.2">
      <c r="B21" s="1334"/>
      <c r="C21" s="1338"/>
      <c r="D21" s="1339"/>
      <c r="E21" s="1340"/>
      <c r="F21" s="1340"/>
      <c r="G21" s="1340"/>
      <c r="H21" s="1340"/>
      <c r="I21" s="1340"/>
      <c r="J21" s="1340"/>
      <c r="K21" s="1340"/>
      <c r="L21" s="1337"/>
      <c r="M21" s="1340"/>
    </row>
    <row r="22" spans="2:13" ht="20.100000000000001" customHeight="1" x14ac:dyDescent="0.2">
      <c r="B22" s="1334"/>
      <c r="C22" s="1338"/>
      <c r="D22" s="1339"/>
      <c r="E22" s="1340"/>
      <c r="F22" s="1340"/>
      <c r="G22" s="1340"/>
      <c r="H22" s="1340"/>
      <c r="I22" s="1340"/>
      <c r="J22" s="1340"/>
      <c r="K22" s="1340"/>
      <c r="L22" s="1337">
        <f t="shared" si="0"/>
        <v>0</v>
      </c>
      <c r="M22" s="1340"/>
    </row>
    <row r="23" spans="2:13" ht="20.100000000000001" customHeight="1" x14ac:dyDescent="0.2">
      <c r="B23" s="1334" t="s">
        <v>1169</v>
      </c>
      <c r="C23" s="1338"/>
      <c r="D23" s="1339"/>
      <c r="E23" s="1340"/>
      <c r="F23" s="1340"/>
      <c r="G23" s="1340"/>
      <c r="H23" s="1340"/>
      <c r="I23" s="1340"/>
      <c r="J23" s="1340"/>
      <c r="K23" s="1340"/>
      <c r="L23" s="1337">
        <f t="shared" si="0"/>
        <v>0</v>
      </c>
      <c r="M23" s="1340"/>
    </row>
    <row r="24" spans="2:13" ht="20.100000000000001" customHeight="1" x14ac:dyDescent="0.2">
      <c r="B24" s="1334"/>
      <c r="C24" s="1338"/>
      <c r="D24" s="1339"/>
      <c r="E24" s="1340"/>
      <c r="F24" s="1340"/>
      <c r="G24" s="1340"/>
      <c r="H24" s="1340"/>
      <c r="I24" s="1340"/>
      <c r="J24" s="1340"/>
      <c r="K24" s="1340"/>
      <c r="L24" s="1337">
        <f t="shared" si="0"/>
        <v>0</v>
      </c>
      <c r="M24" s="1340"/>
    </row>
    <row r="25" spans="2:13" ht="20.100000000000001" customHeight="1" x14ac:dyDescent="0.2">
      <c r="B25" s="1334"/>
      <c r="C25" s="1338"/>
      <c r="D25" s="1339"/>
      <c r="E25" s="1340"/>
      <c r="F25" s="1340"/>
      <c r="G25" s="1340"/>
      <c r="H25" s="1340"/>
      <c r="I25" s="1340"/>
      <c r="J25" s="1340"/>
      <c r="K25" s="1340"/>
      <c r="L25" s="1337">
        <f t="shared" si="0"/>
        <v>0</v>
      </c>
      <c r="M25" s="1340"/>
    </row>
    <row r="26" spans="2:13" ht="20.100000000000001" customHeight="1" x14ac:dyDescent="0.2">
      <c r="B26" s="1334"/>
      <c r="C26" s="1338"/>
      <c r="D26" s="1339"/>
      <c r="E26" s="1340"/>
      <c r="F26" s="1340"/>
      <c r="G26" s="1340"/>
      <c r="H26" s="1340"/>
      <c r="I26" s="1340"/>
      <c r="J26" s="1340"/>
      <c r="K26" s="1340"/>
      <c r="L26" s="1337">
        <f t="shared" si="0"/>
        <v>0</v>
      </c>
      <c r="M26" s="1340"/>
    </row>
    <row r="27" spans="2:13" ht="20.100000000000001" customHeight="1" x14ac:dyDescent="0.2">
      <c r="B27" s="1334"/>
      <c r="C27" s="1338"/>
      <c r="D27" s="1339"/>
      <c r="E27" s="1340"/>
      <c r="F27" s="1340"/>
      <c r="G27" s="1340"/>
      <c r="H27" s="1340"/>
      <c r="I27" s="1340"/>
      <c r="J27" s="1340"/>
      <c r="K27" s="1340"/>
      <c r="L27" s="1337">
        <f t="shared" si="0"/>
        <v>0</v>
      </c>
      <c r="M27" s="1340"/>
    </row>
    <row r="28" spans="2:13" ht="20.100000000000001" customHeight="1" x14ac:dyDescent="0.2">
      <c r="B28" s="1334"/>
      <c r="C28" s="1338"/>
      <c r="D28" s="1339"/>
      <c r="E28" s="1340"/>
      <c r="F28" s="1340"/>
      <c r="G28" s="1340"/>
      <c r="H28" s="1340"/>
      <c r="I28" s="1340"/>
      <c r="J28" s="1340"/>
      <c r="K28" s="1340"/>
      <c r="L28" s="1337">
        <f t="shared" si="0"/>
        <v>0</v>
      </c>
      <c r="M28" s="1340"/>
    </row>
    <row r="29" spans="2:13" ht="20.100000000000001" customHeight="1" x14ac:dyDescent="0.2">
      <c r="B29" s="1334"/>
      <c r="C29" s="1338"/>
      <c r="D29" s="1339"/>
      <c r="E29" s="1340"/>
      <c r="F29" s="1340"/>
      <c r="G29" s="1340"/>
      <c r="H29" s="1340"/>
      <c r="I29" s="1340"/>
      <c r="J29" s="1340"/>
      <c r="K29" s="1340"/>
      <c r="L29" s="1337">
        <f t="shared" si="0"/>
        <v>0</v>
      </c>
      <c r="M29" s="1340"/>
    </row>
    <row r="30" spans="2:13" ht="20.100000000000001" customHeight="1" x14ac:dyDescent="0.2">
      <c r="B30" s="1334"/>
      <c r="C30" s="1338"/>
      <c r="D30" s="1339"/>
      <c r="E30" s="1340"/>
      <c r="F30" s="1340"/>
      <c r="G30" s="1340"/>
      <c r="H30" s="1340"/>
      <c r="I30" s="1340"/>
      <c r="J30" s="1340"/>
      <c r="K30" s="1340"/>
      <c r="L30" s="1337">
        <f t="shared" si="0"/>
        <v>0</v>
      </c>
      <c r="M30" s="1340"/>
    </row>
    <row r="31" spans="2:13" ht="20.100000000000001" customHeight="1" x14ac:dyDescent="0.2">
      <c r="B31" s="1334"/>
      <c r="C31" s="1338"/>
      <c r="D31" s="1339"/>
      <c r="E31" s="1340"/>
      <c r="F31" s="1340"/>
      <c r="G31" s="1340"/>
      <c r="H31" s="1340"/>
      <c r="I31" s="1340"/>
      <c r="J31" s="1340"/>
      <c r="K31" s="1340"/>
      <c r="L31" s="1337">
        <f t="shared" si="0"/>
        <v>0</v>
      </c>
      <c r="M31" s="1340"/>
    </row>
    <row r="32" spans="2:13" ht="20.100000000000001" customHeight="1" x14ac:dyDescent="0.2">
      <c r="B32" s="1334"/>
      <c r="C32" s="1338"/>
      <c r="D32" s="1339"/>
      <c r="E32" s="1340"/>
      <c r="F32" s="1340"/>
      <c r="G32" s="1340"/>
      <c r="H32" s="1340"/>
      <c r="I32" s="1340"/>
      <c r="J32" s="1340"/>
      <c r="K32" s="1340"/>
      <c r="L32" s="1337">
        <f t="shared" si="0"/>
        <v>0</v>
      </c>
      <c r="M32" s="1340"/>
    </row>
    <row r="33" spans="2:14" ht="20.100000000000001" customHeight="1" x14ac:dyDescent="0.2">
      <c r="B33" s="1334"/>
      <c r="C33" s="1338"/>
      <c r="D33" s="1339"/>
      <c r="E33" s="1340"/>
      <c r="F33" s="1340"/>
      <c r="G33" s="1340"/>
      <c r="H33" s="1340"/>
      <c r="I33" s="1340"/>
      <c r="J33" s="1340"/>
      <c r="K33" s="1340"/>
      <c r="L33" s="1337">
        <f t="shared" si="0"/>
        <v>0</v>
      </c>
      <c r="M33" s="1340"/>
    </row>
    <row r="34" spans="2:14" ht="20.100000000000001" customHeight="1" x14ac:dyDescent="0.2">
      <c r="B34" s="1334"/>
      <c r="C34" s="1338"/>
      <c r="D34" s="1339"/>
      <c r="E34" s="1340"/>
      <c r="F34" s="1340"/>
      <c r="G34" s="1340"/>
      <c r="H34" s="1340"/>
      <c r="I34" s="1340"/>
      <c r="J34" s="1340"/>
      <c r="K34" s="1340"/>
      <c r="L34" s="1337">
        <f t="shared" si="0"/>
        <v>0</v>
      </c>
      <c r="M34" s="1340"/>
    </row>
    <row r="35" spans="2:14" ht="20.100000000000001" customHeight="1" x14ac:dyDescent="0.2">
      <c r="B35" s="1334"/>
      <c r="C35" s="1338"/>
      <c r="D35" s="1339"/>
      <c r="E35" s="1340"/>
      <c r="F35" s="1340"/>
      <c r="G35" s="1340"/>
      <c r="H35" s="1340"/>
      <c r="I35" s="1340"/>
      <c r="J35" s="1340"/>
      <c r="K35" s="1340"/>
      <c r="L35" s="1337">
        <f t="shared" si="0"/>
        <v>0</v>
      </c>
      <c r="M35" s="1340"/>
      <c r="N35" s="1341"/>
    </row>
    <row r="36" spans="2:14" ht="12.75" customHeight="1" x14ac:dyDescent="0.2">
      <c r="B36" s="1342"/>
      <c r="C36" s="1343"/>
      <c r="D36" s="1344"/>
      <c r="E36" s="1345"/>
      <c r="F36" s="1345"/>
      <c r="G36" s="1345"/>
      <c r="H36" s="1345"/>
      <c r="I36" s="1345"/>
      <c r="J36" s="1345"/>
      <c r="K36" s="1345"/>
      <c r="L36" s="1345"/>
      <c r="M36" s="1345"/>
      <c r="N36" s="1341"/>
    </row>
    <row r="37" spans="2:14" x14ac:dyDescent="0.2">
      <c r="B37" s="1254"/>
      <c r="C37" s="1346"/>
      <c r="D37" s="1347"/>
      <c r="E37" s="1254"/>
      <c r="F37" s="1254"/>
      <c r="G37" s="1247"/>
      <c r="H37" s="1247"/>
      <c r="I37" s="1247"/>
      <c r="J37" s="1247"/>
      <c r="K37" s="1247"/>
      <c r="L37" s="1247"/>
      <c r="M37" s="1254"/>
      <c r="N37" s="1341"/>
    </row>
    <row r="38" spans="2:14" ht="13.5" customHeight="1" x14ac:dyDescent="0.2">
      <c r="B38" s="1279" t="s">
        <v>1737</v>
      </c>
      <c r="C38" s="1346"/>
      <c r="D38" s="1347"/>
      <c r="E38" s="1254"/>
      <c r="F38" s="1254"/>
      <c r="G38" s="1247"/>
      <c r="H38" s="1247"/>
      <c r="I38" s="1247"/>
      <c r="J38" s="1247"/>
      <c r="K38" s="1247"/>
      <c r="L38" s="1247"/>
      <c r="M38" s="1254"/>
      <c r="N38" s="1341"/>
    </row>
    <row r="39" spans="2:14" ht="8.25" customHeight="1" x14ac:dyDescent="0.2">
      <c r="B39" s="1279"/>
      <c r="C39" s="1346"/>
      <c r="D39" s="1347"/>
      <c r="E39" s="1254"/>
      <c r="F39" s="1254"/>
      <c r="G39" s="1247"/>
      <c r="H39" s="1247"/>
      <c r="I39" s="1247"/>
      <c r="J39" s="1247"/>
      <c r="K39" s="1247"/>
      <c r="L39" s="1247"/>
      <c r="M39" s="1254"/>
      <c r="N39" s="1341"/>
    </row>
    <row r="40" spans="2:14" x14ac:dyDescent="0.2">
      <c r="B40" s="1348" t="s">
        <v>1840</v>
      </c>
      <c r="C40" s="1349"/>
      <c r="D40" s="1350"/>
      <c r="E40" s="1351"/>
      <c r="F40" s="1351"/>
      <c r="G40" s="1351"/>
      <c r="H40" s="1351"/>
      <c r="I40" s="317"/>
      <c r="J40" s="317"/>
    </row>
    <row r="41" spans="2:14" x14ac:dyDescent="0.2">
      <c r="B41" s="1274"/>
      <c r="C41" s="1352"/>
      <c r="D41" s="1353"/>
      <c r="E41" s="1275"/>
      <c r="F41" s="1275"/>
      <c r="G41" s="317"/>
      <c r="H41" s="317"/>
      <c r="I41" s="317"/>
      <c r="J41" s="317"/>
    </row>
    <row r="42" spans="2:14" ht="13.5" customHeight="1" x14ac:dyDescent="0.2">
      <c r="B42" s="1273" t="s">
        <v>1246</v>
      </c>
      <c r="G42" s="317"/>
      <c r="H42" s="317"/>
      <c r="I42" s="317"/>
      <c r="J42" s="317"/>
    </row>
    <row r="43" spans="2:14" ht="13.5" customHeight="1" x14ac:dyDescent="0.2">
      <c r="B43" s="1356"/>
      <c r="C43" s="1357"/>
      <c r="D43" s="1358"/>
      <c r="E43" s="1294"/>
      <c r="F43" s="1294"/>
      <c r="G43" s="1294"/>
      <c r="H43" s="1294"/>
      <c r="I43" s="1294"/>
      <c r="J43" s="1294"/>
      <c r="K43" s="1359"/>
      <c r="L43" s="1359"/>
      <c r="M43" s="1294"/>
    </row>
    <row r="44" spans="2:14" ht="9.6" customHeight="1" x14ac:dyDescent="0.2">
      <c r="B44" s="1360"/>
      <c r="G44" s="317"/>
      <c r="H44" s="317"/>
      <c r="I44" s="317"/>
      <c r="J44" s="317"/>
    </row>
    <row r="45" spans="2:14" ht="11.25" customHeight="1" x14ac:dyDescent="0.2">
      <c r="B45" s="1361" t="s">
        <v>1738</v>
      </c>
      <c r="C45" s="1362"/>
      <c r="D45" s="1362"/>
      <c r="E45" s="1362"/>
      <c r="F45" s="1362"/>
      <c r="G45" s="1362"/>
      <c r="H45" s="1362"/>
      <c r="I45" s="1363"/>
      <c r="J45" s="1363"/>
      <c r="K45" s="1363"/>
      <c r="L45" s="1363"/>
      <c r="M45" s="1363"/>
    </row>
    <row r="46" spans="2:14" ht="11.25" customHeight="1" x14ac:dyDescent="0.2">
      <c r="B46" s="1364" t="s">
        <v>1584</v>
      </c>
      <c r="C46" s="1363"/>
      <c r="D46" s="1363"/>
      <c r="E46" s="1363"/>
      <c r="F46" s="1363"/>
      <c r="G46" s="1363"/>
      <c r="H46" s="1363"/>
      <c r="I46" s="1363"/>
      <c r="J46" s="1363"/>
      <c r="K46" s="1363"/>
      <c r="L46" s="1363"/>
      <c r="M46" s="1363"/>
    </row>
    <row r="47" spans="2:14" ht="3.95" customHeight="1" x14ac:dyDescent="0.2">
      <c r="B47" s="1364"/>
      <c r="C47" s="1363"/>
      <c r="D47" s="1363"/>
      <c r="E47" s="1363"/>
      <c r="F47" s="1363"/>
      <c r="G47" s="1363"/>
      <c r="H47" s="1363"/>
      <c r="I47" s="1363"/>
      <c r="J47" s="1363"/>
      <c r="K47" s="1363"/>
      <c r="L47" s="1363"/>
      <c r="M47" s="1363"/>
    </row>
    <row r="48" spans="2:14" ht="11.25" customHeight="1" x14ac:dyDescent="0.2">
      <c r="B48" s="1361" t="s">
        <v>1739</v>
      </c>
      <c r="C48" s="1363"/>
      <c r="D48" s="1363"/>
      <c r="E48" s="1363"/>
      <c r="F48" s="1363"/>
      <c r="G48" s="1363"/>
      <c r="H48" s="1363"/>
      <c r="I48" s="1363"/>
      <c r="J48" s="1363"/>
      <c r="K48" s="1363"/>
      <c r="L48" s="1363"/>
      <c r="M48" s="1363"/>
    </row>
    <row r="49" spans="2:13" ht="11.25" customHeight="1" x14ac:dyDescent="0.2">
      <c r="B49" s="1297" t="s">
        <v>1585</v>
      </c>
      <c r="C49" s="1365"/>
      <c r="D49" s="1366"/>
      <c r="E49" s="1297"/>
      <c r="F49" s="1297"/>
      <c r="G49" s="1297"/>
      <c r="H49" s="1297"/>
      <c r="I49" s="1297"/>
      <c r="J49" s="1297"/>
      <c r="K49" s="1367"/>
      <c r="L49" s="1367"/>
      <c r="M49" s="1297"/>
    </row>
    <row r="50" spans="2:13" ht="3.95" customHeight="1" x14ac:dyDescent="0.2">
      <c r="B50" s="1297"/>
      <c r="C50" s="1365"/>
      <c r="D50" s="1366"/>
      <c r="E50" s="1297"/>
      <c r="F50" s="1297"/>
      <c r="G50" s="1297"/>
      <c r="H50" s="1297"/>
      <c r="I50" s="1297"/>
      <c r="J50" s="1297"/>
      <c r="K50" s="1367"/>
      <c r="L50" s="1367"/>
      <c r="M50" s="1297"/>
    </row>
    <row r="51" spans="2:13" ht="11.25" customHeight="1" x14ac:dyDescent="0.2">
      <c r="B51" s="1368" t="s">
        <v>1740</v>
      </c>
      <c r="C51" s="1365"/>
      <c r="D51" s="1366"/>
      <c r="E51" s="1297"/>
      <c r="F51" s="1297"/>
      <c r="G51" s="1297"/>
      <c r="H51" s="1297"/>
      <c r="I51" s="1297"/>
      <c r="J51" s="1297"/>
      <c r="K51" s="1367"/>
      <c r="L51" s="1367"/>
      <c r="M51" s="1297"/>
    </row>
    <row r="52" spans="2:13" ht="3.95" customHeight="1" x14ac:dyDescent="0.2">
      <c r="B52" s="1368"/>
      <c r="C52" s="1365"/>
      <c r="D52" s="1366"/>
      <c r="E52" s="1297"/>
      <c r="F52" s="1297"/>
      <c r="G52" s="1297"/>
      <c r="H52" s="1297"/>
      <c r="I52" s="1297"/>
      <c r="J52" s="1297"/>
      <c r="K52" s="1367"/>
      <c r="L52" s="1367"/>
      <c r="M52" s="1297"/>
    </row>
    <row r="53" spans="2:13" ht="11.25" customHeight="1" x14ac:dyDescent="0.2">
      <c r="B53" s="1369" t="s">
        <v>1741</v>
      </c>
      <c r="C53" s="1365"/>
      <c r="D53" s="1366"/>
      <c r="E53" s="1297"/>
      <c r="F53" s="1297"/>
      <c r="G53" s="1297"/>
      <c r="H53" s="1297"/>
      <c r="I53" s="1297"/>
      <c r="J53" s="1297"/>
      <c r="K53" s="1367"/>
      <c r="L53" s="1367"/>
      <c r="M53" s="1297"/>
    </row>
    <row r="54" spans="2:13" ht="11.25" customHeight="1" x14ac:dyDescent="0.2">
      <c r="B54" s="1297" t="s">
        <v>1586</v>
      </c>
      <c r="G54" s="317"/>
      <c r="H54" s="317"/>
      <c r="I54" s="317"/>
      <c r="J54" s="317"/>
    </row>
    <row r="55" spans="2:13" ht="11.1" customHeight="1" x14ac:dyDescent="0.2">
      <c r="B55" s="1297"/>
      <c r="G55" s="317"/>
      <c r="H55" s="317"/>
      <c r="I55" s="317"/>
      <c r="J55" s="317"/>
    </row>
    <row r="56" spans="2:13" ht="11.1" customHeight="1" x14ac:dyDescent="0.2">
      <c r="B56" s="1297"/>
      <c r="G56" s="317"/>
      <c r="H56" s="317"/>
      <c r="I56" s="317"/>
      <c r="J56" s="317"/>
    </row>
    <row r="57" spans="2:13" ht="13.5" customHeight="1" x14ac:dyDescent="0.2">
      <c r="M57" s="1370"/>
    </row>
    <row r="58" spans="2:13" ht="13.5" customHeight="1" x14ac:dyDescent="0.2">
      <c r="M58" s="1370"/>
    </row>
    <row r="59" spans="2:13" ht="13.5" customHeight="1" x14ac:dyDescent="0.2">
      <c r="M59" s="1370"/>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row r="68" spans="7:10" ht="13.5" customHeight="1" x14ac:dyDescent="0.2"/>
    <row r="69" spans="7:10" ht="13.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4.7" customHeight="1" x14ac:dyDescent="0.2"/>
    <row r="120" ht="12.2"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4.7" customHeight="1" x14ac:dyDescent="0.2"/>
    <row r="16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Lockport Area Spec Educ Coop</v>
      </c>
      <c r="B1" s="2439"/>
      <c r="C1" s="2439"/>
      <c r="D1" s="2439"/>
      <c r="E1" s="2439"/>
      <c r="F1" s="2439"/>
    </row>
    <row r="2" spans="1:7" ht="13.5" customHeight="1" x14ac:dyDescent="0.2">
      <c r="A2" s="2435">
        <f>'Single Audit Cover'!E7</f>
        <v>56099088061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80" sqref="C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2081</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Lockport Area Spec Educ Coop</v>
      </c>
      <c r="C1" s="2455"/>
      <c r="D1" s="2455"/>
      <c r="E1" s="2455"/>
      <c r="F1" s="2455"/>
      <c r="G1" s="2455"/>
      <c r="H1" s="2455"/>
      <c r="I1" s="2455"/>
      <c r="J1" s="1406"/>
    </row>
    <row r="2" spans="2:10" s="317" customFormat="1" ht="12.75" customHeight="1" x14ac:dyDescent="0.2">
      <c r="B2" s="2456">
        <f>'Single Audit Cover'!E7</f>
        <v>56099088061</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1841</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Lockport Area Spec Educ Coop</v>
      </c>
      <c r="C1" s="2454"/>
      <c r="D1" s="2454"/>
      <c r="E1" s="2454"/>
      <c r="F1" s="2454"/>
      <c r="G1" s="2454"/>
      <c r="H1" s="2454"/>
      <c r="I1" s="2454"/>
      <c r="J1" s="2454"/>
      <c r="K1" s="2454"/>
      <c r="L1" s="1371"/>
      <c r="M1" s="1371"/>
    </row>
    <row r="2" spans="1:13" ht="12" customHeight="1" x14ac:dyDescent="0.2">
      <c r="B2" s="2456">
        <f>'Single Audit Cover'!E7</f>
        <v>56099088061</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Lockport Area Spec Educ Coop</v>
      </c>
      <c r="C1" s="2481"/>
      <c r="D1" s="2481"/>
      <c r="E1" s="2481"/>
      <c r="F1" s="2481"/>
      <c r="G1" s="2481"/>
      <c r="H1" s="2481"/>
      <c r="I1" s="2481"/>
      <c r="J1" s="2481"/>
      <c r="K1" s="2481"/>
      <c r="L1" s="1449"/>
    </row>
    <row r="2" spans="1:12" ht="12.75" customHeight="1" x14ac:dyDescent="0.2">
      <c r="B2" s="2482">
        <f>'Single Audit Cover'!E7</f>
        <v>56099088061</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Lockport Area Spec Educ Coop</v>
      </c>
      <c r="C1" s="2454"/>
      <c r="D1" s="2454"/>
      <c r="E1" s="1469"/>
    </row>
    <row r="2" spans="2:5" s="1279" customFormat="1" ht="12.75" customHeight="1" x14ac:dyDescent="0.2">
      <c r="B2" s="2456">
        <f>'Single Audit Cover'!E7</f>
        <v>56099088061</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C80" sqref="C8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3941957</v>
      </c>
      <c r="E16" s="356"/>
      <c r="F16" s="1733">
        <f>SUM('Acct Summary 7-8'!C17,'Acct Summary 7-8'!D17,'Acct Summary 7-8'!F17)</f>
        <v>3747600</v>
      </c>
      <c r="G16" s="356"/>
      <c r="H16" s="1733">
        <f>SUM(D16-F16)</f>
        <v>194357</v>
      </c>
      <c r="I16" s="222"/>
      <c r="J16" s="1733">
        <f>SUM('Acct Summary 7-8'!C81,'Acct Summary 7-8'!D81,'Acct Summary 7-8'!F81,'Acct Summary 7-8'!I81)</f>
        <v>2896601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80" sqref="C8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Lockport Area Spec Educ Coop</v>
      </c>
      <c r="E7" s="391"/>
      <c r="G7" s="252"/>
      <c r="H7" s="387"/>
      <c r="I7" s="387"/>
      <c r="J7" s="387"/>
      <c r="K7" s="387"/>
      <c r="L7" s="329"/>
      <c r="M7" s="329"/>
      <c r="N7" s="329"/>
      <c r="O7" s="329"/>
      <c r="P7" s="329"/>
    </row>
    <row r="8" spans="1:18" ht="12.75" x14ac:dyDescent="0.2">
      <c r="A8" s="329"/>
      <c r="B8" s="329"/>
      <c r="C8" s="389" t="s">
        <v>1125</v>
      </c>
      <c r="D8" s="392">
        <f>COVER!A13</f>
        <v>56099088061</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2896601</v>
      </c>
      <c r="I12" s="404"/>
      <c r="J12" s="404"/>
      <c r="K12" s="405">
        <f>TRUNC((H12/H13*100000),5)/100000</f>
        <v>0.73481293680000004</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3941957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3747600</v>
      </c>
      <c r="I17" s="404"/>
      <c r="J17" s="416"/>
      <c r="K17" s="405">
        <f>TRUNC((H17/H18*100000),5)/100000</f>
        <v>0.95069530180000006</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3941957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2896601</v>
      </c>
      <c r="I24" s="422"/>
      <c r="J24" s="422"/>
      <c r="K24" s="423">
        <f>TRUNC(((H24/H25*100000)/100000),2)</f>
        <v>278.25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10410</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2" activePane="bottomLeft" state="frozen"/>
      <selection activeCell="C80" sqref="C80"/>
      <selection pane="bottomLeft" activeCell="C80" sqref="C8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2839572</v>
      </c>
      <c r="D4" s="466"/>
      <c r="E4" s="466"/>
      <c r="F4" s="466"/>
      <c r="G4" s="466"/>
      <c r="H4" s="466"/>
      <c r="I4" s="466"/>
      <c r="J4" s="467"/>
      <c r="K4" s="466"/>
      <c r="L4" s="466"/>
      <c r="M4" s="468"/>
      <c r="N4" s="469"/>
    </row>
    <row r="5" spans="1:14" x14ac:dyDescent="0.2">
      <c r="A5" s="463" t="s">
        <v>992</v>
      </c>
      <c r="B5" s="470">
        <v>120</v>
      </c>
      <c r="C5" s="465">
        <v>57029</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2896601</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841340</v>
      </c>
      <c r="N17" s="484"/>
    </row>
    <row r="18" spans="1:14" s="485" customFormat="1" ht="12.75" customHeight="1" x14ac:dyDescent="0.2">
      <c r="A18" s="482" t="s">
        <v>1404</v>
      </c>
      <c r="B18" s="483">
        <v>240</v>
      </c>
      <c r="C18" s="477"/>
      <c r="D18" s="477"/>
      <c r="E18" s="477"/>
      <c r="F18" s="477"/>
      <c r="G18" s="477"/>
      <c r="H18" s="477"/>
      <c r="I18" s="477"/>
      <c r="J18" s="477"/>
      <c r="K18" s="477"/>
      <c r="L18" s="477"/>
      <c r="M18" s="467">
        <v>26463</v>
      </c>
      <c r="N18" s="484"/>
    </row>
    <row r="19" spans="1:14" s="485" customFormat="1" ht="12.75" customHeight="1" x14ac:dyDescent="0.2">
      <c r="A19" s="482" t="s">
        <v>1405</v>
      </c>
      <c r="B19" s="483">
        <v>250</v>
      </c>
      <c r="C19" s="477"/>
      <c r="D19" s="477"/>
      <c r="E19" s="477"/>
      <c r="F19" s="477"/>
      <c r="G19" s="477"/>
      <c r="H19" s="477"/>
      <c r="I19" s="477"/>
      <c r="J19" s="477"/>
      <c r="K19" s="477"/>
      <c r="L19" s="477"/>
      <c r="M19" s="467">
        <v>166830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1034633</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2896601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1034633</v>
      </c>
      <c r="N40" s="497"/>
    </row>
    <row r="41" spans="1:14" ht="13.5" customHeight="1" thickBot="1" x14ac:dyDescent="0.25">
      <c r="A41" s="1736" t="s">
        <v>655</v>
      </c>
      <c r="B41" s="1706"/>
      <c r="C41" s="1688">
        <f>(SUM(C34,C37,C38,C39))</f>
        <v>2896601</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1034633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80" sqref="C80"/>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2720162</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322802</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898993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3941957</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1037389</v>
      </c>
      <c r="D9" s="516"/>
      <c r="E9" s="481"/>
      <c r="F9" s="481"/>
      <c r="G9" s="517"/>
      <c r="H9" s="481"/>
      <c r="I9" s="509" t="s">
        <v>1169</v>
      </c>
      <c r="J9" s="478"/>
      <c r="K9" s="481"/>
      <c r="L9" s="347"/>
    </row>
    <row r="10" spans="1:13" s="519" customFormat="1" ht="13.5" thickBot="1" x14ac:dyDescent="0.25">
      <c r="A10" s="1736" t="s">
        <v>1173</v>
      </c>
      <c r="B10" s="1709"/>
      <c r="C10" s="1688">
        <f>SUM(C8:C9)</f>
        <v>4979346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1453035</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1663917</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35519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595129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3747600</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1037389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4784989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194357</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194357</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2702244</v>
      </c>
      <c r="D79" s="535"/>
      <c r="E79" s="535"/>
      <c r="F79" s="535"/>
      <c r="G79" s="535"/>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2896601</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194357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6.7098299006318099E-2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80" sqref="C80"/>
      <selection pane="bottomLeft" activeCell="C25" sqref="C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0</v>
      </c>
      <c r="D5" s="481">
        <v>0</v>
      </c>
      <c r="E5" s="466">
        <v>0</v>
      </c>
      <c r="F5" s="548">
        <v>0</v>
      </c>
      <c r="G5" s="466">
        <v>0</v>
      </c>
      <c r="H5" s="466">
        <v>0</v>
      </c>
      <c r="I5" s="466">
        <v>0</v>
      </c>
      <c r="J5" s="467">
        <v>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413</v>
      </c>
      <c r="B8" s="470">
        <v>1150</v>
      </c>
      <c r="C8" s="475"/>
      <c r="D8" s="475"/>
      <c r="E8" s="477"/>
      <c r="F8" s="477"/>
      <c r="G8" s="481">
        <v>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60598</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2177899</v>
      </c>
      <c r="D33" s="468"/>
      <c r="E33" s="468"/>
      <c r="F33" s="468"/>
      <c r="G33" s="468"/>
      <c r="H33" s="468"/>
      <c r="I33" s="468"/>
      <c r="J33" s="468"/>
      <c r="K33" s="468"/>
    </row>
    <row r="34" spans="1:11" ht="12.75" customHeight="1" x14ac:dyDescent="0.2">
      <c r="A34" s="463" t="s">
        <v>495</v>
      </c>
      <c r="B34" s="470">
        <v>1343</v>
      </c>
      <c r="C34" s="551">
        <v>747</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2239244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59656</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59656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4646</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138728</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206515</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58173</v>
      </c>
      <c r="D106" s="489">
        <v>0</v>
      </c>
      <c r="E106" s="467">
        <v>0</v>
      </c>
      <c r="F106" s="467">
        <v>0</v>
      </c>
      <c r="G106" s="467">
        <v>0</v>
      </c>
      <c r="H106" s="467">
        <v>0</v>
      </c>
      <c r="I106" s="521"/>
      <c r="J106" s="467">
        <v>0</v>
      </c>
      <c r="K106" s="467">
        <v>0</v>
      </c>
    </row>
    <row r="107" spans="1:12" ht="12.75" customHeight="1" x14ac:dyDescent="0.2">
      <c r="A107" s="463" t="s">
        <v>78</v>
      </c>
      <c r="B107" s="470">
        <v>1999</v>
      </c>
      <c r="C107" s="551">
        <v>13200</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421262</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2720162</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322625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322625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177</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5" t="s">
        <v>398</v>
      </c>
      <c r="B169" s="2146"/>
      <c r="C169" s="1722">
        <f t="shared" ref="C169:K169" si="6">SUM(C132,C141,C145,C146:C150,C155,C156:C167,C168)</f>
        <v>177</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322802</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10446</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10446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21303</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541723</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563026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19491</v>
      </c>
      <c r="D263" s="576">
        <v>0</v>
      </c>
      <c r="E263" s="468"/>
      <c r="F263" s="576">
        <v>0</v>
      </c>
      <c r="G263" s="576">
        <v>0</v>
      </c>
      <c r="H263" s="468"/>
      <c r="I263" s="468"/>
      <c r="J263" s="468"/>
      <c r="K263" s="468"/>
    </row>
    <row r="264" spans="1:11" ht="12.75" customHeight="1" thickTop="1" thickBot="1" x14ac:dyDescent="0.25">
      <c r="A264" s="463" t="s">
        <v>377</v>
      </c>
      <c r="B264" s="470">
        <v>4992</v>
      </c>
      <c r="C264" s="575">
        <v>306030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898993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898993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3941957</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selection activeCell="C80" sqref="C8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0</v>
      </c>
      <c r="D5" s="466">
        <v>0</v>
      </c>
      <c r="E5" s="466">
        <v>0</v>
      </c>
      <c r="F5" s="466">
        <v>0</v>
      </c>
      <c r="G5" s="466">
        <v>0</v>
      </c>
      <c r="H5" s="466">
        <v>0</v>
      </c>
      <c r="I5" s="466">
        <v>0</v>
      </c>
      <c r="J5" s="466">
        <v>0</v>
      </c>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897845</v>
      </c>
      <c r="D8" s="466">
        <v>173618</v>
      </c>
      <c r="E8" s="466">
        <v>108410</v>
      </c>
      <c r="F8" s="466">
        <v>14081</v>
      </c>
      <c r="G8" s="466">
        <v>8532</v>
      </c>
      <c r="H8" s="466">
        <v>0</v>
      </c>
      <c r="I8" s="467">
        <v>0</v>
      </c>
      <c r="J8" s="467">
        <v>0</v>
      </c>
      <c r="K8" s="1671">
        <f t="shared" si="0"/>
        <v>1202486</v>
      </c>
      <c r="L8" s="466">
        <v>1285190</v>
      </c>
    </row>
    <row r="9" spans="1:14" x14ac:dyDescent="0.2">
      <c r="A9" s="1504" t="s">
        <v>721</v>
      </c>
      <c r="B9" s="614" t="s">
        <v>968</v>
      </c>
      <c r="C9" s="467">
        <v>136248</v>
      </c>
      <c r="D9" s="467">
        <v>25519</v>
      </c>
      <c r="E9" s="467">
        <v>25009</v>
      </c>
      <c r="F9" s="467">
        <v>5036</v>
      </c>
      <c r="G9" s="467">
        <v>0</v>
      </c>
      <c r="H9" s="467">
        <v>0</v>
      </c>
      <c r="I9" s="467">
        <v>0</v>
      </c>
      <c r="J9" s="467">
        <v>0</v>
      </c>
      <c r="K9" s="1671">
        <f t="shared" si="0"/>
        <v>191812</v>
      </c>
      <c r="L9" s="466">
        <v>197465</v>
      </c>
    </row>
    <row r="10" spans="1:14" x14ac:dyDescent="0.2">
      <c r="A10" s="1504" t="s">
        <v>722</v>
      </c>
      <c r="B10" s="614">
        <v>1250</v>
      </c>
      <c r="C10" s="466">
        <v>0</v>
      </c>
      <c r="D10" s="466">
        <v>0</v>
      </c>
      <c r="E10" s="466">
        <v>0</v>
      </c>
      <c r="F10" s="466">
        <v>0</v>
      </c>
      <c r="G10" s="466">
        <v>0</v>
      </c>
      <c r="H10" s="466">
        <v>0</v>
      </c>
      <c r="I10" s="467">
        <v>0</v>
      </c>
      <c r="J10" s="467">
        <v>0</v>
      </c>
      <c r="K10" s="1671">
        <f t="shared" si="0"/>
        <v>0</v>
      </c>
      <c r="L10" s="466">
        <v>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0</v>
      </c>
      <c r="D14" s="466">
        <v>0</v>
      </c>
      <c r="E14" s="466">
        <v>0</v>
      </c>
      <c r="F14" s="466">
        <v>0</v>
      </c>
      <c r="G14" s="466">
        <v>0</v>
      </c>
      <c r="H14" s="466">
        <v>0</v>
      </c>
      <c r="I14" s="467">
        <v>0</v>
      </c>
      <c r="J14" s="467">
        <v>0</v>
      </c>
      <c r="K14" s="1671">
        <f t="shared" si="0"/>
        <v>0</v>
      </c>
      <c r="L14" s="466">
        <v>0</v>
      </c>
    </row>
    <row r="15" spans="1:14" x14ac:dyDescent="0.2">
      <c r="A15" s="1504" t="s">
        <v>964</v>
      </c>
      <c r="B15" s="614">
        <v>1600</v>
      </c>
      <c r="C15" s="466">
        <v>55202</v>
      </c>
      <c r="D15" s="466">
        <v>3300</v>
      </c>
      <c r="E15" s="466">
        <v>95</v>
      </c>
      <c r="F15" s="466">
        <v>140</v>
      </c>
      <c r="G15" s="466">
        <v>0</v>
      </c>
      <c r="H15" s="466">
        <v>0</v>
      </c>
      <c r="I15" s="467">
        <v>0</v>
      </c>
      <c r="J15" s="467">
        <v>0</v>
      </c>
      <c r="K15" s="1671">
        <f t="shared" si="0"/>
        <v>58737</v>
      </c>
      <c r="L15" s="466">
        <v>63580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1089295</v>
      </c>
      <c r="D33" s="1670">
        <f t="shared" ref="D33:L33" si="1">SUM(D5:D32)</f>
        <v>202437</v>
      </c>
      <c r="E33" s="1670">
        <f t="shared" si="1"/>
        <v>133514</v>
      </c>
      <c r="F33" s="1670">
        <f t="shared" si="1"/>
        <v>19257</v>
      </c>
      <c r="G33" s="1670">
        <f t="shared" si="1"/>
        <v>8532</v>
      </c>
      <c r="H33" s="1670">
        <f t="shared" si="1"/>
        <v>0</v>
      </c>
      <c r="I33" s="1670">
        <f t="shared" si="1"/>
        <v>0</v>
      </c>
      <c r="J33" s="1670">
        <f t="shared" si="1"/>
        <v>0</v>
      </c>
      <c r="K33" s="1670">
        <f t="shared" si="1"/>
        <v>1453035</v>
      </c>
      <c r="L33" s="1670">
        <f t="shared" si="1"/>
        <v>1546235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150857</v>
      </c>
      <c r="D36" s="481">
        <v>35460</v>
      </c>
      <c r="E36" s="481">
        <v>3486</v>
      </c>
      <c r="F36" s="481">
        <v>1487</v>
      </c>
      <c r="G36" s="481">
        <v>0</v>
      </c>
      <c r="H36" s="481">
        <v>0</v>
      </c>
      <c r="I36" s="467">
        <v>0</v>
      </c>
      <c r="J36" s="467">
        <v>0</v>
      </c>
      <c r="K36" s="1671">
        <f t="shared" ref="K36:K41" si="2">SUM(C36:J36)</f>
        <v>191290</v>
      </c>
      <c r="L36" s="466">
        <v>147700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230241</v>
      </c>
      <c r="D38" s="466">
        <v>46282</v>
      </c>
      <c r="E38" s="466">
        <v>13807</v>
      </c>
      <c r="F38" s="466">
        <v>2152</v>
      </c>
      <c r="G38" s="466">
        <v>0</v>
      </c>
      <c r="H38" s="466">
        <v>0</v>
      </c>
      <c r="I38" s="467">
        <v>0</v>
      </c>
      <c r="J38" s="467">
        <v>0</v>
      </c>
      <c r="K38" s="1671">
        <f t="shared" si="2"/>
        <v>292482</v>
      </c>
      <c r="L38" s="466">
        <v>282230</v>
      </c>
    </row>
    <row r="39" spans="1:14" x14ac:dyDescent="0.2">
      <c r="A39" s="1504" t="s">
        <v>199</v>
      </c>
      <c r="B39" s="614">
        <v>2140</v>
      </c>
      <c r="C39" s="466">
        <v>18938</v>
      </c>
      <c r="D39" s="466">
        <v>275</v>
      </c>
      <c r="E39" s="466">
        <v>700</v>
      </c>
      <c r="F39" s="466">
        <v>0</v>
      </c>
      <c r="G39" s="466">
        <v>0</v>
      </c>
      <c r="H39" s="466">
        <v>0</v>
      </c>
      <c r="I39" s="467">
        <v>0</v>
      </c>
      <c r="J39" s="467">
        <v>0</v>
      </c>
      <c r="K39" s="1671">
        <f t="shared" si="2"/>
        <v>19913</v>
      </c>
      <c r="L39" s="466">
        <v>20800</v>
      </c>
    </row>
    <row r="40" spans="1:14" x14ac:dyDescent="0.2">
      <c r="A40" s="1504" t="s">
        <v>200</v>
      </c>
      <c r="B40" s="614">
        <v>2150</v>
      </c>
      <c r="C40" s="466">
        <v>212810</v>
      </c>
      <c r="D40" s="466">
        <v>34009</v>
      </c>
      <c r="E40" s="466">
        <v>51082</v>
      </c>
      <c r="F40" s="466">
        <v>2353</v>
      </c>
      <c r="G40" s="466">
        <v>0</v>
      </c>
      <c r="H40" s="466">
        <v>0</v>
      </c>
      <c r="I40" s="467">
        <v>0</v>
      </c>
      <c r="J40" s="467">
        <v>0</v>
      </c>
      <c r="K40" s="1671">
        <f t="shared" si="2"/>
        <v>300254</v>
      </c>
      <c r="L40" s="466">
        <v>247550</v>
      </c>
    </row>
    <row r="41" spans="1:14" x14ac:dyDescent="0.2">
      <c r="A41" s="1504" t="s">
        <v>1669</v>
      </c>
      <c r="B41" s="614">
        <v>2190</v>
      </c>
      <c r="C41" s="466">
        <v>11135</v>
      </c>
      <c r="D41" s="466">
        <v>161</v>
      </c>
      <c r="E41" s="466">
        <v>0</v>
      </c>
      <c r="F41" s="466">
        <v>0</v>
      </c>
      <c r="G41" s="466">
        <v>0</v>
      </c>
      <c r="H41" s="466">
        <v>0</v>
      </c>
      <c r="I41" s="467">
        <v>0</v>
      </c>
      <c r="J41" s="467">
        <v>0</v>
      </c>
      <c r="K41" s="1671">
        <f t="shared" si="2"/>
        <v>11296</v>
      </c>
      <c r="L41" s="466">
        <v>8625</v>
      </c>
    </row>
    <row r="42" spans="1:14" ht="12.75" customHeight="1" thickBot="1" x14ac:dyDescent="0.25">
      <c r="A42" s="1668" t="s">
        <v>560</v>
      </c>
      <c r="B42" s="1669" t="s">
        <v>716</v>
      </c>
      <c r="C42" s="1670">
        <f>SUM(C36:C41)</f>
        <v>623981</v>
      </c>
      <c r="D42" s="1670">
        <f t="shared" ref="D42:L42" si="3">SUM(D36:D41)</f>
        <v>116187</v>
      </c>
      <c r="E42" s="1670">
        <f t="shared" si="3"/>
        <v>69075</v>
      </c>
      <c r="F42" s="1670">
        <f t="shared" si="3"/>
        <v>5992</v>
      </c>
      <c r="G42" s="1670">
        <f t="shared" si="3"/>
        <v>0</v>
      </c>
      <c r="H42" s="1670">
        <f t="shared" si="3"/>
        <v>0</v>
      </c>
      <c r="I42" s="1670">
        <f t="shared" si="3"/>
        <v>0</v>
      </c>
      <c r="J42" s="1670">
        <f t="shared" si="3"/>
        <v>0</v>
      </c>
      <c r="K42" s="1670">
        <f t="shared" si="3"/>
        <v>815235</v>
      </c>
      <c r="L42" s="1670">
        <f t="shared" si="3"/>
        <v>706905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10593</v>
      </c>
      <c r="D44" s="481">
        <v>3891</v>
      </c>
      <c r="E44" s="481">
        <v>20210</v>
      </c>
      <c r="F44" s="481">
        <v>742</v>
      </c>
      <c r="G44" s="481">
        <v>0</v>
      </c>
      <c r="H44" s="481">
        <v>0</v>
      </c>
      <c r="I44" s="467">
        <v>0</v>
      </c>
      <c r="J44" s="467">
        <v>0</v>
      </c>
      <c r="K44" s="1672">
        <f>SUM(C44:J44)</f>
        <v>35436</v>
      </c>
      <c r="L44" s="481">
        <v>35513</v>
      </c>
    </row>
    <row r="45" spans="1:14" x14ac:dyDescent="0.2">
      <c r="A45" s="1504" t="s">
        <v>815</v>
      </c>
      <c r="B45" s="614">
        <v>2220</v>
      </c>
      <c r="C45" s="466">
        <v>0</v>
      </c>
      <c r="D45" s="466">
        <v>0</v>
      </c>
      <c r="E45" s="466">
        <v>0</v>
      </c>
      <c r="F45" s="466">
        <v>0</v>
      </c>
      <c r="G45" s="466">
        <v>0</v>
      </c>
      <c r="H45" s="466">
        <v>0</v>
      </c>
      <c r="I45" s="467">
        <v>0</v>
      </c>
      <c r="J45" s="467">
        <v>0</v>
      </c>
      <c r="K45" s="1672">
        <f>SUM(C45:J45)</f>
        <v>0</v>
      </c>
      <c r="L45" s="466">
        <v>0</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10593</v>
      </c>
      <c r="D47" s="1670">
        <f t="shared" ref="D47:K47" si="4">SUM(D44:D46)</f>
        <v>3891</v>
      </c>
      <c r="E47" s="1670">
        <f t="shared" si="4"/>
        <v>20210</v>
      </c>
      <c r="F47" s="1670">
        <f t="shared" si="4"/>
        <v>742</v>
      </c>
      <c r="G47" s="1670">
        <f t="shared" si="4"/>
        <v>0</v>
      </c>
      <c r="H47" s="1670">
        <f t="shared" si="4"/>
        <v>0</v>
      </c>
      <c r="I47" s="1670">
        <f t="shared" si="4"/>
        <v>0</v>
      </c>
      <c r="J47" s="1670">
        <f t="shared" si="4"/>
        <v>0</v>
      </c>
      <c r="K47" s="1670">
        <f t="shared" si="4"/>
        <v>35436</v>
      </c>
      <c r="L47" s="1670">
        <f>SUM(L44:L46)</f>
        <v>35513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10525</v>
      </c>
      <c r="D49" s="481">
        <v>4044</v>
      </c>
      <c r="E49" s="481">
        <v>41014</v>
      </c>
      <c r="F49" s="481">
        <v>2403</v>
      </c>
      <c r="G49" s="481">
        <v>0</v>
      </c>
      <c r="H49" s="481">
        <v>0</v>
      </c>
      <c r="I49" s="467">
        <v>0</v>
      </c>
      <c r="J49" s="467">
        <v>0</v>
      </c>
      <c r="K49" s="1672">
        <f>SUM(C49:J49)</f>
        <v>57986</v>
      </c>
      <c r="L49" s="481">
        <v>67500</v>
      </c>
    </row>
    <row r="50" spans="1:14" x14ac:dyDescent="0.2">
      <c r="A50" s="1504" t="s">
        <v>818</v>
      </c>
      <c r="B50" s="614">
        <v>2320</v>
      </c>
      <c r="C50" s="466">
        <v>0</v>
      </c>
      <c r="D50" s="466">
        <v>0</v>
      </c>
      <c r="E50" s="466">
        <v>0</v>
      </c>
      <c r="F50" s="466">
        <v>0</v>
      </c>
      <c r="G50" s="466">
        <v>0</v>
      </c>
      <c r="H50" s="466">
        <v>0</v>
      </c>
      <c r="I50" s="467">
        <v>0</v>
      </c>
      <c r="J50" s="467">
        <v>0</v>
      </c>
      <c r="K50" s="1672">
        <f>SUM(C50:J50)</f>
        <v>0</v>
      </c>
      <c r="L50" s="466">
        <v>0</v>
      </c>
    </row>
    <row r="51" spans="1:14" x14ac:dyDescent="0.2">
      <c r="A51" s="1504" t="s">
        <v>42</v>
      </c>
      <c r="B51" s="614">
        <v>2330</v>
      </c>
      <c r="C51" s="466">
        <v>206727</v>
      </c>
      <c r="D51" s="466">
        <v>8928</v>
      </c>
      <c r="E51" s="466">
        <v>4515</v>
      </c>
      <c r="F51" s="466">
        <v>3397</v>
      </c>
      <c r="G51" s="466">
        <v>0</v>
      </c>
      <c r="H51" s="466">
        <v>1075</v>
      </c>
      <c r="I51" s="467">
        <v>0</v>
      </c>
      <c r="J51" s="467">
        <v>0</v>
      </c>
      <c r="K51" s="1672">
        <f>SUM(C51:J51)</f>
        <v>224642</v>
      </c>
      <c r="L51" s="466">
        <v>234310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217252</v>
      </c>
      <c r="D53" s="1670">
        <f t="shared" ref="D53:L53" si="5">SUM(D49:D52)</f>
        <v>12972</v>
      </c>
      <c r="E53" s="1670">
        <f t="shared" si="5"/>
        <v>45529</v>
      </c>
      <c r="F53" s="1670">
        <f t="shared" si="5"/>
        <v>5800</v>
      </c>
      <c r="G53" s="1670">
        <f t="shared" si="5"/>
        <v>0</v>
      </c>
      <c r="H53" s="1670">
        <f t="shared" si="5"/>
        <v>1075</v>
      </c>
      <c r="I53" s="1670">
        <f t="shared" si="5"/>
        <v>0</v>
      </c>
      <c r="J53" s="1670">
        <f t="shared" si="5"/>
        <v>0</v>
      </c>
      <c r="K53" s="1670">
        <f t="shared" si="5"/>
        <v>282628</v>
      </c>
      <c r="L53" s="1670">
        <f t="shared" si="5"/>
        <v>301810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0</v>
      </c>
      <c r="D55" s="481">
        <v>0</v>
      </c>
      <c r="E55" s="481">
        <v>0</v>
      </c>
      <c r="F55" s="481">
        <v>0</v>
      </c>
      <c r="G55" s="481">
        <v>0</v>
      </c>
      <c r="H55" s="481">
        <v>0</v>
      </c>
      <c r="I55" s="467">
        <v>0</v>
      </c>
      <c r="J55" s="467">
        <v>0</v>
      </c>
      <c r="K55" s="1672">
        <f>SUM(C55:J55)</f>
        <v>0</v>
      </c>
      <c r="L55" s="481">
        <v>0</v>
      </c>
    </row>
    <row r="56" spans="1:14" ht="12.75" customHeight="1" x14ac:dyDescent="0.2">
      <c r="A56" s="1508" t="s">
        <v>376</v>
      </c>
      <c r="B56" s="628">
        <v>2490</v>
      </c>
      <c r="C56" s="466">
        <v>298783</v>
      </c>
      <c r="D56" s="466">
        <v>64745</v>
      </c>
      <c r="E56" s="466">
        <v>844</v>
      </c>
      <c r="F56" s="466">
        <v>509</v>
      </c>
      <c r="G56" s="466">
        <v>0</v>
      </c>
      <c r="H56" s="466">
        <v>180</v>
      </c>
      <c r="I56" s="467">
        <v>0</v>
      </c>
      <c r="J56" s="467">
        <v>0</v>
      </c>
      <c r="K56" s="1672">
        <f>SUM(C56:J56)</f>
        <v>365061</v>
      </c>
      <c r="L56" s="466">
        <v>369265</v>
      </c>
    </row>
    <row r="57" spans="1:14" s="343" customFormat="1" ht="12.75" customHeight="1" thickBot="1" x14ac:dyDescent="0.25">
      <c r="A57" s="1668" t="s">
        <v>263</v>
      </c>
      <c r="B57" s="1673" t="s">
        <v>34</v>
      </c>
      <c r="C57" s="1674">
        <f>SUM(C55:C56)</f>
        <v>298783</v>
      </c>
      <c r="D57" s="1674">
        <f t="shared" ref="D57:K57" si="6">SUM(D55:D56)</f>
        <v>64745</v>
      </c>
      <c r="E57" s="1674">
        <f t="shared" si="6"/>
        <v>844</v>
      </c>
      <c r="F57" s="1674">
        <f t="shared" si="6"/>
        <v>509</v>
      </c>
      <c r="G57" s="1674">
        <f t="shared" si="6"/>
        <v>0</v>
      </c>
      <c r="H57" s="1674">
        <f t="shared" si="6"/>
        <v>180</v>
      </c>
      <c r="I57" s="1674">
        <f t="shared" si="6"/>
        <v>0</v>
      </c>
      <c r="J57" s="1674">
        <f t="shared" si="6"/>
        <v>0</v>
      </c>
      <c r="K57" s="1674">
        <f t="shared" si="6"/>
        <v>365061</v>
      </c>
      <c r="L57" s="1670">
        <f>SUM(L55:L56)</f>
        <v>369265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96277</v>
      </c>
      <c r="D60" s="466">
        <v>29950</v>
      </c>
      <c r="E60" s="466">
        <v>7829</v>
      </c>
      <c r="F60" s="466">
        <v>790</v>
      </c>
      <c r="G60" s="466">
        <v>750</v>
      </c>
      <c r="H60" s="466">
        <v>0</v>
      </c>
      <c r="I60" s="467">
        <v>0</v>
      </c>
      <c r="J60" s="467">
        <v>0</v>
      </c>
      <c r="K60" s="1672">
        <f t="shared" si="7"/>
        <v>135596</v>
      </c>
      <c r="L60" s="466">
        <v>138090</v>
      </c>
      <c r="M60" s="609"/>
      <c r="N60" s="609"/>
    </row>
    <row r="61" spans="1:14" s="343" customFormat="1" x14ac:dyDescent="0.2">
      <c r="A61" s="1504" t="s">
        <v>197</v>
      </c>
      <c r="B61" s="614">
        <v>2540</v>
      </c>
      <c r="C61" s="466">
        <v>0</v>
      </c>
      <c r="D61" s="466">
        <v>0</v>
      </c>
      <c r="E61" s="466">
        <v>9234</v>
      </c>
      <c r="F61" s="466">
        <v>7458</v>
      </c>
      <c r="G61" s="466">
        <v>13269</v>
      </c>
      <c r="H61" s="466">
        <v>0</v>
      </c>
      <c r="I61" s="467">
        <v>0</v>
      </c>
      <c r="J61" s="467">
        <v>0</v>
      </c>
      <c r="K61" s="1672">
        <f t="shared" si="7"/>
        <v>29961</v>
      </c>
      <c r="L61" s="466">
        <v>60900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0</v>
      </c>
      <c r="D63" s="466">
        <v>0</v>
      </c>
      <c r="E63" s="466">
        <v>0</v>
      </c>
      <c r="F63" s="466">
        <v>0</v>
      </c>
      <c r="G63" s="466">
        <v>0</v>
      </c>
      <c r="H63" s="466">
        <v>0</v>
      </c>
      <c r="I63" s="467">
        <v>0</v>
      </c>
      <c r="J63" s="467">
        <v>0</v>
      </c>
      <c r="K63" s="1672">
        <f t="shared" si="7"/>
        <v>0</v>
      </c>
      <c r="L63" s="466">
        <v>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96277</v>
      </c>
      <c r="D65" s="1670">
        <f t="shared" ref="D65:L65" si="8">SUM(D59:D64)</f>
        <v>29950</v>
      </c>
      <c r="E65" s="1670">
        <f t="shared" si="8"/>
        <v>17063</v>
      </c>
      <c r="F65" s="1670">
        <f t="shared" si="8"/>
        <v>8248</v>
      </c>
      <c r="G65" s="1670">
        <f t="shared" si="8"/>
        <v>14019</v>
      </c>
      <c r="H65" s="1670">
        <f t="shared" si="8"/>
        <v>0</v>
      </c>
      <c r="I65" s="1670">
        <f t="shared" si="8"/>
        <v>0</v>
      </c>
      <c r="J65" s="1670">
        <f t="shared" si="8"/>
        <v>0</v>
      </c>
      <c r="K65" s="1670">
        <f t="shared" si="8"/>
        <v>165557</v>
      </c>
      <c r="L65" s="1670">
        <f t="shared" si="8"/>
        <v>198990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1246886</v>
      </c>
      <c r="D74" s="1677">
        <f t="shared" ref="D74:K74" si="10">SUM(D42,D47,D53,D57,D65,D72,D73)</f>
        <v>227745</v>
      </c>
      <c r="E74" s="1677">
        <f t="shared" si="10"/>
        <v>152721</v>
      </c>
      <c r="F74" s="1677">
        <f t="shared" si="10"/>
        <v>21291</v>
      </c>
      <c r="G74" s="1677">
        <f t="shared" si="10"/>
        <v>14019</v>
      </c>
      <c r="H74" s="1677">
        <f t="shared" si="10"/>
        <v>1255</v>
      </c>
      <c r="I74" s="1677">
        <f t="shared" si="10"/>
        <v>0</v>
      </c>
      <c r="J74" s="1677">
        <f t="shared" si="10"/>
        <v>0</v>
      </c>
      <c r="K74" s="1677">
        <f t="shared" si="10"/>
        <v>1663917</v>
      </c>
      <c r="L74" s="1677">
        <f>SUM(L42,L47,L53,L57,L65,L72,L73)</f>
        <v>1612483</v>
      </c>
    </row>
    <row r="75" spans="1:14" s="259" customFormat="1" ht="15.75" customHeight="1" thickTop="1" thickBot="1" x14ac:dyDescent="0.25">
      <c r="A75" s="1610" t="s">
        <v>47</v>
      </c>
      <c r="B75" s="1611" t="s">
        <v>575</v>
      </c>
      <c r="C75" s="573">
        <v>32437</v>
      </c>
      <c r="D75" s="573">
        <v>1504</v>
      </c>
      <c r="E75" s="573">
        <v>0</v>
      </c>
      <c r="F75" s="573">
        <v>1578</v>
      </c>
      <c r="G75" s="573">
        <v>0</v>
      </c>
      <c r="H75" s="573">
        <v>0</v>
      </c>
      <c r="I75" s="531">
        <v>0</v>
      </c>
      <c r="J75" s="531">
        <v>0</v>
      </c>
      <c r="K75" s="1670">
        <f>SUM(C75:J75)</f>
        <v>35519</v>
      </c>
      <c r="L75" s="576">
        <v>41925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448549</v>
      </c>
      <c r="I79" s="477"/>
      <c r="J79" s="477"/>
      <c r="K79" s="1671">
        <f t="shared" si="11"/>
        <v>448549</v>
      </c>
      <c r="L79" s="466">
        <v>592584</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146580</v>
      </c>
      <c r="I83" s="477"/>
      <c r="J83" s="477"/>
      <c r="K83" s="1671">
        <f t="shared" si="11"/>
        <v>146580</v>
      </c>
      <c r="L83" s="466">
        <v>12100</v>
      </c>
    </row>
    <row r="84" spans="1:12" ht="13.5" thickBot="1" x14ac:dyDescent="0.25">
      <c r="A84" s="1668" t="s">
        <v>1485</v>
      </c>
      <c r="B84" s="1678">
        <v>4100</v>
      </c>
      <c r="C84" s="616"/>
      <c r="D84" s="616"/>
      <c r="E84" s="1670">
        <f>SUM(E78:E83)</f>
        <v>0</v>
      </c>
      <c r="F84" s="616"/>
      <c r="G84" s="616"/>
      <c r="H84" s="1670">
        <f>SUM(H78:H83)</f>
        <v>595129</v>
      </c>
      <c r="I84" s="477"/>
      <c r="J84" s="477"/>
      <c r="K84" s="1670">
        <f>SUM(K78:K83)</f>
        <v>595129</v>
      </c>
      <c r="L84" s="1670">
        <f>SUM(L78:L83)</f>
        <v>604684</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595129</v>
      </c>
      <c r="I102" s="477"/>
      <c r="J102" s="477"/>
      <c r="K102" s="1677">
        <f>SUM(K84,K92,K100,K101)</f>
        <v>595129</v>
      </c>
      <c r="L102" s="1677">
        <f>SUM(L84,L92,L100,L101)</f>
        <v>604684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2368618</v>
      </c>
      <c r="D114" s="1670">
        <f t="shared" ref="D114:K114" si="13">SUM(D33,D74,D75,D102,D112,D113)</f>
        <v>431686</v>
      </c>
      <c r="E114" s="1670">
        <f t="shared" si="13"/>
        <v>286235</v>
      </c>
      <c r="F114" s="1670">
        <f t="shared" si="13"/>
        <v>42126</v>
      </c>
      <c r="G114" s="1670">
        <f t="shared" si="13"/>
        <v>22551</v>
      </c>
      <c r="H114" s="1670">
        <f>SUM(H33,H74,H75,H102,H112,H113)</f>
        <v>596384</v>
      </c>
      <c r="I114" s="1670">
        <f t="shared" si="13"/>
        <v>0</v>
      </c>
      <c r="J114" s="1670">
        <f t="shared" si="13"/>
        <v>0</v>
      </c>
      <c r="K114" s="1670">
        <f t="shared" si="13"/>
        <v>3747600</v>
      </c>
      <c r="L114" s="1670">
        <f>SUM(L33,L74,L75,L102,L112,L113)</f>
        <v>3805327</v>
      </c>
    </row>
    <row r="115" spans="1:14" ht="13.5" thickTop="1" x14ac:dyDescent="0.2">
      <c r="A115" s="2157" t="s">
        <v>996</v>
      </c>
      <c r="B115" s="2158"/>
      <c r="C115" s="618"/>
      <c r="D115" s="618"/>
      <c r="E115" s="618"/>
      <c r="F115" s="618"/>
      <c r="G115" s="618"/>
      <c r="H115" s="618"/>
      <c r="I115" s="618"/>
      <c r="J115" s="618"/>
      <c r="K115" s="1684">
        <f>'Revenues 9-14'!C268-'Expenditures 15-22'!K114</f>
        <v>194357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0</v>
      </c>
      <c r="D124" s="466">
        <v>0</v>
      </c>
      <c r="E124" s="466">
        <v>0</v>
      </c>
      <c r="F124" s="466">
        <v>0</v>
      </c>
      <c r="G124" s="466">
        <v>0</v>
      </c>
      <c r="H124" s="466">
        <v>0</v>
      </c>
      <c r="I124" s="467">
        <v>0</v>
      </c>
      <c r="J124" s="467">
        <v>0</v>
      </c>
      <c r="K124" s="1670">
        <f>SUM(C124:J124)</f>
        <v>0</v>
      </c>
      <c r="L124" s="466">
        <v>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4" t="s">
        <v>620</v>
      </c>
      <c r="B151" s="215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0</v>
      </c>
      <c r="I169" s="616"/>
      <c r="J169" s="616"/>
      <c r="K169" s="1671">
        <f>SUM(C169:H169)</f>
        <v>0</v>
      </c>
      <c r="L169" s="656">
        <v>0</v>
      </c>
    </row>
    <row r="170" spans="1:14" ht="33.75" customHeight="1" x14ac:dyDescent="0.2">
      <c r="A170" s="669" t="s">
        <v>1670</v>
      </c>
      <c r="B170" s="671" t="s">
        <v>31</v>
      </c>
      <c r="C170" s="616"/>
      <c r="D170" s="616"/>
      <c r="E170" s="616"/>
      <c r="F170" s="616"/>
      <c r="G170" s="616"/>
      <c r="H170" s="569">
        <v>0</v>
      </c>
      <c r="I170" s="616"/>
      <c r="J170" s="616"/>
      <c r="K170" s="1671">
        <f>SUM(C170:J170)</f>
        <v>0</v>
      </c>
      <c r="L170" s="569">
        <v>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0</v>
      </c>
      <c r="D182" s="466">
        <v>0</v>
      </c>
      <c r="E182" s="466">
        <v>0</v>
      </c>
      <c r="F182" s="466">
        <v>0</v>
      </c>
      <c r="G182" s="466">
        <v>0</v>
      </c>
      <c r="H182" s="466">
        <v>0</v>
      </c>
      <c r="I182" s="467">
        <v>0</v>
      </c>
      <c r="J182" s="467">
        <v>0</v>
      </c>
      <c r="K182" s="1671">
        <f>SUM(C182:J182)</f>
        <v>0</v>
      </c>
      <c r="L182" s="466">
        <v>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7" t="s">
        <v>996</v>
      </c>
      <c r="B211" s="215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0</v>
      </c>
      <c r="E215" s="616"/>
      <c r="F215" s="616"/>
      <c r="G215" s="616"/>
      <c r="H215" s="616"/>
      <c r="I215" s="616"/>
      <c r="J215" s="616"/>
      <c r="K215" s="1671">
        <f>D215</f>
        <v>0</v>
      </c>
      <c r="L215" s="466">
        <v>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0</v>
      </c>
      <c r="E217" s="616"/>
      <c r="F217" s="616"/>
      <c r="G217" s="616"/>
      <c r="H217" s="616"/>
      <c r="I217" s="616"/>
      <c r="J217" s="616"/>
      <c r="K217" s="1671">
        <f t="shared" si="19"/>
        <v>0</v>
      </c>
      <c r="L217" s="466">
        <v>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0</v>
      </c>
      <c r="E223" s="616"/>
      <c r="F223" s="616"/>
      <c r="G223" s="616"/>
      <c r="H223" s="616"/>
      <c r="I223" s="616"/>
      <c r="J223" s="616"/>
      <c r="K223" s="1671">
        <f t="shared" si="19"/>
        <v>0</v>
      </c>
      <c r="L223" s="466">
        <v>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0</v>
      </c>
      <c r="E241" s="616"/>
      <c r="F241" s="616"/>
      <c r="G241" s="616"/>
      <c r="H241" s="616"/>
      <c r="I241" s="616"/>
      <c r="J241" s="616"/>
      <c r="K241" s="1672">
        <f>D241</f>
        <v>0</v>
      </c>
      <c r="L241" s="466">
        <v>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0</v>
      </c>
      <c r="E246" s="616"/>
      <c r="F246" s="616"/>
      <c r="G246" s="616"/>
      <c r="H246" s="616"/>
      <c r="I246" s="616"/>
      <c r="J246" s="616"/>
      <c r="K246" s="1672">
        <f t="shared" ref="K246:K256" si="21">D246</f>
        <v>0</v>
      </c>
      <c r="L246" s="466">
        <v>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0</v>
      </c>
      <c r="E259" s="616"/>
      <c r="F259" s="616"/>
      <c r="G259" s="616"/>
      <c r="H259" s="616"/>
      <c r="I259" s="616"/>
      <c r="J259" s="616"/>
      <c r="K259" s="1672">
        <f>D259</f>
        <v>0</v>
      </c>
      <c r="L259" s="481">
        <v>0</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0</v>
      </c>
      <c r="E266" s="616"/>
      <c r="F266" s="616"/>
      <c r="G266" s="616"/>
      <c r="H266" s="616"/>
      <c r="I266" s="616"/>
      <c r="J266" s="616"/>
      <c r="K266" s="1672">
        <f t="shared" si="22"/>
        <v>0</v>
      </c>
      <c r="L266" s="466">
        <v>0</v>
      </c>
    </row>
    <row r="267" spans="1:14" x14ac:dyDescent="0.2">
      <c r="A267" s="1504" t="s">
        <v>953</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0</v>
      </c>
      <c r="E268" s="616"/>
      <c r="F268" s="616"/>
      <c r="G268" s="616"/>
      <c r="H268" s="616"/>
      <c r="I268" s="616"/>
      <c r="J268" s="616"/>
      <c r="K268" s="1672">
        <f t="shared" si="22"/>
        <v>0</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7" t="s">
        <v>996</v>
      </c>
      <c r="B296" s="215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schemas.microsoft.com/sharepoint/v3"/>
    <ds:schemaRef ds:uri="http://www.w3.org/XML/1998/namespace"/>
    <ds:schemaRef ds:uri="http://schemas.microsoft.com/office/infopath/2007/PartnerControls"/>
    <ds:schemaRef ds:uri="http://purl.org/dc/dcmitype/"/>
    <ds:schemaRef ds:uri="http://purl.org/dc/elements/1.1/"/>
    <ds:schemaRef ds:uri="http://schemas.microsoft.com/office/2006/documentManagement/types"/>
    <ds:schemaRef ds:uri="http://purl.org/dc/term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2019-09-25T14:43:58Z</cp:lastPrinted>
  <dcterms:created xsi:type="dcterms:W3CDTF">2003-10-29T19:06:34Z</dcterms:created>
  <dcterms:modified xsi:type="dcterms:W3CDTF">2019-11-07T21:25:35Z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