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38C3E236-FEC5-4773-B68C-B0D6DC210EA5}" xr6:coauthVersionLast="36" xr6:coauthVersionMax="36" xr10:uidLastSave="{00000000-0000-0000-0000-000000000000}"/>
  <bookViews>
    <workbookView xWindow="-23145" yWindow="-105" windowWidth="2325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6" i="3" l="1"/>
  <c r="C4"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L342" i="29" l="1"/>
  <c r="J41" i="3"/>
  <c r="D51" i="36" s="1"/>
  <c r="G15" i="145"/>
  <c r="D54" i="36"/>
  <c r="F42" i="34"/>
  <c r="B2836" i="106"/>
  <c r="D2836" i="106" s="1"/>
  <c r="G14" i="4"/>
  <c r="B2609" i="106" s="1"/>
  <c r="D2609" i="106" s="1"/>
  <c r="L367" i="29"/>
  <c r="F19" i="7"/>
  <c r="B1807" i="106" s="1"/>
  <c r="D1807" i="106" s="1"/>
  <c r="F71" i="34"/>
  <c r="F50" i="34"/>
  <c r="G39" i="108"/>
  <c r="E34" i="108"/>
  <c r="I210" i="29"/>
  <c r="B7071" i="106" s="1"/>
  <c r="D7071" i="106" s="1"/>
  <c r="B7047" i="106"/>
  <c r="D7047" i="106" s="1"/>
  <c r="J77" i="4"/>
  <c r="B6262" i="106" s="1"/>
  <c r="D6262" i="106" s="1"/>
  <c r="K184" i="29"/>
  <c r="F13" i="4" s="1"/>
  <c r="B2596" i="106" s="1"/>
  <c r="D2596" i="106" s="1"/>
  <c r="G210" i="29"/>
  <c r="C129" i="29"/>
  <c r="B1225" i="106" s="1"/>
  <c r="D1225" i="106" s="1"/>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L114" i="29" l="1"/>
  <c r="D41" i="108"/>
  <c r="E43" i="108" s="1"/>
  <c r="L16" i="11"/>
  <c r="B2061" i="106" s="1"/>
  <c r="D2061" i="106" s="1"/>
  <c r="C114" i="29"/>
  <c r="B757" i="106" s="1"/>
  <c r="D757" i="106" s="1"/>
  <c r="B5527" i="106"/>
  <c r="D5527" i="106" s="1"/>
  <c r="D44" i="36"/>
  <c r="G170" i="5"/>
  <c r="B1328" i="106"/>
  <c r="D1328" i="106" s="1"/>
  <c r="C151" i="29"/>
  <c r="B1226" i="106" s="1"/>
  <c r="D1226" i="106" s="1"/>
  <c r="B1365" i="106"/>
  <c r="D1365" i="106" s="1"/>
  <c r="F65" i="34"/>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78" i="106" l="1"/>
  <c r="D5778" i="106" s="1"/>
  <c r="G6" i="4"/>
  <c r="B2604" i="106" s="1"/>
  <c r="D260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0" i="4" l="1"/>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<sst xmlns="http://schemas.openxmlformats.org/spreadsheetml/2006/main" count="5046" uniqueCount="2079">
  <si>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</si>
  <si>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</si>
  <si>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</si>
  <si>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</si>
  <si>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</si>
  <si>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</si>
  <si>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</si>
  <si>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</si>
  <si>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</si>
  <si>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</si>
  <si>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</si>
  <si>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</si>
  <si>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</si>
  <si>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</si>
  <si>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</si>
  <si>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</si>
  <si>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</si>
  <si>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</si>
  <si>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</si>
  <si>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</si>
  <si>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</si>
  <si>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</si>
  <si>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</si>
  <si>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</si>
  <si>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</si>
  <si>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</si>
  <si>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</si>
  <si>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</si>
  <si>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</si>
  <si>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</si>
  <si>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</si>
  <si>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</si>
  <si>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</si>
  <si>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</si>
  <si>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</si>
  <si>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</si>
  <si>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</si>
  <si>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</si>
  <si>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</si>
  <si>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</si>
  <si>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</si>
  <si>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</si>
  <si>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</si>
  <si>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</si>
  <si>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</si>
  <si>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</si>
  <si>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</si>
  <si>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</si>
  <si>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</si>
  <si>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</si>
  <si>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</si>
  <si>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</si>
  <si>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</si>
  <si>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</si>
  <si>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</si>
  <si>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</si>
  <si>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</si>
  <si>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</si>
  <si>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</si>
  <si>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</si>
  <si>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</si>
  <si>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</si>
  <si>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</si>
  <si>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</si>
  <si>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</si>
  <si>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</si>
  <si>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</si>
  <si>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</si>
  <si>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</si>
  <si>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</si>
  <si>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</si>
  <si>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</si>
  <si>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</si>
  <si>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</si>
  <si>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</si>
  <si>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</si>
  <si>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</si>
  <si>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</si>
  <si>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</si>
  <si>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</si>
  <si>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</si>
  <si>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</si>
  <si>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</si>
  <si>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</si>
  <si>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</si>
  <si>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</si>
  <si>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</si>
  <si>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</si>
  <si>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</si>
  <si>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</si>
  <si>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</si>
  <si>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</si>
  <si>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</si>
  <si>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</si>
  <si>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</si>
  <si>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</si>
  <si>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</si>
  <si>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</si>
  <si>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</si>
  <si>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</si>
  <si>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</si>
  <si>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</si>
  <si>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</si>
  <si>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</si>
  <si>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</si>
  <si>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</si>
  <si>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</si>
  <si>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</si>
  <si>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</si>
  <si>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</si>
  <si>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</si>
  <si>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</si>
  <si>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</si>
  <si>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</si>
  <si>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</si>
  <si>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</si>
  <si>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</si>
  <si>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</si>
  <si>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</si>
  <si>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</si>
  <si>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</si>
  <si>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</si>
  <si>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</si>
  <si>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</si>
  <si>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</si>
  <si>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</si>
  <si>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</si>
  <si>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</si>
  <si>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</si>
  <si>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</si>
  <si>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</si>
  <si>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</si>
  <si>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</si>
  <si>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</si>
  <si>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</si>
  <si>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</si>
  <si>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</si>
  <si>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</si>
  <si>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</si>
  <si>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</si>
  <si>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</si>
  <si>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</si>
  <si>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</si>
  <si>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</si>
  <si>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</si>
  <si>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</si>
  <si>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</si>
  <si>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</si>
  <si>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</si>
  <si>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</si>
  <si>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</si>
  <si>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</si>
  <si>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</si>
  <si>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</si>
  <si>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</si>
  <si>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</si>
  <si>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</si>
  <si>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</si>
  <si>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</si>
  <si>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</si>
  <si>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</si>
  <si>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</si>
  <si>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</si>
  <si>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</si>
  <si>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</si>
  <si>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</si>
  <si>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</si>
  <si>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</si>
  <si>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</si>
  <si>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</si>
  <si>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</si>
  <si>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</si>
  <si>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</si>
  <si>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</si>
  <si>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</si>
  <si>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</si>
  <si>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</si>
  <si>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</si>
  <si>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</si>
  <si>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</si>
  <si>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</si>
  <si>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</si>
  <si>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</si>
  <si>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</si>
  <si>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</si>
  <si>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</si>
  <si>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</si>
  <si>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</si>
  <si>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</si>
  <si>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</si>
  <si>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</si>
  <si>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</si>
  <si>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</si>
  <si>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</si>
  <si>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</si>
  <si>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</si>
  <si>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</si>
  <si>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</si>
  <si>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</si>
  <si>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</si>
  <si>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</si>
  <si>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</si>
  <si>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</si>
  <si>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</si>
  <si>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</si>
  <si>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</si>
  <si>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</si>
  <si>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</si>
  <si>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</si>
  <si>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</si>
  <si>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</si>
  <si>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</si>
  <si>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</si>
  <si>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</si>
  <si>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</si>
  <si>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</si>
  <si>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</si>
  <si>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</si>
  <si>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</si>
  <si>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</si>
  <si>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</si>
  <si>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</si>
  <si>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</si>
  <si>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</si>
  <si>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</si>
  <si>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</si>
  <si>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</si>
  <si>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</si>
  <si>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</si>
  <si>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</si>
  <si>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</si>
  <si>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</si>
  <si>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</si>
  <si>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</si>
  <si>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</si>
  <si>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</si>
  <si>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</si>
  <si>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</si>
  <si>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</si>
  <si>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</si>
  <si>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</si>
  <si>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</si>
  <si>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</si>
  <si>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</si>
  <si>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</si>
  <si>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</si>
  <si>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</si>
  <si>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</si>
  <si>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</si>
  <si>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</si>
  <si>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</si>
  <si>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</si>
  <si>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</si>
  <si>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</si>
  <si>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</si>
  <si>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</si>
  <si>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</si>
  <si>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</si>
  <si>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</si>
  <si>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</si>
  <si>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</si>
  <si>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</si>
  <si>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</si>
  <si>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</si>
  <si>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</si>
  <si>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</si>
  <si>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</si>
  <si>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</si>
  <si>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</si>
  <si>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</si>
  <si>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</si>
  <si>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</si>
  <si>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</si>
  <si>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</si>
  <si>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</si>
  <si>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</si>
  <si>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</si>
  <si>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</si>
  <si>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</si>
  <si>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</si>
  <si>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</si>
  <si>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</si>
  <si>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</si>
  <si>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</si>
  <si>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</si>
  <si>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</si>
  <si>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</si>
  <si>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</si>
  <si>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</si>
  <si>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</si>
  <si>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</si>
  <si>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</si>
  <si>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</si>
  <si>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</si>
  <si>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</si>
  <si>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</si>
  <si>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</si>
  <si>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</si>
  <si>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</si>
  <si>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</si>
  <si>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</si>
  <si>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</si>
  <si>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</si>
  <si>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</si>
  <si>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</si>
  <si>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</si>
  <si>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</si>
  <si>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</si>
  <si>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</si>
  <si>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</si>
  <si>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</si>
  <si>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</si>
  <si>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</si>
  <si>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</si>
  <si>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</si>
  <si>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</si>
  <si>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</si>
  <si>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</si>
  <si>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</si>
  <si>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</si>
  <si>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</si>
  <si>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</si>
  <si>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</si>
  <si>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</si>
  <si>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</si>
  <si>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</si>
  <si>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</si>
  <si>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</si>
  <si>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</si>
  <si>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</si>
  <si>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</si>
  <si>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</si>
  <si>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</si>
  <si>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</si>
  <si>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</si>
  <si>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</si>
  <si>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</si>
  <si>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</si>
  <si>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</si>
  <si>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</si>
  <si>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</si>
  <si>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</si>
  <si>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</si>
  <si>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</si>
  <si>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</si>
  <si>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</si>
  <si>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</si>
  <si>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</si>
  <si>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</si>
  <si>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</si>
  <si>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</si>
  <si>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</si>
  <si>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</si>
  <si>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</si>
  <si>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</si>
  <si>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</si>
  <si>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</si>
  <si>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</si>
  <si>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</si>
  <si>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</si>
  <si>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</si>
  <si>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</si>
  <si>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</si>
  <si>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</si>
  <si>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</si>
  <si>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</si>
  <si>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</si>
  <si>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</si>
  <si>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</si>
  <si>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</si>
  <si>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</si>
  <si>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</si>
  <si>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</si>
  <si>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</si>
  <si>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</si>
  <si>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</si>
  <si>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</si>
  <si>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</si>
  <si>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</si>
  <si>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</si>
  <si>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</si>
  <si>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</si>
  <si>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</si>
  <si>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</si>
  <si>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</si>
  <si>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</si>
  <si>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</si>
  <si>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</si>
  <si>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</si>
  <si>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</si>
  <si>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</si>
  <si>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</si>
  <si>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</si>
  <si>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</si>
  <si>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</si>
  <si>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</si>
  <si>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</si>
  <si>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</si>
  <si>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</si>
  <si>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</si>
  <si>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</si>
  <si>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</si>
  <si>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</si>
  <si>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</si>
  <si>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</si>
  <si>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</si>
  <si>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</si>
  <si>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</si>
  <si>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</si>
  <si>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</si>
  <si>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</si>
  <si>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</si>
  <si>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</si>
  <si>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</si>
  <si>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</si>
  <si>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</si>
  <si>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</si>
  <si>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</si>
  <si>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</si>
  <si>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</si>
  <si>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</si>
  <si>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</si>
  <si>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</si>
  <si>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</si>
  <si>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</si>
  <si>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</si>
  <si>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</si>
  <si>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</si>
  <si>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</si>
  <si>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</si>
  <si>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</si>
  <si>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</si>
  <si>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</si>
  <si>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</si>
  <si>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</si>
  <si>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</si>
  <si>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</si>
  <si>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</si>
  <si>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</si>
  <si>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</si>
  <si>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</si>
  <si>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</si>
  <si>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</si>
  <si>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</si>
  <si>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</si>
  <si>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</si>
  <si>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</si>
  <si>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</si>
  <si>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</si>
  <si>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</si>
  <si>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</si>
  <si>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</si>
  <si>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</si>
  <si>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</si>
  <si>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</si>
  <si>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</si>
  <si>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</si>
  <si>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</si>
  <si>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</si>
  <si>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</si>
  <si>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</si>
  <si>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</si>
  <si>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</si>
  <si>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</si>
  <si>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</si>
  <si>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</si>
  <si>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</si>
  <si>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</si>
  <si>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</si>
  <si>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</si>
  <si>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</si>
  <si>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</si>
  <si>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</si>
  <si>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</si>
  <si>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</si>
  <si>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</si>
  <si>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</si>
  <si>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</si>
  <si>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</si>
  <si>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</si>
  <si>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</si>
  <si>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</si>
  <si>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</si>
  <si>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</si>
  <si>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</si>
  <si>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</si>
  <si>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</si>
  <si>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</si>
  <si>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</si>
  <si>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</si>
  <si>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</si>
  <si>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</si>
  <si>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</si>
  <si>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</si>
  <si>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</si>
  <si>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</si>
  <si>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</si>
  <si>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</si>
  <si>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</si>
  <si>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</si>
  <si>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</si>
  <si>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</si>
  <si>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</si>
  <si>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</si>
  <si>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</si>
  <si>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</si>
  <si>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</si>
  <si>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</si>
  <si>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</si>
  <si>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</si>
  <si>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</si>
  <si>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</si>
  <si>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</si>
  <si>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</si>
  <si>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</si>
  <si>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</si>
  <si>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</si>
  <si>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</si>
  <si>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</si>
  <si>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</si>
  <si>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</si>
  <si>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</si>
  <si>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</si>
  <si>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</si>
  <si>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</si>
  <si>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</si>
  <si>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</si>
  <si>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</si>
  <si>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</si>
  <si>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</si>
  <si>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</si>
  <si>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</si>
  <si>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</si>
  <si>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</si>
  <si>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</si>
  <si>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</si>
  <si>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</si>
  <si>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</si>
  <si>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</si>
  <si>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</si>
  <si>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</si>
  <si>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</si>
  <si>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</si>
  <si>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</si>
  <si>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</si>
  <si>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</si>
  <si>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</si>
  <si>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</si>
  <si>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</si>
  <si>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</si>
  <si>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</si>
  <si>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</si>
  <si>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</si>
  <si>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</si>
  <si>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</si>
  <si>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</si>
  <si>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</si>
  <si>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</si>
  <si>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</si>
  <si>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</si>
  <si>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</si>
  <si>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</si>
  <si>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</si>
  <si>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</si>
  <si>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</si>
  <si>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</si>
  <si>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</si>
  <si>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</si>
  <si>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</si>
  <si>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</si>
  <si>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</si>
  <si>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</si>
  <si>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</si>
  <si>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</si>
  <si>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</si>
  <si>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</si>
  <si>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</si>
  <si>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</si>
  <si>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</si>
  <si>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</si>
  <si>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</si>
  <si>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</si>
  <si>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</si>
  <si>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</si>
  <si>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</si>
  <si>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</si>
  <si>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</si>
  <si>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</si>
  <si>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</si>
  <si>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</si>
  <si>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</si>
  <si>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</si>
  <si>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</si>
  <si>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</si>
  <si>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</si>
  <si>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</si>
  <si>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</si>
  <si>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</si>
  <si>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</si>
  <si>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</si>
  <si>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</si>
  <si>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</si>
  <si>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</si>
  <si>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</si>
  <si>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</si>
  <si>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</si>
  <si>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</si>
  <si>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</si>
  <si>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</si>
  <si>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</si>
  <si>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</si>
  <si>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</si>
  <si>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</si>
  <si>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</si>
  <si>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</si>
  <si>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</si>
  <si>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</si>
  <si>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</si>
  <si>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</si>
  <si>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</si>
  <si>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</si>
  <si>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</si>
  <si>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</si>
  <si>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</si>
  <si>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</si>
  <si>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</si>
  <si>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</si>
  <si>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</si>
  <si>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</si>
  <si>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</si>
  <si>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</si>
  <si>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</si>
  <si>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</si>
  <si>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</si>
  <si>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</si>
  <si>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</si>
  <si>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</si>
  <si>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</si>
  <si>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</si>
  <si>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</si>
  <si>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</si>
  <si>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</si>
  <si>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</si>
  <si>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</si>
  <si>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</si>
  <si>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</si>
  <si>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</si>
  <si>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</si>
  <si>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</si>
  <si>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</si>
  <si>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</si>
  <si>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</si>
  <si>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</si>
  <si>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</si>
  <si>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</si>
  <si>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</si>
  <si>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</si>
  <si>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</si>
  <si>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</si>
  <si>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</si>
  <si>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</si>
  <si>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</si>
  <si>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</si>
  <si>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</si>
  <si>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</si>
  <si>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</si>
  <si>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</si>
  <si>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</si>
  <si>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</si>
  <si>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</si>
  <si>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</si>
  <si>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</si>
  <si>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</si>
  <si>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</si>
  <si>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</si>
  <si>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</si>
  <si>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</si>
  <si>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</si>
  <si>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</si>
  <si>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</si>
  <si>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</si>
  <si>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</si>
  <si>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</si>
  <si>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</si>
  <si>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</si>
  <si>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</si>
  <si>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</si>
  <si>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</si>
  <si>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</si>
  <si>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</si>
  <si>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</si>
  <si>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</si>
  <si>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</si>
  <si>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</si>
  <si>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</si>
  <si>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</si>
  <si>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</si>
  <si>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</si>
  <si>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</si>
  <si>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</si>
  <si>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</si>
  <si>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</si>
  <si>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</si>
  <si>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</si>
  <si>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</si>
  <si>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</si>
  <si>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</si>
  <si>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</si>
  <si>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</si>
  <si>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</si>
  <si>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</si>
  <si>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</si>
  <si>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</si>
  <si>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</si>
  <si>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</si>
  <si>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</si>
  <si>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</si>
  <si>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</si>
  <si>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</si>
  <si>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</si>
  <si>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</si>
  <si>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</si>
  <si>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</si>
  <si>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</si>
  <si>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</si>
  <si>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</si>
  <si>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</si>
  <si>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</si>
  <si>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</si>
  <si>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</si>
  <si>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</si>
  <si>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</si>
  <si>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</si>
  <si>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</si>
  <si>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</si>
  <si>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</si>
  <si>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</si>
  <si>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</si>
  <si>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</si>
  <si>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</si>
  <si>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</si>
  <si>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</si>
  <si>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</si>
  <si>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</si>
  <si>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</si>
  <si>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</si>
  <si>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</si>
  <si>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</si>
  <si>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</si>
  <si>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</si>
  <si>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</si>
  <si>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</si>
  <si>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</si>
  <si>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</si>
  <si>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</si>
  <si>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</si>
  <si>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</si>
  <si>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</si>
  <si>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</si>
  <si>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</si>
  <si>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</si>
  <si>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</si>
  <si>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</si>
  <si>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</si>
  <si>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</si>
  <si>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</si>
  <si>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</si>
  <si>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</si>
  <si>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</si>
  <si>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</si>
  <si>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</si>
  <si>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</si>
  <si>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</si>
  <si>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</si>
  <si>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</si>
  <si>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</si>
  <si>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</si>
  <si>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</si>
  <si>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</si>
  <si>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</si>
  <si>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</si>
  <si>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</si>
  <si>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</si>
  <si>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</si>
  <si>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</si>
  <si>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</si>
  <si>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</si>
  <si>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</si>
  <si>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</si>
  <si>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</si>
  <si>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</si>
  <si>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</si>
  <si>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</si>
  <si>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</si>
  <si>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</si>
  <si>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</si>
  <si>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</si>
  <si>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</si>
  <si>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</si>
  <si>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</si>
  <si>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</si>
  <si>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</si>
  <si>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</si>
  <si>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</si>
  <si>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</si>
  <si>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</si>
  <si>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</si>
  <si>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</si>
  <si>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</si>
  <si>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</si>
  <si>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</si>
  <si>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</si>
  <si>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</si>
  <si>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</si>
  <si>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</si>
  <si>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</si>
  <si>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</si>
  <si>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</si>
  <si>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</si>
  <si>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</si>
  <si>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</si>
  <si>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</si>
  <si>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</si>
  <si>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</si>
  <si>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</si>
  <si>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</si>
  <si>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</si>
  <si>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</si>
  <si>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</si>
  <si>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</si>
  <si>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</si>
  <si>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</si>
  <si>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</si>
  <si>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</si>
  <si>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</si>
  <si>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</si>
  <si>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</si>
  <si>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</si>
  <si>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</si>
  <si>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</si>
  <si>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</si>
  <si>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</si>
  <si>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</si>
  <si>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</si>
  <si>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</si>
  <si>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</si>
  <si>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</si>
  <si>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</si>
  <si>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</si>
  <si>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</si>
  <si>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</si>
  <si>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</si>
  <si>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</si>
  <si>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</si>
  <si>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</si>
  <si>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</si>
  <si>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</si>
  <si>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</si>
  <si>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</si>
  <si>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</si>
  <si>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</si>
  <si>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</si>
  <si>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</si>
  <si>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</si>
  <si>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</si>
  <si>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</si>
  <si>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</si>
  <si>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</si>
  <si>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</si>
  <si>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</si>
  <si>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</si>
  <si>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</si>
  <si>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</si>
  <si>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</si>
  <si>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</si>
  <si>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</si>
  <si>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</si>
  <si>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</si>
  <si>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</si>
  <si>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</si>
  <si>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</si>
  <si>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</si>
  <si>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</si>
  <si>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</si>
  <si>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</si>
  <si>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</si>
  <si>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</si>
  <si>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</si>
  <si>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</si>
  <si>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</si>
  <si>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</si>
  <si>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</si>
  <si>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</si>
  <si>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</si>
  <si>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</si>
  <si>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</si>
  <si>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</si>
  <si>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</si>
  <si>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</si>
  <si>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</si>
  <si>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</si>
  <si>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</si>
  <si>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</si>
  <si>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</si>
  <si>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</si>
  <si>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</si>
  <si>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</si>
  <si>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</si>
  <si>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</si>
  <si>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</si>
  <si>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</si>
  <si>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</si>
  <si>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</si>
  <si>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</si>
  <si>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</si>
  <si>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</si>
  <si>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</si>
  <si>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</si>
  <si>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</si>
  <si>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</si>
  <si>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</si>
  <si>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</si>
  <si>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</si>
  <si>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</si>
  <si>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</si>
  <si>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</si>
  <si>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</si>
  <si>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</si>
  <si>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</si>
  <si>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</si>
  <si>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</si>
  <si>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</si>
  <si>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</si>
  <si>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</si>
  <si>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</si>
  <si>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</si>
  <si>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</si>
  <si>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</si>
  <si>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</si>
  <si>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</si>
  <si>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</si>
  <si>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</si>
  <si>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</si>
  <si>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</si>
  <si>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</si>
  <si>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</si>
  <si>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</si>
  <si>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</si>
  <si>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</si>
  <si>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</si>
  <si>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</si>
  <si>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</si>
  <si>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</si>
  <si>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</si>
  <si>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</si>
  <si>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</si>
  <si>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</si>
  <si>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</si>
  <si>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</si>
  <si>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</si>
  <si>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</si>
  <si>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</si>
  <si>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</si>
  <si>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</si>
  <si>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</si>
  <si>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</si>
  <si>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</si>
  <si>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</si>
  <si>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</si>
  <si>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</si>
  <si>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</si>
  <si>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</si>
  <si>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</si>
  <si>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</si>
  <si>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</si>
  <si>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</si>
  <si>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</si>
  <si>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</si>
  <si>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</si>
  <si>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</si>
  <si>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</si>
  <si>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</si>
  <si>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</si>
  <si>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</si>
  <si>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</si>
  <si>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</si>
  <si>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</si>
  <si>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</si>
  <si>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</si>
  <si>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</si>
  <si>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</si>
  <si>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</si>
  <si>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</si>
  <si>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</si>
  <si>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</si>
  <si>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</si>
  <si>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</si>
  <si>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</si>
  <si>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</si>
  <si>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</si>
  <si>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</si>
  <si>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</si>
  <si>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</si>
  <si>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</si>
  <si>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</si>
  <si>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</si>
  <si>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</si>
  <si>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</si>
  <si>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</si>
  <si>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</si>
  <si>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</si>
  <si>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</si>
  <si>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</si>
  <si>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</si>
  <si>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</si>
  <si>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</si>
  <si>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</si>
  <si>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</si>
  <si>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</si>
  <si>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</si>
  <si>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</si>
  <si>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</si>
  <si>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</si>
  <si>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</si>
  <si>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</si>
  <si>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</si>
  <si>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</si>
  <si>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</si>
  <si>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</si>
  <si>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</si>
  <si>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</si>
  <si>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</si>
  <si>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</si>
  <si>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</si>
  <si>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</si>
  <si>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</si>
  <si>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</si>
  <si>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</si>
  <si>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</si>
  <si>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</si>
  <si>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</si>
  <si>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</si>
  <si>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</si>
  <si>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</si>
  <si>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</si>
  <si>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</si>
  <si>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</si>
  <si>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</si>
  <si>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</si>
  <si>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</si>
  <si>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</si>
  <si>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</si>
  <si>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</si>
  <si>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</si>
  <si>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</si>
  <si>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</si>
  <si>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</si>
  <si>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</si>
  <si>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</si>
  <si>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</si>
  <si>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</si>
  <si>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</si>
  <si>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</si>
  <si>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</si>
  <si>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</si>
  <si>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</si>
  <si>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</si>
  <si>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</si>
  <si>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</si>
  <si>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</si>
  <si>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</si>
  <si>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</si>
  <si>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</si>
  <si>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</si>
  <si>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</si>
  <si>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</si>
  <si>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</si>
  <si>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</si>
  <si>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</si>
  <si>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</si>
  <si>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</si>
  <si>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</si>
  <si>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</si>
  <si>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</si>
  <si>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</si>
  <si>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</si>
  <si>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</si>
  <si>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</si>
  <si>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</si>
  <si>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</si>
  <si>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</si>
  <si>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</si>
  <si>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</si>
  <si>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</si>
  <si>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</si>
  <si>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</si>
  <si>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</si>
  <si>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</si>
  <si>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</si>
  <si>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</si>
  <si>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</si>
  <si>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</si>
  <si>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</si>
  <si>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</si>
  <si>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</si>
  <si>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</si>
  <si>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</si>
  <si>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</si>
  <si>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</si>
  <si>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</si>
  <si>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</si>
  <si>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</si>
  <si>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</si>
  <si>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</si>
  <si>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</si>
  <si>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</si>
  <si>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</si>
  <si>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</si>
  <si>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</si>
  <si>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</si>
  <si>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</si>
  <si>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</si>
  <si>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</si>
  <si>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</si>
  <si>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</si>
  <si>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</si>
  <si>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</si>
  <si>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</si>
  <si>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</si>
  <si>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</si>
  <si>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</si>
  <si>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</si>
  <si>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</si>
  <si>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</si>
  <si>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</si>
  <si>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</si>
  <si>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</si>
  <si>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</si>
  <si>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</si>
  <si>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</si>
  <si>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</si>
  <si>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</si>
  <si>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</si>
  <si>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</si>
  <si>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</si>
  <si>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</si>
  <si>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</si>
  <si>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</si>
  <si>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</si>
  <si>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</si>
  <si>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</si>
  <si>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</si>
  <si>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</si>
  <si>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</si>
  <si>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</si>
  <si>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</si>
  <si>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</si>
  <si>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</si>
  <si>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</si>
  <si>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</si>
  <si>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</si>
  <si>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</si>
  <si>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</si>
  <si>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</si>
  <si>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</si>
  <si>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</si>
  <si>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</si>
  <si>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</si>
  <si>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</si>
  <si>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</si>
  <si>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</si>
  <si>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</si>
  <si>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</si>
  <si>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</si>
  <si>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</si>
  <si>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</si>
  <si>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</si>
  <si>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</si>
  <si>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</si>
  <si>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</si>
  <si>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</si>
  <si>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</si>
  <si>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</si>
  <si>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</si>
  <si>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</si>
  <si>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</si>
  <si>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</si>
  <si>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</si>
  <si>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</si>
  <si>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</si>
  <si>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</si>
  <si>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</si>
  <si>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</si>
  <si>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</si>
  <si>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</si>
  <si>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</si>
  <si>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</si>
  <si>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</si>
  <si>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</si>
  <si>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</si>
  <si>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</si>
  <si>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</si>
  <si>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</si>
  <si>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</si>
  <si>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</si>
  <si>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</si>
  <si>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</si>
  <si>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</si>
  <si>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</si>
  <si>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</si>
  <si>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</si>
  <si>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</si>
  <si>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</si>
  <si>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</si>
  <si>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</si>
  <si>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</si>
  <si>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</si>
  <si>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</si>
  <si>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</si>
  <si>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</si>
  <si>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</si>
  <si>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</si>
  <si>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</si>
  <si>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</si>
  <si>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</si>
  <si>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</si>
  <si>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</si>
  <si>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</si>
  <si>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</si>
  <si>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</si>
  <si>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</si>
  <si>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</si>
  <si>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</si>
  <si>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</si>
  <si>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</si>
  <si>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</si>
  <si>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</si>
  <si>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</si>
  <si>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</si>
  <si>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</si>
  <si>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</si>
  <si>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</si>
  <si>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</si>
  <si>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</si>
  <si>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</si>
  <si>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</si>
  <si>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</si>
  <si>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</si>
  <si>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</si>
  <si>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</si>
  <si>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</si>
  <si>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</si>
  <si>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</si>
  <si>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</si>
  <si>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</si>
  <si>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</si>
  <si>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</si>
  <si>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</si>
  <si>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</si>
  <si>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</si>
  <si>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</si>
  <si>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</si>
  <si>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</si>
  <si>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</si>
  <si>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</si>
  <si>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</si>
  <si>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</si>
  <si>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</si>
  <si>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</si>
  <si>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</si>
  <si>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</si>
  <si>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</si>
  <si>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</si>
  <si>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</si>
  <si>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</si>
  <si>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</si>
  <si>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</si>
  <si>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</si>
  <si>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</si>
  <si>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</si>
  <si>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</si>
  <si>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</si>
  <si>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</si>
  <si>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</si>
  <si>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</si>
  <si>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</si>
  <si>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</si>
  <si>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</si>
  <si>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</si>
  <si>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</si>
  <si>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</si>
  <si>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</si>
  <si>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</si>
  <si>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</si>
  <si>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</si>
  <si>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</si>
  <si>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</si>
  <si>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</si>
  <si>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</si>
  <si>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</si>
  <si>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</si>
  <si>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</si>
  <si>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</si>
  <si>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</si>
  <si>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</si>
  <si>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</si>
  <si>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</si>
  <si>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</si>
  <si>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</si>
  <si>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</si>
  <si>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</si>
  <si>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</si>
  <si>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</si>
  <si>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</si>
  <si>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</si>
  <si>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</si>
  <si>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</si>
  <si>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</si>
  <si>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</si>
  <si>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</si>
  <si>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</si>
  <si>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</si>
  <si>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</si>
  <si>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</si>
  <si>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</si>
  <si>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</si>
  <si>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</si>
  <si>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</si>
  <si>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</si>
  <si>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</si>
  <si>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</si>
  <si>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</si>
  <si>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</si>
  <si>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</si>
  <si>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</si>
  <si>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</si>
  <si>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</si>
  <si>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</si>
  <si>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</si>
  <si>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</si>
  <si>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</si>
  <si>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</si>
  <si>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</si>
  <si>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</si>
  <si>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</si>
  <si>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</si>
  <si>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</si>
  <si>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</si>
  <si>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</si>
  <si>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</si>
  <si>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</si>
  <si>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</si>
  <si>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</si>
  <si>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</si>
  <si>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</si>
  <si>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</si>
  <si>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</si>
  <si>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</si>
  <si>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</si>
  <si>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</si>
  <si>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</si>
  <si>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</si>
  <si>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</si>
  <si>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</si>
  <si>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</si>
  <si>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</si>
  <si>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</si>
  <si>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</si>
  <si>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</si>
  <si>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</si>
  <si>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</si>
  <si>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</si>
  <si>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</si>
  <si>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</si>
  <si>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</si>
  <si>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</si>
  <si>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</si>
  <si>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</si>
  <si>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</si>
  <si>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</si>
  <si>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</si>
  <si>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</si>
  <si>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</si>
  <si>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</si>
  <si>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</si>
  <si>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</si>
  <si>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</si>
  <si>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</si>
  <si>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</si>
  <si>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</si>
  <si>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</si>
  <si>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</si>
  <si>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</si>
  <si>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</si>
  <si>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</si>
  <si>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</si>
  <si>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</si>
  <si>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</si>
  <si>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</si>
  <si>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</si>
  <si>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</si>
  <si>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</si>
  <si>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</si>
  <si>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</si>
  <si>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</si>
  <si>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</si>
  <si>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</si>
  <si>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</si>
  <si>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</si>
  <si>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</si>
  <si>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</si>
  <si>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</si>
  <si>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</si>
  <si>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</si>
  <si>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</si>
  <si>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</si>
  <si>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</si>
  <si>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</si>
  <si>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</si>
  <si>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</si>
  <si>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</si>
  <si>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</si>
  <si>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</si>
  <si>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</si>
  <si>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</si>
  <si>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</si>
  <si>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</si>
  <si>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</si>
  <si>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</si>
  <si>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</si>
  <si>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</si>
  <si>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</si>
  <si>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</si>
  <si>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</si>
  <si>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</si>
  <si>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</si>
  <si>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</si>
  <si>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</si>
  <si>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</si>
  <si>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</si>
  <si>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</si>
  <si>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</si>
  <si>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</si>
  <si>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</si>
  <si>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</si>
  <si>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</si>
  <si>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</si>
  <si>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</si>
  <si>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</si>
  <si>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</si>
  <si>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</si>
  <si>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</si>
  <si>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</si>
  <si>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</si>
  <si>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</si>
  <si>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</si>
  <si>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</si>
  <si>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</si>
  <si>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</si>
  <si>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</si>
  <si>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</si>
  <si>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</si>
  <si>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</si>
  <si>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</si>
  <si>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</si>
  <si>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</si>
  <si>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</si>
  <si>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</si>
  <si>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</si>
  <si>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</si>
  <si>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</si>
  <si>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</si>
  <si>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</si>
  <si>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</si>
  <si>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</si>
  <si>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</si>
  <si>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</si>
  <si>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</si>
  <si>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</si>
  <si>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</si>
  <si>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</si>
  <si>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</si>
  <si>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</si>
  <si>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</si>
  <si>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</si>
  <si>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</si>
  <si>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</si>
  <si>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</si>
  <si>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</si>
  <si>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</si>
  <si>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</si>
  <si>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</si>
  <si>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</si>
  <si>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</si>
  <si>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</si>
  <si>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</si>
  <si>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</si>
  <si>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</si>
  <si>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</si>
  <si>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</si>
  <si>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</si>
  <si>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</si>
  <si>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</si>
  <si>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</si>
  <si>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</si>
  <si>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</si>
  <si>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</si>
  <si>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</si>
  <si>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</si>
  <si>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</si>
  <si>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</si>
  <si>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</si>
  <si>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</si>
  <si>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</si>
  <si>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</si>
  <si>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</si>
  <si>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</si>
  <si>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</si>
  <si>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</si>
  <si>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</si>
  <si>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</si>
  <si>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</si>
  <si>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</si>
  <si>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</si>
  <si>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</si>
  <si>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</si>
  <si>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</si>
  <si>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</si>
  <si>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</si>
  <si>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</si>
  <si>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</si>
  <si>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</si>
  <si>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</si>
  <si>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</si>
  <si>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</si>
  <si>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</si>
  <si>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</si>
  <si>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</si>
  <si>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</si>
  <si>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</si>
  <si>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</si>
  <si>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</si>
  <si>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</si>
  <si>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</si>
  <si>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</si>
  <si>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</si>
  <si>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</si>
  <si>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</si>
  <si>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</si>
  <si>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</si>
  <si>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</si>
  <si>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</si>
  <si>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</si>
  <si>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</si>
  <si>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</si>
  <si>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</si>
  <si>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</si>
  <si>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</si>
  <si>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</si>
  <si>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</si>
  <si>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</si>
  <si>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</si>
  <si>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</si>
  <si>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</si>
  <si>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</si>
  <si>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</si>
  <si>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</si>
  <si>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</si>
  <si>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</si>
  <si>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</si>
  <si>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</si>
  <si>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</si>
  <si>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</si>
  <si>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</si>
  <si>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</si>
  <si>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</si>
  <si>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</si>
  <si>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</si>
  <si>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</si>
  <si>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</si>
  <si>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</si>
  <si>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</si>
  <si>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</si>
  <si>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</si>
  <si>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</si>
  <si>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</si>
  <si>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</si>
  <si>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</si>
  <si>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</si>
  <si>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</si>
  <si>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</si>
  <si>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</si>
  <si>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</si>
  <si>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</si>
  <si>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</si>
  <si>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</si>
  <si>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</si>
  <si>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</si>
  <si>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</si>
  <si>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</si>
  <si>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</si>
  <si>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</si>
  <si>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</si>
  <si>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</si>
  <si>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</si>
  <si>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</si>
  <si>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</si>
  <si>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</si>
  <si>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</si>
  <si>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</si>
  <si>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</si>
  <si>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</si>
  <si>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</si>
  <si>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</si>
  <si>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</si>
  <si>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</si>
  <si>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</si>
  <si>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</si>
  <si>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</si>
  <si>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</si>
  <si>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</si>
  <si>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</si>
  <si>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</si>
  <si>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</si>
  <si>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</si>
  <si>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</si>
  <si>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</si>
  <si>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</si>
  <si>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</si>
  <si>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</si>
  <si>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</si>
  <si>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</si>
  <si>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</si>
  <si>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</si>
  <si>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</si>
  <si>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</si>
  <si>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</si>
  <si>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</si>
  <si>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</si>
  <si>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</si>
  <si>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</si>
  <si>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</si>
  <si>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</si>
  <si>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</si>
  <si>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</si>
  <si>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</si>
  <si>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</si>
  <si>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</si>
  <si>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</si>
  <si>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</si>
  <si>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</si>
  <si>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</si>
  <si>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</si>
  <si>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</si>
  <si>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</si>
  <si>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</si>
  <si>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</si>
  <si>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</si>
  <si>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</si>
  <si>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</si>
  <si>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</si>
  <si>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</si>
  <si>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</si>
  <si>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</si>
  <si>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</si>
  <si>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</si>
  <si>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</si>
  <si>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</si>
  <si>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</si>
  <si>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</si>
  <si>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</si>
  <si>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</si>
  <si>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</si>
  <si>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</si>
  <si>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</si>
  <si>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</si>
  <si>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</si>
  <si>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</si>
  <si>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</si>
  <si>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</si>
  <si>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</si>
  <si>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</si>
  <si>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</si>
  <si>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</si>
  <si>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</si>
  <si>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</si>
  <si>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</si>
  <si>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</si>
  <si>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</si>
  <si>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</si>
  <si>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</si>
  <si>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</si>
  <si>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</si>
  <si>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</si>
  <si>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</si>
  <si>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</si>
  <si>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</si>
  <si>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</si>
  <si>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</si>
  <si>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</si>
  <si>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</si>
  <si>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</si>
  <si>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</si>
  <si>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</si>
  <si>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</si>
  <si>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</si>
  <si>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</si>
  <si>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</si>
  <si>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</si>
  <si>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</si>
  <si>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</si>
  <si>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</si>
  <si>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</si>
  <si>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</si>
  <si>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</si>
  <si>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</si>
  <si>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</si>
  <si>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</si>
  <si>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</si>
  <si>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</si>
  <si>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</si>
  <si>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</si>
  <si>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</si>
  <si>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</si>
  <si>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</si>
  <si>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</si>
  <si>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</si>
  <si>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</si>
  <si>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</si>
  <si>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</si>
  <si>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</si>
  <si>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</si>
  <si>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</si>
  <si>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</si>
  <si>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</si>
  <si>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</si>
  <si>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</si>
  <si>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</si>
  <si>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</si>
  <si>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</si>
  <si>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</si>
  <si>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</si>
  <si>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</si>
  <si>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</si>
  <si>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</si>
  <si>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</si>
  <si>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</si>
  <si>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</si>
  <si>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</si>
  <si>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</si>
  <si>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</si>
  <si>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</si>
  <si>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</si>
  <si>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</si>
  <si>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</si>
  <si>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</si>
  <si>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</si>
  <si>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</si>
  <si>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</si>
  <si>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</si>
  <si>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</si>
  <si>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</si>
  <si>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</si>
  <si>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</si>
  <si>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</si>
  <si>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</si>
  <si>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</si>
  <si>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</si>
  <si>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</si>
  <si>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</si>
  <si>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</si>
  <si>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</si>
  <si>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</si>
  <si>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</si>
  <si>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</si>
  <si>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</si>
  <si>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</si>
  <si>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</si>
  <si>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</si>
  <si>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</si>
  <si>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</si>
  <si>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</si>
  <si>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</si>
  <si>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</si>
  <si>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</si>
  <si>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</si>
  <si>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</si>
  <si>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</si>
  <si>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</si>
  <si>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</si>
  <si>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</si>
  <si>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</si>
  <si>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</si>
  <si>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</si>
  <si>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</si>
  <si>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</si>
  <si>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</si>
  <si>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</si>
  <si>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</si>
  <si>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</si>
  <si>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</si>
  <si>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</si>
  <si>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</si>
  <si>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</si>
  <si>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</si>
  <si>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</si>
  <si>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</si>
  <si>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</si>
  <si>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</si>
  <si>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</si>
  <si>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</si>
  <si>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</si>
  <si>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</si>
  <si>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</si>
  <si>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</si>
  <si>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</si>
  <si>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</si>
  <si>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</si>
  <si>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</si>
  <si>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</si>
  <si>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</si>
  <si>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</si>
  <si>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</si>
  <si>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</si>
  <si>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</si>
  <si>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</si>
  <si>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</si>
  <si>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</si>
  <si>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</si>
  <si>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</si>
  <si>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</si>
  <si>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</si>
  <si>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</si>
  <si>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</si>
  <si>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</si>
  <si>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</si>
  <si>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</si>
  <si>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</si>
  <si>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</si>
  <si>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</si>
  <si>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</si>
  <si>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</si>
  <si>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</si>
  <si>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</si>
  <si>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</si>
  <si>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</si>
  <si>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</si>
  <si>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</si>
  <si>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</si>
  <si>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</si>
  <si>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</si>
  <si>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</si>
  <si>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</si>
  <si>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</si>
  <si>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</si>
  <si>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</si>
  <si>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</si>
  <si>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</si>
  <si>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</si>
  <si>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</si>
  <si>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</si>
  <si>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</si>
  <si>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</si>
  <si>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</si>
  <si>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</si>
  <si>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</si>
  <si>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</si>
  <si>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</si>
  <si>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</si>
  <si>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</si>
  <si>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</si>
  <si>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</si>
  <si>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</si>
  <si>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</si>
  <si>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</si>
  <si>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</si>
  <si>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</si>
  <si>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</si>
  <si>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</si>
  <si>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</si>
  <si>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</si>
  <si>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</si>
  <si>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</si>
  <si>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</si>
  <si>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</si>
  <si>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</si>
  <si>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</si>
  <si>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</si>
  <si>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</si>
  <si>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</si>
  <si>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</si>
  <si>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</si>
  <si>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</si>
  <si>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</si>
  <si>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</si>
  <si>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</si>
  <si>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</si>
  <si>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</si>
  <si>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</si>
  <si>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</si>
  <si>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</si>
  <si>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</si>
  <si>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</si>
  <si>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</si>
  <si>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</si>
  <si>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</si>
  <si>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</si>
  <si>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</si>
  <si>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</si>
  <si>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</si>
  <si>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</si>
  <si>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</si>
  <si>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</si>
  <si>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</si>
  <si>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</si>
  <si>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</si>
  <si>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</si>
  <si>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</si>
  <si>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</si>
  <si>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</si>
  <si>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</si>
  <si>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</si>
  <si>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</si>
  <si>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</si>
  <si>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</si>
  <si>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</si>
  <si>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</si>
  <si>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</si>
  <si>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</si>
  <si>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</si>
  <si>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</si>
  <si>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</si>
  <si>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</si>
  <si>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</si>
  <si>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</si>
  <si>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</si>
  <si>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</si>
  <si>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</si>
  <si>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</si>
  <si>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</si>
  <si>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</si>
  <si>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</si>
  <si>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</si>
  <si>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</si>
  <si>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</si>
  <si>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</si>
  <si>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</si>
  <si>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</si>
  <si>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</si>
  <si>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</si>
  <si>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</si>
  <si>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</si>
  <si>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</si>
  <si>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</si>
  <si>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</si>
  <si>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</si>
  <si>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</si>
  <si>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</si>
  <si>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</si>
  <si>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</si>
  <si>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</si>
  <si>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</si>
  <si>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</si>
  <si>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</si>
  <si>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</si>
  <si>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</si>
  <si>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</si>
  <si>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</si>
  <si>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</si>
  <si>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</si>
  <si>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</si>
  <si>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</si>
  <si>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</si>
  <si>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</si>
  <si>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</si>
  <si>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</si>
  <si>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</si>
  <si>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</si>
  <si>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</si>
  <si>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</si>
  <si>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</si>
  <si>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</si>
  <si>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</si>
  <si>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</si>
  <si>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</si>
  <si>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</si>
  <si>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</si>
  <si>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</si>
  <si>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</si>
  <si>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</si>
  <si>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</si>
  <si>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</si>
  <si>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</si>
  <si>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</si>
  <si>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</si>
  <si>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</si>
  <si>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</si>
  <si>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</si>
  <si>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</si>
  <si>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</si>
  <si>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</si>
  <si>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</si>
  <si>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</si>
  <si>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</si>
  <si>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</si>
  <si>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</si>
  <si>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</si>
  <si>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</si>
  <si>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</si>
  <si>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</si>
  <si>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</si>
  <si>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</si>
  <si>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</si>
  <si>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</si>
  <si>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</si>
  <si>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</si>
  <si>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</si>
  <si>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</si>
  <si>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</si>
  <si>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</si>
  <si>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</si>
  <si>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</si>
  <si>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</si>
  <si>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</si>
  <si>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</si>
  <si>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</si>
  <si>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</si>
  <si>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</si>
  <si>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</si>
  <si>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</si>
  <si>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</si>
  <si>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</si>
  <si>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</si>
  <si>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</si>
  <si>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</si>
  <si>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</si>
  <si>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</si>
  <si>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</si>
  <si>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</si>
  <si>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</si>
  <si>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</si>
  <si>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</si>
  <si>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</si>
  <si>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</si>
  <si>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</si>
  <si>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</si>
  <si>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</si>
  <si>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</si>
  <si>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</si>
  <si>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</si>
  <si>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</si>
  <si>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</si>
  <si>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</si>
  <si>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</si>
  <si>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</si>
  <si>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</si>
  <si>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</si>
  <si>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</si>
  <si>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</si>
  <si>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</si>
  <si>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</si>
  <si>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</si>
  <si>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</si>
  <si>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</si>
  <si>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</si>
  <si>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Estes, Bridgewater &amp; Ogden</t>
  </si>
  <si>
    <t>Valerie R. Ausmus, CPA</t>
  </si>
  <si>
    <t>Springfield</t>
  </si>
  <si>
    <t>IL</t>
  </si>
  <si>
    <t>217-528-8473</t>
  </si>
  <si>
    <t>217-528-8506</t>
  </si>
  <si>
    <t>valeriea@ebocpa.com</t>
  </si>
  <si>
    <t>x</t>
  </si>
  <si>
    <t>Sangamon</t>
  </si>
  <si>
    <t>2450 Foundation Drive Suite 100</t>
  </si>
  <si>
    <t>mjwood@rocte.com</t>
  </si>
  <si>
    <t>901 South Second Street</t>
  </si>
  <si>
    <t>N/A</t>
  </si>
  <si>
    <t>Regional Office of Car Tech Educ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</si>
</sst>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363681</xdr:colOff>
          <xdr:row>2</xdr:row>
          <xdr:rowOff>125558</xdr:rowOff>
        </xdr:from>
        <xdr:to>
          <xdr:col>1</xdr:col>
          <xdr:colOff>1275483</xdr:colOff>
          <xdr:row>7</xdr:row>
          <xdr:rowOff>9526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K12" sqref="K1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8" t="s">
        <v>405</v>
      </c>
      <c r="J1" s="2019"/>
      <c r="K1" s="2019"/>
      <c r="L1" s="2019"/>
      <c r="M1" s="2019"/>
      <c r="N1" s="2019"/>
      <c r="O1" s="2019"/>
      <c r="P1" s="2019"/>
      <c r="Q1" s="2019"/>
      <c r="R1" s="2019"/>
      <c r="S1" s="2019"/>
    </row>
    <row r="2" spans="1:28" ht="12" customHeight="1" x14ac:dyDescent="0.2">
      <c r="A2" s="47" t="s">
        <v>1991</v>
      </c>
      <c r="D2" s="48"/>
      <c r="I2" s="2020" t="s">
        <v>979</v>
      </c>
      <c r="J2" s="2019"/>
      <c r="K2" s="2019"/>
      <c r="L2" s="2019"/>
      <c r="M2" s="2019"/>
      <c r="N2" s="2019"/>
      <c r="O2" s="2019"/>
      <c r="P2" s="2019"/>
      <c r="Q2" s="2019"/>
      <c r="R2" s="2019"/>
      <c r="S2" s="2019"/>
    </row>
    <row r="3" spans="1:28" ht="12" customHeight="1" x14ac:dyDescent="0.2">
      <c r="A3" s="155" t="s">
        <v>1943</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c r="C5" s="26" t="s">
        <v>910</v>
      </c>
      <c r="D5" s="84"/>
      <c r="E5" s="84"/>
      <c r="H5" s="38"/>
      <c r="I5" s="2027" t="s">
        <v>680</v>
      </c>
      <c r="J5" s="1972"/>
      <c r="K5" s="1972"/>
      <c r="L5" s="1972"/>
      <c r="M5" s="1972"/>
      <c r="N5" s="1972"/>
      <c r="O5" s="1972"/>
      <c r="P5" s="1972"/>
      <c r="Q5" s="1972"/>
      <c r="R5" s="1972"/>
      <c r="S5" s="1972"/>
    </row>
    <row r="6" spans="1:28" ht="14.1" customHeight="1" x14ac:dyDescent="0.2">
      <c r="B6" s="104" t="s">
        <v>2072</v>
      </c>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t="s">
        <v>2072</v>
      </c>
      <c r="P12" s="100" t="s">
        <v>202</v>
      </c>
      <c r="Q12" s="74"/>
      <c r="R12" s="30"/>
      <c r="S12" s="30"/>
      <c r="T12" s="85" t="s">
        <v>265</v>
      </c>
      <c r="U12" s="51"/>
      <c r="V12" s="51"/>
      <c r="W12" s="51"/>
      <c r="X12" s="51"/>
      <c r="Y12" s="45"/>
      <c r="Z12" s="45"/>
      <c r="AA12" s="46"/>
    </row>
    <row r="13" spans="1:28" ht="13.5" customHeight="1" x14ac:dyDescent="0.2">
      <c r="A13" s="1988">
        <v>51084731045</v>
      </c>
      <c r="B13" s="1989"/>
      <c r="C13" s="1989"/>
      <c r="D13" s="1989"/>
      <c r="E13" s="1989"/>
      <c r="F13" s="1989"/>
      <c r="G13" s="1989"/>
      <c r="H13" s="1990"/>
      <c r="I13" s="31"/>
      <c r="J13" s="30"/>
      <c r="K13" s="28"/>
      <c r="L13" s="30"/>
      <c r="M13" s="30"/>
      <c r="N13" s="30"/>
      <c r="O13" s="30"/>
      <c r="P13" s="30"/>
      <c r="Q13" s="30"/>
      <c r="R13" s="30"/>
      <c r="S13" s="30"/>
      <c r="T13" s="1993" t="s">
        <v>2065</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2073</v>
      </c>
      <c r="B15" s="1991"/>
      <c r="C15" s="1991"/>
      <c r="D15" s="1991"/>
      <c r="E15" s="1991"/>
      <c r="F15" s="1991"/>
      <c r="G15" s="1991"/>
      <c r="H15" s="1992"/>
      <c r="T15" s="1954" t="s">
        <v>2066</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2078</v>
      </c>
      <c r="B17" s="2016"/>
      <c r="C17" s="2016"/>
      <c r="D17" s="2016"/>
      <c r="E17" s="2016"/>
      <c r="F17" s="2016"/>
      <c r="G17" s="2016"/>
      <c r="H17" s="2017"/>
      <c r="T17" s="2003" t="s">
        <v>2076</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2074</v>
      </c>
      <c r="B19" s="1987"/>
      <c r="C19" s="1987"/>
      <c r="D19" s="1987"/>
      <c r="E19" s="1987"/>
      <c r="F19" s="1987"/>
      <c r="G19" s="1987"/>
      <c r="H19" s="1985"/>
      <c r="I19" s="30"/>
      <c r="J19" s="99"/>
      <c r="K19" s="40"/>
      <c r="L19" s="38"/>
      <c r="M19" s="112" t="s">
        <v>315</v>
      </c>
      <c r="P19" s="27"/>
      <c r="Q19" s="27"/>
      <c r="R19" s="27"/>
      <c r="S19" s="31"/>
      <c r="T19" s="1986" t="s">
        <v>2067</v>
      </c>
      <c r="U19" s="1984"/>
      <c r="V19" s="1984"/>
      <c r="W19" s="1985"/>
      <c r="X19" s="2001" t="s">
        <v>2068</v>
      </c>
      <c r="Y19" s="2002"/>
      <c r="Z19" s="1999">
        <v>62704</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2067</v>
      </c>
      <c r="B21" s="1984"/>
      <c r="C21" s="1984"/>
      <c r="D21" s="1984"/>
      <c r="E21" s="1984"/>
      <c r="F21" s="1984"/>
      <c r="G21" s="1984"/>
      <c r="H21" s="1985"/>
      <c r="I21" s="2009" t="s">
        <v>678</v>
      </c>
      <c r="J21" s="1972"/>
      <c r="K21" s="1972"/>
      <c r="L21" s="1972"/>
      <c r="M21" s="1972"/>
      <c r="N21" s="1972"/>
      <c r="O21" s="1972"/>
      <c r="P21" s="1972"/>
      <c r="Q21" s="1972"/>
      <c r="R21" s="1972"/>
      <c r="S21" s="1973"/>
      <c r="T21" s="1951" t="s">
        <v>2069</v>
      </c>
      <c r="U21" s="1952"/>
      <c r="V21" s="1952"/>
      <c r="W21" s="1952"/>
      <c r="X21" s="1965" t="s">
        <v>2070</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t="s">
        <v>2075</v>
      </c>
      <c r="B23" s="2007"/>
      <c r="C23" s="2007"/>
      <c r="D23" s="2007"/>
      <c r="E23" s="2007"/>
      <c r="F23" s="2007"/>
      <c r="G23" s="2007"/>
      <c r="H23" s="2008"/>
      <c r="T23" s="1946">
        <v>66.002662999999998</v>
      </c>
      <c r="U23" s="1947"/>
      <c r="V23" s="1947"/>
      <c r="W23" s="1947"/>
      <c r="X23" s="1962">
        <v>44469</v>
      </c>
      <c r="Y23" s="1963"/>
      <c r="Z23" s="1963"/>
      <c r="AA23" s="1964"/>
    </row>
    <row r="24" spans="1:27" ht="14.1" customHeight="1" x14ac:dyDescent="0.2">
      <c r="A24" s="88" t="s">
        <v>677</v>
      </c>
      <c r="B24" s="49"/>
      <c r="C24" s="49"/>
      <c r="D24" s="49"/>
      <c r="E24" s="49"/>
      <c r="F24" s="49"/>
      <c r="G24" s="49"/>
      <c r="H24" s="61"/>
      <c r="J24" s="2048" t="str">
        <f>IF(B5="x",IF(AUDITCHECK!D29="AFR form Incomplete.","",IF(AUDITCHECK!D29="Deficit reduction plan is required.","School District must complete a deficit reduction plan in the 2019-2020 Budget",)),"")</f>
        <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v>62703</v>
      </c>
      <c r="B25" s="1984"/>
      <c r="C25" s="1984"/>
      <c r="D25" s="1984"/>
      <c r="E25" s="1984"/>
      <c r="F25" s="1984"/>
      <c r="G25" s="1984"/>
      <c r="H25" s="1985"/>
      <c r="I25" s="113"/>
      <c r="J25" s="2050"/>
      <c r="K25" s="2050"/>
      <c r="L25" s="2050"/>
      <c r="M25" s="2050"/>
      <c r="N25" s="2050"/>
      <c r="O25" s="2050"/>
      <c r="P25" s="2050"/>
      <c r="Q25" s="2050"/>
      <c r="R25" s="2050"/>
      <c r="S25" s="2051"/>
      <c r="T25" s="1943" t="s">
        <v>2071</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2072</v>
      </c>
      <c r="C29" s="124" t="s">
        <v>820</v>
      </c>
      <c r="D29" s="114"/>
      <c r="E29" s="136"/>
      <c r="F29" s="141" t="s">
        <v>1316</v>
      </c>
      <c r="G29" s="114"/>
      <c r="I29" s="54"/>
      <c r="J29" s="102"/>
      <c r="K29" s="28" t="s">
        <v>576</v>
      </c>
      <c r="L29" s="148" t="s">
        <v>2072</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2072</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c r="B42" s="2033"/>
      <c r="C42" s="2034"/>
      <c r="D42" s="2047"/>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67"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1802</v>
      </c>
      <c r="B2" s="2201"/>
      <c r="C2" s="1884" t="s">
        <v>1954</v>
      </c>
      <c r="D2" s="723" t="s">
        <v>1955</v>
      </c>
      <c r="E2" s="723" t="s">
        <v>1956</v>
      </c>
      <c r="F2" s="1884" t="s">
        <v>1957</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61"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1812</v>
      </c>
      <c r="K2" s="762" t="s">
        <v>138</v>
      </c>
    </row>
    <row r="3" spans="1:11" x14ac:dyDescent="0.2">
      <c r="A3" s="2222" t="s">
        <v>1962</v>
      </c>
      <c r="B3" s="2223"/>
      <c r="C3" s="2223"/>
      <c r="D3" s="2223"/>
      <c r="E3" s="2224"/>
      <c r="F3" s="763"/>
      <c r="G3" s="764"/>
      <c r="H3" s="764"/>
      <c r="I3" s="764"/>
      <c r="J3" s="765"/>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3" t="s">
        <v>1813</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0</v>
      </c>
      <c r="I12" s="1758">
        <f>SUM(I5:I11)</f>
        <v>0</v>
      </c>
      <c r="J12" s="1758">
        <f>SUM(J5:J11)</f>
        <v>0</v>
      </c>
      <c r="K12" s="1758">
        <f>SUM(K5:K11)</f>
        <v>0</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c r="I14" s="771"/>
      <c r="J14" s="773"/>
      <c r="K14" s="765"/>
    </row>
    <row r="15" spans="1:11" x14ac:dyDescent="0.2">
      <c r="A15" s="2216" t="s">
        <v>4</v>
      </c>
      <c r="B15" s="2216"/>
      <c r="C15" s="2216"/>
      <c r="D15" s="2216"/>
      <c r="E15" s="2244"/>
      <c r="F15" s="789" t="s">
        <v>855</v>
      </c>
      <c r="G15" s="771"/>
      <c r="H15" s="764"/>
      <c r="I15" s="764"/>
      <c r="J15" s="765"/>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1809</v>
      </c>
      <c r="B19" s="2251"/>
      <c r="C19" s="2251"/>
      <c r="D19" s="2251"/>
      <c r="E19" s="2252"/>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0</v>
      </c>
      <c r="K21" s="793"/>
    </row>
    <row r="22" spans="1:11" ht="13.5" thickTop="1" x14ac:dyDescent="0.2">
      <c r="A22" s="2216" t="s">
        <v>1815</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0</v>
      </c>
      <c r="I23" s="1758">
        <f>SUM(I14:I16,I21,I22)</f>
        <v>0</v>
      </c>
      <c r="J23" s="1758">
        <f>SUM(J14:J16,J21,J22)</f>
        <v>0</v>
      </c>
      <c r="K23" s="1758">
        <f>SUM(K14:K16,K21,K22)</f>
        <v>0</v>
      </c>
    </row>
    <row r="24" spans="1:11" ht="14.25" thickTop="1" thickBot="1" x14ac:dyDescent="0.25">
      <c r="A24" s="2237" t="s">
        <v>1963</v>
      </c>
      <c r="B24" s="2236"/>
      <c r="C24" s="2236"/>
      <c r="D24" s="2236"/>
      <c r="E24" s="223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1782042</v>
      </c>
      <c r="D12" s="844">
        <v>149851</v>
      </c>
      <c r="E12" s="844"/>
      <c r="F12" s="1760">
        <f>(C12+D12)-E12</f>
        <v>1931893</v>
      </c>
      <c r="G12" s="843">
        <v>10</v>
      </c>
      <c r="H12" s="765">
        <v>1226357</v>
      </c>
      <c r="I12" s="765">
        <v>125268</v>
      </c>
      <c r="J12" s="765"/>
      <c r="K12" s="1769">
        <f>(H12+I12)-J12</f>
        <v>1351625</v>
      </c>
      <c r="L12" s="1769">
        <f>F12-K12</f>
        <v>580268</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1782042</v>
      </c>
      <c r="D16" s="1760">
        <f>SUM(D3,D5:D6,D8:D10,D12:D15)</f>
        <v>149851</v>
      </c>
      <c r="E16" s="1760">
        <f>SUM(E3,E5:E6,E8:E10,E12:E15)</f>
        <v>0</v>
      </c>
      <c r="F16" s="1760">
        <f>SUM(F3,F5:F6,F8:F10,F12:F15)</f>
        <v>1931893</v>
      </c>
      <c r="G16" s="843"/>
      <c r="H16" s="1760">
        <f>SUM(H3,H6,H8:H10,H12:H14,)</f>
        <v>1226357</v>
      </c>
      <c r="I16" s="1760">
        <f>SUM(I3,I6,I8:I10,I12:I14,)</f>
        <v>125268</v>
      </c>
      <c r="J16" s="1760">
        <f>SUM(J3,J6,J8:J10,J12:J14,)</f>
        <v>0</v>
      </c>
      <c r="K16" s="1760">
        <f>(H16+I16)-J16</f>
        <v>1351625</v>
      </c>
      <c r="L16" s="1760">
        <f>F16-K16</f>
        <v>580268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125268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1573245</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1573245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918421</v>
      </c>
      <c r="G53" s="865"/>
    </row>
    <row r="54" spans="1:7" x14ac:dyDescent="0.2">
      <c r="A54" s="869" t="s">
        <v>459</v>
      </c>
      <c r="B54" s="869" t="s">
        <v>1476</v>
      </c>
      <c r="C54" s="889" t="s">
        <v>982</v>
      </c>
      <c r="D54" s="885" t="s">
        <v>1095</v>
      </c>
      <c r="E54" s="868"/>
      <c r="F54" s="1913">
        <f>'Expenditures 15-22'!G114</f>
        <v>149851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1068272</v>
      </c>
      <c r="G76" s="865"/>
    </row>
    <row r="77" spans="1:8" s="893" customFormat="1" ht="12" customHeight="1" thickTop="1" thickBot="1" x14ac:dyDescent="0.25">
      <c r="A77" s="1779"/>
      <c r="B77" s="1776"/>
      <c r="C77" s="1772"/>
      <c r="D77" s="1777" t="s">
        <v>1899</v>
      </c>
      <c r="E77" s="1774"/>
      <c r="F77" s="1780">
        <f>(F14-F76)</f>
        <v>504973</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852458</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442703</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1295161</v>
      </c>
    </row>
    <row r="175" spans="1:7" ht="12" customHeight="1" x14ac:dyDescent="0.2">
      <c r="A175" s="1770"/>
      <c r="B175" s="1784"/>
      <c r="C175" s="1785"/>
      <c r="D175" s="1786" t="s">
        <v>2055</v>
      </c>
      <c r="E175" s="1787"/>
      <c r="F175" s="1789">
        <f>'PCTC-OEPP 27-28'!F77-F174</f>
        <v>-790188</v>
      </c>
    </row>
    <row r="176" spans="1:7" ht="12" customHeight="1" x14ac:dyDescent="0.2">
      <c r="A176" s="1770"/>
      <c r="B176" s="1784"/>
      <c r="C176" s="1785"/>
      <c r="D176" s="1786" t="s">
        <v>1817</v>
      </c>
      <c r="E176" s="1787"/>
      <c r="F176" s="1789">
        <f>'Cap Outlay Deprec 26'!I18</f>
        <v>125268</v>
      </c>
    </row>
    <row r="177" spans="1:7" ht="12" customHeight="1" x14ac:dyDescent="0.2">
      <c r="A177" s="1770"/>
      <c r="B177" s="1784"/>
      <c r="C177" s="1785"/>
      <c r="D177" s="1786" t="s">
        <v>2056</v>
      </c>
      <c r="E177" s="1787"/>
      <c r="F177" s="1789">
        <f>F175+F176</f>
        <v>-664920</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4" zoomScaleNormal="100" workbookViewId="0">
      <selection activeCell="H18" sqref="H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7" t="s">
        <v>1820</v>
      </c>
      <c r="B11" s="1538"/>
      <c r="C11" s="1538"/>
      <c r="D11" s="1538"/>
      <c r="E11" s="1538"/>
      <c r="F11" s="1538"/>
      <c r="G11" s="1539"/>
    </row>
    <row r="12" spans="1:7" ht="17.25" customHeight="1" x14ac:dyDescent="0.25">
      <c r="A12" s="2278" t="s">
        <v>1933</v>
      </c>
      <c r="B12" s="2279"/>
      <c r="C12" s="2279"/>
      <c r="D12" s="2279"/>
      <c r="E12" s="2279"/>
      <c r="F12" s="2279"/>
      <c r="G12" s="2280"/>
    </row>
    <row r="13" spans="1:7" ht="15" customHeight="1" x14ac:dyDescent="0.25">
      <c r="A13" s="1537" t="s">
        <v>1825</v>
      </c>
      <c r="B13" s="1538"/>
      <c r="C13" s="1538"/>
      <c r="D13" s="1538"/>
      <c r="E13" s="1538"/>
      <c r="F13" s="1538"/>
      <c r="G13" s="1539"/>
    </row>
    <row r="14" spans="1:7" ht="32.25" customHeight="1" x14ac:dyDescent="0.25">
      <c r="A14" s="2269" t="s">
        <v>1974</v>
      </c>
      <c r="B14" s="2270"/>
      <c r="C14" s="2270"/>
      <c r="D14" s="2270"/>
      <c r="E14" s="2270"/>
      <c r="F14" s="2270"/>
      <c r="G14" s="2271"/>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2077</v>
      </c>
      <c r="B18" s="1941" t="s">
        <v>2077</v>
      </c>
      <c r="C18" s="1942" t="s">
        <v>2077</v>
      </c>
      <c r="D18" s="1844">
        <v>0</v>
      </c>
      <c r="E18" s="1540">
        <f t="shared" ref="E18:E142" si="0">IF(D18&lt;=25000,D18,IF(D18&gt;25000,25000,0))</f>
        <v>0</v>
      </c>
      <c r="F18" s="1936">
        <v>0</v>
      </c>
      <c r="G18" s="1793">
        <f>IF(F18=0,0,D18-F18)</f>
        <v>0</v>
      </c>
      <c r="H18" s="1647"/>
    </row>
    <row r="19" spans="1:8" x14ac:dyDescent="0.25">
      <c r="A19" s="1653"/>
      <c r="B19" s="1933"/>
      <c r="C19" s="1656"/>
      <c r="D19" s="1844"/>
      <c r="E19" s="1540">
        <f t="shared" ref="E19:E141" si="1">IF(D19&lt;=25000,D19,IF(D19&gt;25000,25000,0))</f>
        <v>0</v>
      </c>
      <c r="F19" s="1936">
        <f t="shared" ref="F19:F81" si="2">(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0</v>
      </c>
      <c r="G19" s="1793">
        <f t="shared" ref="G19:G141" si="3">IF(F19=0,0,D19-F19)</f>
        <v>0</v>
      </c>
    </row>
    <row r="20" spans="1:8" x14ac:dyDescent="0.25">
      <c r="A20" s="1653"/>
      <c r="B20" s="1933"/>
      <c r="C20" s="1656"/>
      <c r="D20" s="1844"/>
      <c r="E20" s="1540">
        <f t="shared" si="1"/>
        <v>0</v>
      </c>
      <c r="F20" s="1936">
        <f t="shared" si="2"/>
        <v>0</v>
      </c>
      <c r="G20" s="1793">
        <f t="shared" si="3"/>
        <v>0</v>
      </c>
    </row>
    <row r="21" spans="1:8" x14ac:dyDescent="0.25">
      <c r="A21" s="1653"/>
      <c r="B21" s="1933"/>
      <c r="C21" s="1656"/>
      <c r="D21" s="1844"/>
      <c r="E21" s="1540">
        <f t="shared" si="1"/>
        <v>0</v>
      </c>
      <c r="F21" s="1936">
        <f t="shared" si="2"/>
        <v>0</v>
      </c>
      <c r="G21" s="1793">
        <f t="shared" si="3"/>
        <v>0</v>
      </c>
    </row>
    <row r="22" spans="1:8" x14ac:dyDescent="0.25">
      <c r="A22" s="1653"/>
      <c r="B22" s="1933"/>
      <c r="C22" s="1656"/>
      <c r="D22" s="1844"/>
      <c r="E22" s="1540">
        <f t="shared" si="1"/>
        <v>0</v>
      </c>
      <c r="F22" s="1936">
        <f t="shared" si="2"/>
        <v>0</v>
      </c>
      <c r="G22" s="1793">
        <f t="shared" si="3"/>
        <v>0</v>
      </c>
    </row>
    <row r="23" spans="1:8" x14ac:dyDescent="0.25">
      <c r="A23" s="1653"/>
      <c r="B23" s="1933"/>
      <c r="C23" s="1656"/>
      <c r="D23" s="1844"/>
      <c r="E23" s="1540">
        <f t="shared" si="1"/>
        <v>0</v>
      </c>
      <c r="F23" s="1936">
        <f t="shared" si="2"/>
        <v>0</v>
      </c>
      <c r="G23" s="1793">
        <f t="shared" si="3"/>
        <v>0</v>
      </c>
    </row>
    <row r="24" spans="1:8" x14ac:dyDescent="0.25">
      <c r="A24" s="1653"/>
      <c r="B24" s="1933"/>
      <c r="C24" s="1656"/>
      <c r="D24" s="1844"/>
      <c r="E24" s="1540">
        <f t="shared" si="1"/>
        <v>0</v>
      </c>
      <c r="F24" s="1936">
        <f t="shared" si="2"/>
        <v>0</v>
      </c>
      <c r="G24" s="1793">
        <f t="shared" si="3"/>
        <v>0</v>
      </c>
    </row>
    <row r="25" spans="1:8" x14ac:dyDescent="0.25">
      <c r="A25" s="1653"/>
      <c r="B25" s="1933"/>
      <c r="C25" s="1656"/>
      <c r="D25" s="1844"/>
      <c r="E25" s="1540">
        <f t="shared" si="1"/>
        <v>0</v>
      </c>
      <c r="F25" s="1936">
        <f t="shared" si="2"/>
        <v>0</v>
      </c>
      <c r="G25" s="1793">
        <f t="shared" si="3"/>
        <v>0</v>
      </c>
    </row>
    <row r="26" spans="1:8" x14ac:dyDescent="0.25">
      <c r="A26" s="1653"/>
      <c r="B26" s="1933"/>
      <c r="C26" s="1656"/>
      <c r="D26" s="1844"/>
      <c r="E26" s="1540">
        <f t="shared" si="1"/>
        <v>0</v>
      </c>
      <c r="F26" s="1936">
        <f t="shared" si="2"/>
        <v>0</v>
      </c>
      <c r="G26" s="1793">
        <f t="shared" si="3"/>
        <v>0</v>
      </c>
    </row>
    <row r="27" spans="1:8" x14ac:dyDescent="0.25">
      <c r="A27" s="1653"/>
      <c r="B27" s="1933"/>
      <c r="C27" s="1654"/>
      <c r="D27" s="1844"/>
      <c r="E27" s="1540">
        <f t="shared" si="1"/>
        <v>0</v>
      </c>
      <c r="F27" s="1936">
        <f t="shared" si="2"/>
        <v>0</v>
      </c>
      <c r="G27" s="1793">
        <f t="shared" si="3"/>
        <v>0</v>
      </c>
    </row>
    <row r="28" spans="1:8" x14ac:dyDescent="0.25">
      <c r="A28" s="1653"/>
      <c r="B28" s="1933"/>
      <c r="C28" s="1654"/>
      <c r="D28" s="1844"/>
      <c r="E28" s="1540">
        <f t="shared" si="1"/>
        <v>0</v>
      </c>
      <c r="F28" s="1936">
        <f t="shared" si="2"/>
        <v>0</v>
      </c>
      <c r="G28" s="1793">
        <f t="shared" si="3"/>
        <v>0</v>
      </c>
    </row>
    <row r="29" spans="1:8" x14ac:dyDescent="0.25">
      <c r="A29" s="1653"/>
      <c r="B29" s="1933"/>
      <c r="C29" s="1654"/>
      <c r="D29" s="1844"/>
      <c r="E29" s="1540">
        <f t="shared" si="1"/>
        <v>0</v>
      </c>
      <c r="F29" s="1936">
        <f t="shared" si="2"/>
        <v>0</v>
      </c>
      <c r="G29" s="1793">
        <f t="shared" si="3"/>
        <v>0</v>
      </c>
    </row>
    <row r="30" spans="1:8" x14ac:dyDescent="0.25">
      <c r="A30" s="1653"/>
      <c r="B30" s="1933"/>
      <c r="C30" s="1654"/>
      <c r="D30" s="1844"/>
      <c r="E30" s="1540">
        <f t="shared" si="1"/>
        <v>0</v>
      </c>
      <c r="F30" s="1936">
        <f t="shared" si="2"/>
        <v>0</v>
      </c>
      <c r="G30" s="1793">
        <f t="shared" si="3"/>
        <v>0</v>
      </c>
    </row>
    <row r="31" spans="1:8" x14ac:dyDescent="0.25">
      <c r="A31" s="1653"/>
      <c r="B31" s="1933"/>
      <c r="C31" s="1654"/>
      <c r="D31" s="1844"/>
      <c r="E31" s="1540">
        <f t="shared" si="1"/>
        <v>0</v>
      </c>
      <c r="F31" s="1936">
        <f t="shared" si="2"/>
        <v>0</v>
      </c>
      <c r="G31" s="1793">
        <f t="shared" si="3"/>
        <v>0</v>
      </c>
    </row>
    <row r="32" spans="1:8" x14ac:dyDescent="0.25">
      <c r="A32" s="1653"/>
      <c r="B32" s="1933"/>
      <c r="C32" s="1654"/>
      <c r="D32" s="1844"/>
      <c r="E32" s="1540">
        <f t="shared" si="1"/>
        <v>0</v>
      </c>
      <c r="F32" s="1936">
        <f t="shared" si="2"/>
        <v>0</v>
      </c>
      <c r="G32" s="1793">
        <f t="shared" si="3"/>
        <v>0</v>
      </c>
    </row>
    <row r="33" spans="1:7" x14ac:dyDescent="0.25">
      <c r="A33" s="1653"/>
      <c r="B33" s="1933"/>
      <c r="C33" s="1654"/>
      <c r="D33" s="1844"/>
      <c r="E33" s="1540">
        <f t="shared" si="1"/>
        <v>0</v>
      </c>
      <c r="F33" s="1936">
        <f t="shared" si="2"/>
        <v>0</v>
      </c>
      <c r="G33" s="1793">
        <f t="shared" si="3"/>
        <v>0</v>
      </c>
    </row>
    <row r="34" spans="1:7" x14ac:dyDescent="0.25">
      <c r="A34" s="1653"/>
      <c r="B34" s="1933"/>
      <c r="C34" s="1654"/>
      <c r="D34" s="1844"/>
      <c r="E34" s="1540">
        <f t="shared" si="1"/>
        <v>0</v>
      </c>
      <c r="F34" s="1936">
        <f t="shared" si="2"/>
        <v>0</v>
      </c>
      <c r="G34" s="1793">
        <f t="shared" si="3"/>
        <v>0</v>
      </c>
    </row>
    <row r="35" spans="1:7" x14ac:dyDescent="0.25">
      <c r="A35" s="1653"/>
      <c r="B35" s="1933"/>
      <c r="C35" s="1654"/>
      <c r="D35" s="1844"/>
      <c r="E35" s="1540">
        <f t="shared" si="1"/>
        <v>0</v>
      </c>
      <c r="F35" s="1936">
        <f t="shared" si="2"/>
        <v>0</v>
      </c>
      <c r="G35" s="1793">
        <f t="shared" si="3"/>
        <v>0</v>
      </c>
    </row>
    <row r="36" spans="1:7" x14ac:dyDescent="0.25">
      <c r="A36" s="1653"/>
      <c r="B36" s="1933"/>
      <c r="C36" s="1654"/>
      <c r="D36" s="1844"/>
      <c r="E36" s="1540">
        <f t="shared" si="1"/>
        <v>0</v>
      </c>
      <c r="F36" s="1936">
        <f t="shared" si="2"/>
        <v>0</v>
      </c>
      <c r="G36" s="1793">
        <f t="shared" si="3"/>
        <v>0</v>
      </c>
    </row>
    <row r="37" spans="1:7" x14ac:dyDescent="0.25">
      <c r="A37" s="1653"/>
      <c r="B37" s="1933"/>
      <c r="C37" s="1654"/>
      <c r="D37" s="1844"/>
      <c r="E37" s="1540">
        <f t="shared" si="1"/>
        <v>0</v>
      </c>
      <c r="F37" s="1936">
        <f t="shared" si="2"/>
        <v>0</v>
      </c>
      <c r="G37" s="1793">
        <f t="shared" si="3"/>
        <v>0</v>
      </c>
    </row>
    <row r="38" spans="1:7" x14ac:dyDescent="0.25">
      <c r="A38" s="1653"/>
      <c r="B38" s="1933"/>
      <c r="C38" s="1654"/>
      <c r="D38" s="1844"/>
      <c r="E38" s="1540">
        <f t="shared" si="1"/>
        <v>0</v>
      </c>
      <c r="F38" s="1936">
        <f t="shared" si="2"/>
        <v>0</v>
      </c>
      <c r="G38" s="1793">
        <f t="shared" si="3"/>
        <v>0</v>
      </c>
    </row>
    <row r="39" spans="1:7" x14ac:dyDescent="0.25">
      <c r="A39" s="1653"/>
      <c r="B39" s="1934"/>
      <c r="C39" s="1654"/>
      <c r="D39" s="1844"/>
      <c r="E39" s="1540">
        <f t="shared" si="1"/>
        <v>0</v>
      </c>
      <c r="F39" s="1936">
        <f t="shared" si="2"/>
        <v>0</v>
      </c>
      <c r="G39" s="1793">
        <f t="shared" si="3"/>
        <v>0</v>
      </c>
    </row>
    <row r="40" spans="1:7" x14ac:dyDescent="0.25">
      <c r="A40" s="1653"/>
      <c r="B40" s="1934"/>
      <c r="C40" s="1654"/>
      <c r="D40" s="1844"/>
      <c r="E40" s="1540">
        <f t="shared" si="1"/>
        <v>0</v>
      </c>
      <c r="F40" s="1936">
        <f t="shared" si="2"/>
        <v>0</v>
      </c>
      <c r="G40" s="1793">
        <f t="shared" si="3"/>
        <v>0</v>
      </c>
    </row>
    <row r="41" spans="1:7" x14ac:dyDescent="0.25">
      <c r="A41" s="1653"/>
      <c r="B41" s="1934"/>
      <c r="C41" s="1654"/>
      <c r="D41" s="1844"/>
      <c r="E41" s="1540">
        <f t="shared" si="1"/>
        <v>0</v>
      </c>
      <c r="F41" s="1936">
        <f t="shared" si="2"/>
        <v>0</v>
      </c>
      <c r="G41" s="1793">
        <f t="shared" si="3"/>
        <v>0</v>
      </c>
    </row>
    <row r="42" spans="1:7" x14ac:dyDescent="0.25">
      <c r="A42" s="1653"/>
      <c r="B42" s="1934"/>
      <c r="C42" s="1654"/>
      <c r="D42" s="1844"/>
      <c r="E42" s="1540">
        <f t="shared" si="1"/>
        <v>0</v>
      </c>
      <c r="F42" s="1936">
        <f t="shared" si="2"/>
        <v>0</v>
      </c>
      <c r="G42" s="1793">
        <f t="shared" si="3"/>
        <v>0</v>
      </c>
    </row>
    <row r="43" spans="1:7" x14ac:dyDescent="0.25">
      <c r="A43" s="1653"/>
      <c r="B43" s="1934"/>
      <c r="C43" s="1654"/>
      <c r="D43" s="1844"/>
      <c r="E43" s="1540">
        <f t="shared" si="1"/>
        <v>0</v>
      </c>
      <c r="F43" s="1936">
        <f t="shared" si="2"/>
        <v>0</v>
      </c>
      <c r="G43" s="1793">
        <f t="shared" si="3"/>
        <v>0</v>
      </c>
    </row>
    <row r="44" spans="1:7" x14ac:dyDescent="0.25">
      <c r="A44" s="1653"/>
      <c r="B44" s="1934"/>
      <c r="C44" s="1654"/>
      <c r="D44" s="1844"/>
      <c r="E44" s="1540">
        <f t="shared" si="1"/>
        <v>0</v>
      </c>
      <c r="F44" s="1936">
        <f t="shared" si="2"/>
        <v>0</v>
      </c>
      <c r="G44" s="1793">
        <f t="shared" si="3"/>
        <v>0</v>
      </c>
    </row>
    <row r="45" spans="1:7" x14ac:dyDescent="0.25">
      <c r="A45" s="1653"/>
      <c r="B45" s="1934"/>
      <c r="C45" s="1654"/>
      <c r="D45" s="1844"/>
      <c r="E45" s="1540">
        <f t="shared" si="1"/>
        <v>0</v>
      </c>
      <c r="F45" s="1936">
        <f t="shared" si="2"/>
        <v>0</v>
      </c>
      <c r="G45" s="1793">
        <f t="shared" si="3"/>
        <v>0</v>
      </c>
    </row>
    <row r="46" spans="1:7" x14ac:dyDescent="0.25">
      <c r="A46" s="1653"/>
      <c r="B46" s="1934"/>
      <c r="C46" s="1654"/>
      <c r="D46" s="1844"/>
      <c r="E46" s="1540">
        <f t="shared" si="1"/>
        <v>0</v>
      </c>
      <c r="F46" s="1936">
        <f t="shared" si="2"/>
        <v>0</v>
      </c>
      <c r="G46" s="1793">
        <f t="shared" si="3"/>
        <v>0</v>
      </c>
    </row>
    <row r="47" spans="1:7" x14ac:dyDescent="0.25">
      <c r="A47" s="1653"/>
      <c r="B47" s="1667"/>
      <c r="C47" s="1654"/>
      <c r="D47" s="1844"/>
      <c r="E47" s="1540">
        <f t="shared" si="1"/>
        <v>0</v>
      </c>
      <c r="F47" s="1936">
        <f t="shared" si="2"/>
        <v>0</v>
      </c>
      <c r="G47" s="1793">
        <f t="shared" si="3"/>
        <v>0</v>
      </c>
    </row>
    <row r="48" spans="1:7" x14ac:dyDescent="0.25">
      <c r="A48" s="1653"/>
      <c r="B48" s="1667"/>
      <c r="C48" s="1654"/>
      <c r="D48" s="1844"/>
      <c r="E48" s="1540">
        <f t="shared" si="1"/>
        <v>0</v>
      </c>
      <c r="F48" s="1936">
        <f t="shared" si="2"/>
        <v>0</v>
      </c>
      <c r="G48" s="1793">
        <f t="shared" si="3"/>
        <v>0</v>
      </c>
    </row>
    <row r="49" spans="1:7" x14ac:dyDescent="0.25">
      <c r="A49" s="1653"/>
      <c r="B49" s="1667"/>
      <c r="C49" s="1654"/>
      <c r="D49" s="1844"/>
      <c r="E49" s="1540">
        <f t="shared" si="1"/>
        <v>0</v>
      </c>
      <c r="F49" s="1936">
        <f t="shared" si="2"/>
        <v>0</v>
      </c>
      <c r="G49" s="1793">
        <f t="shared" si="3"/>
        <v>0</v>
      </c>
    </row>
    <row r="50" spans="1:7" x14ac:dyDescent="0.25">
      <c r="A50" s="1653"/>
      <c r="B50" s="1667"/>
      <c r="C50" s="1654"/>
      <c r="D50" s="1844"/>
      <c r="E50" s="1540">
        <f t="shared" si="1"/>
        <v>0</v>
      </c>
      <c r="F50" s="1936">
        <f t="shared" si="2"/>
        <v>0</v>
      </c>
      <c r="G50" s="1793">
        <f t="shared" si="3"/>
        <v>0</v>
      </c>
    </row>
    <row r="51" spans="1:7" x14ac:dyDescent="0.25">
      <c r="A51" s="1653"/>
      <c r="B51" s="1667"/>
      <c r="C51" s="1654"/>
      <c r="D51" s="1844"/>
      <c r="E51" s="1540">
        <f t="shared" si="1"/>
        <v>0</v>
      </c>
      <c r="F51" s="1936">
        <f t="shared" si="2"/>
        <v>0</v>
      </c>
      <c r="G51" s="1793">
        <f t="shared" si="3"/>
        <v>0</v>
      </c>
    </row>
    <row r="52" spans="1:7" x14ac:dyDescent="0.25">
      <c r="A52" s="1653"/>
      <c r="B52" s="1667"/>
      <c r="C52" s="1654"/>
      <c r="D52" s="1844"/>
      <c r="E52" s="1540">
        <f t="shared" si="1"/>
        <v>0</v>
      </c>
      <c r="F52" s="1936">
        <f t="shared" si="2"/>
        <v>0</v>
      </c>
      <c r="G52" s="1793">
        <f t="shared" si="3"/>
        <v>0</v>
      </c>
    </row>
    <row r="53" spans="1:7" x14ac:dyDescent="0.25">
      <c r="A53" s="1653"/>
      <c r="B53" s="1667"/>
      <c r="C53" s="1654"/>
      <c r="D53" s="1844"/>
      <c r="E53" s="1540">
        <f t="shared" si="1"/>
        <v>0</v>
      </c>
      <c r="F53" s="1936">
        <f t="shared" si="2"/>
        <v>0</v>
      </c>
      <c r="G53" s="1793">
        <f t="shared" si="3"/>
        <v>0</v>
      </c>
    </row>
    <row r="54" spans="1:7" x14ac:dyDescent="0.25">
      <c r="A54" s="1653"/>
      <c r="B54" s="1667"/>
      <c r="C54" s="1654"/>
      <c r="D54" s="1844"/>
      <c r="E54" s="1540">
        <f t="shared" si="1"/>
        <v>0</v>
      </c>
      <c r="F54" s="1936">
        <f t="shared" si="2"/>
        <v>0</v>
      </c>
      <c r="G54" s="1793">
        <f t="shared" si="3"/>
        <v>0</v>
      </c>
    </row>
    <row r="55" spans="1:7" x14ac:dyDescent="0.25">
      <c r="A55" s="1653"/>
      <c r="B55" s="1667"/>
      <c r="C55" s="1654"/>
      <c r="D55" s="1844"/>
      <c r="E55" s="1540">
        <f t="shared" si="1"/>
        <v>0</v>
      </c>
      <c r="F55" s="1936">
        <f t="shared" si="2"/>
        <v>0</v>
      </c>
      <c r="G55" s="1793">
        <f t="shared" si="3"/>
        <v>0</v>
      </c>
    </row>
    <row r="56" spans="1:7" x14ac:dyDescent="0.25">
      <c r="A56" s="1653"/>
      <c r="B56" s="1667"/>
      <c r="C56" s="1654"/>
      <c r="D56" s="1844"/>
      <c r="E56" s="1540">
        <f t="shared" si="1"/>
        <v>0</v>
      </c>
      <c r="F56" s="1936">
        <f t="shared" si="2"/>
        <v>0</v>
      </c>
      <c r="G56" s="1793">
        <f t="shared" si="3"/>
        <v>0</v>
      </c>
    </row>
    <row r="57" spans="1:7" x14ac:dyDescent="0.25">
      <c r="A57" s="1653"/>
      <c r="B57" s="1667"/>
      <c r="C57" s="1654"/>
      <c r="D57" s="1844"/>
      <c r="E57" s="1540">
        <f t="shared" si="1"/>
        <v>0</v>
      </c>
      <c r="F57" s="1936">
        <f t="shared" si="2"/>
        <v>0</v>
      </c>
      <c r="G57" s="1793">
        <f t="shared" si="3"/>
        <v>0</v>
      </c>
    </row>
    <row r="58" spans="1:7" x14ac:dyDescent="0.25">
      <c r="A58" s="1653"/>
      <c r="B58" s="1667"/>
      <c r="C58" s="1654"/>
      <c r="D58" s="1844"/>
      <c r="E58" s="1540">
        <f t="shared" si="1"/>
        <v>0</v>
      </c>
      <c r="F58" s="1936">
        <f t="shared" si="2"/>
        <v>0</v>
      </c>
      <c r="G58" s="1793">
        <f t="shared" si="3"/>
        <v>0</v>
      </c>
    </row>
    <row r="59" spans="1:7" x14ac:dyDescent="0.25">
      <c r="A59" s="1653"/>
      <c r="B59" s="1667"/>
      <c r="C59" s="1654"/>
      <c r="D59" s="1844"/>
      <c r="E59" s="1540">
        <f t="shared" si="1"/>
        <v>0</v>
      </c>
      <c r="F59" s="1936">
        <f t="shared" si="2"/>
        <v>0</v>
      </c>
      <c r="G59" s="1793">
        <f t="shared" si="3"/>
        <v>0</v>
      </c>
    </row>
    <row r="60" spans="1:7" x14ac:dyDescent="0.25">
      <c r="A60" s="1653"/>
      <c r="B60" s="1667"/>
      <c r="C60" s="1654"/>
      <c r="D60" s="1844"/>
      <c r="E60" s="1540">
        <f t="shared" si="1"/>
        <v>0</v>
      </c>
      <c r="F60" s="1936">
        <f t="shared" si="2"/>
        <v>0</v>
      </c>
      <c r="G60" s="1793">
        <f t="shared" si="3"/>
        <v>0</v>
      </c>
    </row>
    <row r="61" spans="1:7" x14ac:dyDescent="0.25">
      <c r="A61" s="1653"/>
      <c r="B61" s="1667"/>
      <c r="C61" s="1654"/>
      <c r="D61" s="1844"/>
      <c r="E61" s="1540">
        <f t="shared" si="1"/>
        <v>0</v>
      </c>
      <c r="F61" s="1936">
        <f t="shared" si="2"/>
        <v>0</v>
      </c>
      <c r="G61" s="1793">
        <f t="shared" si="3"/>
        <v>0</v>
      </c>
    </row>
    <row r="62" spans="1:7" x14ac:dyDescent="0.25">
      <c r="A62" s="1653"/>
      <c r="B62" s="1667"/>
      <c r="C62" s="1654"/>
      <c r="D62" s="1844"/>
      <c r="E62" s="1540">
        <f t="shared" si="1"/>
        <v>0</v>
      </c>
      <c r="F62" s="1936">
        <f t="shared" si="2"/>
        <v>0</v>
      </c>
      <c r="G62" s="1793">
        <f t="shared" si="3"/>
        <v>0</v>
      </c>
    </row>
    <row r="63" spans="1:7" x14ac:dyDescent="0.25">
      <c r="A63" s="1653"/>
      <c r="B63" s="1667"/>
      <c r="C63" s="1654"/>
      <c r="D63" s="1844"/>
      <c r="E63" s="1540">
        <f t="shared" si="1"/>
        <v>0</v>
      </c>
      <c r="F63" s="1936">
        <f t="shared" si="2"/>
        <v>0</v>
      </c>
      <c r="G63" s="1793">
        <f t="shared" si="3"/>
        <v>0</v>
      </c>
    </row>
    <row r="64" spans="1:7" x14ac:dyDescent="0.25">
      <c r="A64" s="1653"/>
      <c r="B64" s="1667"/>
      <c r="C64" s="1654"/>
      <c r="D64" s="1844"/>
      <c r="E64" s="1540">
        <f t="shared" si="1"/>
        <v>0</v>
      </c>
      <c r="F64" s="1936">
        <f t="shared" si="2"/>
        <v>0</v>
      </c>
      <c r="G64" s="1793">
        <f t="shared" si="3"/>
        <v>0</v>
      </c>
    </row>
    <row r="65" spans="1:7" x14ac:dyDescent="0.25">
      <c r="A65" s="1655"/>
      <c r="B65" s="1667"/>
      <c r="C65" s="1656"/>
      <c r="D65" s="1844"/>
      <c r="E65" s="1540">
        <f t="shared" si="1"/>
        <v>0</v>
      </c>
      <c r="F65" s="1936">
        <f t="shared" si="2"/>
        <v>0</v>
      </c>
      <c r="G65" s="1793">
        <f t="shared" si="3"/>
        <v>0</v>
      </c>
    </row>
    <row r="66" spans="1:7" x14ac:dyDescent="0.25">
      <c r="A66" s="1653"/>
      <c r="B66" s="1667"/>
      <c r="C66" s="1654"/>
      <c r="D66" s="1844"/>
      <c r="E66" s="1540">
        <f t="shared" si="1"/>
        <v>0</v>
      </c>
      <c r="F66" s="1936">
        <f t="shared" si="2"/>
        <v>0</v>
      </c>
      <c r="G66" s="1793">
        <f t="shared" si="3"/>
        <v>0</v>
      </c>
    </row>
    <row r="67" spans="1:7" x14ac:dyDescent="0.25">
      <c r="A67" s="1653"/>
      <c r="B67" s="1667"/>
      <c r="C67" s="1654"/>
      <c r="D67" s="1844"/>
      <c r="E67" s="1540">
        <f t="shared" si="1"/>
        <v>0</v>
      </c>
      <c r="F67" s="1936">
        <f t="shared" si="2"/>
        <v>0</v>
      </c>
      <c r="G67" s="1793">
        <f t="shared" si="3"/>
        <v>0</v>
      </c>
    </row>
    <row r="68" spans="1:7" x14ac:dyDescent="0.25">
      <c r="A68" s="1653"/>
      <c r="B68" s="1667"/>
      <c r="C68" s="1654"/>
      <c r="D68" s="1844"/>
      <c r="E68" s="1540">
        <f t="shared" si="1"/>
        <v>0</v>
      </c>
      <c r="F68" s="1936">
        <f t="shared" si="2"/>
        <v>0</v>
      </c>
      <c r="G68" s="1793">
        <f t="shared" si="3"/>
        <v>0</v>
      </c>
    </row>
    <row r="69" spans="1:7" x14ac:dyDescent="0.25">
      <c r="A69" s="1653"/>
      <c r="B69" s="1667"/>
      <c r="C69" s="1654"/>
      <c r="D69" s="1844"/>
      <c r="E69" s="1540">
        <f t="shared" si="1"/>
        <v>0</v>
      </c>
      <c r="F69" s="1936">
        <f t="shared" si="2"/>
        <v>0</v>
      </c>
      <c r="G69" s="1793">
        <f t="shared" si="3"/>
        <v>0</v>
      </c>
    </row>
    <row r="70" spans="1:7" x14ac:dyDescent="0.25">
      <c r="A70" s="1653"/>
      <c r="B70" s="1667"/>
      <c r="C70" s="1654"/>
      <c r="D70" s="1844"/>
      <c r="E70" s="1540">
        <f t="shared" si="1"/>
        <v>0</v>
      </c>
      <c r="F70" s="1936">
        <f t="shared" si="2"/>
        <v>0</v>
      </c>
      <c r="G70" s="1793">
        <f t="shared" si="3"/>
        <v>0</v>
      </c>
    </row>
    <row r="71" spans="1:7" x14ac:dyDescent="0.25">
      <c r="A71" s="1653"/>
      <c r="B71" s="1667"/>
      <c r="C71" s="1654"/>
      <c r="D71" s="1844"/>
      <c r="E71" s="1540">
        <f t="shared" si="1"/>
        <v>0</v>
      </c>
      <c r="F71" s="1936">
        <f t="shared" si="2"/>
        <v>0</v>
      </c>
      <c r="G71" s="1793">
        <f t="shared" si="3"/>
        <v>0</v>
      </c>
    </row>
    <row r="72" spans="1:7" x14ac:dyDescent="0.25">
      <c r="A72" s="1653"/>
      <c r="B72" s="1667"/>
      <c r="C72" s="1654"/>
      <c r="D72" s="1844"/>
      <c r="E72" s="1540">
        <f t="shared" si="1"/>
        <v>0</v>
      </c>
      <c r="F72" s="1936">
        <f t="shared" si="2"/>
        <v>0</v>
      </c>
      <c r="G72" s="1793">
        <f t="shared" si="3"/>
        <v>0</v>
      </c>
    </row>
    <row r="73" spans="1:7" x14ac:dyDescent="0.25">
      <c r="A73" s="1653"/>
      <c r="B73" s="1667"/>
      <c r="C73" s="1654"/>
      <c r="D73" s="1844"/>
      <c r="E73" s="1540">
        <f t="shared" si="1"/>
        <v>0</v>
      </c>
      <c r="F73" s="1936">
        <f t="shared" si="2"/>
        <v>0</v>
      </c>
      <c r="G73" s="1793">
        <f t="shared" si="3"/>
        <v>0</v>
      </c>
    </row>
    <row r="74" spans="1:7" x14ac:dyDescent="0.25">
      <c r="A74" s="1653"/>
      <c r="B74" s="1667"/>
      <c r="C74" s="1654"/>
      <c r="D74" s="1844"/>
      <c r="E74" s="1540">
        <f t="shared" ref="E74:E85" si="4">IF(D74&lt;=25000,D74,IF(D74&gt;25000,25000,0))</f>
        <v>0</v>
      </c>
      <c r="F74" s="1936">
        <f t="shared" si="2"/>
        <v>0</v>
      </c>
      <c r="G74" s="1793">
        <f t="shared" ref="G74:G85" si="5">IF(F74=0,0,D74-F74)</f>
        <v>0</v>
      </c>
    </row>
    <row r="75" spans="1:7" x14ac:dyDescent="0.25">
      <c r="A75" s="1653"/>
      <c r="B75" s="1667"/>
      <c r="C75" s="1654"/>
      <c r="D75" s="1844"/>
      <c r="E75" s="1540">
        <f t="shared" si="4"/>
        <v>0</v>
      </c>
      <c r="F75" s="1936">
        <f t="shared" si="2"/>
        <v>0</v>
      </c>
      <c r="G75" s="1793">
        <f t="shared" si="5"/>
        <v>0</v>
      </c>
    </row>
    <row r="76" spans="1:7" x14ac:dyDescent="0.25">
      <c r="A76" s="1653"/>
      <c r="B76" s="1667"/>
      <c r="C76" s="1654"/>
      <c r="D76" s="1844"/>
      <c r="E76" s="1540">
        <f t="shared" si="4"/>
        <v>0</v>
      </c>
      <c r="F76" s="1936">
        <f t="shared" si="2"/>
        <v>0</v>
      </c>
      <c r="G76" s="1793">
        <f t="shared" si="5"/>
        <v>0</v>
      </c>
    </row>
    <row r="77" spans="1:7" x14ac:dyDescent="0.25">
      <c r="A77" s="1653"/>
      <c r="B77" s="1667"/>
      <c r="C77" s="1654"/>
      <c r="D77" s="1844"/>
      <c r="E77" s="1540">
        <f t="shared" si="4"/>
        <v>0</v>
      </c>
      <c r="F77" s="1936">
        <f t="shared" si="2"/>
        <v>0</v>
      </c>
      <c r="G77" s="1793">
        <f t="shared" si="5"/>
        <v>0</v>
      </c>
    </row>
    <row r="78" spans="1:7" x14ac:dyDescent="0.25">
      <c r="A78" s="1653"/>
      <c r="B78" s="1667"/>
      <c r="C78" s="1654"/>
      <c r="D78" s="1844"/>
      <c r="E78" s="1540">
        <f t="shared" si="4"/>
        <v>0</v>
      </c>
      <c r="F78" s="1936">
        <f t="shared" si="2"/>
        <v>0</v>
      </c>
      <c r="G78" s="1793">
        <f t="shared" si="5"/>
        <v>0</v>
      </c>
    </row>
    <row r="79" spans="1:7" x14ac:dyDescent="0.25">
      <c r="A79" s="1653"/>
      <c r="B79" s="1667"/>
      <c r="C79" s="1654"/>
      <c r="D79" s="1844"/>
      <c r="E79" s="1540">
        <f t="shared" si="4"/>
        <v>0</v>
      </c>
      <c r="F79" s="1936">
        <f t="shared" si="2"/>
        <v>0</v>
      </c>
      <c r="G79" s="1793">
        <f t="shared" si="5"/>
        <v>0</v>
      </c>
    </row>
    <row r="80" spans="1:7" x14ac:dyDescent="0.25">
      <c r="A80" s="1653"/>
      <c r="B80" s="1667"/>
      <c r="C80" s="1654"/>
      <c r="D80" s="1844"/>
      <c r="E80" s="1540">
        <f t="shared" si="4"/>
        <v>0</v>
      </c>
      <c r="F80" s="1936">
        <f t="shared" si="2"/>
        <v>0</v>
      </c>
      <c r="G80" s="1793">
        <f t="shared" si="5"/>
        <v>0</v>
      </c>
    </row>
    <row r="81" spans="1:7" x14ac:dyDescent="0.25">
      <c r="A81" s="1653"/>
      <c r="B81" s="1667"/>
      <c r="C81" s="1654"/>
      <c r="D81" s="1844"/>
      <c r="E81" s="1540">
        <f t="shared" si="4"/>
        <v>0</v>
      </c>
      <c r="F81" s="1936">
        <f t="shared" si="2"/>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1"/>
        <v>0</v>
      </c>
      <c r="F86" s="1936">
        <f t="shared" si="6"/>
        <v>0</v>
      </c>
      <c r="G86" s="1793">
        <f t="shared" si="3"/>
        <v>0</v>
      </c>
    </row>
    <row r="87" spans="1:7" x14ac:dyDescent="0.25">
      <c r="A87" s="1653"/>
      <c r="B87" s="1667"/>
      <c r="C87" s="1654"/>
      <c r="D87" s="1844"/>
      <c r="E87" s="1540">
        <f t="shared" si="1"/>
        <v>0</v>
      </c>
      <c r="F87" s="1936">
        <f t="shared" si="6"/>
        <v>0</v>
      </c>
      <c r="G87" s="1793">
        <f t="shared" si="3"/>
        <v>0</v>
      </c>
    </row>
    <row r="88" spans="1:7" x14ac:dyDescent="0.25">
      <c r="A88" s="1653"/>
      <c r="B88" s="1667"/>
      <c r="C88" s="1654"/>
      <c r="D88" s="1844"/>
      <c r="E88" s="1540">
        <f t="shared" si="1"/>
        <v>0</v>
      </c>
      <c r="F88" s="1936">
        <f t="shared" si="6"/>
        <v>0</v>
      </c>
      <c r="G88" s="1793">
        <f t="shared" si="3"/>
        <v>0</v>
      </c>
    </row>
    <row r="89" spans="1:7" x14ac:dyDescent="0.25">
      <c r="A89" s="1653"/>
      <c r="B89" s="1667"/>
      <c r="C89" s="1654"/>
      <c r="D89" s="1844"/>
      <c r="E89" s="1540">
        <f t="shared" si="1"/>
        <v>0</v>
      </c>
      <c r="F89" s="1936">
        <f t="shared" si="6"/>
        <v>0</v>
      </c>
      <c r="G89" s="1793">
        <f t="shared" si="3"/>
        <v>0</v>
      </c>
    </row>
    <row r="90" spans="1:7" x14ac:dyDescent="0.25">
      <c r="A90" s="1653"/>
      <c r="B90" s="1667"/>
      <c r="C90" s="1654"/>
      <c r="D90" s="1844"/>
      <c r="E90" s="1540">
        <f t="shared" si="1"/>
        <v>0</v>
      </c>
      <c r="F90" s="1936">
        <f t="shared" si="6"/>
        <v>0</v>
      </c>
      <c r="G90" s="1793">
        <f t="shared" si="3"/>
        <v>0</v>
      </c>
    </row>
    <row r="91" spans="1:7" x14ac:dyDescent="0.25">
      <c r="A91" s="1653"/>
      <c r="B91" s="1667"/>
      <c r="C91" s="1654"/>
      <c r="D91" s="1844"/>
      <c r="E91" s="1540">
        <f t="shared" si="1"/>
        <v>0</v>
      </c>
      <c r="F91" s="1936">
        <f t="shared" si="6"/>
        <v>0</v>
      </c>
      <c r="G91" s="1793">
        <f t="shared" si="3"/>
        <v>0</v>
      </c>
    </row>
    <row r="92" spans="1:7" x14ac:dyDescent="0.25">
      <c r="A92" s="1653"/>
      <c r="B92" s="1667"/>
      <c r="C92" s="1654"/>
      <c r="D92" s="1844"/>
      <c r="E92" s="1540">
        <f t="shared" si="1"/>
        <v>0</v>
      </c>
      <c r="F92" s="1936">
        <f t="shared" si="6"/>
        <v>0</v>
      </c>
      <c r="G92" s="1793">
        <f t="shared" si="3"/>
        <v>0</v>
      </c>
    </row>
    <row r="93" spans="1:7" x14ac:dyDescent="0.25">
      <c r="A93" s="1653"/>
      <c r="B93" s="1667"/>
      <c r="C93" s="1654"/>
      <c r="D93" s="1844"/>
      <c r="E93" s="1540">
        <f t="shared" si="1"/>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1"/>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1"/>
        <v>0</v>
      </c>
      <c r="F141" s="1936">
        <f t="shared" si="6"/>
        <v>0</v>
      </c>
      <c r="G141" s="1793">
        <f t="shared" si="3"/>
        <v>0</v>
      </c>
    </row>
    <row r="142" spans="1:7" x14ac:dyDescent="0.25">
      <c r="A142" s="1796" t="s">
        <v>156</v>
      </c>
      <c r="B142" s="1797"/>
      <c r="C142" s="1798"/>
      <c r="D142" s="1794">
        <f>SUM(D18:D141)</f>
        <v>0</v>
      </c>
      <c r="E142" s="1541">
        <f t="shared" si="0"/>
        <v>0</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9"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9" t="s">
        <v>1975</v>
      </c>
      <c r="B11" s="2290"/>
      <c r="C11" s="2290"/>
      <c r="D11" s="2291"/>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197386</v>
      </c>
      <c r="F19" s="1799"/>
      <c r="G19" s="1801">
        <f>'Expenditures 15-22'!K33-SUM('Expenditures 15-22'!G33,'Expenditures 15-22'!I33)+'Expenditures 15-22'!D229</f>
        <v>197386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125635</v>
      </c>
      <c r="F21" s="1802"/>
      <c r="G21" s="1805">
        <f>'Expenditures 15-22'!K42-SUM('Expenditures 15-22'!G42,'Expenditures 15-22'!I42)+'Expenditures 15-22'!K120-SUM('Expenditures 15-22'!G120,'Expenditures 15-22'!I120)+'Expenditures 15-22'!K180-SUM('Expenditures 15-22'!G180,'Expenditures 15-22'!I180)+'Expenditures 15-22'!D238</f>
        <v>125635</v>
      </c>
      <c r="H21" s="987"/>
      <c r="I21" s="162"/>
    </row>
    <row r="22" spans="1:9" s="668" customFormat="1" ht="12" customHeight="1" x14ac:dyDescent="0.2">
      <c r="A22" s="994" t="s">
        <v>564</v>
      </c>
      <c r="B22" s="995"/>
      <c r="C22" s="993">
        <v>2200</v>
      </c>
      <c r="D22" s="1802"/>
      <c r="E22" s="1804">
        <f>'Expenditures 15-22'!K47-SUM('Expenditures 15-22'!G47,'Expenditures 15-22'!I47)+'Expenditures 15-22'!D243</f>
        <v>31998</v>
      </c>
      <c r="F22" s="1802"/>
      <c r="G22" s="1805">
        <f>'Expenditures 15-22'!K47-SUM('Expenditures 15-22'!G47,'Expenditures 15-22'!I47)+'Expenditures 15-22'!D243</f>
        <v>31998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129953</v>
      </c>
      <c r="F23" s="1802"/>
      <c r="G23" s="1804">
        <f>'Expenditures 15-22'!K53-SUM('Expenditures 15-22'!G53,'Expenditures 15-22'!I53)+'Expenditures 15-22'!D257+'Expenditures 15-22'!K330-SUM('Expenditures 15-22'!G330,'Expenditures 15-22'!I330)</f>
        <v>129953</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20001</v>
      </c>
      <c r="F38" s="1802"/>
      <c r="G38" s="1804">
        <f>'Expenditures 15-22'!K73-SUM('Expenditures 15-22'!G73,'Expenditures 15-22'!I73)+'Expenditures 15-22'!K128-SUM('Expenditures 15-22'!G128,'Expenditures 15-22'!I128)+'Expenditures 15-22'!K183-SUM('Expenditures 15-22'!G183,'Expenditures 15-22'!I183)+'Expenditures 15-22'!D278</f>
        <v>20001</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0</v>
      </c>
      <c r="E41" s="1806">
        <f>SUM(E19:E40)</f>
        <v>504973</v>
      </c>
      <c r="F41" s="1806">
        <f>SUM(F19:F39)</f>
        <v>0</v>
      </c>
      <c r="G41" s="1806">
        <f>SUM(G19:G40)</f>
        <v>504973</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504973</v>
      </c>
      <c r="F44" s="1807" t="s">
        <v>474</v>
      </c>
      <c r="G44" s="1808">
        <f>G41</f>
        <v>504973</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G18" sqref="G1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5" t="s">
        <v>1379</v>
      </c>
      <c r="B1" s="2295"/>
      <c r="C1" s="2295"/>
      <c r="D1" s="2295"/>
      <c r="E1" s="2295"/>
      <c r="F1" s="229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Regional Office of Car Tech Educ</v>
      </c>
      <c r="D6" s="2299"/>
      <c r="E6" s="2299"/>
      <c r="F6" s="1852"/>
    </row>
    <row r="7" spans="1:10" ht="11.25" customHeight="1" thickBot="1" x14ac:dyDescent="0.3">
      <c r="A7" s="1850"/>
      <c r="B7" s="1851"/>
      <c r="C7" s="2300">
        <f>COVER!A13</f>
        <v>51084731045</v>
      </c>
      <c r="D7" s="2300"/>
      <c r="E7" s="2300"/>
      <c r="F7" s="1852"/>
    </row>
    <row r="8" spans="1:10" ht="25.5" customHeight="1" thickBot="1" x14ac:dyDescent="0.25">
      <c r="A8" s="1893" t="s">
        <v>1907</v>
      </c>
      <c r="B8" s="1853" t="s">
        <v>2072</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1"/>
      <c r="B41" s="2312"/>
      <c r="C41" s="2312"/>
      <c r="D41" s="2312"/>
      <c r="E41" s="2312"/>
      <c r="F41" s="2313"/>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Regional Office of Car Tech Educ</v>
      </c>
      <c r="J6" s="2320"/>
      <c r="Q6" s="1664"/>
    </row>
    <row r="7" spans="1:17" x14ac:dyDescent="0.2">
      <c r="A7" s="2321" t="s">
        <v>869</v>
      </c>
      <c r="B7" s="2322"/>
      <c r="C7" s="2322"/>
      <c r="D7" s="2322"/>
      <c r="E7" s="2323"/>
      <c r="F7" s="1017"/>
      <c r="G7" s="1009"/>
      <c r="H7" s="1016" t="s">
        <v>372</v>
      </c>
      <c r="I7" s="2324">
        <f>COVER!A13</f>
        <v>51084731045</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131902</v>
      </c>
      <c r="F12" s="1039"/>
      <c r="G12" s="1811">
        <f t="shared" ref="G12:G18" si="0">SUM(E12:F12)</f>
        <v>131902</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131902</v>
      </c>
      <c r="F19" s="1813">
        <f t="shared" si="2"/>
        <v>0</v>
      </c>
      <c r="G19" s="1813">
        <f t="shared" si="2"/>
        <v>131902</v>
      </c>
      <c r="H19" s="1813">
        <f t="shared" si="2"/>
        <v>0</v>
      </c>
      <c r="I19" s="1813">
        <f t="shared" si="2"/>
        <v>0</v>
      </c>
      <c r="J19" s="1813">
        <f t="shared" si="2"/>
        <v>0</v>
      </c>
    </row>
    <row r="20" spans="1:10" ht="13.5" thickTop="1" x14ac:dyDescent="0.2">
      <c r="A20" s="1035">
        <v>9</v>
      </c>
      <c r="B20" s="2331" t="s">
        <v>1979</v>
      </c>
      <c r="C20" s="2331"/>
      <c r="D20" s="2332"/>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Regional Office of Car Tech Educ</v>
      </c>
    </row>
    <row r="65" spans="2:2" x14ac:dyDescent="0.2">
      <c r="B65" s="1070">
        <f>COVER!A13</f>
        <v>51084731045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361950</xdr:colOff>
                <xdr:row>2</xdr:row>
                <xdr:rowOff>123825</xdr:rowOff>
              </from>
              <to>
                <xdr:col>1</xdr:col>
                <xdr:colOff>1276350</xdr:colOff>
                <xdr:row>7</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8" sqref="C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1400692</v>
      </c>
      <c r="C8" s="1815">
        <f>'Acct Summary 7-8'!D8</f>
        <v>0</v>
      </c>
      <c r="D8" s="1815">
        <f>'Acct Summary 7-8'!F8</f>
        <v>0</v>
      </c>
      <c r="E8" s="1815">
        <f>'Acct Summary 7-8'!I8</f>
        <v>0</v>
      </c>
      <c r="F8" s="1815">
        <f>SUM(B8:E8)</f>
        <v>1400692</v>
      </c>
    </row>
    <row r="9" spans="1:8" s="1079" customFormat="1" ht="14.25" customHeight="1" thickBot="1" x14ac:dyDescent="0.25">
      <c r="A9" s="1078" t="s">
        <v>1369</v>
      </c>
      <c r="B9" s="1816">
        <f>'Acct Summary 7-8'!C17</f>
        <v>1573245</v>
      </c>
      <c r="C9" s="1816">
        <f>'Acct Summary 7-8'!D17</f>
        <v>0</v>
      </c>
      <c r="D9" s="1816">
        <f>'Acct Summary 7-8'!F17</f>
        <v>0</v>
      </c>
      <c r="E9" s="1815"/>
      <c r="F9" s="1815">
        <f>SUM(B9:E9)</f>
        <v>1573245</v>
      </c>
    </row>
    <row r="10" spans="1:8" s="1079" customFormat="1" ht="14.25" thickTop="1" thickBot="1" x14ac:dyDescent="0.25">
      <c r="A10" s="1080" t="s">
        <v>1370</v>
      </c>
      <c r="B10" s="1817">
        <f>(B8-B9)</f>
        <v>-172553</v>
      </c>
      <c r="C10" s="1817">
        <f>(C8-C9)</f>
        <v>0</v>
      </c>
      <c r="D10" s="1817">
        <f>(D8-D9)</f>
        <v>0</v>
      </c>
      <c r="E10" s="1816">
        <f>(E8-E9)</f>
        <v>0</v>
      </c>
      <c r="F10" s="1818">
        <f>SUM(F8-F9)</f>
        <v>-172553</v>
      </c>
    </row>
    <row r="11" spans="1:8" s="1079" customFormat="1" ht="14.25" thickTop="1" thickBot="1" x14ac:dyDescent="0.25">
      <c r="A11" s="1081" t="s">
        <v>1983</v>
      </c>
      <c r="B11" s="1819">
        <f>'Acct Summary 7-8'!C81</f>
        <v>37500</v>
      </c>
      <c r="C11" s="1819">
        <f>'Acct Summary 7-8'!D81</f>
        <v>0</v>
      </c>
      <c r="D11" s="1819">
        <f>'Acct Summary 7-8'!F81</f>
        <v>0</v>
      </c>
      <c r="E11" s="1819">
        <f>'Acct Summary 7-8'!I81</f>
        <v>0</v>
      </c>
      <c r="F11" s="1820">
        <f>SUM(B11:E11)</f>
        <v>37500</v>
      </c>
    </row>
    <row r="12" spans="1:8" ht="16.5" customHeight="1" thickTop="1" x14ac:dyDescent="0.2">
      <c r="A12" s="1082"/>
      <c r="B12" s="1083"/>
      <c r="C12" s="2343"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 colorId="8" zoomScale="110" zoomScaleNormal="110" workbookViewId="0">
      <selection activeCell="D29" sqref="D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5"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51084731045</v>
      </c>
    </row>
    <row r="3" spans="1:2" x14ac:dyDescent="0.2">
      <c r="A3" t="s">
        <v>956</v>
      </c>
      <c r="B3" s="138" t="str">
        <f>COVER!A15</f>
        <v>Sangamon</v>
      </c>
    </row>
    <row r="4" spans="1:2" x14ac:dyDescent="0.2">
      <c r="A4" t="s">
        <v>1007</v>
      </c>
      <c r="B4" s="138" t="str">
        <f>COVER!A17</f>
        <v>Regional Office of Car Tech Educ</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66.002662999999998</v>
      </c>
    </row>
    <row r="16" spans="1:2" x14ac:dyDescent="0.2">
      <c r="A16" t="s">
        <v>422</v>
      </c>
      <c r="B16" s="138" t="str">
        <f>COVER!T13</f>
        <v>Estes, Bridgewater &amp; Ogden</v>
      </c>
    </row>
    <row r="17" spans="1:2" x14ac:dyDescent="0.2">
      <c r="A17" t="s">
        <v>884</v>
      </c>
      <c r="B17" s="138" t="str">
        <f>COVER!T15</f>
        <v>Valerie R. Ausmus, CPA</v>
      </c>
    </row>
    <row r="18" spans="1:2" x14ac:dyDescent="0.2">
      <c r="A18" t="s">
        <v>1150</v>
      </c>
      <c r="B18" s="138" t="str">
        <f>COVER!T17</f>
        <v>901 South Second Street</v>
      </c>
    </row>
    <row r="19" spans="1:2" x14ac:dyDescent="0.2">
      <c r="A19" t="s">
        <v>886</v>
      </c>
      <c r="B19" s="138" t="str">
        <f>COVER!T25</f>
        <v>valeriea@ebocpa.com</v>
      </c>
    </row>
    <row r="20" spans="1:2" x14ac:dyDescent="0.2">
      <c r="A20" t="s">
        <v>887</v>
      </c>
      <c r="B20" s="138" t="str">
        <f>COVER!T19</f>
        <v>Springfield</v>
      </c>
    </row>
    <row r="21" spans="1:2" x14ac:dyDescent="0.2">
      <c r="A21" t="s">
        <v>479</v>
      </c>
      <c r="B21" s="138" t="str">
        <f>COVER!X19</f>
        <v>IL</v>
      </c>
    </row>
    <row r="22" spans="1:2" x14ac:dyDescent="0.2">
      <c r="A22" t="s">
        <v>888</v>
      </c>
      <c r="B22" s="138">
        <f>COVER!Z19</f>
        <v>62704</v>
      </c>
    </row>
    <row r="23" spans="1:2" x14ac:dyDescent="0.2">
      <c r="A23" t="s">
        <v>1152</v>
      </c>
      <c r="B23" s="138" t="str">
        <f>COVER!T21</f>
        <v>217-528-8473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506282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62644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468782</v>
      </c>
      <c r="C91" s="2" t="s">
        <v>573</v>
      </c>
      <c r="D91" s="2" t="str">
        <f t="shared" si="0"/>
        <v>Error?</v>
      </c>
    </row>
    <row r="92" spans="1:4" x14ac:dyDescent="0.2">
      <c r="A92" s="5">
        <v>31</v>
      </c>
      <c r="B92" s="138">
        <f>'Assets-Liab 5-6'!C39</f>
        <v>37500</v>
      </c>
      <c r="D92" s="2" t="str">
        <f t="shared" si="0"/>
        <v>Error?</v>
      </c>
    </row>
    <row r="93" spans="1:4" x14ac:dyDescent="0.2">
      <c r="A93" s="5">
        <v>32</v>
      </c>
      <c r="B93" s="138">
        <f>'Assets-Liab 5-6'!C41</f>
        <v>506282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149852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149852</v>
      </c>
      <c r="C279" s="2" t="s">
        <v>573</v>
      </c>
      <c r="D279" s="2" t="str">
        <f t="shared" si="3"/>
        <v>Error?</v>
      </c>
    </row>
    <row r="280" spans="1:4" x14ac:dyDescent="0.2">
      <c r="A280" s="5">
        <v>219</v>
      </c>
      <c r="B280" s="138">
        <f>'Assets-Liab 5-6'!M40</f>
        <v>149852</v>
      </c>
      <c r="D280" s="2" t="str">
        <f t="shared" si="3"/>
        <v>Error?</v>
      </c>
    </row>
    <row r="281" spans="1:4" x14ac:dyDescent="0.2">
      <c r="A281" s="5">
        <v>220</v>
      </c>
      <c r="B281" s="138">
        <f>'Assets-Liab 5-6'!M41</f>
        <v>149852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53000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53000</v>
      </c>
      <c r="C727" s="2" t="s">
        <v>573</v>
      </c>
      <c r="D727" s="2" t="str">
        <f t="shared" si="10"/>
        <v>Error?</v>
      </c>
    </row>
    <row r="728" spans="1:4" x14ac:dyDescent="0.2">
      <c r="A728" s="5">
        <v>667</v>
      </c>
      <c r="B728" s="138">
        <f>'Expenditures 15-22'!C44</f>
        <v>4656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4656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78827</v>
      </c>
      <c r="D733" s="2" t="str">
        <f t="shared" si="10"/>
        <v>Error?</v>
      </c>
    </row>
    <row r="734" spans="1:4" x14ac:dyDescent="0.2">
      <c r="A734" s="5">
        <v>673</v>
      </c>
      <c r="B734" s="138">
        <f>'Expenditures 15-22'!C53</f>
        <v>78827</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136483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136483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14494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14494</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11190</v>
      </c>
      <c r="D791" s="2" t="str">
        <f t="shared" si="11"/>
        <v>Error?</v>
      </c>
    </row>
    <row r="792" spans="1:4" x14ac:dyDescent="0.2">
      <c r="A792" s="5">
        <v>731</v>
      </c>
      <c r="B792" s="138">
        <f>'Expenditures 15-22'!D53</f>
        <v>11190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25684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25684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23833</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23833</v>
      </c>
      <c r="C843" s="2" t="s">
        <v>573</v>
      </c>
      <c r="D843" s="2" t="str">
        <f t="shared" si="12"/>
        <v>Error?</v>
      </c>
    </row>
    <row r="844" spans="1:4" x14ac:dyDescent="0.2">
      <c r="A844" s="5">
        <v>783</v>
      </c>
      <c r="B844" s="138">
        <f>'Expenditures 15-22'!E44</f>
        <v>18758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18758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39234</v>
      </c>
      <c r="D849" s="2" t="str">
        <f t="shared" si="12"/>
        <v>Error?</v>
      </c>
    </row>
    <row r="850" spans="1:4" x14ac:dyDescent="0.2">
      <c r="A850" s="5">
        <v>789</v>
      </c>
      <c r="B850" s="138">
        <f>'Expenditures 15-22'!E53</f>
        <v>39234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81825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81825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197386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197386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34308</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34308</v>
      </c>
      <c r="C901" s="2" t="s">
        <v>573</v>
      </c>
      <c r="D901" s="2" t="str">
        <f t="shared" si="13"/>
        <v>Error?</v>
      </c>
    </row>
    <row r="902" spans="1:4" x14ac:dyDescent="0.2">
      <c r="A902" s="5">
        <v>841</v>
      </c>
      <c r="B902" s="138">
        <f>'Expenditures 15-22'!F44</f>
        <v>8584</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8584</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702</v>
      </c>
      <c r="D907" s="2" t="str">
        <f t="shared" si="13"/>
        <v>Error?</v>
      </c>
    </row>
    <row r="908" spans="1:4" x14ac:dyDescent="0.2">
      <c r="A908" s="5">
        <v>847</v>
      </c>
      <c r="B908" s="138">
        <f>'Expenditures 15-22'!F53</f>
        <v>702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43594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240980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144004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144004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3898</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3898</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1949</v>
      </c>
      <c r="D965" s="2" t="str">
        <f t="shared" si="14"/>
        <v>Error?</v>
      </c>
    </row>
    <row r="966" spans="1:4" x14ac:dyDescent="0.2">
      <c r="A966" s="5">
        <v>905</v>
      </c>
      <c r="B966" s="138">
        <f>'Expenditures 15-22'!G53</f>
        <v>1949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5847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149851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20001</v>
      </c>
      <c r="D1044" s="2" t="str">
        <f t="shared" si="15"/>
        <v>Error?</v>
      </c>
    </row>
    <row r="1045" spans="1:4" x14ac:dyDescent="0.2">
      <c r="A1045" s="5">
        <v>984</v>
      </c>
      <c r="B1045" s="138">
        <f>'Expenditures 15-22'!H74</f>
        <v>20001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918421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938422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341390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341390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129533</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129533</v>
      </c>
      <c r="C1115" s="2" t="s">
        <v>573</v>
      </c>
      <c r="D1115" s="2" t="str">
        <f t="shared" si="16"/>
        <v>Error?</v>
      </c>
    </row>
    <row r="1116" spans="1:4" x14ac:dyDescent="0.2">
      <c r="A1116" s="5">
        <v>1055</v>
      </c>
      <c r="B1116" s="138">
        <f>'Expenditures 15-22'!K44</f>
        <v>31998</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31998</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131902</v>
      </c>
      <c r="C1121" s="2" t="s">
        <v>573</v>
      </c>
      <c r="D1121" s="2" t="str">
        <f t="shared" si="16"/>
        <v>Error?</v>
      </c>
    </row>
    <row r="1122" spans="1:4" x14ac:dyDescent="0.2">
      <c r="A1122" s="5">
        <v>1061</v>
      </c>
      <c r="B1122" s="138">
        <f>'Expenditures 15-22'!K53</f>
        <v>131902</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20001</v>
      </c>
      <c r="C1142" s="2" t="s">
        <v>573</v>
      </c>
      <c r="D1142" s="2" t="str">
        <f t="shared" si="16"/>
        <v>Error?</v>
      </c>
    </row>
    <row r="1143" spans="1:4" x14ac:dyDescent="0.2">
      <c r="A1143" s="5">
        <v>1082</v>
      </c>
      <c r="B1143" s="138">
        <f>'Expenditures 15-22'!K74</f>
        <v>313434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918421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1573245</v>
      </c>
      <c r="C1152" s="2" t="s">
        <v>573</v>
      </c>
      <c r="D1152" s="2" t="str">
        <f t="shared" si="17"/>
        <v>Error?</v>
      </c>
    </row>
    <row r="1153" spans="1:4" x14ac:dyDescent="0.2">
      <c r="A1153" s="5">
        <v>1092</v>
      </c>
      <c r="B1153" s="138">
        <f>'Expenditures 15-22'!K115</f>
        <v>-172553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210053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37500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1782042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1782042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149851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149851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1931893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1931893</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1226357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1226357</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125268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125268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1351625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1351625</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580268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580268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105531</v>
      </c>
      <c r="C2551" s="2" t="s">
        <v>573</v>
      </c>
      <c r="D2551" s="2" t="str">
        <f t="shared" si="38"/>
        <v>Error?</v>
      </c>
    </row>
    <row r="2552" spans="1:4" x14ac:dyDescent="0.2">
      <c r="A2552" s="10">
        <v>2491</v>
      </c>
      <c r="D2552" s="2" t="str">
        <f t="shared" si="38"/>
        <v>OK</v>
      </c>
    </row>
    <row r="2553" spans="1:4" x14ac:dyDescent="0.2">
      <c r="A2553" s="5">
        <v>2492</v>
      </c>
      <c r="B2553" s="138">
        <f>'Acct Summary 7-8'!C6</f>
        <v>852458</v>
      </c>
      <c r="C2553" s="2" t="s">
        <v>573</v>
      </c>
      <c r="D2553" s="2" t="str">
        <f t="shared" si="38"/>
        <v>Error?</v>
      </c>
    </row>
    <row r="2554" spans="1:4" x14ac:dyDescent="0.2">
      <c r="A2554" s="5">
        <v>2493</v>
      </c>
      <c r="B2554" s="138">
        <f>'Acct Summary 7-8'!C7</f>
        <v>442703</v>
      </c>
      <c r="C2554" s="2" t="s">
        <v>573</v>
      </c>
      <c r="D2554" s="2" t="str">
        <f t="shared" si="38"/>
        <v>Error?</v>
      </c>
    </row>
    <row r="2555" spans="1:4" x14ac:dyDescent="0.2">
      <c r="A2555" s="5">
        <v>2494</v>
      </c>
      <c r="B2555" s="138">
        <f>'Acct Summary 7-8'!C8</f>
        <v>1400692</v>
      </c>
      <c r="C2555" s="2" t="s">
        <v>573</v>
      </c>
      <c r="D2555" s="2" t="str">
        <f t="shared" si="38"/>
        <v>Error?</v>
      </c>
    </row>
    <row r="2556" spans="1:4" x14ac:dyDescent="0.2">
      <c r="A2556" s="5">
        <v>2495</v>
      </c>
      <c r="B2556" s="138">
        <f>'Acct Summary 7-8'!C12</f>
        <v>341390</v>
      </c>
      <c r="C2556" s="2" t="s">
        <v>573</v>
      </c>
      <c r="D2556" s="2" t="str">
        <f t="shared" si="38"/>
        <v>Error?</v>
      </c>
    </row>
    <row r="2557" spans="1:4" x14ac:dyDescent="0.2">
      <c r="A2557" s="5">
        <v>2496</v>
      </c>
      <c r="B2557" s="138">
        <f>'Acct Summary 7-8'!C13</f>
        <v>313434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918421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1573245</v>
      </c>
      <c r="C2561" s="2" t="s">
        <v>573</v>
      </c>
      <c r="D2561" s="2" t="str">
        <f t="shared" si="39"/>
        <v>Error?</v>
      </c>
    </row>
    <row r="2562" spans="1:4" x14ac:dyDescent="0.2">
      <c r="A2562" s="5">
        <v>2501</v>
      </c>
      <c r="B2562" s="138">
        <f>'Acct Summary 7-8'!C20</f>
        <v>-172553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-172553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410871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1400692</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1573245</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19327</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37500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442703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1718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1718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103813</v>
      </c>
      <c r="D5119" s="2" t="str">
        <f t="shared" ref="D5119:D5182" si="79">IF(ISBLANK(B5119),"OK",IF(A5119-B5119=0,"OK","Error?"))</f>
        <v>Error?</v>
      </c>
    </row>
    <row r="5120" spans="1:4" x14ac:dyDescent="0.2">
      <c r="A5120" s="5">
        <v>5059</v>
      </c>
      <c r="B5120" s="138">
        <f>'Revenues 9-14'!C108</f>
        <v>103813</v>
      </c>
      <c r="C5120" s="2" t="s">
        <v>573</v>
      </c>
      <c r="D5120" s="2" t="str">
        <f t="shared" si="79"/>
        <v>Error?</v>
      </c>
    </row>
    <row r="5121" spans="1:4" x14ac:dyDescent="0.2">
      <c r="A5121" s="5">
        <v>5060</v>
      </c>
      <c r="B5121" s="138">
        <f>'Revenues 9-14'!C109</f>
        <v>105531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833131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852458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852458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852458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442703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442703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442703</v>
      </c>
      <c r="C5326" s="2" t="s">
        <v>573</v>
      </c>
      <c r="D5326" s="2" t="str">
        <f t="shared" si="82"/>
        <v>Error?</v>
      </c>
    </row>
    <row r="5327" spans="1:5" x14ac:dyDescent="0.2">
      <c r="A5327" s="5">
        <v>5266</v>
      </c>
      <c r="B5327" s="138">
        <f>'Revenues 9-14'!C268</f>
        <v>1400692</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95411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401645</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4493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-172553</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-4.6014133333333334</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807189</v>
      </c>
      <c r="D7000" s="2" t="str">
        <f t="shared" si="108"/>
        <v>Error?</v>
      </c>
    </row>
    <row r="7001" spans="1:4" x14ac:dyDescent="0.2">
      <c r="A7001">
        <v>6940</v>
      </c>
      <c r="B7001" s="138">
        <f>'Expenditures 15-22'!K95</f>
        <v>807189</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111232</v>
      </c>
      <c r="D7006" s="2" t="str">
        <f t="shared" si="108"/>
        <v>Error?</v>
      </c>
    </row>
    <row r="7007" spans="1:4" x14ac:dyDescent="0.2">
      <c r="A7007">
        <v>6946</v>
      </c>
      <c r="B7007" s="138">
        <f>'Expenditures 15-22'!K98</f>
        <v>111232</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918421</v>
      </c>
      <c r="D7012" s="2" t="str">
        <f t="shared" si="108"/>
        <v>Error?</v>
      </c>
    </row>
    <row r="7013" spans="1:4" x14ac:dyDescent="0.2">
      <c r="A7013">
        <v>6952</v>
      </c>
      <c r="B7013" s="138">
        <f>'Expenditures 15-22'!K100</f>
        <v>918421</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125268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1987</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Regional Office of Car Tech Educ</v>
      </c>
      <c r="B7" s="2406"/>
      <c r="C7" s="2406"/>
      <c r="D7" s="2407"/>
      <c r="E7" s="2408">
        <f>COVER!A13</f>
        <v>51084731045</v>
      </c>
      <c r="F7" s="2409"/>
      <c r="G7" s="2415">
        <f>COVER!T23</f>
        <v>66.002662999999998</v>
      </c>
      <c r="H7" s="2416"/>
      <c r="I7" s="2416"/>
      <c r="J7" s="2416"/>
      <c r="K7" s="2416"/>
      <c r="L7" s="241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8"/>
      <c r="B9" s="2419"/>
      <c r="C9" s="2419"/>
      <c r="D9" s="2419"/>
      <c r="E9" s="2419"/>
      <c r="F9" s="2420"/>
      <c r="G9" s="2389" t="str">
        <f>COVER!T13</f>
        <v>Estes, Bridgewater &amp; Ogden</v>
      </c>
      <c r="H9" s="2421"/>
      <c r="I9" s="2421"/>
      <c r="J9" s="2421"/>
      <c r="K9" s="2421"/>
      <c r="L9" s="2422"/>
    </row>
    <row r="10" spans="1:29" ht="13.5" customHeight="1" x14ac:dyDescent="0.2">
      <c r="A10" s="2395">
        <f>COVER!A38</f>
        <v>0</v>
      </c>
      <c r="B10" s="2396"/>
      <c r="C10" s="2396"/>
      <c r="D10" s="2396"/>
      <c r="E10" s="2396"/>
      <c r="F10" s="2397"/>
      <c r="G10" s="2389" t="str">
        <f>COVER!T17</f>
        <v>901 South Second Street</v>
      </c>
      <c r="H10" s="2390"/>
      <c r="I10" s="2390"/>
      <c r="J10" s="2390"/>
      <c r="K10" s="2390"/>
      <c r="L10" s="2391"/>
    </row>
    <row r="11" spans="1:29" ht="13.5" customHeight="1" x14ac:dyDescent="0.2">
      <c r="A11" s="1184" t="s">
        <v>1519</v>
      </c>
      <c r="B11" s="1185"/>
      <c r="C11" s="1186"/>
      <c r="D11" s="1191"/>
      <c r="E11" s="1186"/>
      <c r="F11" s="1190"/>
      <c r="G11" s="2389" t="str">
        <f>COVER!T19</f>
        <v>Springfield</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valeriea@ebocpa.com</v>
      </c>
      <c r="J13" s="2402"/>
      <c r="K13" s="2402"/>
      <c r="L13" s="2403"/>
    </row>
    <row r="14" spans="1:29" ht="13.5" customHeight="1" x14ac:dyDescent="0.2">
      <c r="A14" s="2389" t="str">
        <f>COVER!A19</f>
        <v>2450 Foundation Drive Suite 100</v>
      </c>
      <c r="B14" s="2390"/>
      <c r="C14" s="2390"/>
      <c r="D14" s="2390"/>
      <c r="E14" s="2390"/>
      <c r="F14" s="2391"/>
      <c r="G14" s="1195" t="s">
        <v>1185</v>
      </c>
      <c r="H14" s="1193"/>
      <c r="I14" s="1193"/>
      <c r="J14" s="1193"/>
      <c r="K14" s="1193"/>
      <c r="L14" s="1194"/>
    </row>
    <row r="15" spans="1:29" ht="13.5" customHeight="1" x14ac:dyDescent="0.2">
      <c r="A15" s="2389" t="str">
        <f>COVER!A21</f>
        <v>Springfield</v>
      </c>
      <c r="B15" s="2390"/>
      <c r="C15" s="2390"/>
      <c r="D15" s="2390"/>
      <c r="E15" s="2390"/>
      <c r="F15" s="2391"/>
      <c r="G15" s="2386" t="str">
        <f>COVER!T15</f>
        <v>Valerie R. Ausmus, CPA</v>
      </c>
      <c r="H15" s="2387"/>
      <c r="I15" s="2387"/>
      <c r="J15" s="2387"/>
      <c r="K15" s="2387"/>
      <c r="L15" s="2388"/>
    </row>
    <row r="16" spans="1:29" ht="12.2" customHeight="1" x14ac:dyDescent="0.2">
      <c r="A16" s="2411">
        <f>COVER!A25</f>
        <v>62703</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1184</v>
      </c>
      <c r="H17" s="1193"/>
      <c r="I17" s="1193"/>
      <c r="J17" s="1193"/>
      <c r="K17" s="1197" t="s">
        <v>1183</v>
      </c>
      <c r="L17" s="1190"/>
      <c r="M17" s="1183"/>
    </row>
    <row r="18" spans="1:13" ht="12.2" customHeight="1" x14ac:dyDescent="0.2">
      <c r="A18" s="2395"/>
      <c r="B18" s="2396"/>
      <c r="C18" s="2396"/>
      <c r="D18" s="2396"/>
      <c r="E18" s="2396"/>
      <c r="F18" s="2397"/>
      <c r="G18" s="2405" t="str">
        <f>COVER!T21</f>
        <v>217-528-8473</v>
      </c>
      <c r="H18" s="2406"/>
      <c r="I18" s="2406"/>
      <c r="J18" s="2406"/>
      <c r="K18" s="2405" t="str">
        <f>COVER!X21</f>
        <v>217-528-8506</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Regional Office of Car Tech Educ</v>
      </c>
      <c r="B1" s="2404"/>
      <c r="C1" s="2404"/>
      <c r="D1" s="2404"/>
    </row>
    <row r="2" spans="1:11" s="1212" customFormat="1" ht="12.75" x14ac:dyDescent="0.2">
      <c r="A2" s="2428">
        <f>'Single Audit Cover'!E7</f>
        <v>51084731045</v>
      </c>
      <c r="B2" s="2429"/>
      <c r="C2" s="2429"/>
      <c r="D2" s="2429"/>
    </row>
    <row r="3" spans="1:11" s="1212" customFormat="1" ht="12.75" x14ac:dyDescent="0.2">
      <c r="A3" s="2427" t="s">
        <v>1513</v>
      </c>
      <c r="B3" s="2404"/>
      <c r="C3" s="2404"/>
      <c r="D3" s="240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Regional Office of Car Tech Educ</v>
      </c>
      <c r="B1" s="2431"/>
      <c r="C1" s="2431"/>
      <c r="D1" s="2431"/>
      <c r="E1" s="2431"/>
    </row>
    <row r="2" spans="1:5" x14ac:dyDescent="0.2">
      <c r="A2" s="2432">
        <f>'Single Audit Cover'!E7</f>
        <v>51084731045</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442703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442703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442703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442703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Regional Office of Car Tech Educ</v>
      </c>
      <c r="C1" s="2435"/>
      <c r="D1" s="2435"/>
      <c r="E1" s="2435"/>
      <c r="F1" s="2435"/>
      <c r="G1" s="2435"/>
      <c r="H1" s="2435"/>
      <c r="I1" s="2435"/>
      <c r="J1" s="2435"/>
      <c r="K1" s="2435"/>
      <c r="L1" s="2435"/>
      <c r="M1" s="2435"/>
    </row>
    <row r="2" spans="2:14" ht="15" x14ac:dyDescent="0.2">
      <c r="B2" s="2436">
        <f>'Single Audit Cover'!E7</f>
        <v>51084731045</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Regional Office of Car Tech Educ</v>
      </c>
      <c r="B1" s="2448"/>
      <c r="C1" s="2448"/>
      <c r="D1" s="2448"/>
      <c r="E1" s="2448"/>
      <c r="F1" s="2448"/>
    </row>
    <row r="2" spans="1:7" ht="13.5" customHeight="1" x14ac:dyDescent="0.2">
      <c r="A2" s="2436">
        <f>'Single Audit Cover'!E7</f>
        <v>51084731045</v>
      </c>
      <c r="B2" s="2436"/>
      <c r="C2" s="2436"/>
      <c r="D2" s="2436"/>
      <c r="E2" s="2436"/>
      <c r="F2" s="2436"/>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1729</v>
      </c>
      <c r="B7" s="2447"/>
      <c r="C7" s="2447"/>
      <c r="D7" s="2447"/>
      <c r="E7" s="2447"/>
      <c r="F7" s="244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7" t="s">
        <v>1731</v>
      </c>
      <c r="B13" s="2447"/>
      <c r="C13" s="2447"/>
      <c r="D13" s="2447"/>
      <c r="E13" s="2447"/>
      <c r="F13" s="2447"/>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1" t="s">
        <v>1732</v>
      </c>
      <c r="B32" s="2441"/>
      <c r="C32" s="2441"/>
      <c r="D32" s="2441"/>
      <c r="E32" s="2441"/>
      <c r="F32" s="244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2">
        <f>+C33+C34</f>
        <v>0</v>
      </c>
      <c r="F34" s="244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39" t="s">
        <v>1551</v>
      </c>
      <c r="C51" s="2439"/>
      <c r="D51" s="2439"/>
    </row>
    <row r="52" spans="1:5" ht="14.25" customHeight="1" x14ac:dyDescent="0.2">
      <c r="A52" s="1298"/>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1" colorId="8" zoomScale="110" zoomScaleNormal="110" workbookViewId="0">
      <selection activeCell="B9" sqref="B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Regional Office of Car Tech Educ</v>
      </c>
      <c r="C1" s="2463"/>
      <c r="D1" s="2463"/>
      <c r="E1" s="2463"/>
      <c r="F1" s="2463"/>
      <c r="G1" s="2463"/>
      <c r="H1" s="2463"/>
      <c r="I1" s="2463"/>
      <c r="J1" s="1406"/>
    </row>
    <row r="2" spans="2:10" s="317" customFormat="1" ht="12.75" customHeight="1" x14ac:dyDescent="0.2">
      <c r="B2" s="2464">
        <f>'Single Audit Cover'!E7</f>
        <v>51084731045</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0" t="s">
        <v>1751</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51" t="s">
        <v>1593</v>
      </c>
      <c r="D43" s="2452"/>
      <c r="E43" s="2452"/>
      <c r="F43" s="2453"/>
      <c r="G43" s="2454">
        <f>SUM(G38:I42)</f>
        <v>0</v>
      </c>
      <c r="H43" s="2454"/>
      <c r="I43" s="2454"/>
    </row>
    <row r="44" spans="2:9" ht="12.75" customHeight="1" x14ac:dyDescent="0.2"/>
    <row r="45" spans="2:9" ht="12.75" customHeight="1" x14ac:dyDescent="0.2">
      <c r="B45" s="1419" t="s">
        <v>2062</v>
      </c>
      <c r="D45" s="2455">
        <v>0</v>
      </c>
      <c r="E45" s="245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7"/>
      <c r="F49" s="2457"/>
      <c r="G49" s="245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Regional Office of Car Tech Educ</v>
      </c>
      <c r="C1" s="2462"/>
      <c r="D1" s="2462"/>
      <c r="E1" s="2462"/>
      <c r="F1" s="2462"/>
      <c r="G1" s="2462"/>
      <c r="H1" s="2462"/>
      <c r="I1" s="2462"/>
      <c r="J1" s="2462"/>
      <c r="K1" s="2462"/>
      <c r="L1" s="1371"/>
      <c r="M1" s="1371"/>
    </row>
    <row r="2" spans="1:13" ht="12" customHeight="1" x14ac:dyDescent="0.2">
      <c r="B2" s="2464">
        <f>'Single Audit Cover'!E7</f>
        <v>51084731045</v>
      </c>
      <c r="C2" s="2464"/>
      <c r="D2" s="2464"/>
      <c r="E2" s="2464"/>
      <c r="F2" s="2464"/>
      <c r="G2" s="2464"/>
      <c r="H2" s="2464"/>
      <c r="I2" s="2464"/>
      <c r="J2" s="2464"/>
      <c r="K2" s="2464"/>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Regional Office of Car Tech Educ</v>
      </c>
      <c r="C1" s="2485"/>
      <c r="D1" s="2485"/>
      <c r="E1" s="2485"/>
      <c r="F1" s="2485"/>
      <c r="G1" s="2485"/>
      <c r="H1" s="2485"/>
      <c r="I1" s="2485"/>
      <c r="J1" s="2485"/>
      <c r="K1" s="2485"/>
      <c r="L1" s="1449"/>
    </row>
    <row r="2" spans="1:12" ht="12.75" customHeight="1" x14ac:dyDescent="0.2">
      <c r="B2" s="2486">
        <f>'Single Audit Cover'!E7</f>
        <v>51084731045</v>
      </c>
      <c r="C2" s="2486"/>
      <c r="D2" s="2486"/>
      <c r="E2" s="2486"/>
      <c r="F2" s="2486"/>
      <c r="G2" s="2486"/>
      <c r="H2" s="2486"/>
      <c r="I2" s="2486"/>
      <c r="J2" s="2486"/>
      <c r="K2" s="2486"/>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Regional Office of Car Tech Educ</v>
      </c>
      <c r="C1" s="2462"/>
      <c r="D1" s="2462"/>
      <c r="E1" s="1469"/>
    </row>
    <row r="2" spans="2:5" s="1279" customFormat="1" ht="12.75" customHeight="1" x14ac:dyDescent="0.2">
      <c r="B2" s="2464">
        <f>'Single Audit Cover'!E7</f>
        <v>51084731045</v>
      </c>
      <c r="C2" s="2464"/>
      <c r="D2" s="2464"/>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1400692</v>
      </c>
      <c r="E16" s="356"/>
      <c r="F16" s="1733">
        <f>SUM('Acct Summary 7-8'!C17,'Acct Summary 7-8'!D17,'Acct Summary 7-8'!F17)</f>
        <v>1573245</v>
      </c>
      <c r="G16" s="356"/>
      <c r="H16" s="1733">
        <f>SUM(D16-F16)</f>
        <v>-172553</v>
      </c>
      <c r="I16" s="222"/>
      <c r="J16" s="1733">
        <f>SUM('Acct Summary 7-8'!C81,'Acct Summary 7-8'!D81,'Acct Summary 7-8'!F81,'Acct Summary 7-8'!I81)</f>
        <v>37500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Regional Office of Car Tech Educ</v>
      </c>
      <c r="E7" s="391"/>
      <c r="G7" s="252"/>
      <c r="H7" s="387"/>
      <c r="I7" s="387"/>
      <c r="J7" s="387"/>
      <c r="K7" s="387"/>
      <c r="L7" s="329"/>
      <c r="M7" s="329"/>
      <c r="N7" s="329"/>
      <c r="O7" s="329"/>
      <c r="P7" s="329"/>
    </row>
    <row r="8" spans="1:18" ht="12.75" x14ac:dyDescent="0.2">
      <c r="A8" s="329"/>
      <c r="B8" s="329"/>
      <c r="C8" s="389" t="s">
        <v>1125</v>
      </c>
      <c r="D8" s="392">
        <f>COVER!A13</f>
        <v>51084731045</v>
      </c>
      <c r="E8" s="393"/>
      <c r="G8" s="329"/>
      <c r="H8" s="329"/>
      <c r="I8" s="329"/>
      <c r="J8" s="329"/>
      <c r="K8" s="329"/>
      <c r="L8" s="329"/>
      <c r="M8" s="329"/>
      <c r="N8" s="329"/>
      <c r="O8" s="329"/>
      <c r="P8" s="329"/>
    </row>
    <row r="9" spans="1:18" ht="12.75" x14ac:dyDescent="0.2">
      <c r="A9" s="329"/>
      <c r="B9" s="329"/>
      <c r="C9" s="389" t="s">
        <v>713</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37500</v>
      </c>
      <c r="I12" s="404"/>
      <c r="J12" s="404"/>
      <c r="K12" s="405">
        <f>TRUNC((H12/H13*100000),5)/100000</f>
        <v>2.6772480999999997E-2</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1400692</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1573245</v>
      </c>
      <c r="I17" s="404"/>
      <c r="J17" s="416"/>
      <c r="K17" s="405">
        <f>TRUNC((H17/H18*100000),5)/100000</f>
        <v>1.1231912511</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1400692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-0.59442139999999999</v>
      </c>
      <c r="K20" s="405" t="str">
        <f>IF(K17&lt;=1,"0",IF(AND(O16="2", J20 &gt; 2),TRUNC(((K12-0.1)/(K17-1)*100),5)/100,IF(AND(O16 = "1", J20 &gt; 2),TRUNC(((K12-0.1)/(K17-1)*100),5)/100,IF(AND(O16="1", J20 &gt;1),TRUNC(((K12-0.1)/(K17-1)*100),5)/100,""))))</f>
        <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410871</v>
      </c>
      <c r="I24" s="422"/>
      <c r="J24" s="422"/>
      <c r="K24" s="423">
        <f>TRUNC(((H24/H25*100000)/100000),2)</f>
        <v>94.01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4370.125</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f>410256+615</f>
        <v>410871</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95411</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506282</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149852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149852</v>
      </c>
      <c r="N23" s="1688">
        <f>SUM(N21:N22)</f>
        <v>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f>232244+169401</f>
        <v>401645</v>
      </c>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4493</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62644</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468782</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0</v>
      </c>
      <c r="D38" s="466"/>
      <c r="E38" s="466"/>
      <c r="F38" s="466"/>
      <c r="G38" s="466"/>
      <c r="H38" s="466"/>
      <c r="I38" s="466"/>
      <c r="J38" s="467"/>
      <c r="K38" s="466"/>
      <c r="L38" s="481"/>
      <c r="M38" s="497"/>
      <c r="N38" s="497"/>
    </row>
    <row r="39" spans="1:14" s="329" customFormat="1" ht="13.5" customHeight="1" x14ac:dyDescent="0.2">
      <c r="A39" s="496" t="s">
        <v>342</v>
      </c>
      <c r="B39" s="483">
        <v>730</v>
      </c>
      <c r="C39" s="466">
        <v>37500</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149852</v>
      </c>
      <c r="N40" s="497"/>
    </row>
    <row r="41" spans="1:14" ht="13.5" customHeight="1" thickBot="1" x14ac:dyDescent="0.25">
      <c r="A41" s="1736" t="s">
        <v>655</v>
      </c>
      <c r="B41" s="1706"/>
      <c r="C41" s="1688">
        <f>(SUM(C34,C37,C38,C39))</f>
        <v>506282</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149852</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105531</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852458</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442703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1400692</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1400692</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341390</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313434</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918421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1573245</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1573245</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8" t="s">
        <v>1655</v>
      </c>
      <c r="B20" s="2129"/>
      <c r="C20" s="1746">
        <f>C8-C17</f>
        <v>-172553</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4" t="s">
        <v>597</v>
      </c>
      <c r="B78" s="2125"/>
      <c r="C78" s="1702">
        <f t="shared" ref="C78:K78" si="9">C20+C77</f>
        <v>-172553</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210053</v>
      </c>
      <c r="D79" s="535"/>
      <c r="E79" s="535"/>
      <c r="F79" s="535"/>
      <c r="G79" s="535"/>
      <c r="H79" s="535"/>
      <c r="I79" s="535"/>
      <c r="J79" s="535"/>
      <c r="K79" s="535"/>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37500</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-172553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-4.6014133333333334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2" activePane="bottomLeft" state="frozen"/>
      <selection pane="bottomLeft" activeCell="C65" sqref="C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1718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1718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103813</v>
      </c>
      <c r="D107" s="466"/>
      <c r="E107" s="466"/>
      <c r="F107" s="466"/>
      <c r="G107" s="466"/>
      <c r="H107" s="466"/>
      <c r="I107" s="466"/>
      <c r="J107" s="467"/>
      <c r="K107" s="466"/>
    </row>
    <row r="108" spans="1:12" ht="12.75" customHeight="1" thickBot="1" x14ac:dyDescent="0.25">
      <c r="A108" s="1708" t="s">
        <v>487</v>
      </c>
      <c r="B108" s="1712"/>
      <c r="C108" s="1707">
        <f>SUM(C95:C107)</f>
        <v>103813</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105531</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833131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19327</v>
      </c>
      <c r="D140" s="466"/>
      <c r="E140" s="561"/>
      <c r="F140" s="477"/>
      <c r="G140" s="467"/>
      <c r="H140" s="468"/>
      <c r="I140" s="468"/>
      <c r="J140" s="468"/>
      <c r="K140" s="468"/>
    </row>
    <row r="141" spans="1:11" ht="12.75" customHeight="1" thickBot="1" x14ac:dyDescent="0.25">
      <c r="A141" s="1708" t="s">
        <v>603</v>
      </c>
      <c r="B141" s="1720"/>
      <c r="C141" s="1707">
        <f>SUM(C134:C140)</f>
        <v>852458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852458</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852458</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442703</v>
      </c>
      <c r="D220" s="466"/>
      <c r="E220" s="468"/>
      <c r="F220" s="468"/>
      <c r="G220" s="466"/>
      <c r="H220" s="468"/>
      <c r="I220" s="468"/>
      <c r="J220" s="468"/>
      <c r="K220" s="468"/>
    </row>
    <row r="221" spans="1:11" ht="12.75" customHeight="1" thickBot="1" x14ac:dyDescent="0.25">
      <c r="A221" s="1723" t="s">
        <v>1085</v>
      </c>
      <c r="B221" s="1724"/>
      <c r="C221" s="1707">
        <f>SUM(C219:C220)</f>
        <v>442703</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442703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442703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1400692</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pane="bottomLeft" activeCell="F38" sqref="F3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0</v>
      </c>
      <c r="F13" s="466">
        <v>197386</v>
      </c>
      <c r="G13" s="466">
        <v>144004</v>
      </c>
      <c r="H13" s="466"/>
      <c r="I13" s="467"/>
      <c r="J13" s="467"/>
      <c r="K13" s="1671">
        <f t="shared" si="0"/>
        <v>341390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0</v>
      </c>
      <c r="F33" s="1670">
        <f t="shared" si="1"/>
        <v>197386</v>
      </c>
      <c r="G33" s="1670">
        <f t="shared" si="1"/>
        <v>144004</v>
      </c>
      <c r="H33" s="1670">
        <f t="shared" si="1"/>
        <v>0</v>
      </c>
      <c r="I33" s="1670">
        <f t="shared" si="1"/>
        <v>0</v>
      </c>
      <c r="J33" s="1670">
        <f t="shared" si="1"/>
        <v>0</v>
      </c>
      <c r="K33" s="1670">
        <f t="shared" si="1"/>
        <v>341390</v>
      </c>
      <c r="L33" s="1670">
        <f t="shared" si="1"/>
        <v>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53000</v>
      </c>
      <c r="D37" s="466">
        <v>14494</v>
      </c>
      <c r="E37" s="466">
        <v>23833</v>
      </c>
      <c r="F37" s="466">
        <v>34308</v>
      </c>
      <c r="G37" s="466">
        <v>3898</v>
      </c>
      <c r="H37" s="466"/>
      <c r="I37" s="467"/>
      <c r="J37" s="467"/>
      <c r="K37" s="1671">
        <f t="shared" si="2"/>
        <v>129533</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53000</v>
      </c>
      <c r="D42" s="1670">
        <f t="shared" ref="D42:L42" si="3">SUM(D36:D41)</f>
        <v>14494</v>
      </c>
      <c r="E42" s="1670">
        <f t="shared" si="3"/>
        <v>23833</v>
      </c>
      <c r="F42" s="1670">
        <f t="shared" si="3"/>
        <v>34308</v>
      </c>
      <c r="G42" s="1670">
        <f t="shared" si="3"/>
        <v>3898</v>
      </c>
      <c r="H42" s="1670">
        <f t="shared" si="3"/>
        <v>0</v>
      </c>
      <c r="I42" s="1670">
        <f t="shared" si="3"/>
        <v>0</v>
      </c>
      <c r="J42" s="1670">
        <f t="shared" si="3"/>
        <v>0</v>
      </c>
      <c r="K42" s="1670">
        <f t="shared" si="3"/>
        <v>129533</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4656</v>
      </c>
      <c r="D44" s="481"/>
      <c r="E44" s="481">
        <v>18758</v>
      </c>
      <c r="F44" s="481">
        <v>8584</v>
      </c>
      <c r="G44" s="481"/>
      <c r="H44" s="481"/>
      <c r="I44" s="467"/>
      <c r="J44" s="467"/>
      <c r="K44" s="1672">
        <f>SUM(C44:J44)</f>
        <v>31998</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4656</v>
      </c>
      <c r="D47" s="1670">
        <f t="shared" ref="D47:K47" si="4">SUM(D44:D46)</f>
        <v>0</v>
      </c>
      <c r="E47" s="1670">
        <f t="shared" si="4"/>
        <v>18758</v>
      </c>
      <c r="F47" s="1670">
        <f t="shared" si="4"/>
        <v>8584</v>
      </c>
      <c r="G47" s="1670">
        <f t="shared" si="4"/>
        <v>0</v>
      </c>
      <c r="H47" s="1670">
        <f t="shared" si="4"/>
        <v>0</v>
      </c>
      <c r="I47" s="1670">
        <f t="shared" si="4"/>
        <v>0</v>
      </c>
      <c r="J47" s="1670">
        <f t="shared" si="4"/>
        <v>0</v>
      </c>
      <c r="K47" s="1670">
        <f t="shared" si="4"/>
        <v>31998</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78827</v>
      </c>
      <c r="D50" s="466">
        <v>11190</v>
      </c>
      <c r="E50" s="466">
        <v>39234</v>
      </c>
      <c r="F50" s="466">
        <v>702</v>
      </c>
      <c r="G50" s="466">
        <v>1949</v>
      </c>
      <c r="H50" s="466"/>
      <c r="I50" s="467"/>
      <c r="J50" s="467"/>
      <c r="K50" s="1672">
        <f>SUM(C50:J50)</f>
        <v>131902</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78827</v>
      </c>
      <c r="D53" s="1670">
        <f t="shared" ref="D53:L53" si="5">SUM(D49:D52)</f>
        <v>11190</v>
      </c>
      <c r="E53" s="1670">
        <f t="shared" si="5"/>
        <v>39234</v>
      </c>
      <c r="F53" s="1670">
        <f t="shared" si="5"/>
        <v>702</v>
      </c>
      <c r="G53" s="1670">
        <f t="shared" si="5"/>
        <v>1949</v>
      </c>
      <c r="H53" s="1670">
        <f t="shared" si="5"/>
        <v>0</v>
      </c>
      <c r="I53" s="1670">
        <f t="shared" si="5"/>
        <v>0</v>
      </c>
      <c r="J53" s="1670">
        <f t="shared" si="5"/>
        <v>0</v>
      </c>
      <c r="K53" s="1670">
        <f t="shared" si="5"/>
        <v>131902</v>
      </c>
      <c r="L53" s="1670">
        <f t="shared" si="5"/>
        <v>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0</v>
      </c>
      <c r="F65" s="1670">
        <f t="shared" si="8"/>
        <v>0</v>
      </c>
      <c r="G65" s="1670">
        <f t="shared" si="8"/>
        <v>0</v>
      </c>
      <c r="H65" s="1670">
        <f t="shared" si="8"/>
        <v>0</v>
      </c>
      <c r="I65" s="1670">
        <f t="shared" si="8"/>
        <v>0</v>
      </c>
      <c r="J65" s="1670">
        <f t="shared" si="8"/>
        <v>0</v>
      </c>
      <c r="K65" s="1670">
        <f t="shared" si="8"/>
        <v>0</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v>20001</v>
      </c>
      <c r="I73" s="531"/>
      <c r="J73" s="531"/>
      <c r="K73" s="1670">
        <f>SUM(C73:J73)</f>
        <v>20001</v>
      </c>
      <c r="L73" s="576"/>
      <c r="M73" s="609"/>
      <c r="N73" s="609"/>
    </row>
    <row r="74" spans="1:14" ht="12.75" customHeight="1" thickTop="1" thickBot="1" x14ac:dyDescent="0.25">
      <c r="A74" s="1668" t="s">
        <v>811</v>
      </c>
      <c r="B74" s="1676">
        <v>2000</v>
      </c>
      <c r="C74" s="1677">
        <f>SUM(C42,C47,C53,C57,C65,C72,C73)</f>
        <v>136483</v>
      </c>
      <c r="D74" s="1677">
        <f t="shared" ref="D74:K74" si="10">SUM(D42,D47,D53,D57,D65,D72,D73)</f>
        <v>25684</v>
      </c>
      <c r="E74" s="1677">
        <f t="shared" si="10"/>
        <v>81825</v>
      </c>
      <c r="F74" s="1677">
        <f t="shared" si="10"/>
        <v>43594</v>
      </c>
      <c r="G74" s="1677">
        <f t="shared" si="10"/>
        <v>5847</v>
      </c>
      <c r="H74" s="1677">
        <f t="shared" si="10"/>
        <v>20001</v>
      </c>
      <c r="I74" s="1677">
        <f t="shared" si="10"/>
        <v>0</v>
      </c>
      <c r="J74" s="1677">
        <f t="shared" si="10"/>
        <v>0</v>
      </c>
      <c r="K74" s="1677">
        <f t="shared" si="10"/>
        <v>313434</v>
      </c>
      <c r="L74" s="1677">
        <f>SUM(L42,L47,L53,L57,L65,L72,L73)</f>
        <v>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v>807189</v>
      </c>
      <c r="I95" s="477"/>
      <c r="J95" s="477"/>
      <c r="K95" s="1677">
        <f t="shared" si="12"/>
        <v>807189</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v>111232</v>
      </c>
      <c r="I98" s="477"/>
      <c r="J98" s="477"/>
      <c r="K98" s="1677">
        <f t="shared" si="12"/>
        <v>111232</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918421</v>
      </c>
      <c r="I100" s="477"/>
      <c r="J100" s="477"/>
      <c r="K100" s="1677">
        <f>SUM(K93:K99)</f>
        <v>918421</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918421</v>
      </c>
      <c r="I102" s="477"/>
      <c r="J102" s="477"/>
      <c r="K102" s="1677">
        <f>SUM(K84,K92,K100,K101)</f>
        <v>918421</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136483</v>
      </c>
      <c r="D114" s="1670">
        <f t="shared" ref="D114:K114" si="13">SUM(D33,D74,D75,D102,D112,D113)</f>
        <v>25684</v>
      </c>
      <c r="E114" s="1670">
        <f t="shared" si="13"/>
        <v>81825</v>
      </c>
      <c r="F114" s="1670">
        <f t="shared" si="13"/>
        <v>240980</v>
      </c>
      <c r="G114" s="1670">
        <f t="shared" si="13"/>
        <v>149851</v>
      </c>
      <c r="H114" s="1670">
        <f>SUM(H33,H74,H75,H102,H112,H113)</f>
        <v>938422</v>
      </c>
      <c r="I114" s="1670">
        <f t="shared" si="13"/>
        <v>0</v>
      </c>
      <c r="J114" s="1670">
        <f t="shared" si="13"/>
        <v>0</v>
      </c>
      <c r="K114" s="1670">
        <f t="shared" si="13"/>
        <v>1573245</v>
      </c>
      <c r="L114" s="1670">
        <f>SUM(L33,L74,L75,L102,L112,L113)</f>
        <v>0</v>
      </c>
    </row>
    <row r="115" spans="1:14" ht="13.5" thickTop="1" x14ac:dyDescent="0.2">
      <c r="A115" s="2183" t="s">
        <v>996</v>
      </c>
      <c r="B115" s="2184"/>
      <c r="C115" s="618"/>
      <c r="D115" s="618"/>
      <c r="E115" s="618"/>
      <c r="F115" s="618"/>
      <c r="G115" s="618"/>
      <c r="H115" s="618"/>
      <c r="I115" s="618"/>
      <c r="J115" s="618"/>
      <c r="K115" s="1684">
        <f>'Revenues 9-14'!C268-'Expenditures 15-22'!K114</f>
        <v>-172553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5"/>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6" t="s">
        <v>1178</v>
      </c>
      <c r="B152" s="2177"/>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3" t="s">
        <v>996</v>
      </c>
      <c r="B175" s="218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3" t="s">
        <v>996</v>
      </c>
      <c r="B211" s="218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3" t="s">
        <v>996</v>
      </c>
      <c r="B296" s="2184"/>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69" t="s">
        <v>996</v>
      </c>
      <c r="B343" s="217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3" t="s">
        <v>996</v>
      </c>
      <c r="B368" s="2184"/>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infopath/2007/PartnerControls"/>
    <ds:schemaRef ds:uri="http://www.w3.org/XML/1998/namespace"/>
    <ds:schemaRef ds:uri="http://purl.org/dc/terms/"/>
    <ds:schemaRef ds:uri="http://schemas.microsoft.com/office/2006/documentManagement/types"/>
    <ds:schemaRef ds:uri="4d435f69-8686-490b-bd6d-b153bf22ab50"/>
    <ds:schemaRef ds:uri="http://schemas.microsoft.com/sharepoint/v3"/>
    <ds:schemaRef ds:uri="http://purl.org/dc/elements/1.1/"/>
    <ds:schemaRef ds:uri="http://schemas.openxmlformats.org/package/2006/metadata/core-properties"/>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2019-12-06T22:31:39Z</cp:lastPrinted>
  <dcterms:created xsi:type="dcterms:W3CDTF">2003-10-29T19:06:34Z</dcterms:created>
  <dcterms:modified xsi:type="dcterms:W3CDTF">2019-12-30T22:08:27Z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