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F8791A22-6C8E-4C9F-B336-41C86B7CC666}"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5" i="171" l="1"/>
  <c r="K15" i="179"/>
  <c r="J15" i="179"/>
  <c r="I15" i="179"/>
  <c r="H15" i="179"/>
  <c r="G15" i="179"/>
  <c r="F15" i="179"/>
  <c r="E15" i="179"/>
  <c r="C27" i="3"/>
  <c r="H81" i="29"/>
  <c r="F44" i="29"/>
  <c r="E44" i="29"/>
  <c r="G13" i="29"/>
  <c r="F13" i="29"/>
  <c r="C4" i="3"/>
  <c r="C65" i="5"/>
  <c r="C32" i="3"/>
  <c r="C8" i="3"/>
  <c r="C104" i="5"/>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c r="D167" i="34"/>
  <c r="D166" i="34"/>
  <c r="C167" i="34"/>
  <c r="C166" i="34"/>
  <c r="F167" i="34"/>
  <c r="F166" i="34"/>
  <c r="B7812" i="106"/>
  <c r="B7811" i="106"/>
  <c r="B7810" i="106"/>
  <c r="B7809" i="106"/>
  <c r="J24" i="24"/>
  <c r="B7816" i="106"/>
  <c r="D7816" i="106"/>
  <c r="B7815" i="106"/>
  <c r="D7815" i="106"/>
  <c r="B7814" i="106"/>
  <c r="D7814" i="106"/>
  <c r="B7813" i="106"/>
  <c r="D7813" i="106"/>
  <c r="D7811" i="106"/>
  <c r="D7812" i="106"/>
  <c r="D7810" i="106"/>
  <c r="D7809" i="106"/>
  <c r="B7808" i="106"/>
  <c r="D7808" i="106"/>
  <c r="B7807" i="106"/>
  <c r="D7807" i="106"/>
  <c r="B7806" i="106"/>
  <c r="B7805" i="106"/>
  <c r="D7805" i="106"/>
  <c r="B7804" i="106"/>
  <c r="D7804" i="106"/>
  <c r="B7803" i="106"/>
  <c r="D7803" i="106"/>
  <c r="B7802" i="106"/>
  <c r="D7802" i="106"/>
  <c r="B7801" i="106"/>
  <c r="D7801" i="106"/>
  <c r="D7806" i="106"/>
  <c r="B5196" i="106"/>
  <c r="F29" i="34"/>
  <c r="D178"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c r="J34" i="182"/>
  <c r="H34" i="182"/>
  <c r="K34" i="182"/>
  <c r="D81" i="36"/>
  <c r="F79" i="34"/>
  <c r="K356" i="29"/>
  <c r="K355" i="29"/>
  <c r="B7794" i="106"/>
  <c r="K354" i="29"/>
  <c r="H357" i="29"/>
  <c r="L334" i="29"/>
  <c r="K333" i="29"/>
  <c r="B7788" i="106"/>
  <c r="K332" i="29"/>
  <c r="B7786" i="106"/>
  <c r="H334" i="29"/>
  <c r="B7789" i="106"/>
  <c r="K282" i="29"/>
  <c r="B7784" i="106"/>
  <c r="H160" i="29"/>
  <c r="K159" i="29"/>
  <c r="B7782" i="106"/>
  <c r="K158" i="29"/>
  <c r="B7780" i="106"/>
  <c r="K157" i="29"/>
  <c r="B7795" i="106"/>
  <c r="K133" i="29"/>
  <c r="B7776" i="106"/>
  <c r="B7793" i="106"/>
  <c r="B7791" i="106"/>
  <c r="B7787" i="106"/>
  <c r="B7785" i="106"/>
  <c r="B7783" i="106"/>
  <c r="B7781" i="106"/>
  <c r="B7779" i="106"/>
  <c r="B7778" i="106"/>
  <c r="B7777" i="106"/>
  <c r="B7775" i="106"/>
  <c r="B7774" i="106"/>
  <c r="K334" i="29"/>
  <c r="F74" i="34"/>
  <c r="K357" i="29"/>
  <c r="B7792" i="106"/>
  <c r="K15" i="4"/>
  <c r="B7790" i="106"/>
  <c r="J15" i="4"/>
  <c r="B7796" i="106"/>
  <c r="L357" i="29"/>
  <c r="L285" i="29"/>
  <c r="D285" i="29"/>
  <c r="L160" i="29"/>
  <c r="K160" i="29"/>
  <c r="F60" i="34"/>
  <c r="L137" i="29"/>
  <c r="H137" i="29"/>
  <c r="E137" i="29"/>
  <c r="E139" i="29"/>
  <c r="E15" i="4"/>
  <c r="G139" i="181"/>
  <c r="E139" i="181"/>
  <c r="G138" i="181"/>
  <c r="E138" i="181"/>
  <c r="G137" i="181"/>
  <c r="E137" i="181"/>
  <c r="G136" i="181"/>
  <c r="E136" i="181"/>
  <c r="G135" i="181"/>
  <c r="E135" i="181"/>
  <c r="G134" i="181"/>
  <c r="E134" i="181"/>
  <c r="G133" i="181"/>
  <c r="E133" i="181"/>
  <c r="E132" i="181"/>
  <c r="G132" i="181"/>
  <c r="G131" i="181"/>
  <c r="E131" i="181"/>
  <c r="G130" i="181"/>
  <c r="E130" i="181"/>
  <c r="G129" i="181"/>
  <c r="E129" i="181"/>
  <c r="G128" i="181"/>
  <c r="E128" i="181"/>
  <c r="E127" i="181"/>
  <c r="G127" i="181"/>
  <c r="G126" i="181"/>
  <c r="E126" i="181"/>
  <c r="G125" i="181"/>
  <c r="E125" i="181"/>
  <c r="G124" i="181"/>
  <c r="E124" i="181"/>
  <c r="E123" i="181"/>
  <c r="G123" i="181"/>
  <c r="G122" i="181"/>
  <c r="E122" i="181"/>
  <c r="G121" i="181"/>
  <c r="E121" i="181"/>
  <c r="G120" i="181"/>
  <c r="E120" i="181"/>
  <c r="G119" i="181"/>
  <c r="E119" i="181"/>
  <c r="G118" i="181"/>
  <c r="E118" i="181"/>
  <c r="G117" i="181"/>
  <c r="E117" i="181"/>
  <c r="G116" i="181"/>
  <c r="E116" i="181"/>
  <c r="G115" i="181"/>
  <c r="E115" i="181"/>
  <c r="E114" i="181"/>
  <c r="G114" i="181"/>
  <c r="G113" i="181"/>
  <c r="E113" i="181"/>
  <c r="G112" i="181"/>
  <c r="E112" i="181"/>
  <c r="G111" i="181"/>
  <c r="E111" i="181"/>
  <c r="E110" i="181"/>
  <c r="G110" i="181"/>
  <c r="G109" i="181"/>
  <c r="E109" i="181"/>
  <c r="G108" i="181"/>
  <c r="E108" i="181"/>
  <c r="G107" i="181"/>
  <c r="E107" i="181"/>
  <c r="G106" i="181"/>
  <c r="E106" i="181"/>
  <c r="G105" i="181"/>
  <c r="E105" i="181"/>
  <c r="G104" i="181"/>
  <c r="E104" i="181"/>
  <c r="G99" i="181"/>
  <c r="E99" i="181"/>
  <c r="G103" i="181"/>
  <c r="E103" i="181"/>
  <c r="E102" i="181"/>
  <c r="G102" i="181"/>
  <c r="G101" i="181"/>
  <c r="E101" i="181"/>
  <c r="E100" i="181"/>
  <c r="G100" i="181"/>
  <c r="G98" i="181"/>
  <c r="E98" i="181"/>
  <c r="E97" i="181"/>
  <c r="G97" i="181"/>
  <c r="G96" i="181"/>
  <c r="E96" i="181"/>
  <c r="E95" i="181"/>
  <c r="G95" i="181"/>
  <c r="G93" i="181"/>
  <c r="E93" i="181"/>
  <c r="G92" i="181"/>
  <c r="E92" i="181"/>
  <c r="E91" i="181"/>
  <c r="G91" i="181"/>
  <c r="G90" i="181"/>
  <c r="E90" i="181"/>
  <c r="G89" i="181"/>
  <c r="E89" i="181"/>
  <c r="E88" i="181"/>
  <c r="G88" i="181"/>
  <c r="G87" i="181"/>
  <c r="E87" i="181"/>
  <c r="E86" i="181"/>
  <c r="G86" i="181"/>
  <c r="G84" i="181"/>
  <c r="E84" i="181"/>
  <c r="G83" i="181"/>
  <c r="E83" i="181"/>
  <c r="G82" i="181"/>
  <c r="E82" i="181"/>
  <c r="G81" i="181"/>
  <c r="E81" i="181"/>
  <c r="G80" i="181"/>
  <c r="E80" i="181"/>
  <c r="G79" i="181"/>
  <c r="E79" i="181"/>
  <c r="G78" i="181"/>
  <c r="E78" i="181"/>
  <c r="G77" i="181"/>
  <c r="E77" i="181"/>
  <c r="G76" i="181"/>
  <c r="E76" i="181"/>
  <c r="E75" i="181"/>
  <c r="G75" i="181"/>
  <c r="G74" i="181"/>
  <c r="E74" i="181"/>
  <c r="G73" i="181"/>
  <c r="E73" i="181"/>
  <c r="G140" i="181"/>
  <c r="E140" i="181"/>
  <c r="G94" i="181"/>
  <c r="E94" i="181"/>
  <c r="G85" i="181"/>
  <c r="E85" i="181"/>
  <c r="E72" i="181"/>
  <c r="G72" i="181"/>
  <c r="G71" i="181"/>
  <c r="E71" i="181"/>
  <c r="G70" i="181"/>
  <c r="E70" i="181"/>
  <c r="G69" i="181"/>
  <c r="E69" i="181"/>
  <c r="G68" i="181"/>
  <c r="E68" i="181"/>
  <c r="G67" i="181"/>
  <c r="E67" i="181"/>
  <c r="G66" i="181"/>
  <c r="E66" i="181"/>
  <c r="E65" i="181"/>
  <c r="G65" i="181"/>
  <c r="E64" i="181"/>
  <c r="G64" i="181"/>
  <c r="G63" i="181"/>
  <c r="E63" i="181"/>
  <c r="G62" i="181"/>
  <c r="E62" i="181"/>
  <c r="G61" i="181"/>
  <c r="E61" i="181"/>
  <c r="E60" i="181"/>
  <c r="G60" i="181"/>
  <c r="G59" i="181"/>
  <c r="E59" i="181"/>
  <c r="E58" i="181"/>
  <c r="G58" i="181"/>
  <c r="G57" i="181"/>
  <c r="E57" i="181"/>
  <c r="E56" i="181"/>
  <c r="G56" i="181"/>
  <c r="G55" i="181"/>
  <c r="E55" i="181"/>
  <c r="E54" i="181"/>
  <c r="G54" i="181"/>
  <c r="G53" i="181"/>
  <c r="E53" i="181"/>
  <c r="G52" i="181"/>
  <c r="E52" i="181"/>
  <c r="G51" i="181"/>
  <c r="E51" i="181"/>
  <c r="G50" i="181"/>
  <c r="E50" i="181"/>
  <c r="G49" i="181"/>
  <c r="E49" i="181"/>
  <c r="E48" i="181"/>
  <c r="G48" i="181"/>
  <c r="G47" i="181"/>
  <c r="E47" i="181"/>
  <c r="G46" i="181"/>
  <c r="E46" i="181"/>
  <c r="E45" i="181"/>
  <c r="F45" i="181"/>
  <c r="G45" i="181"/>
  <c r="E44" i="181"/>
  <c r="F44" i="181"/>
  <c r="G44" i="181"/>
  <c r="E43" i="181"/>
  <c r="E42" i="181"/>
  <c r="E41" i="181"/>
  <c r="F41" i="181"/>
  <c r="G41" i="181"/>
  <c r="E40" i="181"/>
  <c r="F40" i="181"/>
  <c r="G40" i="181"/>
  <c r="E39" i="181"/>
  <c r="F39" i="181"/>
  <c r="G39" i="181"/>
  <c r="E38" i="181"/>
  <c r="F38" i="181"/>
  <c r="G38" i="181"/>
  <c r="E37" i="181"/>
  <c r="F37" i="181"/>
  <c r="G37" i="181"/>
  <c r="E36" i="181"/>
  <c r="F36" i="181"/>
  <c r="G36" i="181"/>
  <c r="E35" i="181"/>
  <c r="F35" i="181"/>
  <c r="G35" i="181"/>
  <c r="E34" i="181"/>
  <c r="F34" i="181"/>
  <c r="G34" i="181"/>
  <c r="E33" i="181"/>
  <c r="E32" i="181"/>
  <c r="F32" i="181"/>
  <c r="G32" i="181"/>
  <c r="E31" i="181"/>
  <c r="F31" i="181"/>
  <c r="G31" i="181"/>
  <c r="E30" i="181"/>
  <c r="F30" i="181"/>
  <c r="G30" i="181"/>
  <c r="E29" i="181"/>
  <c r="E28" i="181"/>
  <c r="F28" i="181"/>
  <c r="G28" i="181"/>
  <c r="E27" i="181"/>
  <c r="E26" i="181"/>
  <c r="F26" i="181"/>
  <c r="G26" i="181"/>
  <c r="E25" i="181"/>
  <c r="E24" i="181"/>
  <c r="F24" i="181"/>
  <c r="G24" i="181"/>
  <c r="E23" i="181"/>
  <c r="F23" i="181"/>
  <c r="G23" i="181"/>
  <c r="E22" i="181"/>
  <c r="F22" i="181"/>
  <c r="G22" i="181"/>
  <c r="E21" i="181"/>
  <c r="F21" i="181"/>
  <c r="G21" i="181"/>
  <c r="E20" i="181"/>
  <c r="F20" i="181"/>
  <c r="G20" i="181"/>
  <c r="E19" i="181"/>
  <c r="E18" i="181"/>
  <c r="F43" i="181"/>
  <c r="G43" i="181"/>
  <c r="F42" i="181"/>
  <c r="G42" i="181"/>
  <c r="F33" i="181"/>
  <c r="G33" i="181"/>
  <c r="F29" i="181"/>
  <c r="G29" i="181"/>
  <c r="F27" i="181"/>
  <c r="G27" i="181"/>
  <c r="F25" i="181"/>
  <c r="G25" i="181"/>
  <c r="F19" i="181"/>
  <c r="G19" i="181"/>
  <c r="F18" i="181"/>
  <c r="G18" i="181"/>
  <c r="D141" i="181"/>
  <c r="D80" i="36"/>
  <c r="B7797" i="106"/>
  <c r="E141" i="181"/>
  <c r="E17" i="181"/>
  <c r="F17" i="181"/>
  <c r="E16" i="181"/>
  <c r="F16" i="181"/>
  <c r="G16" i="181"/>
  <c r="G17" i="181"/>
  <c r="G141" i="181"/>
  <c r="G40" i="108"/>
  <c r="B7799" i="106"/>
  <c r="F141" i="181"/>
  <c r="B7798" i="106"/>
  <c r="E40" i="108"/>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79" s="1"/>
  <c r="A7" i="169"/>
  <c r="B1" i="179" s="1"/>
  <c r="B4" i="177"/>
  <c r="B4" i="176"/>
  <c r="B4" i="175"/>
  <c r="G43" i="174"/>
  <c r="D47" i="174"/>
  <c r="B4" i="174"/>
  <c r="E34" i="173"/>
  <c r="A4"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B2" i="177"/>
  <c r="B2" i="174"/>
  <c r="A1" i="171"/>
  <c r="B2" i="176"/>
  <c r="B1" i="177"/>
  <c r="A2" i="171"/>
  <c r="B1" i="174"/>
  <c r="B7773" i="106"/>
  <c r="B61" i="106"/>
  <c r="B52" i="106"/>
  <c r="B51" i="106"/>
  <c r="B49" i="106"/>
  <c r="B48" i="106"/>
  <c r="B47" i="106"/>
  <c r="B46" i="106"/>
  <c r="B45" i="106"/>
  <c r="B44" i="106"/>
  <c r="B43" i="106"/>
  <c r="B42" i="106"/>
  <c r="B41" i="106"/>
  <c r="B50" i="106"/>
  <c r="F159" i="34"/>
  <c r="B7769" i="106"/>
  <c r="D7769" i="106"/>
  <c r="B7768" i="106"/>
  <c r="B7766" i="106"/>
  <c r="D7766" i="106"/>
  <c r="B7765" i="106"/>
  <c r="B7764" i="106"/>
  <c r="D7764" i="106"/>
  <c r="J85" i="28"/>
  <c r="B7758" i="106"/>
  <c r="D7758" i="106"/>
  <c r="J88" i="28"/>
  <c r="K6" i="29"/>
  <c r="B7763" i="106"/>
  <c r="D7763" i="106"/>
  <c r="B7762" i="106"/>
  <c r="D7762" i="106"/>
  <c r="K12" i="12"/>
  <c r="K23" i="12"/>
  <c r="J12" i="12"/>
  <c r="J21" i="12"/>
  <c r="J23" i="12"/>
  <c r="B7729" i="106"/>
  <c r="D7729" i="106"/>
  <c r="B7734" i="106"/>
  <c r="B7726" i="106"/>
  <c r="D7726" i="106"/>
  <c r="D76" i="36"/>
  <c r="F158" i="34"/>
  <c r="B30" i="36"/>
  <c r="B33" i="36"/>
  <c r="B43" i="36"/>
  <c r="B56" i="36"/>
  <c r="B66" i="36"/>
  <c r="B70" i="36"/>
  <c r="B74" i="36"/>
  <c r="D73" i="36"/>
  <c r="C188" i="5"/>
  <c r="B4395" i="106"/>
  <c r="D4395" i="106"/>
  <c r="C198" i="5"/>
  <c r="B5246" i="106"/>
  <c r="D5246" i="106"/>
  <c r="C204" i="5"/>
  <c r="C209" i="5"/>
  <c r="B4411" i="106"/>
  <c r="D4411" i="106"/>
  <c r="C217" i="5"/>
  <c r="C221" i="5"/>
  <c r="B5304" i="106"/>
  <c r="D5304" i="106"/>
  <c r="C252" i="5"/>
  <c r="B7761" i="106"/>
  <c r="D7761" i="106"/>
  <c r="L127" i="29"/>
  <c r="L129" i="29"/>
  <c r="L139" i="29"/>
  <c r="L149" i="29"/>
  <c r="I7" i="145"/>
  <c r="I6" i="145"/>
  <c r="D82" i="36"/>
  <c r="D78" i="36"/>
  <c r="K75" i="29"/>
  <c r="C14" i="4"/>
  <c r="B2558" i="106"/>
  <c r="D2558" i="106"/>
  <c r="K130" i="29"/>
  <c r="K185" i="29"/>
  <c r="F62" i="34"/>
  <c r="K122" i="29"/>
  <c r="F15" i="145"/>
  <c r="F19" i="145"/>
  <c r="K67" i="29"/>
  <c r="G33" i="108"/>
  <c r="K64" i="29"/>
  <c r="K59" i="29"/>
  <c r="E15" i="145"/>
  <c r="K56" i="29"/>
  <c r="E14" i="145"/>
  <c r="G14" i="145"/>
  <c r="K51" i="29"/>
  <c r="E13" i="145"/>
  <c r="G13"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c r="D78" i="106"/>
  <c r="D79" i="106"/>
  <c r="D80" i="106"/>
  <c r="D81" i="106"/>
  <c r="D82" i="106"/>
  <c r="D83" i="106"/>
  <c r="D84" i="106"/>
  <c r="D85" i="106"/>
  <c r="B86" i="106"/>
  <c r="D86" i="106"/>
  <c r="D87" i="106"/>
  <c r="B88" i="106"/>
  <c r="D88" i="106"/>
  <c r="D89" i="106"/>
  <c r="D90" i="106"/>
  <c r="C34" i="3"/>
  <c r="B91" i="106"/>
  <c r="D91" i="106"/>
  <c r="B92" i="106"/>
  <c r="D92" i="106"/>
  <c r="D94" i="106"/>
  <c r="D95" i="106"/>
  <c r="D96" i="106"/>
  <c r="B97" i="106"/>
  <c r="D97" i="106"/>
  <c r="D98" i="106"/>
  <c r="D99" i="106"/>
  <c r="D100" i="106"/>
  <c r="D101" i="106"/>
  <c r="D102" i="106"/>
  <c r="D103" i="106"/>
  <c r="B104" i="106"/>
  <c r="D104" i="106"/>
  <c r="B105" i="106"/>
  <c r="D105" i="106"/>
  <c r="D106" i="106"/>
  <c r="D107" i="106"/>
  <c r="B108" i="106"/>
  <c r="D108" i="106"/>
  <c r="D13" i="3"/>
  <c r="B109" i="106"/>
  <c r="D109" i="106"/>
  <c r="D110" i="106"/>
  <c r="D111" i="106"/>
  <c r="D112" i="106"/>
  <c r="D113" i="106"/>
  <c r="D114" i="106"/>
  <c r="D115" i="106"/>
  <c r="D116" i="106"/>
  <c r="B117" i="106"/>
  <c r="D117" i="106"/>
  <c r="D118" i="106"/>
  <c r="B119" i="106"/>
  <c r="D119" i="106"/>
  <c r="D120" i="106"/>
  <c r="D121" i="106"/>
  <c r="D34" i="3"/>
  <c r="B123" i="106"/>
  <c r="D123" i="106"/>
  <c r="D125" i="106"/>
  <c r="B126" i="106"/>
  <c r="D126" i="106"/>
  <c r="D127" i="106"/>
  <c r="D128" i="106"/>
  <c r="B129" i="106"/>
  <c r="D129" i="106"/>
  <c r="B130" i="106"/>
  <c r="D130" i="106"/>
  <c r="E13" i="3"/>
  <c r="B131" i="106"/>
  <c r="D131" i="106"/>
  <c r="D132" i="106"/>
  <c r="D133" i="106"/>
  <c r="B134" i="106"/>
  <c r="D134" i="106"/>
  <c r="D135" i="106"/>
  <c r="D136" i="106"/>
  <c r="D137" i="106"/>
  <c r="D138" i="106"/>
  <c r="E34" i="3"/>
  <c r="B140" i="106"/>
  <c r="D140" i="106"/>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c r="D158" i="106"/>
  <c r="D159" i="106"/>
  <c r="D160" i="106"/>
  <c r="D161" i="106"/>
  <c r="D162" i="106"/>
  <c r="D163" i="106"/>
  <c r="B164" i="106"/>
  <c r="D164" i="106"/>
  <c r="D165" i="106"/>
  <c r="B166" i="106"/>
  <c r="D166" i="106"/>
  <c r="D167" i="106"/>
  <c r="D168" i="106"/>
  <c r="F34" i="3"/>
  <c r="B170" i="106"/>
  <c r="D170" i="106"/>
  <c r="D172" i="106"/>
  <c r="B173" i="106"/>
  <c r="D173" i="106"/>
  <c r="D174" i="106"/>
  <c r="D175" i="106"/>
  <c r="D176" i="106"/>
  <c r="B177" i="106"/>
  <c r="D177" i="106"/>
  <c r="D178" i="106"/>
  <c r="B179" i="106"/>
  <c r="D179" i="106"/>
  <c r="G13" i="3"/>
  <c r="B180" i="106"/>
  <c r="D180" i="106"/>
  <c r="D181" i="106"/>
  <c r="D182" i="106"/>
  <c r="D183" i="106"/>
  <c r="B184" i="106"/>
  <c r="D184" i="106"/>
  <c r="B185" i="106"/>
  <c r="D185" i="106"/>
  <c r="D186" i="106"/>
  <c r="D187" i="106"/>
  <c r="G34" i="3"/>
  <c r="B189" i="106"/>
  <c r="D189" i="106"/>
  <c r="D191" i="106"/>
  <c r="D192" i="106"/>
  <c r="D193" i="106"/>
  <c r="D194" i="106"/>
  <c r="D195" i="106"/>
  <c r="D196" i="106"/>
  <c r="D197" i="106"/>
  <c r="B198" i="106"/>
  <c r="D198" i="106"/>
  <c r="B199" i="106"/>
  <c r="D199" i="106"/>
  <c r="D200" i="106"/>
  <c r="D201" i="106"/>
  <c r="B202" i="106"/>
  <c r="D202" i="106"/>
  <c r="H13" i="3"/>
  <c r="B203" i="106"/>
  <c r="D203" i="106"/>
  <c r="D204" i="106"/>
  <c r="D205" i="106"/>
  <c r="B206" i="106"/>
  <c r="D206" i="106"/>
  <c r="D207" i="106"/>
  <c r="B208" i="106"/>
  <c r="D208" i="106"/>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79" i="106"/>
  <c r="D279" i="106"/>
  <c r="B280" i="106"/>
  <c r="D280" i="106"/>
  <c r="M41" i="3"/>
  <c r="B281" i="106"/>
  <c r="D281" i="106"/>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c r="B728" i="106"/>
  <c r="D728" i="106"/>
  <c r="B729" i="106"/>
  <c r="D729" i="106"/>
  <c r="B730" i="106"/>
  <c r="D730" i="106"/>
  <c r="B732" i="106"/>
  <c r="D732" i="106"/>
  <c r="B733" i="106"/>
  <c r="D733" i="106"/>
  <c r="B735" i="106"/>
  <c r="D735" i="106"/>
  <c r="B736" i="106"/>
  <c r="D736" i="106"/>
  <c r="C57" i="29"/>
  <c r="B737" i="106"/>
  <c r="D737" i="106"/>
  <c r="B738" i="106"/>
  <c r="D738" i="106"/>
  <c r="B739" i="106"/>
  <c r="D739" i="106"/>
  <c r="B740" i="106"/>
  <c r="D740" i="106"/>
  <c r="B741" i="106"/>
  <c r="D741" i="106"/>
  <c r="B742" i="106"/>
  <c r="D742" i="106"/>
  <c r="B743" i="106"/>
  <c r="D743" i="106"/>
  <c r="D744" i="106"/>
  <c r="C65" i="29"/>
  <c r="B745" i="106"/>
  <c r="D745" i="106"/>
  <c r="B746" i="106"/>
  <c r="D746" i="106"/>
  <c r="B747" i="106"/>
  <c r="D747" i="106"/>
  <c r="B748" i="106"/>
  <c r="D748" i="106"/>
  <c r="B749" i="106"/>
  <c r="D749" i="106"/>
  <c r="D750" i="106"/>
  <c r="B751" i="106"/>
  <c r="D751" i="106"/>
  <c r="D752" i="106"/>
  <c r="C72" i="29"/>
  <c r="B753" i="106"/>
  <c r="D753" i="106"/>
  <c r="B754" i="106"/>
  <c r="D754" i="106"/>
  <c r="B756" i="106"/>
  <c r="D756" i="106"/>
  <c r="D758" i="106"/>
  <c r="D759" i="106"/>
  <c r="D760" i="106"/>
  <c r="D761" i="106"/>
  <c r="D762" i="106"/>
  <c r="B763" i="106"/>
  <c r="D763" i="106"/>
  <c r="B764" i="106"/>
  <c r="D764" i="106"/>
  <c r="D765" i="106"/>
  <c r="D766" i="106"/>
  <c r="D767" i="106"/>
  <c r="D768" i="106"/>
  <c r="D769" i="106"/>
  <c r="B770" i="106"/>
  <c r="D770" i="106"/>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c r="B786" i="106"/>
  <c r="D786" i="106"/>
  <c r="B787" i="106"/>
  <c r="D787" i="106"/>
  <c r="B788" i="106"/>
  <c r="D788" i="106"/>
  <c r="D47" i="29"/>
  <c r="B789" i="106"/>
  <c r="D789" i="106"/>
  <c r="B790" i="106"/>
  <c r="D790" i="106"/>
  <c r="B791" i="106"/>
  <c r="D791" i="106"/>
  <c r="D53" i="29"/>
  <c r="B792" i="106"/>
  <c r="D792" i="106"/>
  <c r="B793" i="106"/>
  <c r="D793" i="106"/>
  <c r="B794" i="106"/>
  <c r="D794" i="106"/>
  <c r="D57" i="29"/>
  <c r="B795" i="106"/>
  <c r="D795" i="106"/>
  <c r="B796" i="106"/>
  <c r="D796" i="106"/>
  <c r="B797" i="106"/>
  <c r="D797" i="106"/>
  <c r="B798" i="106"/>
  <c r="D798" i="106"/>
  <c r="B799" i="106"/>
  <c r="D799" i="106"/>
  <c r="B800" i="106"/>
  <c r="D800" i="106"/>
  <c r="B801" i="106"/>
  <c r="D801" i="106"/>
  <c r="D802" i="106"/>
  <c r="D65" i="29"/>
  <c r="B803" i="106"/>
  <c r="D803" i="106"/>
  <c r="B804" i="106"/>
  <c r="D804" i="106"/>
  <c r="B805" i="106"/>
  <c r="D805" i="106"/>
  <c r="B806" i="106"/>
  <c r="D806" i="106"/>
  <c r="B807" i="106"/>
  <c r="D807" i="106"/>
  <c r="D808" i="106"/>
  <c r="B809" i="106"/>
  <c r="D809" i="106"/>
  <c r="D810" i="106"/>
  <c r="D72" i="29"/>
  <c r="B811" i="106"/>
  <c r="D811" i="106"/>
  <c r="B812" i="106"/>
  <c r="D812" i="106"/>
  <c r="B814" i="106"/>
  <c r="D814" i="106"/>
  <c r="D816" i="106"/>
  <c r="D817" i="106"/>
  <c r="D818" i="106"/>
  <c r="D819" i="106"/>
  <c r="D820" i="106"/>
  <c r="B821" i="106"/>
  <c r="D821" i="106"/>
  <c r="B822" i="106"/>
  <c r="D822" i="106"/>
  <c r="D823" i="106"/>
  <c r="D824" i="106"/>
  <c r="D825" i="106"/>
  <c r="D826" i="106"/>
  <c r="D827" i="106"/>
  <c r="B828" i="106"/>
  <c r="D828" i="106"/>
  <c r="D829" i="106"/>
  <c r="D830" i="106"/>
  <c r="D831" i="106"/>
  <c r="B832" i="106"/>
  <c r="D832" i="106"/>
  <c r="B833" i="106"/>
  <c r="D833" i="106"/>
  <c r="B834" i="106"/>
  <c r="D834" i="106"/>
  <c r="B835" i="106"/>
  <c r="D835" i="106"/>
  <c r="E33" i="29"/>
  <c r="B836" i="106"/>
  <c r="D836" i="106"/>
  <c r="B837" i="106"/>
  <c r="D837" i="106"/>
  <c r="B838" i="106"/>
  <c r="D838" i="106"/>
  <c r="B839" i="106"/>
  <c r="D839" i="106"/>
  <c r="B840" i="106"/>
  <c r="D840" i="106"/>
  <c r="B841" i="106"/>
  <c r="D841" i="106"/>
  <c r="B842" i="106"/>
  <c r="D842" i="106"/>
  <c r="E42" i="29"/>
  <c r="B843" i="106"/>
  <c r="D843" i="106"/>
  <c r="B844" i="106"/>
  <c r="D844" i="106"/>
  <c r="B845" i="106"/>
  <c r="D845" i="106"/>
  <c r="B846" i="106"/>
  <c r="D846" i="106"/>
  <c r="E47" i="29"/>
  <c r="B848" i="106"/>
  <c r="D848" i="106"/>
  <c r="B849" i="106"/>
  <c r="D849" i="106"/>
  <c r="E53" i="29"/>
  <c r="B850" i="106"/>
  <c r="D850" i="106"/>
  <c r="B851" i="106"/>
  <c r="D851" i="106"/>
  <c r="B852" i="106"/>
  <c r="D852" i="106"/>
  <c r="E57" i="29"/>
  <c r="B853" i="106"/>
  <c r="D853" i="106"/>
  <c r="B854" i="106"/>
  <c r="D854" i="106"/>
  <c r="B855" i="106"/>
  <c r="D855" i="106"/>
  <c r="B856" i="106"/>
  <c r="D856" i="106"/>
  <c r="B857" i="106"/>
  <c r="D857" i="106"/>
  <c r="B858" i="106"/>
  <c r="D858" i="106"/>
  <c r="B859" i="106"/>
  <c r="D859" i="106"/>
  <c r="D860" i="106"/>
  <c r="E65" i="29"/>
  <c r="B861" i="106"/>
  <c r="D861" i="106"/>
  <c r="B862" i="106"/>
  <c r="D862" i="106"/>
  <c r="B863" i="106"/>
  <c r="D863" i="106"/>
  <c r="B864" i="106"/>
  <c r="D864" i="106"/>
  <c r="B865" i="106"/>
  <c r="D865" i="106"/>
  <c r="D866" i="106"/>
  <c r="B867" i="106"/>
  <c r="D867" i="106"/>
  <c r="D868" i="106"/>
  <c r="E72" i="29"/>
  <c r="B869" i="106"/>
  <c r="D869" i="106"/>
  <c r="B870" i="106"/>
  <c r="D870" i="106"/>
  <c r="B872" i="106"/>
  <c r="D872" i="106"/>
  <c r="E84" i="29"/>
  <c r="B2789" i="106"/>
  <c r="D2789" i="106"/>
  <c r="E100" i="29"/>
  <c r="D874" i="106"/>
  <c r="D875" i="106"/>
  <c r="D876" i="106"/>
  <c r="D877" i="106"/>
  <c r="D878" i="106"/>
  <c r="B879" i="106"/>
  <c r="D879" i="106"/>
  <c r="B880" i="106"/>
  <c r="D880" i="106"/>
  <c r="D881" i="106"/>
  <c r="D882" i="106"/>
  <c r="D883" i="106"/>
  <c r="D884" i="106"/>
  <c r="D885" i="106"/>
  <c r="B886" i="106"/>
  <c r="D886" i="106"/>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c r="B902" i="106"/>
  <c r="D902" i="106"/>
  <c r="B903" i="106"/>
  <c r="D903" i="106"/>
  <c r="B904" i="106"/>
  <c r="D904" i="106"/>
  <c r="F47" i="29"/>
  <c r="B906" i="106"/>
  <c r="D906" i="106"/>
  <c r="B907" i="106"/>
  <c r="D907" i="106"/>
  <c r="F53" i="29"/>
  <c r="B908" i="106"/>
  <c r="D908" i="106"/>
  <c r="B909" i="106"/>
  <c r="D909" i="106"/>
  <c r="B910" i="106"/>
  <c r="D910" i="106"/>
  <c r="F57" i="29"/>
  <c r="B911" i="106"/>
  <c r="D911" i="106"/>
  <c r="B912" i="106"/>
  <c r="D912" i="106"/>
  <c r="B913" i="106"/>
  <c r="D913" i="106"/>
  <c r="B914" i="106"/>
  <c r="D914" i="106"/>
  <c r="B915" i="106"/>
  <c r="D915" i="106"/>
  <c r="B916" i="106"/>
  <c r="D916" i="106"/>
  <c r="B917" i="106"/>
  <c r="D917" i="106"/>
  <c r="D918" i="106"/>
  <c r="F65" i="29"/>
  <c r="B919" i="106"/>
  <c r="D919" i="106"/>
  <c r="B920" i="106"/>
  <c r="D920" i="106"/>
  <c r="B921" i="106"/>
  <c r="D921" i="106"/>
  <c r="B922" i="106"/>
  <c r="D922" i="106"/>
  <c r="B923" i="106"/>
  <c r="D923" i="106"/>
  <c r="D924" i="106"/>
  <c r="B925" i="106"/>
  <c r="D925" i="106"/>
  <c r="D926" i="106"/>
  <c r="F72" i="29"/>
  <c r="B927" i="106"/>
  <c r="D927" i="106"/>
  <c r="B928" i="106"/>
  <c r="D928" i="106"/>
  <c r="B930" i="106"/>
  <c r="D930" i="106"/>
  <c r="D932" i="106"/>
  <c r="D933" i="106"/>
  <c r="D934" i="106"/>
  <c r="D935" i="106"/>
  <c r="D936" i="106"/>
  <c r="B937" i="106"/>
  <c r="D937" i="106"/>
  <c r="B938" i="106"/>
  <c r="D938" i="106"/>
  <c r="D939" i="106"/>
  <c r="D940" i="106"/>
  <c r="D941" i="106"/>
  <c r="D942" i="106"/>
  <c r="D943" i="106"/>
  <c r="B944" i="106"/>
  <c r="D944" i="106"/>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c r="B960" i="106"/>
  <c r="D960" i="106"/>
  <c r="B961" i="106"/>
  <c r="D961" i="106"/>
  <c r="B962" i="106"/>
  <c r="D962" i="106"/>
  <c r="G47" i="29"/>
  <c r="B963" i="106"/>
  <c r="D963" i="106"/>
  <c r="B964" i="106"/>
  <c r="D964" i="106"/>
  <c r="B965" i="106"/>
  <c r="D965" i="106"/>
  <c r="G53" i="29"/>
  <c r="B966" i="106"/>
  <c r="D966" i="106"/>
  <c r="B967" i="106"/>
  <c r="D967" i="106"/>
  <c r="B968" i="106"/>
  <c r="D968" i="106"/>
  <c r="G57" i="29"/>
  <c r="B969" i="106"/>
  <c r="D969" i="106"/>
  <c r="B970" i="106"/>
  <c r="D970" i="106"/>
  <c r="B971" i="106"/>
  <c r="D971" i="106"/>
  <c r="B972" i="106"/>
  <c r="D972" i="106"/>
  <c r="B973" i="106"/>
  <c r="D973" i="106"/>
  <c r="B974" i="106"/>
  <c r="D974" i="106"/>
  <c r="B975" i="106"/>
  <c r="D975" i="106"/>
  <c r="D976" i="106"/>
  <c r="G65" i="29"/>
  <c r="B977" i="106"/>
  <c r="D977" i="106"/>
  <c r="B978" i="106"/>
  <c r="D978" i="106"/>
  <c r="B979" i="106"/>
  <c r="D979" i="106"/>
  <c r="B980" i="106"/>
  <c r="D980" i="106"/>
  <c r="B981" i="106"/>
  <c r="D981" i="106"/>
  <c r="D982" i="106"/>
  <c r="B983" i="106"/>
  <c r="D983" i="106"/>
  <c r="D984" i="106"/>
  <c r="G72" i="29"/>
  <c r="B985" i="106"/>
  <c r="D985" i="106"/>
  <c r="B986" i="106"/>
  <c r="D986" i="106"/>
  <c r="B988" i="106"/>
  <c r="D988" i="106"/>
  <c r="D990" i="106"/>
  <c r="D991" i="106"/>
  <c r="D992" i="106"/>
  <c r="D993" i="106"/>
  <c r="D994" i="106"/>
  <c r="B995" i="106"/>
  <c r="D995" i="106"/>
  <c r="B996" i="106"/>
  <c r="D996" i="106"/>
  <c r="D997" i="106"/>
  <c r="D998" i="106"/>
  <c r="D999" i="106"/>
  <c r="D1000" i="106"/>
  <c r="D1001" i="106"/>
  <c r="B1002" i="106"/>
  <c r="D1002" i="106"/>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c r="B1018" i="106"/>
  <c r="D1018" i="106"/>
  <c r="B1019" i="106"/>
  <c r="D1019" i="106"/>
  <c r="B1020" i="106"/>
  <c r="D1020" i="106"/>
  <c r="H47" i="29"/>
  <c r="B1022" i="106"/>
  <c r="D1022" i="106"/>
  <c r="B1023" i="106"/>
  <c r="D1023" i="106"/>
  <c r="H53" i="29"/>
  <c r="B1024" i="106"/>
  <c r="D1024" i="106"/>
  <c r="B1025" i="106"/>
  <c r="D1025" i="106"/>
  <c r="B1026" i="106"/>
  <c r="D1026" i="106"/>
  <c r="H57" i="29"/>
  <c r="B1027" i="106"/>
  <c r="D1027" i="106"/>
  <c r="B1028" i="106"/>
  <c r="D1028" i="106"/>
  <c r="B1029" i="106"/>
  <c r="D1029" i="106"/>
  <c r="B1030" i="106"/>
  <c r="D1030" i="106"/>
  <c r="B1031" i="106"/>
  <c r="D1031" i="106"/>
  <c r="B1032" i="106"/>
  <c r="D1032" i="106"/>
  <c r="B1033" i="106"/>
  <c r="D1033" i="106"/>
  <c r="D1034" i="106"/>
  <c r="H65" i="29"/>
  <c r="B1035" i="106"/>
  <c r="D1035" i="106"/>
  <c r="B1036" i="106"/>
  <c r="D1036" i="106"/>
  <c r="B1037" i="106"/>
  <c r="D1037" i="106"/>
  <c r="B1038" i="106"/>
  <c r="D1038" i="106"/>
  <c r="B1039" i="106"/>
  <c r="D1039" i="106"/>
  <c r="D1040" i="106"/>
  <c r="B1041" i="106"/>
  <c r="D1041" i="106"/>
  <c r="D1042" i="106"/>
  <c r="H72" i="29"/>
  <c r="B1043" i="106"/>
  <c r="D1043" i="106"/>
  <c r="B1044" i="106"/>
  <c r="D1044" i="106"/>
  <c r="B1046" i="106"/>
  <c r="D1046" i="106"/>
  <c r="H84" i="29"/>
  <c r="B2081" i="106"/>
  <c r="D2081" i="106"/>
  <c r="H92" i="29"/>
  <c r="K92" i="29"/>
  <c r="B2089" i="106"/>
  <c r="D2089" i="106"/>
  <c r="H100" i="29"/>
  <c r="B1048" i="106"/>
  <c r="D1048" i="106"/>
  <c r="B1049" i="106"/>
  <c r="D1049" i="106"/>
  <c r="D1050" i="106"/>
  <c r="B1051" i="106"/>
  <c r="D1051" i="106"/>
  <c r="D1052" i="106"/>
  <c r="H110" i="29"/>
  <c r="B1053" i="106"/>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c r="D1094" i="106"/>
  <c r="D1095" i="106"/>
  <c r="D1096" i="106"/>
  <c r="D1097" i="106"/>
  <c r="D1098" i="106"/>
  <c r="D1099" i="106"/>
  <c r="K18" i="29"/>
  <c r="B1100" i="106"/>
  <c r="D1100" i="106"/>
  <c r="D1101" i="106"/>
  <c r="D1102" i="106"/>
  <c r="D1103" i="106"/>
  <c r="K12" i="29"/>
  <c r="B1104" i="106"/>
  <c r="D1104" i="106"/>
  <c r="K14" i="29"/>
  <c r="B1106" i="106"/>
  <c r="D1106" i="106"/>
  <c r="K15" i="29"/>
  <c r="B1107" i="106"/>
  <c r="D1107" i="106"/>
  <c r="K36" i="29"/>
  <c r="K37" i="29"/>
  <c r="B1110" i="106"/>
  <c r="D1110" i="106"/>
  <c r="K38" i="29"/>
  <c r="B1111" i="106"/>
  <c r="D1111" i="106"/>
  <c r="K39" i="29"/>
  <c r="B1112" i="106"/>
  <c r="D1112" i="106"/>
  <c r="K40" i="29"/>
  <c r="B1113" i="106"/>
  <c r="D1113" i="106"/>
  <c r="K41" i="29"/>
  <c r="B1114" i="106"/>
  <c r="D1114" i="106"/>
  <c r="K46" i="29"/>
  <c r="B1118" i="106"/>
  <c r="D1118" i="106"/>
  <c r="K49" i="29"/>
  <c r="B1120" i="106"/>
  <c r="D1120" i="106"/>
  <c r="K55" i="29"/>
  <c r="B1124" i="106"/>
  <c r="D1124" i="106"/>
  <c r="B1126" i="106"/>
  <c r="D1126" i="106"/>
  <c r="K60" i="29"/>
  <c r="K61" i="29"/>
  <c r="B1128" i="106"/>
  <c r="D1128" i="106"/>
  <c r="K62" i="29"/>
  <c r="B1129" i="106"/>
  <c r="D1129" i="106"/>
  <c r="K63" i="29"/>
  <c r="B1130" i="106"/>
  <c r="D1130" i="106"/>
  <c r="D1132" i="106"/>
  <c r="K68" i="29"/>
  <c r="G34" i="108"/>
  <c r="K69" i="29"/>
  <c r="B1136" i="106"/>
  <c r="D1136" i="106"/>
  <c r="K70" i="29"/>
  <c r="B1137" i="106"/>
  <c r="D1137" i="106"/>
  <c r="D1138" i="106"/>
  <c r="K71" i="29"/>
  <c r="B1139" i="106"/>
  <c r="D1139" i="106"/>
  <c r="D1140" i="106"/>
  <c r="K73" i="29"/>
  <c r="B1142" i="106"/>
  <c r="D1142" i="106"/>
  <c r="K78" i="29"/>
  <c r="B2973" i="106"/>
  <c r="D2973" i="106"/>
  <c r="K79" i="29"/>
  <c r="B2974" i="106"/>
  <c r="D2974" i="106"/>
  <c r="K80" i="29"/>
  <c r="K81" i="29"/>
  <c r="B2976" i="106"/>
  <c r="D2976" i="106"/>
  <c r="K82" i="29"/>
  <c r="K83" i="29"/>
  <c r="B2978" i="106"/>
  <c r="D2978" i="106"/>
  <c r="K93" i="29"/>
  <c r="K94" i="29"/>
  <c r="K95" i="29"/>
  <c r="K96" i="29"/>
  <c r="K97" i="29"/>
  <c r="K98" i="29"/>
  <c r="K99" i="29"/>
  <c r="K101" i="29"/>
  <c r="B7015" i="106"/>
  <c r="D7015" i="106"/>
  <c r="K105" i="29"/>
  <c r="K106" i="29"/>
  <c r="B1147" i="106"/>
  <c r="D1147" i="106"/>
  <c r="D1148" i="106"/>
  <c r="K109" i="29"/>
  <c r="B1149" i="106"/>
  <c r="D1149" i="106"/>
  <c r="D1150" i="106"/>
  <c r="K107" i="29"/>
  <c r="B2795" i="106"/>
  <c r="D2795" i="106"/>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3" i="106"/>
  <c r="D1223" i="106"/>
  <c r="B1224" i="106"/>
  <c r="D1224" i="106"/>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G127" i="29"/>
  <c r="B1257" i="106"/>
  <c r="D1257" i="106"/>
  <c r="B1260" i="106"/>
  <c r="D1260" i="106"/>
  <c r="B1261" i="106"/>
  <c r="D1261" i="106"/>
  <c r="B1262" i="106"/>
  <c r="D1262" i="106"/>
  <c r="D1263" i="106"/>
  <c r="H127" i="29"/>
  <c r="B1265" i="106"/>
  <c r="D1265" i="106"/>
  <c r="H139" i="29"/>
  <c r="B1267" i="106"/>
  <c r="D1267" i="106"/>
  <c r="B1268" i="106"/>
  <c r="D1268" i="106"/>
  <c r="B1269" i="106"/>
  <c r="D1269" i="106"/>
  <c r="B1270" i="106"/>
  <c r="D1270" i="106"/>
  <c r="D1271" i="106"/>
  <c r="H147" i="29"/>
  <c r="H149" i="29"/>
  <c r="B1272" i="106"/>
  <c r="D1272" i="106"/>
  <c r="K123" i="29"/>
  <c r="K124" i="29"/>
  <c r="B1276" i="106"/>
  <c r="D1276" i="106"/>
  <c r="K126" i="29"/>
  <c r="B1277" i="106"/>
  <c r="D1277" i="106"/>
  <c r="D1278" i="106"/>
  <c r="K125" i="29"/>
  <c r="K128" i="29"/>
  <c r="B1280" i="106"/>
  <c r="D1280" i="106"/>
  <c r="K120" i="29"/>
  <c r="K134" i="29"/>
  <c r="K135" i="29"/>
  <c r="B2987" i="106"/>
  <c r="D2987" i="106"/>
  <c r="K136" i="29"/>
  <c r="B2988" i="106"/>
  <c r="D2988" i="106"/>
  <c r="K138" i="29"/>
  <c r="B2094" i="106"/>
  <c r="D2094" i="106"/>
  <c r="K142" i="29"/>
  <c r="K143" i="29"/>
  <c r="B1284" i="106"/>
  <c r="D1284" i="106"/>
  <c r="K146" i="29"/>
  <c r="B1285" i="106"/>
  <c r="D1285" i="106"/>
  <c r="D1286" i="106"/>
  <c r="K144" i="29"/>
  <c r="K145" i="29"/>
  <c r="B2811" i="106"/>
  <c r="D2811" i="106"/>
  <c r="K148" i="29"/>
  <c r="B7050" i="106"/>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10" i="106"/>
  <c r="D1310" i="106"/>
  <c r="B1311" i="106"/>
  <c r="D1311" i="106"/>
  <c r="B1312" i="106"/>
  <c r="D1312" i="106"/>
  <c r="B1313" i="106"/>
  <c r="D1313" i="106"/>
  <c r="H168" i="29"/>
  <c r="B1314" i="106"/>
  <c r="D1314" i="106"/>
  <c r="B1315" i="106"/>
  <c r="D1315" i="106"/>
  <c r="B1316" i="106"/>
  <c r="D1316" i="106"/>
  <c r="D1319" i="106"/>
  <c r="D1320" i="106"/>
  <c r="D1321" i="106"/>
  <c r="D1322" i="106"/>
  <c r="B1323" i="106"/>
  <c r="D1323" i="106"/>
  <c r="K163" i="29"/>
  <c r="B1324" i="106"/>
  <c r="D1324" i="106"/>
  <c r="K164" i="29"/>
  <c r="B1325" i="106"/>
  <c r="D1325" i="106"/>
  <c r="K169" i="29"/>
  <c r="B1326" i="106"/>
  <c r="D1326" i="106"/>
  <c r="K167" i="29"/>
  <c r="B1327" i="106"/>
  <c r="D1327" i="106"/>
  <c r="K165" i="29"/>
  <c r="B2818" i="106"/>
  <c r="D2818" i="106"/>
  <c r="K166" i="29"/>
  <c r="K170" i="29"/>
  <c r="K171" i="29"/>
  <c r="B1330" i="106"/>
  <c r="D1330" i="106"/>
  <c r="D1334" i="106"/>
  <c r="B1335" i="106"/>
  <c r="D1335" i="106"/>
  <c r="D1336" i="106"/>
  <c r="D1337" i="106"/>
  <c r="B1338" i="106"/>
  <c r="D1338" i="106"/>
  <c r="C184" i="29"/>
  <c r="B1341" i="106"/>
  <c r="D1341" i="106"/>
  <c r="D1342" i="106"/>
  <c r="D1343" i="106"/>
  <c r="B1344" i="106"/>
  <c r="D1344" i="106"/>
  <c r="D184" i="29"/>
  <c r="B1347" i="106"/>
  <c r="D1347" i="106"/>
  <c r="D1348" i="106"/>
  <c r="D1349" i="106"/>
  <c r="B1350" i="106"/>
  <c r="D1350" i="106"/>
  <c r="E184" i="29"/>
  <c r="B1351" i="106"/>
  <c r="D1351" i="106"/>
  <c r="E194" i="29"/>
  <c r="E196" i="29"/>
  <c r="B1354" i="106"/>
  <c r="D1354" i="106"/>
  <c r="D1355" i="106"/>
  <c r="D1356" i="106"/>
  <c r="B1357" i="106"/>
  <c r="D1357" i="106"/>
  <c r="F184" i="29"/>
  <c r="B1360" i="106"/>
  <c r="D1360" i="106"/>
  <c r="D1361" i="106"/>
  <c r="D1362" i="106"/>
  <c r="B1363" i="106"/>
  <c r="D1363" i="106"/>
  <c r="G184" i="29"/>
  <c r="B1364" i="106"/>
  <c r="D1364" i="106"/>
  <c r="G210" i="29"/>
  <c r="B1365" i="106"/>
  <c r="D1365" i="106"/>
  <c r="B1366" i="106"/>
  <c r="D1366" i="106"/>
  <c r="D1367" i="106"/>
  <c r="D1368" i="106"/>
  <c r="B1369" i="106"/>
  <c r="D1369" i="106"/>
  <c r="H184" i="29"/>
  <c r="B1370" i="106"/>
  <c r="D1370" i="106"/>
  <c r="B1371" i="106"/>
  <c r="D1371" i="106"/>
  <c r="B1372" i="106"/>
  <c r="D1372" i="106"/>
  <c r="B1373" i="106"/>
  <c r="D1373" i="106"/>
  <c r="D1374" i="106"/>
  <c r="H204" i="29"/>
  <c r="H208" i="29"/>
  <c r="B1375" i="106"/>
  <c r="D1375" i="106"/>
  <c r="H194" i="29"/>
  <c r="K182" i="29"/>
  <c r="B1377" i="106"/>
  <c r="D1377" i="106"/>
  <c r="D1378" i="106"/>
  <c r="D1379" i="106"/>
  <c r="K183" i="29"/>
  <c r="B1380" i="106"/>
  <c r="D1380" i="106"/>
  <c r="K180" i="29"/>
  <c r="K184" i="29"/>
  <c r="F13" i="4"/>
  <c r="B2596" i="106"/>
  <c r="D2596" i="106"/>
  <c r="K188" i="29"/>
  <c r="B3007" i="106"/>
  <c r="D3007" i="106"/>
  <c r="K189" i="29"/>
  <c r="B3008" i="106"/>
  <c r="D3008" i="106"/>
  <c r="K190" i="29"/>
  <c r="K191" i="29"/>
  <c r="B3010" i="106"/>
  <c r="D3010" i="106"/>
  <c r="K192" i="29"/>
  <c r="K193" i="29"/>
  <c r="B3012" i="106"/>
  <c r="D3012" i="106"/>
  <c r="K195" i="29"/>
  <c r="B2839" i="106"/>
  <c r="K199" i="29"/>
  <c r="B1383" i="106"/>
  <c r="D1383" i="106"/>
  <c r="K200" i="29"/>
  <c r="B1384" i="106"/>
  <c r="D1384" i="106"/>
  <c r="K203" i="29"/>
  <c r="B1385" i="106"/>
  <c r="D1385" i="106"/>
  <c r="D1386" i="106"/>
  <c r="K201" i="29"/>
  <c r="B2841" i="106"/>
  <c r="D2841" i="106"/>
  <c r="K202" i="29"/>
  <c r="K205" i="29"/>
  <c r="B7068" i="106"/>
  <c r="D7068" i="106"/>
  <c r="K206" i="29"/>
  <c r="K207" i="29"/>
  <c r="B7070" i="106"/>
  <c r="D7070" i="106"/>
  <c r="D1390" i="106"/>
  <c r="D1391" i="106"/>
  <c r="D1392" i="106"/>
  <c r="D1393" i="106"/>
  <c r="D1394" i="106"/>
  <c r="D1395" i="106"/>
  <c r="B1396" i="106"/>
  <c r="D1396" i="106"/>
  <c r="D1397" i="106"/>
  <c r="D1398" i="106"/>
  <c r="D1399" i="106"/>
  <c r="D1400" i="106"/>
  <c r="D1401" i="106"/>
  <c r="B1402" i="106"/>
  <c r="D1402" i="106"/>
  <c r="D1403" i="106"/>
  <c r="D1404" i="106"/>
  <c r="D1405" i="106"/>
  <c r="B1406" i="106"/>
  <c r="D1406" i="106"/>
  <c r="B1407" i="106"/>
  <c r="D1407" i="106"/>
  <c r="B1408" i="106"/>
  <c r="D1408" i="106"/>
  <c r="B1409" i="106"/>
  <c r="D1409" i="106"/>
  <c r="D229" i="29"/>
  <c r="B1411" i="106"/>
  <c r="D1411" i="106"/>
  <c r="B1412" i="106"/>
  <c r="D1412" i="106"/>
  <c r="B1413" i="106"/>
  <c r="D1413" i="106"/>
  <c r="B1414" i="106"/>
  <c r="D1414" i="106"/>
  <c r="B1415" i="106"/>
  <c r="D1415" i="106"/>
  <c r="B1416" i="106"/>
  <c r="D1416" i="106"/>
  <c r="D238" i="29"/>
  <c r="B1418" i="106"/>
  <c r="D1418" i="106"/>
  <c r="B1419" i="106"/>
  <c r="D1419" i="106"/>
  <c r="B1420" i="106"/>
  <c r="D1420" i="106"/>
  <c r="D243" i="29"/>
  <c r="B1421" i="106"/>
  <c r="D1421" i="106"/>
  <c r="B1422" i="106"/>
  <c r="D1422" i="106"/>
  <c r="B1423" i="106"/>
  <c r="D1423" i="106"/>
  <c r="D257" i="29"/>
  <c r="B1424" i="106"/>
  <c r="D1424" i="106"/>
  <c r="B1425" i="106"/>
  <c r="D1425" i="106"/>
  <c r="B1426" i="106"/>
  <c r="D1426" i="106"/>
  <c r="D261" i="29"/>
  <c r="B1427" i="106"/>
  <c r="D1427" i="106"/>
  <c r="B1428" i="106"/>
  <c r="D1428" i="106"/>
  <c r="B1429" i="106"/>
  <c r="D1429" i="106"/>
  <c r="B1430" i="106"/>
  <c r="D1430" i="106"/>
  <c r="B1431" i="106"/>
  <c r="D1431" i="106"/>
  <c r="B1432" i="106"/>
  <c r="D1432" i="106"/>
  <c r="B1433" i="106"/>
  <c r="D1433" i="106"/>
  <c r="B1434" i="106"/>
  <c r="D1434" i="106"/>
  <c r="D1435" i="106"/>
  <c r="D270" i="29"/>
  <c r="B1436" i="106"/>
  <c r="D1436" i="106"/>
  <c r="B1437" i="106"/>
  <c r="D1437" i="106"/>
  <c r="B1438" i="106"/>
  <c r="D1438" i="106"/>
  <c r="B1439" i="106"/>
  <c r="D1439" i="106"/>
  <c r="B1440" i="106"/>
  <c r="D1440" i="106"/>
  <c r="D1441" i="106"/>
  <c r="B1442" i="106"/>
  <c r="D1442" i="106"/>
  <c r="D1443" i="106"/>
  <c r="D277" i="29"/>
  <c r="B1444" i="106"/>
  <c r="D1444" i="106"/>
  <c r="B1445" i="106"/>
  <c r="D1445" i="106"/>
  <c r="B1447" i="106"/>
  <c r="D1447" i="106"/>
  <c r="B1449" i="106"/>
  <c r="D1449" i="106"/>
  <c r="B1450" i="106"/>
  <c r="D1450" i="106"/>
  <c r="B1451" i="106"/>
  <c r="D1451" i="106"/>
  <c r="H293" i="29"/>
  <c r="B1452" i="106"/>
  <c r="D1452" i="106"/>
  <c r="D1453" i="106"/>
  <c r="D1455" i="106"/>
  <c r="D1456" i="106"/>
  <c r="D1457" i="106"/>
  <c r="D1458" i="106"/>
  <c r="D1459" i="106"/>
  <c r="K225" i="29"/>
  <c r="B1460" i="106"/>
  <c r="D1460" i="106"/>
  <c r="D1461" i="106"/>
  <c r="D1462" i="106"/>
  <c r="D1463" i="106"/>
  <c r="D1464" i="106"/>
  <c r="D1465" i="106"/>
  <c r="K227" i="29"/>
  <c r="B1466" i="106"/>
  <c r="D1466" i="106"/>
  <c r="D1467" i="106"/>
  <c r="D1468" i="106"/>
  <c r="D1469" i="106"/>
  <c r="K221" i="29"/>
  <c r="B1470" i="106"/>
  <c r="D1470" i="106"/>
  <c r="K222" i="29"/>
  <c r="B1471" i="106"/>
  <c r="D1471" i="106"/>
  <c r="K223" i="29"/>
  <c r="B1472" i="106"/>
  <c r="D1472" i="106"/>
  <c r="K224" i="29"/>
  <c r="B1473" i="106"/>
  <c r="D1473" i="106"/>
  <c r="K215" i="29"/>
  <c r="B3390" i="106"/>
  <c r="D3390" i="106"/>
  <c r="K216" i="29"/>
  <c r="K217" i="29"/>
  <c r="B3391" i="106"/>
  <c r="D3391" i="106"/>
  <c r="K218" i="29"/>
  <c r="K219" i="29"/>
  <c r="B3065" i="106"/>
  <c r="D3065" i="106"/>
  <c r="K220" i="29"/>
  <c r="K226" i="29"/>
  <c r="B7080" i="106"/>
  <c r="D7080" i="106"/>
  <c r="K228" i="29"/>
  <c r="B3392" i="106"/>
  <c r="D3392" i="106"/>
  <c r="K232" i="29"/>
  <c r="K233" i="29"/>
  <c r="B1476" i="106"/>
  <c r="D1476" i="106"/>
  <c r="K234" i="29"/>
  <c r="B1477" i="106"/>
  <c r="D1477" i="106"/>
  <c r="K235" i="29"/>
  <c r="B1478" i="106"/>
  <c r="D1478" i="106"/>
  <c r="K236" i="29"/>
  <c r="B1479" i="106"/>
  <c r="D1479" i="106"/>
  <c r="K237" i="29"/>
  <c r="B1480" i="106"/>
  <c r="D1480" i="106"/>
  <c r="K240" i="29"/>
  <c r="B1482" i="106"/>
  <c r="D1482" i="106"/>
  <c r="K241" i="29"/>
  <c r="B1483" i="106"/>
  <c r="D1483" i="106"/>
  <c r="K242" i="29"/>
  <c r="B1484" i="106"/>
  <c r="D1484" i="106"/>
  <c r="K245" i="29"/>
  <c r="B1486" i="106"/>
  <c r="D1486" i="106"/>
  <c r="K246" i="29"/>
  <c r="B1487" i="106"/>
  <c r="D1487" i="106"/>
  <c r="K247" i="29"/>
  <c r="B2726" i="106"/>
  <c r="D2726" i="106"/>
  <c r="K248" i="29"/>
  <c r="B7082" i="106"/>
  <c r="D7082" i="106"/>
  <c r="K249" i="29"/>
  <c r="K250" i="29"/>
  <c r="B7086" i="106"/>
  <c r="D7086" i="106"/>
  <c r="K251" i="29"/>
  <c r="K252" i="29"/>
  <c r="B7090" i="106"/>
  <c r="D7090" i="106"/>
  <c r="K253" i="29"/>
  <c r="K254" i="29"/>
  <c r="B7094" i="106"/>
  <c r="D7094" i="106"/>
  <c r="K255" i="29"/>
  <c r="K256" i="29"/>
  <c r="B7098" i="106"/>
  <c r="D7098" i="106"/>
  <c r="K259" i="29"/>
  <c r="B1489" i="106"/>
  <c r="D1489" i="106"/>
  <c r="K260" i="29"/>
  <c r="B1490" i="106"/>
  <c r="D1490" i="106"/>
  <c r="K263" i="29"/>
  <c r="K264" i="29"/>
  <c r="B1493" i="106"/>
  <c r="D1493" i="106"/>
  <c r="K265" i="29"/>
  <c r="B1494" i="106"/>
  <c r="D1494" i="106"/>
  <c r="K266" i="29"/>
  <c r="B1495" i="106"/>
  <c r="D1495" i="106"/>
  <c r="K267" i="29"/>
  <c r="B1496" i="106"/>
  <c r="D1496" i="106"/>
  <c r="K268" i="29"/>
  <c r="B1497" i="106"/>
  <c r="D1497" i="106"/>
  <c r="K269" i="29"/>
  <c r="B1498" i="106"/>
  <c r="D1498" i="106"/>
  <c r="D1499" i="106"/>
  <c r="K272" i="29"/>
  <c r="B1501" i="106"/>
  <c r="D1501" i="106"/>
  <c r="K273" i="29"/>
  <c r="B1502" i="106"/>
  <c r="D1502" i="106"/>
  <c r="K274" i="29"/>
  <c r="B1503" i="106"/>
  <c r="D1503" i="106"/>
  <c r="K275" i="29"/>
  <c r="B1504" i="106"/>
  <c r="D1504" i="106"/>
  <c r="D1505" i="106"/>
  <c r="K276" i="29"/>
  <c r="B1506" i="106"/>
  <c r="D1506" i="106"/>
  <c r="D1507" i="106"/>
  <c r="K278" i="29"/>
  <c r="B1509" i="106"/>
  <c r="D1509" i="106"/>
  <c r="K280" i="29"/>
  <c r="B1511" i="106"/>
  <c r="D1511" i="106"/>
  <c r="K288" i="29"/>
  <c r="K289" i="29"/>
  <c r="B1513" i="106"/>
  <c r="D1513" i="106"/>
  <c r="K292" i="29"/>
  <c r="B1514" i="106"/>
  <c r="D1514" i="106"/>
  <c r="K290" i="29"/>
  <c r="B2845" i="106"/>
  <c r="K291" i="29"/>
  <c r="B2846" i="106"/>
  <c r="D2846" i="106"/>
  <c r="D1516" i="106"/>
  <c r="K283" i="29"/>
  <c r="K284" i="29"/>
  <c r="B1519" i="106"/>
  <c r="D1519" i="106"/>
  <c r="D1520" i="106"/>
  <c r="D1521" i="106"/>
  <c r="B1522" i="106"/>
  <c r="D1522" i="106"/>
  <c r="C303" i="29"/>
  <c r="B1525" i="106"/>
  <c r="D1525" i="106"/>
  <c r="D1526" i="106"/>
  <c r="D1527" i="106"/>
  <c r="B1528" i="106"/>
  <c r="D1528" i="106"/>
  <c r="D303" i="29"/>
  <c r="B1529" i="106"/>
  <c r="D1529" i="106"/>
  <c r="B1531" i="106"/>
  <c r="D1531" i="106"/>
  <c r="D1532" i="106"/>
  <c r="D1533" i="106"/>
  <c r="B1534" i="106"/>
  <c r="D1534" i="106"/>
  <c r="E303" i="29"/>
  <c r="B1535" i="106"/>
  <c r="D1535" i="106"/>
  <c r="E310" i="29"/>
  <c r="B1537" i="106"/>
  <c r="D1537" i="106"/>
  <c r="D1538" i="106"/>
  <c r="D1539" i="106"/>
  <c r="B1540" i="106"/>
  <c r="D1540" i="106"/>
  <c r="F303" i="29"/>
  <c r="B1541" i="106"/>
  <c r="D1541" i="106"/>
  <c r="B1543" i="106"/>
  <c r="D1543" i="106"/>
  <c r="D1544" i="106"/>
  <c r="D1545" i="106"/>
  <c r="B1546" i="106"/>
  <c r="D1546" i="106"/>
  <c r="G303" i="29"/>
  <c r="B1547" i="106"/>
  <c r="D1547" i="106"/>
  <c r="B1549" i="106"/>
  <c r="D1549" i="106"/>
  <c r="D1550" i="106"/>
  <c r="D1551" i="106"/>
  <c r="B1552" i="106"/>
  <c r="D1552" i="106"/>
  <c r="H303" i="29"/>
  <c r="B1553" i="106"/>
  <c r="D1553" i="106"/>
  <c r="H310" i="29"/>
  <c r="K301" i="29"/>
  <c r="D1556" i="106"/>
  <c r="D1557" i="106"/>
  <c r="K302" i="29"/>
  <c r="B1558" i="106"/>
  <c r="D1558" i="106"/>
  <c r="K306" i="29"/>
  <c r="K307" i="29"/>
  <c r="K308" i="29"/>
  <c r="K309" i="29"/>
  <c r="B3717" i="106"/>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F4" i="7"/>
  <c r="B1792" i="106"/>
  <c r="D1792" i="106"/>
  <c r="F5" i="7"/>
  <c r="B1793" i="106"/>
  <c r="D1793" i="106"/>
  <c r="F6" i="7"/>
  <c r="B1794" i="106"/>
  <c r="D1794" i="106"/>
  <c r="F7" i="7"/>
  <c r="B1795" i="106"/>
  <c r="D1795" i="106"/>
  <c r="F8" i="7"/>
  <c r="B1796" i="106"/>
  <c r="D1796" i="106"/>
  <c r="F10" i="7"/>
  <c r="B1797" i="106"/>
  <c r="D1797" i="106"/>
  <c r="D1798" i="106"/>
  <c r="F9" i="7"/>
  <c r="B1799" i="106"/>
  <c r="D1799" i="106"/>
  <c r="F11" i="7"/>
  <c r="B1800" i="106"/>
  <c r="D1800" i="106"/>
  <c r="F12" i="7"/>
  <c r="B1801" i="106"/>
  <c r="D1801" i="106"/>
  <c r="F14" i="7"/>
  <c r="B1802" i="106"/>
  <c r="D1802" i="106"/>
  <c r="D1803" i="106"/>
  <c r="F15" i="7"/>
  <c r="B1804" i="106"/>
  <c r="D1804" i="106"/>
  <c r="D1805" i="106"/>
  <c r="D1806"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B3689" i="106"/>
  <c r="D3689" i="106"/>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B1951"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B1995" i="106"/>
  <c r="D1995"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F8" i="11"/>
  <c r="B2027" i="106"/>
  <c r="D2027" i="106"/>
  <c r="F10" i="11"/>
  <c r="B2028" i="106"/>
  <c r="D2028" i="106"/>
  <c r="F12" i="11"/>
  <c r="B2029" i="106"/>
  <c r="D2029" i="106"/>
  <c r="F13" i="11"/>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c r="B2092" i="106"/>
  <c r="D2092" i="106"/>
  <c r="D2095" i="106"/>
  <c r="D2096" i="106"/>
  <c r="D2097" i="106"/>
  <c r="D2098" i="106"/>
  <c r="D2099" i="106"/>
  <c r="D2100" i="106"/>
  <c r="D2101" i="106"/>
  <c r="D2103" i="106"/>
  <c r="D2104" i="106"/>
  <c r="I47" i="4"/>
  <c r="B2105" i="106"/>
  <c r="D2105" i="106"/>
  <c r="I48" i="4"/>
  <c r="B2106" i="106"/>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c r="B2796" i="106"/>
  <c r="D2796"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0" i="106"/>
  <c r="D2810" i="106"/>
  <c r="B2812" i="106"/>
  <c r="D2812" i="106"/>
  <c r="B2813" i="106"/>
  <c r="D2813" i="106"/>
  <c r="D2814" i="106"/>
  <c r="D2815" i="106"/>
  <c r="D2816" i="106"/>
  <c r="B2817" i="106"/>
  <c r="D2817"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B2836" i="106"/>
  <c r="D2836" i="106"/>
  <c r="D2838" i="106"/>
  <c r="D2839" i="106"/>
  <c r="B2840" i="106"/>
  <c r="D2840" i="106"/>
  <c r="B2843" i="106"/>
  <c r="D2843" i="106"/>
  <c r="B2844" i="106"/>
  <c r="D2844" i="106"/>
  <c r="D2845" i="106"/>
  <c r="D2847" i="106"/>
  <c r="B2848" i="106"/>
  <c r="D2848"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c r="I13" i="3"/>
  <c r="B2888" i="106"/>
  <c r="D2888" i="106"/>
  <c r="D2889" i="106"/>
  <c r="D2890" i="106"/>
  <c r="B2891" i="106"/>
  <c r="D2891" i="106"/>
  <c r="B2892" i="106"/>
  <c r="D2892" i="106"/>
  <c r="D2893" i="106"/>
  <c r="B2894" i="106"/>
  <c r="D2894" i="106"/>
  <c r="L13" i="3"/>
  <c r="B2895" i="106"/>
  <c r="D2895" i="106"/>
  <c r="D2896" i="106"/>
  <c r="D2897" i="106"/>
  <c r="D2898" i="106"/>
  <c r="D2899" i="106"/>
  <c r="D2900" i="106"/>
  <c r="D2901" i="106"/>
  <c r="D2902" i="106"/>
  <c r="D2903" i="106"/>
  <c r="D2904" i="106"/>
  <c r="D2905" i="106"/>
  <c r="D2906" i="106"/>
  <c r="D2907" i="106"/>
  <c r="B2908" i="106"/>
  <c r="D2908" i="106"/>
  <c r="D2909" i="106"/>
  <c r="I34" i="3"/>
  <c r="B2910" i="106"/>
  <c r="D2910" i="106"/>
  <c r="B2911" i="106"/>
  <c r="D2911" i="106"/>
  <c r="B2912" i="106"/>
  <c r="D2912" i="106"/>
  <c r="B2914" i="106"/>
  <c r="D2914" i="106"/>
  <c r="D2915" i="106"/>
  <c r="L34" i="3"/>
  <c r="B2916" i="106"/>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5" i="106"/>
  <c r="D2975" i="106"/>
  <c r="B2977" i="106"/>
  <c r="D2977"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9" i="106"/>
  <c r="D3009" i="106"/>
  <c r="B3011" i="106"/>
  <c r="D3011"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c r="B3072" i="106"/>
  <c r="D3072" i="106"/>
  <c r="D3073" i="106"/>
  <c r="D3074" i="106"/>
  <c r="D3075" i="106"/>
  <c r="D3076" i="106"/>
  <c r="D3077" i="106"/>
  <c r="B3078" i="106"/>
  <c r="D3078" i="106"/>
  <c r="B3079" i="106"/>
  <c r="D3079" i="106"/>
  <c r="B3080" i="106"/>
  <c r="D3080" i="106"/>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c r="C76" i="4"/>
  <c r="B3231" i="106"/>
  <c r="D3231" i="106"/>
  <c r="B3234" i="106"/>
  <c r="D3234" i="106"/>
  <c r="D44" i="4"/>
  <c r="B3236" i="106"/>
  <c r="D3236" i="106"/>
  <c r="D76" i="4"/>
  <c r="B3237" i="106"/>
  <c r="D3237" i="106"/>
  <c r="D3240" i="106"/>
  <c r="D3241" i="106"/>
  <c r="D3242" i="106"/>
  <c r="D3243" i="106"/>
  <c r="D3244" i="106"/>
  <c r="D3245" i="106"/>
  <c r="D3246" i="106"/>
  <c r="D3247" i="106"/>
  <c r="D3248" i="106"/>
  <c r="D3249" i="106"/>
  <c r="D3250" i="106"/>
  <c r="B3251" i="106"/>
  <c r="D3251" i="106"/>
  <c r="F44" i="4"/>
  <c r="B3252" i="106"/>
  <c r="D3252" i="106"/>
  <c r="B3253" i="106"/>
  <c r="D3253" i="106"/>
  <c r="F76" i="4"/>
  <c r="B3257" i="106"/>
  <c r="D3257" i="106"/>
  <c r="G44" i="4"/>
  <c r="B3258" i="106"/>
  <c r="D3258" i="106"/>
  <c r="B3259" i="106"/>
  <c r="D3259" i="106"/>
  <c r="G76" i="4"/>
  <c r="B3260" i="106"/>
  <c r="D3260" i="106"/>
  <c r="D3263" i="106"/>
  <c r="D3264" i="106"/>
  <c r="D3265" i="106"/>
  <c r="D3266" i="106"/>
  <c r="D3267" i="106"/>
  <c r="D3268" i="106"/>
  <c r="D3269" i="106"/>
  <c r="D3270" i="106"/>
  <c r="D3271" i="106"/>
  <c r="D3272" i="106"/>
  <c r="B3273" i="106"/>
  <c r="D3273" i="106"/>
  <c r="E37" i="4"/>
  <c r="B6285" i="106"/>
  <c r="D6285" i="106"/>
  <c r="E38" i="4"/>
  <c r="E39" i="4"/>
  <c r="B6287" i="106"/>
  <c r="D6287" i="106"/>
  <c r="E40" i="4"/>
  <c r="B3275" i="106"/>
  <c r="D3275" i="106"/>
  <c r="E76" i="4"/>
  <c r="B3276" i="106"/>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D3301" i="106"/>
  <c r="D3302" i="106"/>
  <c r="D3303" i="106"/>
  <c r="D3304" i="106"/>
  <c r="D3305" i="106"/>
  <c r="D3306" i="106"/>
  <c r="D3307" i="106"/>
  <c r="D3308" i="106"/>
  <c r="D3309" i="106"/>
  <c r="D3310" i="106"/>
  <c r="D3311" i="106"/>
  <c r="D3312" i="106"/>
  <c r="D3313" i="106"/>
  <c r="D3314" i="106"/>
  <c r="D3315" i="106"/>
  <c r="B3316" i="106"/>
  <c r="D3316" i="106"/>
  <c r="I44" i="4"/>
  <c r="B3317" i="106"/>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K8" i="29"/>
  <c r="B3380" i="106"/>
  <c r="D3380" i="106"/>
  <c r="K19" i="29"/>
  <c r="B3381" i="106"/>
  <c r="D3381" i="106"/>
  <c r="D3382" i="106"/>
  <c r="D3383" i="106"/>
  <c r="D3384" i="106"/>
  <c r="D3385" i="106"/>
  <c r="D3386" i="106"/>
  <c r="B3387" i="106"/>
  <c r="D3387" i="106"/>
  <c r="B3388" i="106"/>
  <c r="D3388" i="106"/>
  <c r="B3389" i="106"/>
  <c r="D3389" i="106"/>
  <c r="D3393" i="106"/>
  <c r="D3394" i="106"/>
  <c r="D3395" i="106"/>
  <c r="D3396" i="106"/>
  <c r="D3397" i="106"/>
  <c r="D3398" i="106"/>
  <c r="B3399"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c r="D3420" i="106"/>
  <c r="D3421" i="106"/>
  <c r="B3422" i="106"/>
  <c r="D3422" i="106"/>
  <c r="D3423" i="106"/>
  <c r="D3424" i="106"/>
  <c r="B3425" i="106"/>
  <c r="D3425" i="106"/>
  <c r="D3426" i="106"/>
  <c r="B3427" i="106"/>
  <c r="D3427" i="106"/>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c r="B3450" i="106"/>
  <c r="D3450" i="106"/>
  <c r="B3451" i="106"/>
  <c r="D3451" i="106"/>
  <c r="B3452" i="106"/>
  <c r="D3452" i="106"/>
  <c r="B3453" i="106"/>
  <c r="D3453" i="106"/>
  <c r="F15" i="11"/>
  <c r="B3454" i="106"/>
  <c r="D3454" i="106"/>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B3488" i="106"/>
  <c r="D3488" i="106"/>
  <c r="D3489" i="106"/>
  <c r="B3490" i="106"/>
  <c r="D3490" i="106"/>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c r="D3547" i="106"/>
  <c r="B3548" i="106"/>
  <c r="D3548" i="106"/>
  <c r="B3549" i="106"/>
  <c r="D3549" i="106"/>
  <c r="B3550" i="106"/>
  <c r="D3550" i="106"/>
  <c r="B3551" i="106"/>
  <c r="D3551" i="106"/>
  <c r="K13" i="3"/>
  <c r="B3552" i="106"/>
  <c r="D3552" i="106"/>
  <c r="D3553" i="106"/>
  <c r="D3554" i="106"/>
  <c r="D3555" i="106"/>
  <c r="D3556" i="106"/>
  <c r="D3557" i="106"/>
  <c r="D3558" i="106"/>
  <c r="D3559" i="106"/>
  <c r="D3560" i="106"/>
  <c r="B3561" i="106"/>
  <c r="D3561" i="106"/>
  <c r="B3562" i="106"/>
  <c r="D3562" i="106"/>
  <c r="D3563" i="106"/>
  <c r="D3564" i="106"/>
  <c r="K34" i="3"/>
  <c r="B3565" i="106"/>
  <c r="D3565" i="106"/>
  <c r="B3566" i="106"/>
  <c r="D3566" i="106"/>
  <c r="B3567" i="106"/>
  <c r="D3567" i="106"/>
  <c r="B3577" i="106"/>
  <c r="D3577" i="106"/>
  <c r="B3578" i="106"/>
  <c r="D3578" i="106"/>
  <c r="B3579" i="106"/>
  <c r="D3579" i="106"/>
  <c r="B3580" i="106"/>
  <c r="D3580" i="106"/>
  <c r="B3581" i="106"/>
  <c r="D3581" i="106"/>
  <c r="B3582" i="106"/>
  <c r="D3582" i="106"/>
  <c r="B3583" i="106"/>
  <c r="K44" i="4"/>
  <c r="B3584" i="106"/>
  <c r="D3584" i="106"/>
  <c r="B3585" i="106"/>
  <c r="D3585" i="106"/>
  <c r="K52" i="4"/>
  <c r="K53" i="4"/>
  <c r="K76" i="4"/>
  <c r="B3586" i="106"/>
  <c r="D3586" i="106"/>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c r="D3619" i="106"/>
  <c r="B3620" i="106"/>
  <c r="D3620" i="106"/>
  <c r="C352" i="29"/>
  <c r="D3623" i="106"/>
  <c r="B3624" i="106"/>
  <c r="D3624" i="106"/>
  <c r="B3625" i="106"/>
  <c r="D3625" i="106"/>
  <c r="D350" i="29"/>
  <c r="B3626" i="106"/>
  <c r="D3626" i="106"/>
  <c r="B3627" i="106"/>
  <c r="D3627" i="106"/>
  <c r="D3630" i="106"/>
  <c r="B3631" i="106"/>
  <c r="D3631" i="106"/>
  <c r="B3632" i="106"/>
  <c r="D3632" i="106"/>
  <c r="E350" i="29"/>
  <c r="B3634" i="106"/>
  <c r="D3634" i="106"/>
  <c r="D3637" i="106"/>
  <c r="B3638" i="106"/>
  <c r="D3638" i="106"/>
  <c r="B3639" i="106"/>
  <c r="D3639" i="106"/>
  <c r="F350" i="29"/>
  <c r="B3641" i="106"/>
  <c r="D3641" i="106"/>
  <c r="D3644" i="106"/>
  <c r="B3645" i="106"/>
  <c r="D3645" i="106"/>
  <c r="B3646" i="106"/>
  <c r="D3646" i="106"/>
  <c r="G350" i="29"/>
  <c r="G352" i="29"/>
  <c r="B3647" i="106"/>
  <c r="D3647" i="106"/>
  <c r="B3648" i="106"/>
  <c r="D3648" i="106"/>
  <c r="D3651" i="106"/>
  <c r="B3652" i="106"/>
  <c r="D3652" i="106"/>
  <c r="B3653" i="106"/>
  <c r="D3653" i="106"/>
  <c r="H350" i="29"/>
  <c r="B3654" i="106"/>
  <c r="D3654" i="106"/>
  <c r="B3655" i="106"/>
  <c r="D3655" i="106"/>
  <c r="B3657" i="106"/>
  <c r="D3657" i="106"/>
  <c r="H362" i="29"/>
  <c r="B3658" i="106"/>
  <c r="D3658" i="106"/>
  <c r="D3659" i="106"/>
  <c r="D3661" i="106"/>
  <c r="D3662" i="106"/>
  <c r="D3663" i="106"/>
  <c r="D3664" i="106"/>
  <c r="D3665" i="106"/>
  <c r="D3666" i="106"/>
  <c r="D3667" i="106"/>
  <c r="K348" i="29"/>
  <c r="B3668" i="106"/>
  <c r="D3668" i="106"/>
  <c r="K349" i="29"/>
  <c r="B3669" i="106"/>
  <c r="D3669" i="106"/>
  <c r="K351" i="29"/>
  <c r="B3671" i="106"/>
  <c r="D3671" i="106"/>
  <c r="B3673" i="106"/>
  <c r="D3673" i="106"/>
  <c r="K360" i="29"/>
  <c r="B3675" i="106"/>
  <c r="D3675" i="106"/>
  <c r="K361" i="29"/>
  <c r="D3677" i="106"/>
  <c r="K363" i="29"/>
  <c r="K364" i="29"/>
  <c r="D3679" i="106"/>
  <c r="D3680" i="106"/>
  <c r="B3682" i="106"/>
  <c r="D3682" i="106"/>
  <c r="B3683" i="106"/>
  <c r="D3683" i="106"/>
  <c r="B3684" i="106"/>
  <c r="D3684" i="106"/>
  <c r="B3685" i="106"/>
  <c r="D3685" i="106"/>
  <c r="B3686" i="106"/>
  <c r="D3686" i="106"/>
  <c r="B3687" i="106"/>
  <c r="D3687" i="106"/>
  <c r="D3690" i="106"/>
  <c r="D3691" i="106"/>
  <c r="D3692" i="106"/>
  <c r="D3693" i="106"/>
  <c r="D3694" i="106"/>
  <c r="D3695" i="106"/>
  <c r="D3696" i="106"/>
  <c r="D3697" i="106"/>
  <c r="B3698" i="106"/>
  <c r="D3698" i="106"/>
  <c r="B3699" i="106"/>
  <c r="D3699" i="106"/>
  <c r="D3700" i="106"/>
  <c r="D3701" i="106"/>
  <c r="B3702" i="106"/>
  <c r="D3702" i="106"/>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F13" i="7"/>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0" i="106"/>
  <c r="D4080" i="106"/>
  <c r="B4081" i="106"/>
  <c r="D4081" i="106"/>
  <c r="B4082" i="106"/>
  <c r="D4082" i="106"/>
  <c r="B4083" i="106"/>
  <c r="D4083" i="106"/>
  <c r="B4084" i="106"/>
  <c r="D4084" i="106"/>
  <c r="B4085" i="106"/>
  <c r="D4085" i="106"/>
  <c r="B4086" i="106"/>
  <c r="D4086" i="106"/>
  <c r="D4088" i="106"/>
  <c r="D4089" i="106"/>
  <c r="D4090" i="106"/>
  <c r="D4091" i="106"/>
  <c r="D4092" i="106"/>
  <c r="D4093" i="106"/>
  <c r="D4094" i="106"/>
  <c r="D4095" i="106"/>
  <c r="B4096" i="106"/>
  <c r="D4096" i="106"/>
  <c r="B4097" i="106"/>
  <c r="D4097" i="106"/>
  <c r="D4098" i="106"/>
  <c r="B4100" i="106"/>
  <c r="D4100" i="106"/>
  <c r="D4101" i="106"/>
  <c r="B4106" i="106"/>
  <c r="D4106" i="106"/>
  <c r="B4107" i="106"/>
  <c r="D4107" i="106"/>
  <c r="F17" i="7"/>
  <c r="B4108" i="106"/>
  <c r="D4108" i="106"/>
  <c r="F18" i="7"/>
  <c r="B4109" i="106"/>
  <c r="D4109" i="106"/>
  <c r="B4110" i="106"/>
  <c r="D4110" i="106"/>
  <c r="B4111" i="106"/>
  <c r="D4111" i="106"/>
  <c r="D4112" i="106"/>
  <c r="B4113" i="106"/>
  <c r="D4113" i="106"/>
  <c r="B4114" i="106"/>
  <c r="D4114" i="106"/>
  <c r="B4115" i="106"/>
  <c r="D4115" i="106"/>
  <c r="B4116" i="106"/>
  <c r="D4116" i="106"/>
  <c r="B4117" i="106"/>
  <c r="D4117" i="106"/>
  <c r="B4118" i="106"/>
  <c r="D4118" i="106"/>
  <c r="D4119" i="106"/>
  <c r="D4120" i="106"/>
  <c r="B4121" i="106"/>
  <c r="D4121" i="106"/>
  <c r="D4129" i="106"/>
  <c r="C18" i="4"/>
  <c r="B4131" i="106"/>
  <c r="D4131" i="106"/>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c r="D4167" i="106"/>
  <c r="D4168" i="106"/>
  <c r="D4169" i="106"/>
  <c r="D4170" i="106"/>
  <c r="I31" i="8"/>
  <c r="I32" i="8"/>
  <c r="I33" i="8"/>
  <c r="I34" i="8"/>
  <c r="I35" i="8"/>
  <c r="I36" i="8"/>
  <c r="I37" i="8"/>
  <c r="I38" i="8"/>
  <c r="I39" i="8"/>
  <c r="I40" i="8"/>
  <c r="I41" i="8"/>
  <c r="I42" i="8"/>
  <c r="I43" i="8"/>
  <c r="I44" i="8"/>
  <c r="I45" i="8"/>
  <c r="I46" i="8"/>
  <c r="I47" i="8"/>
  <c r="I48" i="8"/>
  <c r="J49" i="8"/>
  <c r="B4172" i="106"/>
  <c r="D4172" i="106"/>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B4211" i="106"/>
  <c r="D4211" i="106"/>
  <c r="D4212" i="106"/>
  <c r="D4213" i="106"/>
  <c r="D4214" i="106"/>
  <c r="B4215" i="106"/>
  <c r="D4215" i="106"/>
  <c r="B4217" i="106"/>
  <c r="D4217" i="106"/>
  <c r="D4218" i="106"/>
  <c r="D4219" i="106"/>
  <c r="D4220" i="106"/>
  <c r="D4221" i="106"/>
  <c r="D4222" i="106"/>
  <c r="D4223" i="106"/>
  <c r="D4224" i="106"/>
  <c r="D4225" i="106"/>
  <c r="D4226" i="106"/>
  <c r="B4227" i="106"/>
  <c r="D4227" i="106"/>
  <c r="B4228" i="106"/>
  <c r="D4228" i="106"/>
  <c r="D4229" i="106"/>
  <c r="B4230" i="106"/>
  <c r="D4230"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D4399" i="106"/>
  <c r="D4400" i="106"/>
  <c r="D4401"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c r="D4800" i="106"/>
  <c r="B4801" i="106"/>
  <c r="D4801" i="106"/>
  <c r="B4802" i="106"/>
  <c r="D4802" i="106"/>
  <c r="D4803" i="106"/>
  <c r="B4804" i="106"/>
  <c r="D4804" i="106"/>
  <c r="B4805" i="106"/>
  <c r="D4805" i="106"/>
  <c r="B4806" i="106"/>
  <c r="D4806" i="106"/>
  <c r="D4807" i="106"/>
  <c r="B4808" i="106"/>
  <c r="D4808" i="106"/>
  <c r="D4809" i="106"/>
  <c r="B4810" i="106"/>
  <c r="D4810" i="106"/>
  <c r="B4811" i="106"/>
  <c r="D4811" i="106"/>
  <c r="D4812" i="106"/>
  <c r="B4813" i="106"/>
  <c r="D4813" i="106"/>
  <c r="B4814" i="106"/>
  <c r="D4814" i="106"/>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c r="B4882" i="106"/>
  <c r="D4882" i="106"/>
  <c r="B4883" i="106"/>
  <c r="D4883" i="106"/>
  <c r="B4884" i="106"/>
  <c r="D4884" i="106"/>
  <c r="B4885" i="106"/>
  <c r="D4885" i="106"/>
  <c r="B4886" i="106"/>
  <c r="D4886" i="106"/>
  <c r="B4887"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c r="B5023" i="106"/>
  <c r="D5023" i="106"/>
  <c r="B5024" i="106"/>
  <c r="D5024" i="106"/>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c r="D5138" i="106"/>
  <c r="B5139" i="106"/>
  <c r="D5139" i="106"/>
  <c r="D5140" i="106"/>
  <c r="D5141" i="106"/>
  <c r="B5142" i="106"/>
  <c r="D5142" i="106"/>
  <c r="D5143" i="106"/>
  <c r="D5144" i="106"/>
  <c r="D5145" i="106"/>
  <c r="D5146" i="106"/>
  <c r="B5148" i="106"/>
  <c r="D5148" i="106"/>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c r="B5168" i="106"/>
  <c r="D5168" i="106"/>
  <c r="D5169" i="106"/>
  <c r="D5170" i="106"/>
  <c r="B5171" i="106"/>
  <c r="D5171" i="106"/>
  <c r="D5172" i="106"/>
  <c r="D5173" i="106"/>
  <c r="D5174" i="106"/>
  <c r="B5175" i="106"/>
  <c r="D5175" i="106"/>
  <c r="D5176" i="106"/>
  <c r="B5177" i="106"/>
  <c r="D5177" i="106"/>
  <c r="D5179" i="106"/>
  <c r="D5180" i="106"/>
  <c r="B5181" i="106"/>
  <c r="D5181" i="106"/>
  <c r="D5182" i="106"/>
  <c r="D5183" i="106"/>
  <c r="D5184" i="106"/>
  <c r="D5185" i="106"/>
  <c r="D5186" i="106"/>
  <c r="B5187" i="106"/>
  <c r="D5187" i="106"/>
  <c r="D5188" i="106"/>
  <c r="D5189" i="106"/>
  <c r="D5190" i="106"/>
  <c r="D5191" i="106"/>
  <c r="D5192" i="106"/>
  <c r="D5193" i="106"/>
  <c r="B5194" i="106"/>
  <c r="D5194" i="106"/>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c r="D5311" i="106"/>
  <c r="B5312" i="106"/>
  <c r="D5312" i="106"/>
  <c r="D5313" i="106"/>
  <c r="D5314" i="106"/>
  <c r="B5315" i="106"/>
  <c r="D5315" i="106"/>
  <c r="D5316" i="106"/>
  <c r="B5317" i="106"/>
  <c r="D5317" i="106"/>
  <c r="D5318" i="106"/>
  <c r="D5319" i="106"/>
  <c r="D5321" i="106"/>
  <c r="D5322" i="106"/>
  <c r="D5323" i="106"/>
  <c r="D5324" i="106"/>
  <c r="D5325" i="106"/>
  <c r="B5328" i="106"/>
  <c r="D5328" i="106"/>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c r="B5375" i="106"/>
  <c r="D5375" i="106"/>
  <c r="D5376" i="106"/>
  <c r="D5377" i="106"/>
  <c r="D5378" i="106"/>
  <c r="D5379" i="106"/>
  <c r="D5380" i="106"/>
  <c r="D5381" i="106"/>
  <c r="D5382" i="106"/>
  <c r="B5384" i="106"/>
  <c r="D5384" i="106"/>
  <c r="D5385" i="106"/>
  <c r="D5386" i="106"/>
  <c r="B5387" i="106"/>
  <c r="D5387" i="106"/>
  <c r="D5388" i="106"/>
  <c r="D5389" i="106"/>
  <c r="D5390" i="106"/>
  <c r="B5391" i="106"/>
  <c r="D5391" i="106"/>
  <c r="D5392" i="106"/>
  <c r="B5393" i="106"/>
  <c r="D5393" i="106"/>
  <c r="B5395" i="106"/>
  <c r="D5395" i="106"/>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c r="D5495" i="106"/>
  <c r="B5496" i="106"/>
  <c r="D5496" i="106"/>
  <c r="D5497" i="106"/>
  <c r="B5498" i="106"/>
  <c r="D5498" i="106"/>
  <c r="D5499" i="106"/>
  <c r="D5500" i="106"/>
  <c r="D5502" i="106"/>
  <c r="D5503" i="106"/>
  <c r="D5504" i="106"/>
  <c r="D5505" i="106"/>
  <c r="D5506" i="106"/>
  <c r="B5509" i="106"/>
  <c r="D5509" i="106"/>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c r="D5605" i="106"/>
  <c r="B5606" i="106"/>
  <c r="D5606" i="106"/>
  <c r="D5607" i="106"/>
  <c r="D5608" i="106"/>
  <c r="B5609" i="106"/>
  <c r="D5609" i="106"/>
  <c r="D5610" i="106"/>
  <c r="D5611" i="106"/>
  <c r="D5612" i="106"/>
  <c r="D5613" i="106"/>
  <c r="B5615" i="106"/>
  <c r="D5615" i="106"/>
  <c r="D5616" i="106"/>
  <c r="B5617" i="106"/>
  <c r="D5617" i="106"/>
  <c r="B5619" i="106"/>
  <c r="D5619" i="106"/>
  <c r="D5620" i="106"/>
  <c r="D5621" i="106"/>
  <c r="D5622" i="106"/>
  <c r="D5623" i="106"/>
  <c r="D5624" i="106"/>
  <c r="B5625" i="106"/>
  <c r="D5625" i="106"/>
  <c r="D5626" i="106"/>
  <c r="B5627" i="106"/>
  <c r="D5627"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D5706" i="106"/>
  <c r="D5707" i="106"/>
  <c r="B5708" i="106"/>
  <c r="D5708" i="106"/>
  <c r="D5709" i="106"/>
  <c r="B5710" i="106"/>
  <c r="D5710" i="106"/>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c r="B5755" i="106"/>
  <c r="D5755" i="106"/>
  <c r="B5757" i="106"/>
  <c r="D5757" i="106"/>
  <c r="D5758" i="106"/>
  <c r="D5759" i="106"/>
  <c r="D5760" i="106"/>
  <c r="D5761" i="106"/>
  <c r="D5762" i="106"/>
  <c r="B5763" i="106"/>
  <c r="D5763" i="106"/>
  <c r="D5764" i="106"/>
  <c r="B5765" i="106"/>
  <c r="D5765" i="106"/>
  <c r="D5766" i="106"/>
  <c r="D5767" i="106"/>
  <c r="D5768" i="106"/>
  <c r="D5769" i="106"/>
  <c r="D5771" i="106"/>
  <c r="D5772" i="106"/>
  <c r="D5773" i="106"/>
  <c r="D5774" i="106"/>
  <c r="D5775" i="106"/>
  <c r="D5776" i="106"/>
  <c r="D5777" i="106"/>
  <c r="B5779" i="106"/>
  <c r="D5779" i="106"/>
  <c r="D5781" i="106"/>
  <c r="D5782" i="106"/>
  <c r="D5783" i="106"/>
  <c r="B5785" i="106"/>
  <c r="D5785" i="106"/>
  <c r="D5786" i="106"/>
  <c r="D5787" i="106"/>
  <c r="D5788" i="106"/>
  <c r="D5789" i="106"/>
  <c r="B5790" i="106"/>
  <c r="D5790" i="106"/>
  <c r="B5791" i="106"/>
  <c r="D5791" i="106"/>
  <c r="D5792" i="106"/>
  <c r="D5793" i="106"/>
  <c r="D5794" i="106"/>
  <c r="D5795" i="106"/>
  <c r="D5796"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c r="D5854" i="106"/>
  <c r="B5855" i="106"/>
  <c r="D5855" i="106"/>
  <c r="D5856" i="106"/>
  <c r="D5857" i="106"/>
  <c r="B5858" i="106"/>
  <c r="D5858" i="106"/>
  <c r="D5859" i="106"/>
  <c r="B5860" i="106"/>
  <c r="D5860" i="106"/>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B5887" i="106"/>
  <c r="D5887" i="106"/>
  <c r="B5888"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B6217" i="106"/>
  <c r="D6217" i="106"/>
  <c r="B6218" i="106"/>
  <c r="D6218" i="106"/>
  <c r="B6219" i="106"/>
  <c r="D6219" i="106"/>
  <c r="B6224" i="106"/>
  <c r="D6224" i="106"/>
  <c r="J18" i="4"/>
  <c r="B6228" i="106"/>
  <c r="D6228" i="106"/>
  <c r="B6231" i="106"/>
  <c r="D6231" i="106"/>
  <c r="B6232" i="106"/>
  <c r="D6232" i="106"/>
  <c r="B6233" i="106"/>
  <c r="D6233" i="106"/>
  <c r="B6234" i="106"/>
  <c r="D6234" i="106"/>
  <c r="B6235" i="106"/>
  <c r="D6235" i="106"/>
  <c r="B6236" i="106"/>
  <c r="D6236" i="106"/>
  <c r="B6237" i="106"/>
  <c r="D6237" i="106"/>
  <c r="J44" i="4"/>
  <c r="B6238" i="106"/>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c r="B6264" i="106"/>
  <c r="D6264" i="106"/>
  <c r="B6265" i="106"/>
  <c r="D6265" i="106"/>
  <c r="B6286" i="106"/>
  <c r="D6286" i="106"/>
  <c r="B6288" i="106"/>
  <c r="D6288" i="106"/>
  <c r="B6289" i="106"/>
  <c r="D6289"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D6382" i="106"/>
  <c r="D6383" i="106"/>
  <c r="D6384" i="106"/>
  <c r="D6385" i="106"/>
  <c r="D6386"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D6841" i="106"/>
  <c r="D6842" i="106"/>
  <c r="D6843" i="106"/>
  <c r="B6844" i="106"/>
  <c r="D6844" i="106"/>
  <c r="B6845" i="106"/>
  <c r="D6845" i="106"/>
  <c r="B6846" i="106"/>
  <c r="D6846" i="106"/>
  <c r="B6847" i="106"/>
  <c r="D6847" i="106"/>
  <c r="K7" i="29"/>
  <c r="B6848" i="106"/>
  <c r="D6848" i="106"/>
  <c r="B6849" i="106"/>
  <c r="D6849" i="106"/>
  <c r="B6850" i="106"/>
  <c r="D6850" i="106"/>
  <c r="B6851" i="106"/>
  <c r="D6851" i="106"/>
  <c r="B6852" i="106"/>
  <c r="D6852" i="106"/>
  <c r="K9" i="29"/>
  <c r="B6853" i="106"/>
  <c r="D6853" i="106"/>
  <c r="B6854" i="106"/>
  <c r="D6854" i="106"/>
  <c r="B6855" i="106"/>
  <c r="D6855" i="106"/>
  <c r="B6856" i="106"/>
  <c r="D6856" i="106"/>
  <c r="B6857" i="106"/>
  <c r="D6857" i="106"/>
  <c r="K11" i="29"/>
  <c r="B6858" i="106"/>
  <c r="D6858" i="106"/>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K17" i="29"/>
  <c r="B6871" i="106"/>
  <c r="D6871" i="106"/>
  <c r="B6872" i="106"/>
  <c r="D6872" i="106"/>
  <c r="B6873" i="106"/>
  <c r="D6873" i="106"/>
  <c r="B6874" i="106"/>
  <c r="D6874" i="106"/>
  <c r="B6875" i="106"/>
  <c r="D6875" i="106"/>
  <c r="B6876" i="106"/>
  <c r="D6876" i="106"/>
  <c r="K20" i="29"/>
  <c r="B6878" i="106"/>
  <c r="D6878" i="106"/>
  <c r="K21" i="29"/>
  <c r="B6879" i="106"/>
  <c r="D6879" i="106"/>
  <c r="B6880" i="106"/>
  <c r="D6880" i="106"/>
  <c r="K22" i="29"/>
  <c r="B6881" i="106"/>
  <c r="D6881" i="106"/>
  <c r="B6882" i="106"/>
  <c r="D6882" i="106"/>
  <c r="K23" i="29"/>
  <c r="B6883" i="106"/>
  <c r="D6883" i="106"/>
  <c r="B6884" i="106"/>
  <c r="D6884" i="106"/>
  <c r="K24" i="29"/>
  <c r="B6886" i="106"/>
  <c r="D6886" i="106"/>
  <c r="K25" i="29"/>
  <c r="B6887" i="106"/>
  <c r="D6887" i="106"/>
  <c r="B6888" i="106"/>
  <c r="D6888" i="106"/>
  <c r="K26" i="29"/>
  <c r="B6889" i="106"/>
  <c r="D6889" i="106"/>
  <c r="B6890" i="106"/>
  <c r="D6890" i="106"/>
  <c r="K27" i="29"/>
  <c r="B6891" i="106"/>
  <c r="D6891" i="106"/>
  <c r="B6892" i="106"/>
  <c r="D6892" i="106"/>
  <c r="K28" i="29"/>
  <c r="B6894" i="106"/>
  <c r="D6894" i="106"/>
  <c r="K29" i="29"/>
  <c r="B6895" i="106"/>
  <c r="D6895" i="106"/>
  <c r="B6896" i="106"/>
  <c r="D6896" i="106"/>
  <c r="K30" i="29"/>
  <c r="B6897" i="106"/>
  <c r="D6897" i="106"/>
  <c r="B6898" i="106"/>
  <c r="D6898" i="106"/>
  <c r="K31" i="29"/>
  <c r="B6899" i="106"/>
  <c r="D6899" i="106"/>
  <c r="B6900" i="106"/>
  <c r="D6900" i="106"/>
  <c r="K32" i="29"/>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I42" i="29"/>
  <c r="J42" i="29"/>
  <c r="B6918" i="106"/>
  <c r="D6918" i="106"/>
  <c r="B6919" i="106"/>
  <c r="D6919" i="106"/>
  <c r="B6920" i="106"/>
  <c r="D6920" i="106"/>
  <c r="B6921" i="106"/>
  <c r="D6921" i="106"/>
  <c r="B6922" i="106"/>
  <c r="D6922" i="106"/>
  <c r="B6923" i="106"/>
  <c r="D6923" i="106"/>
  <c r="I47" i="29"/>
  <c r="B6924" i="106"/>
  <c r="D6924" i="106"/>
  <c r="J47" i="29"/>
  <c r="B6925" i="106"/>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K52" i="29"/>
  <c r="B6940" i="106"/>
  <c r="D6940" i="106"/>
  <c r="B6941" i="106"/>
  <c r="D6941" i="106"/>
  <c r="I53" i="29"/>
  <c r="B6942" i="106"/>
  <c r="D6942" i="106"/>
  <c r="J53" i="29"/>
  <c r="B6943" i="106"/>
  <c r="D6943" i="106"/>
  <c r="B6944" i="106"/>
  <c r="D6944" i="106"/>
  <c r="B6945" i="106"/>
  <c r="D6945" i="106"/>
  <c r="B6946" i="106"/>
  <c r="D6946" i="106"/>
  <c r="B6947" i="106"/>
  <c r="D6947" i="106"/>
  <c r="I57" i="29"/>
  <c r="B6948" i="106"/>
  <c r="D6948" i="106"/>
  <c r="J57" i="29"/>
  <c r="B6949" i="106"/>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c r="J65" i="29"/>
  <c r="B6962" i="106"/>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c r="J72" i="29"/>
  <c r="B6974" i="106"/>
  <c r="D6974" i="106"/>
  <c r="B6975" i="106"/>
  <c r="D6975" i="106"/>
  <c r="B6976" i="106"/>
  <c r="D6976" i="106"/>
  <c r="B6979" i="106"/>
  <c r="D6979" i="106"/>
  <c r="B6980" i="106"/>
  <c r="D6980" i="106"/>
  <c r="B6981" i="106"/>
  <c r="D6981" i="106"/>
  <c r="K85" i="29"/>
  <c r="B6982" i="106"/>
  <c r="D6982" i="106"/>
  <c r="B6983" i="106"/>
  <c r="D6983" i="106"/>
  <c r="K86" i="29"/>
  <c r="B6984" i="106"/>
  <c r="D6984" i="106"/>
  <c r="B6985" i="106"/>
  <c r="D6985" i="106"/>
  <c r="K87" i="29"/>
  <c r="B6986" i="106"/>
  <c r="D6986" i="106"/>
  <c r="B6987" i="106"/>
  <c r="D6987" i="106"/>
  <c r="K88" i="29"/>
  <c r="B6988" i="106"/>
  <c r="D6988" i="106"/>
  <c r="B6989" i="106"/>
  <c r="D6989" i="106"/>
  <c r="K89" i="29"/>
  <c r="B6990" i="106"/>
  <c r="D6990" i="106"/>
  <c r="B6991" i="106"/>
  <c r="D6991" i="106"/>
  <c r="K90" i="29"/>
  <c r="B6992" i="106"/>
  <c r="D6992" i="106"/>
  <c r="B6993" i="106"/>
  <c r="D6993" i="106"/>
  <c r="K91" i="29"/>
  <c r="B6994" i="106"/>
  <c r="D6994" i="106"/>
  <c r="B6995" i="106"/>
  <c r="D6995" i="106"/>
  <c r="B6996" i="106"/>
  <c r="D6996" i="106"/>
  <c r="B6997" i="106"/>
  <c r="D6997" i="106"/>
  <c r="B6998" i="106"/>
  <c r="D6998" i="106"/>
  <c r="B6999" i="106"/>
  <c r="D6999" i="106"/>
  <c r="B7000" i="106"/>
  <c r="D7000" i="106"/>
  <c r="B7001" i="106"/>
  <c r="D7001" i="106"/>
  <c r="B7002" i="106"/>
  <c r="D7002" i="106"/>
  <c r="B7003" i="106"/>
  <c r="D7003" i="106"/>
  <c r="B7004" i="106"/>
  <c r="D7004" i="106"/>
  <c r="B7005" i="106"/>
  <c r="D7005" i="106"/>
  <c r="B7006" i="106"/>
  <c r="D7006" i="106"/>
  <c r="B7007" i="106"/>
  <c r="D7007" i="106"/>
  <c r="B7008" i="106"/>
  <c r="D7008" i="106"/>
  <c r="B7009" i="106"/>
  <c r="D7009" i="106"/>
  <c r="B7010" i="106"/>
  <c r="D7010" i="106"/>
  <c r="B7011" i="106"/>
  <c r="D7011" i="106"/>
  <c r="B7012" i="106"/>
  <c r="D7012" i="106"/>
  <c r="B7014" i="106"/>
  <c r="D7014" i="106"/>
  <c r="B7016" i="106"/>
  <c r="D7016" i="106"/>
  <c r="K111" i="29"/>
  <c r="B7017" i="106"/>
  <c r="D7017" i="106"/>
  <c r="H112" i="29"/>
  <c r="B7018" i="106"/>
  <c r="D7018"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I127" i="29"/>
  <c r="B7033" i="106"/>
  <c r="D7033" i="106"/>
  <c r="J127" i="29"/>
  <c r="B7034" i="106"/>
  <c r="D7034" i="106"/>
  <c r="B7035" i="106"/>
  <c r="D7035" i="106"/>
  <c r="B7036" i="106"/>
  <c r="D7036" i="106"/>
  <c r="I129" i="29"/>
  <c r="B7037" i="106"/>
  <c r="D7037" i="106"/>
  <c r="J129" i="29"/>
  <c r="B7038" i="106"/>
  <c r="D7038" i="106"/>
  <c r="B7039" i="106"/>
  <c r="D7039" i="106"/>
  <c r="B7040" i="106"/>
  <c r="D7040" i="106"/>
  <c r="B7043" i="106"/>
  <c r="D7043" i="106"/>
  <c r="B7044" i="106"/>
  <c r="D7044" i="106"/>
  <c r="B7045" i="106"/>
  <c r="D7045" i="106"/>
  <c r="B7046" i="106"/>
  <c r="D7046" i="106"/>
  <c r="B7047" i="106"/>
  <c r="D7047" i="106"/>
  <c r="B7049" i="106"/>
  <c r="D7049" i="106"/>
  <c r="B7053" i="106"/>
  <c r="D7053" i="106"/>
  <c r="D7056" i="106"/>
  <c r="B7057" i="106"/>
  <c r="D7057" i="106"/>
  <c r="B7058" i="106"/>
  <c r="D7058" i="106"/>
  <c r="B7059" i="106"/>
  <c r="D7059" i="106"/>
  <c r="B7060" i="106"/>
  <c r="D7060" i="106"/>
  <c r="B7061" i="106"/>
  <c r="D7061" i="106"/>
  <c r="B7062" i="106"/>
  <c r="D7062" i="106"/>
  <c r="I184" i="29"/>
  <c r="B7063" i="106"/>
  <c r="D7063" i="106"/>
  <c r="J184" i="29"/>
  <c r="B7064" i="106"/>
  <c r="D7064" i="106"/>
  <c r="B7065" i="106"/>
  <c r="D7065" i="106"/>
  <c r="B7066" i="106"/>
  <c r="D7066" i="106"/>
  <c r="B7067" i="106"/>
  <c r="D7067" i="106"/>
  <c r="B7069" i="106"/>
  <c r="D7069" i="106"/>
  <c r="J210" i="29"/>
  <c r="B7072" i="106"/>
  <c r="D7072" i="106"/>
  <c r="B7073" i="106"/>
  <c r="D7073" i="106"/>
  <c r="B7074" i="106"/>
  <c r="D7074" i="106"/>
  <c r="B7075" i="106"/>
  <c r="D7075" i="106"/>
  <c r="B7076" i="106"/>
  <c r="D7076" i="106"/>
  <c r="B7077" i="106"/>
  <c r="D7077" i="106"/>
  <c r="B7078" i="106"/>
  <c r="D7078" i="106"/>
  <c r="B7079" i="106"/>
  <c r="D7079" i="106"/>
  <c r="B7081" i="106"/>
  <c r="D7081" i="106"/>
  <c r="B7083" i="106"/>
  <c r="D7083" i="106"/>
  <c r="B7084" i="106"/>
  <c r="D7084" i="106"/>
  <c r="B7085" i="106"/>
  <c r="D7085" i="106"/>
  <c r="B7087" i="106"/>
  <c r="D7087" i="106"/>
  <c r="B7088" i="106"/>
  <c r="D7088" i="106"/>
  <c r="B7089" i="106"/>
  <c r="D7089" i="106"/>
  <c r="B7091" i="106"/>
  <c r="D7091" i="106"/>
  <c r="B7092" i="106"/>
  <c r="D7092" i="106"/>
  <c r="B7093" i="106"/>
  <c r="D7093" i="106"/>
  <c r="B7095" i="106"/>
  <c r="D7095" i="106"/>
  <c r="B7096" i="106"/>
  <c r="D7096" i="106"/>
  <c r="B7097" i="106"/>
  <c r="D7097" i="106"/>
  <c r="B7099" i="106"/>
  <c r="D7099" i="106"/>
  <c r="B7100" i="106"/>
  <c r="D7100" i="106"/>
  <c r="B7101" i="106"/>
  <c r="D7101" i="106"/>
  <c r="B7102" i="106"/>
  <c r="D7102" i="106"/>
  <c r="I303" i="29"/>
  <c r="B7103" i="106"/>
  <c r="D7103" i="106"/>
  <c r="J303" i="29"/>
  <c r="B7104" i="106"/>
  <c r="D7104" i="106"/>
  <c r="B7105" i="106"/>
  <c r="D7105" i="106"/>
  <c r="B7106" i="106"/>
  <c r="D7106" i="106"/>
  <c r="B7107" i="106"/>
  <c r="D7107" i="106"/>
  <c r="B7108" i="106"/>
  <c r="D7108" i="106"/>
  <c r="B7109" i="106"/>
  <c r="D7109" i="106"/>
  <c r="B7110" i="106"/>
  <c r="D7110" i="106"/>
  <c r="B7111" i="106"/>
  <c r="D7111" i="106"/>
  <c r="B7112" i="106"/>
  <c r="D7112" i="106"/>
  <c r="B7113" i="106"/>
  <c r="D7113" i="106"/>
  <c r="B7114" i="106"/>
  <c r="D7114" i="106"/>
  <c r="B7115" i="106"/>
  <c r="D7115" i="106"/>
  <c r="B7118" i="106"/>
  <c r="D7118" i="106"/>
  <c r="B7119" i="106"/>
  <c r="D7119" i="106"/>
  <c r="B7120" i="106"/>
  <c r="D7120" i="106"/>
  <c r="B7121" i="106"/>
  <c r="D7121" i="106"/>
  <c r="B7122" i="106"/>
  <c r="D7122" i="106"/>
  <c r="B7123" i="106"/>
  <c r="D7123" i="106"/>
  <c r="B7124" i="106"/>
  <c r="D7124" i="106"/>
  <c r="B7125" i="106"/>
  <c r="D7125" i="106"/>
  <c r="K319" i="29"/>
  <c r="B7126" i="106"/>
  <c r="D7126" i="106"/>
  <c r="B7127" i="106"/>
  <c r="D7127" i="106"/>
  <c r="B7128" i="106"/>
  <c r="D7128" i="106"/>
  <c r="B7129" i="106"/>
  <c r="D7129" i="106"/>
  <c r="B7130" i="106"/>
  <c r="D7130" i="106"/>
  <c r="B7131" i="106"/>
  <c r="D7131" i="106"/>
  <c r="B7132" i="106"/>
  <c r="D7132" i="106"/>
  <c r="B7133" i="106"/>
  <c r="D7133" i="106"/>
  <c r="B7134" i="106"/>
  <c r="D7134" i="106"/>
  <c r="K320" i="29"/>
  <c r="B7135" i="106"/>
  <c r="D7135" i="106"/>
  <c r="B7136" i="106"/>
  <c r="D7136" i="106"/>
  <c r="B7137" i="106"/>
  <c r="D7137" i="106"/>
  <c r="B7138" i="106"/>
  <c r="D7138" i="106"/>
  <c r="B7139" i="106"/>
  <c r="D7139" i="106"/>
  <c r="B7140" i="106"/>
  <c r="D7140" i="106"/>
  <c r="B7141" i="106"/>
  <c r="D7141" i="106"/>
  <c r="B7142" i="106"/>
  <c r="D7142" i="106"/>
  <c r="B7143" i="106"/>
  <c r="D7143" i="106"/>
  <c r="K321" i="29"/>
  <c r="B7145" i="106"/>
  <c r="D7145" i="106"/>
  <c r="B7146" i="106"/>
  <c r="D7146" i="106"/>
  <c r="B7147" i="106"/>
  <c r="D7147" i="106"/>
  <c r="B7148" i="106"/>
  <c r="D7148" i="106"/>
  <c r="B7149" i="106"/>
  <c r="D7149" i="106"/>
  <c r="B7150" i="106"/>
  <c r="D7150" i="106"/>
  <c r="B7151" i="106"/>
  <c r="D7151" i="106"/>
  <c r="B7152" i="106"/>
  <c r="D7152" i="106"/>
  <c r="K322" i="29"/>
  <c r="B7153" i="106"/>
  <c r="D7153" i="106"/>
  <c r="B7154" i="106"/>
  <c r="D7154" i="106"/>
  <c r="B7155" i="106"/>
  <c r="D7155" i="106"/>
  <c r="B7156" i="106"/>
  <c r="D7156" i="106"/>
  <c r="B7157" i="106"/>
  <c r="D7157" i="106"/>
  <c r="B7158" i="106"/>
  <c r="D7158" i="106"/>
  <c r="B7159" i="106"/>
  <c r="D7159" i="106"/>
  <c r="B7160" i="106"/>
  <c r="D7160" i="106"/>
  <c r="B7161" i="106"/>
  <c r="D7161" i="106"/>
  <c r="K323" i="29"/>
  <c r="B7162" i="106"/>
  <c r="D7162" i="106"/>
  <c r="B7163" i="106"/>
  <c r="D7163" i="106"/>
  <c r="B7164" i="106"/>
  <c r="D7164" i="106"/>
  <c r="B7165" i="106"/>
  <c r="D7165" i="106"/>
  <c r="B7166" i="106"/>
  <c r="D7166" i="106"/>
  <c r="B7167" i="106"/>
  <c r="D7167" i="106"/>
  <c r="B7168" i="106"/>
  <c r="D7168" i="106"/>
  <c r="B7169" i="106"/>
  <c r="D7169" i="106"/>
  <c r="B7170" i="106"/>
  <c r="D7170" i="106"/>
  <c r="K324" i="29"/>
  <c r="B7171" i="106"/>
  <c r="D7171" i="106"/>
  <c r="B7172" i="106"/>
  <c r="D7172" i="106"/>
  <c r="B7173" i="106"/>
  <c r="D7173" i="106"/>
  <c r="B7174" i="106"/>
  <c r="D7174" i="106"/>
  <c r="B7175" i="106"/>
  <c r="D7175" i="106"/>
  <c r="B7176" i="106"/>
  <c r="D7176" i="106"/>
  <c r="B7177" i="106"/>
  <c r="D7177" i="106"/>
  <c r="B7178" i="106"/>
  <c r="D7178" i="106"/>
  <c r="B7179" i="106"/>
  <c r="D7179" i="106"/>
  <c r="K325" i="29"/>
  <c r="B7180" i="106"/>
  <c r="D7180" i="106"/>
  <c r="B7181" i="106"/>
  <c r="D7181" i="106"/>
  <c r="B7182" i="106"/>
  <c r="D7182" i="106"/>
  <c r="B7183" i="106"/>
  <c r="D7183" i="106"/>
  <c r="B7184" i="106"/>
  <c r="D7184" i="106"/>
  <c r="B7185" i="106"/>
  <c r="D7185" i="106"/>
  <c r="B7186" i="106"/>
  <c r="D7186" i="106"/>
  <c r="B7187" i="106"/>
  <c r="D7187" i="106"/>
  <c r="B7188" i="106"/>
  <c r="D7188" i="106"/>
  <c r="K326" i="29"/>
  <c r="B7189" i="106"/>
  <c r="D7189" i="106"/>
  <c r="B7190" i="106"/>
  <c r="D7190" i="106"/>
  <c r="B7191" i="106"/>
  <c r="D7191" i="106"/>
  <c r="B7192" i="106"/>
  <c r="D7192" i="106"/>
  <c r="B7193" i="106"/>
  <c r="D7193" i="106"/>
  <c r="B7194" i="106"/>
  <c r="D7194" i="106"/>
  <c r="B7195" i="106"/>
  <c r="D7195" i="106"/>
  <c r="B7196" i="106"/>
  <c r="D7196" i="106"/>
  <c r="B7197" i="106"/>
  <c r="D7197" i="106"/>
  <c r="K327" i="29"/>
  <c r="B7198" i="106"/>
  <c r="D7198" i="106"/>
  <c r="C330" i="29"/>
  <c r="B7199" i="106"/>
  <c r="D7199" i="106"/>
  <c r="D330" i="29"/>
  <c r="E330" i="29"/>
  <c r="F330" i="29"/>
  <c r="G330" i="29"/>
  <c r="B7203" i="106"/>
  <c r="D7203" i="106"/>
  <c r="H330" i="29"/>
  <c r="B7204" i="106"/>
  <c r="D7204" i="106"/>
  <c r="I330" i="29"/>
  <c r="B7205" i="106"/>
  <c r="D7205" i="106"/>
  <c r="J330" i="29"/>
  <c r="B7206" i="106"/>
  <c r="D7206" i="106"/>
  <c r="K328" i="29"/>
  <c r="B7696" i="106"/>
  <c r="D7696" i="106"/>
  <c r="K329" i="29"/>
  <c r="B7705" i="106"/>
  <c r="D7705" i="106"/>
  <c r="B7208" i="106"/>
  <c r="D7208" i="106"/>
  <c r="K337" i="29"/>
  <c r="B7209" i="106"/>
  <c r="D7209" i="106"/>
  <c r="B7210" i="106"/>
  <c r="D7210" i="106"/>
  <c r="K338" i="29"/>
  <c r="B7212" i="106"/>
  <c r="D7212" i="106"/>
  <c r="K339" i="29"/>
  <c r="B7213" i="106"/>
  <c r="D7213" i="106"/>
  <c r="H340" i="29"/>
  <c r="H342" i="29"/>
  <c r="C342" i="29"/>
  <c r="B7216" i="106"/>
  <c r="D7216" i="106"/>
  <c r="B7226" i="106"/>
  <c r="D7226" i="106"/>
  <c r="B7227" i="106"/>
  <c r="D7227" i="106"/>
  <c r="B7228" i="106"/>
  <c r="D7228" i="106"/>
  <c r="B7229" i="106"/>
  <c r="D7229" i="106"/>
  <c r="I350" i="29"/>
  <c r="J350" i="29"/>
  <c r="B7231" i="106"/>
  <c r="D7231" i="106"/>
  <c r="B7232" i="106"/>
  <c r="D7232" i="106"/>
  <c r="B7233" i="106"/>
  <c r="D7233" i="106"/>
  <c r="B7236" i="106"/>
  <c r="D7236" i="106"/>
  <c r="B7237" i="106"/>
  <c r="D7237" i="106"/>
  <c r="B7238" i="106"/>
  <c r="D7238" i="106"/>
  <c r="B7239" i="106"/>
  <c r="D7239" i="106"/>
  <c r="B7240" i="106"/>
  <c r="D7240" i="106"/>
  <c r="B7241" i="106"/>
  <c r="D7241" i="106"/>
  <c r="A7245" i="106"/>
  <c r="A7246" i="106"/>
  <c r="A7247" i="106"/>
  <c r="A7248" i="106"/>
  <c r="A7249"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19" i="106"/>
  <c r="D7719" i="106"/>
  <c r="B7720" i="106"/>
  <c r="D7720" i="106"/>
  <c r="B7721" i="106"/>
  <c r="D7721" i="106"/>
  <c r="B7722" i="106"/>
  <c r="D7722" i="106"/>
  <c r="B7723" i="106"/>
  <c r="D7723" i="106"/>
  <c r="B7724" i="106"/>
  <c r="D7724" i="106"/>
  <c r="B7725" i="106"/>
  <c r="D7725" i="106"/>
  <c r="B7728" i="106"/>
  <c r="D7728" i="106"/>
  <c r="B7731" i="106"/>
  <c r="D7731" i="106"/>
  <c r="D7734" i="106"/>
  <c r="B7735" i="106"/>
  <c r="D7735" i="106"/>
  <c r="B7736" i="106"/>
  <c r="D7736" i="106"/>
  <c r="B7737" i="106"/>
  <c r="D7737" i="106"/>
  <c r="B7738" i="106"/>
  <c r="D7738" i="106"/>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B7756" i="106"/>
  <c r="D7756" i="106"/>
  <c r="B7757"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c r="B9" i="36"/>
  <c r="B10" i="36"/>
  <c r="B11" i="36"/>
  <c r="B12" i="36"/>
  <c r="B13" i="36"/>
  <c r="D23" i="36"/>
  <c r="B9" i="106"/>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c r="F5" i="11"/>
  <c r="B2026" i="106"/>
  <c r="D2026" i="106"/>
  <c r="C16" i="11"/>
  <c r="B2013" i="106"/>
  <c r="D2013" i="106"/>
  <c r="C49" i="8"/>
  <c r="B4" i="7"/>
  <c r="B1744" i="106"/>
  <c r="D1744" i="106"/>
  <c r="B5" i="7"/>
  <c r="B1745" i="106"/>
  <c r="D1745" i="106"/>
  <c r="B6" i="7"/>
  <c r="D6" i="7"/>
  <c r="B1762" i="106"/>
  <c r="D1762" i="106"/>
  <c r="B7" i="7"/>
  <c r="B1747" i="106"/>
  <c r="D1747" i="106"/>
  <c r="B8" i="7"/>
  <c r="B1748" i="106"/>
  <c r="D1748" i="106"/>
  <c r="B9" i="7"/>
  <c r="B1751" i="106"/>
  <c r="D1751" i="106"/>
  <c r="B10" i="7"/>
  <c r="B1749" i="106"/>
  <c r="D1749" i="106"/>
  <c r="B11" i="7"/>
  <c r="B1752" i="106"/>
  <c r="D1752" i="106"/>
  <c r="B12" i="7"/>
  <c r="B1753" i="106"/>
  <c r="D1753" i="106"/>
  <c r="B13" i="7"/>
  <c r="B3725" i="106"/>
  <c r="D3725" i="106"/>
  <c r="B14" i="7"/>
  <c r="B1754" i="106"/>
  <c r="D1754" i="106"/>
  <c r="B1756" i="106"/>
  <c r="D1756" i="106"/>
  <c r="B16" i="7"/>
  <c r="B3446" i="106"/>
  <c r="D3446" i="106"/>
  <c r="B17" i="7"/>
  <c r="B4102" i="106"/>
  <c r="D4102" i="106"/>
  <c r="B18" i="7"/>
  <c r="B4103" i="106"/>
  <c r="D4103" i="106"/>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c r="D1093" i="106"/>
  <c r="K10" i="29"/>
  <c r="B3062" i="106"/>
  <c r="D3062" i="106"/>
  <c r="K13" i="29"/>
  <c r="B1105" i="106"/>
  <c r="D1105" i="106"/>
  <c r="C33" i="29"/>
  <c r="D33" i="29"/>
  <c r="B778" i="106"/>
  <c r="D778" i="106"/>
  <c r="F33" i="29"/>
  <c r="B894" i="106"/>
  <c r="D894" i="106"/>
  <c r="G33" i="29"/>
  <c r="B952" i="106"/>
  <c r="D952" i="106"/>
  <c r="H33" i="29"/>
  <c r="B1010" i="106"/>
  <c r="D1010" i="106"/>
  <c r="I33" i="29"/>
  <c r="B6902" i="106"/>
  <c r="D6902" i="106"/>
  <c r="J33" i="29"/>
  <c r="B6903" i="106"/>
  <c r="D6903" i="106"/>
  <c r="L33" i="29"/>
  <c r="L42" i="29"/>
  <c r="K44" i="29"/>
  <c r="K45" i="29"/>
  <c r="B1117" i="106"/>
  <c r="D1117" i="106"/>
  <c r="C47" i="29"/>
  <c r="L47" i="29"/>
  <c r="K50" i="29"/>
  <c r="C53" i="29"/>
  <c r="B734" i="106"/>
  <c r="D734" i="106"/>
  <c r="L53" i="29"/>
  <c r="L57" i="29"/>
  <c r="L65" i="29"/>
  <c r="L72" i="29"/>
  <c r="L84" i="29"/>
  <c r="L92" i="29"/>
  <c r="L100" i="29"/>
  <c r="L110" i="29"/>
  <c r="L112" i="29"/>
  <c r="L147" i="29"/>
  <c r="L168" i="29"/>
  <c r="L172" i="29"/>
  <c r="L174" i="29"/>
  <c r="L184" i="29"/>
  <c r="L194" i="29"/>
  <c r="L196" i="29"/>
  <c r="L204" i="29"/>
  <c r="L208" i="29"/>
  <c r="L229" i="29"/>
  <c r="L238" i="29"/>
  <c r="L243" i="29"/>
  <c r="L257" i="29"/>
  <c r="L261" i="29"/>
  <c r="L270" i="29"/>
  <c r="L277" i="29"/>
  <c r="L293" i="29"/>
  <c r="L303" i="29"/>
  <c r="L310" i="29"/>
  <c r="L330" i="29"/>
  <c r="L340" i="29"/>
  <c r="L350" i="29"/>
  <c r="L352" i="29"/>
  <c r="L362" i="29"/>
  <c r="L365" i="29"/>
  <c r="C12" i="5"/>
  <c r="D12" i="5"/>
  <c r="B5334" i="106"/>
  <c r="D5334" i="106"/>
  <c r="E12" i="5"/>
  <c r="B5513" i="106"/>
  <c r="D5513" i="106"/>
  <c r="F12" i="5"/>
  <c r="B5557" i="106"/>
  <c r="D5557" i="106"/>
  <c r="G12" i="5"/>
  <c r="B5725" i="106"/>
  <c r="D5725" i="106"/>
  <c r="H12" i="5"/>
  <c r="B5873" i="106"/>
  <c r="D5873" i="106"/>
  <c r="I12" i="5"/>
  <c r="B5918" i="106"/>
  <c r="D5918" i="106"/>
  <c r="J12" i="5"/>
  <c r="B6301" i="106"/>
  <c r="D6301" i="106"/>
  <c r="K12" i="5"/>
  <c r="B5987" i="106"/>
  <c r="D5987" i="106"/>
  <c r="C18" i="5"/>
  <c r="B5071" i="106"/>
  <c r="D5071" i="106"/>
  <c r="D18" i="5"/>
  <c r="B5339" i="106"/>
  <c r="D5339" i="106"/>
  <c r="E18" i="5"/>
  <c r="B5518" i="106"/>
  <c r="D5518" i="106"/>
  <c r="F18" i="5"/>
  <c r="B5562" i="106"/>
  <c r="D5562" i="106"/>
  <c r="G18" i="5"/>
  <c r="B5730" i="106"/>
  <c r="D5730" i="106"/>
  <c r="H18" i="5"/>
  <c r="B5878" i="106"/>
  <c r="D5878" i="106"/>
  <c r="I18" i="5"/>
  <c r="B5923" i="106"/>
  <c r="D5923" i="106"/>
  <c r="J18" i="5"/>
  <c r="B6306" i="106"/>
  <c r="D6306" i="106"/>
  <c r="K18" i="5"/>
  <c r="B5992" i="106"/>
  <c r="D5992" i="106"/>
  <c r="C40" i="5"/>
  <c r="B5087" i="106"/>
  <c r="D5087" i="106"/>
  <c r="F63" i="5"/>
  <c r="B5579" i="106"/>
  <c r="D5579" i="106"/>
  <c r="C67" i="5"/>
  <c r="B5090" i="106"/>
  <c r="D5090" i="106"/>
  <c r="D67" i="5"/>
  <c r="B5342" i="106"/>
  <c r="D5342" i="106"/>
  <c r="E67" i="5"/>
  <c r="B5521" i="106"/>
  <c r="D5521" i="106"/>
  <c r="F67" i="5"/>
  <c r="B5582" i="106"/>
  <c r="D5582" i="106"/>
  <c r="G67" i="5"/>
  <c r="B5733" i="106"/>
  <c r="D5733" i="106"/>
  <c r="H67" i="5"/>
  <c r="B5881" i="106"/>
  <c r="D5881" i="106"/>
  <c r="I67" i="5"/>
  <c r="B5926" i="106"/>
  <c r="D5926" i="106"/>
  <c r="J67" i="5"/>
  <c r="B6318" i="106"/>
  <c r="D6318" i="106"/>
  <c r="K67" i="5"/>
  <c r="B5995" i="106"/>
  <c r="D5995" i="106"/>
  <c r="C82" i="5"/>
  <c r="B5102" i="106"/>
  <c r="D5102" i="106"/>
  <c r="D82" i="5"/>
  <c r="B5348" i="106"/>
  <c r="D5348" i="106"/>
  <c r="C93" i="5"/>
  <c r="B5112" i="106"/>
  <c r="D5112" i="106"/>
  <c r="C108" i="5"/>
  <c r="B5120" i="106"/>
  <c r="D5120" i="106"/>
  <c r="D108" i="5"/>
  <c r="B5355" i="106"/>
  <c r="D5355" i="106"/>
  <c r="E108" i="5"/>
  <c r="B5526" i="106"/>
  <c r="D5526" i="106"/>
  <c r="F108" i="5"/>
  <c r="B5587" i="106"/>
  <c r="D5587" i="106"/>
  <c r="G108" i="5"/>
  <c r="B5737" i="106"/>
  <c r="D5737" i="106"/>
  <c r="H108" i="5"/>
  <c r="B5886" i="106"/>
  <c r="D5886" i="106"/>
  <c r="I108" i="5"/>
  <c r="B5930" i="106"/>
  <c r="D5930" i="106"/>
  <c r="J108" i="5"/>
  <c r="B6351" i="106"/>
  <c r="D6351" i="106"/>
  <c r="K108" i="5"/>
  <c r="B5999" i="106"/>
  <c r="D5999" i="106"/>
  <c r="C114" i="5"/>
  <c r="B5125" i="106"/>
  <c r="D5125" i="106"/>
  <c r="D114" i="5"/>
  <c r="B5360" i="106"/>
  <c r="D5360" i="106"/>
  <c r="F114" i="5"/>
  <c r="B5592" i="106"/>
  <c r="D5592" i="106"/>
  <c r="G114" i="5"/>
  <c r="B5741" i="106"/>
  <c r="D5741" i="106"/>
  <c r="C122" i="5"/>
  <c r="B5132" i="106"/>
  <c r="D5132" i="106"/>
  <c r="D122" i="5"/>
  <c r="B5367" i="106"/>
  <c r="D5367" i="106"/>
  <c r="E122" i="5"/>
  <c r="B5534" i="106"/>
  <c r="D5534" i="106"/>
  <c r="F122" i="5"/>
  <c r="B5599" i="106"/>
  <c r="D5599" i="106"/>
  <c r="F132" i="5"/>
  <c r="B5614" i="106"/>
  <c r="D5614" i="106"/>
  <c r="F155" i="5"/>
  <c r="G122" i="5"/>
  <c r="B5748" i="106"/>
  <c r="D5748" i="106"/>
  <c r="H122" i="5"/>
  <c r="B5893" i="106"/>
  <c r="D5893" i="106"/>
  <c r="J122" i="5"/>
  <c r="B6357" i="106"/>
  <c r="D6357" i="106"/>
  <c r="K122" i="5"/>
  <c r="B6006" i="106"/>
  <c r="D6006" i="106"/>
  <c r="C132" i="5"/>
  <c r="B5147" i="106"/>
  <c r="D5147" i="106"/>
  <c r="D132" i="5"/>
  <c r="B5369" i="106"/>
  <c r="D5369" i="106"/>
  <c r="C141" i="5"/>
  <c r="B5161" i="106"/>
  <c r="D5161" i="106"/>
  <c r="D141" i="5"/>
  <c r="B5383" i="106"/>
  <c r="D5383" i="106"/>
  <c r="G141" i="5"/>
  <c r="B5752" i="106"/>
  <c r="D5752" i="106"/>
  <c r="G145" i="5"/>
  <c r="B5756" i="106"/>
  <c r="D5756" i="106"/>
  <c r="G155" i="5"/>
  <c r="B4357" i="106"/>
  <c r="D4357" i="106"/>
  <c r="C145" i="5"/>
  <c r="B5165" i="106"/>
  <c r="D5165" i="106"/>
  <c r="C155" i="5"/>
  <c r="B5178" i="106"/>
  <c r="D5178" i="106"/>
  <c r="D155" i="5"/>
  <c r="B5394" i="106"/>
  <c r="D5394" i="106"/>
  <c r="E169" i="5"/>
  <c r="H169" i="5"/>
  <c r="B5899" i="106"/>
  <c r="D5899" i="106"/>
  <c r="I169" i="5"/>
  <c r="B4363" i="106"/>
  <c r="D4363" i="106"/>
  <c r="J169" i="5"/>
  <c r="B6396" i="106"/>
  <c r="D6396" i="106"/>
  <c r="K169" i="5"/>
  <c r="B5000" i="106"/>
  <c r="D5000" i="106"/>
  <c r="C175" i="5"/>
  <c r="B5225" i="106"/>
  <c r="D5225" i="106"/>
  <c r="D175" i="5"/>
  <c r="B5423" i="106"/>
  <c r="D5423" i="106"/>
  <c r="E175" i="5"/>
  <c r="B4372" i="106"/>
  <c r="D4372" i="106"/>
  <c r="F175" i="5"/>
  <c r="B5655" i="106"/>
  <c r="D5655" i="106"/>
  <c r="G175" i="5"/>
  <c r="B5780" i="106"/>
  <c r="D5780" i="106"/>
  <c r="H175" i="5"/>
  <c r="I175" i="5"/>
  <c r="B4373" i="106"/>
  <c r="D4373" i="106"/>
  <c r="J175" i="5"/>
  <c r="B6400" i="106"/>
  <c r="D6400" i="106"/>
  <c r="K175" i="5"/>
  <c r="B4951" i="106"/>
  <c r="D4951" i="106"/>
  <c r="C181" i="5"/>
  <c r="B5232" i="106"/>
  <c r="D5232" i="106"/>
  <c r="D181" i="5"/>
  <c r="B5425" i="106"/>
  <c r="D5425" i="106"/>
  <c r="F181" i="5"/>
  <c r="B5658" i="106"/>
  <c r="D5658" i="106"/>
  <c r="G181" i="5"/>
  <c r="B5784" i="106"/>
  <c r="D5784" i="106"/>
  <c r="H181" i="5"/>
  <c r="B5908" i="106"/>
  <c r="D5908" i="106"/>
  <c r="K181" i="5"/>
  <c r="B6016" i="106"/>
  <c r="D6016" i="106"/>
  <c r="D188" i="5"/>
  <c r="F188" i="5"/>
  <c r="G188" i="5"/>
  <c r="G198" i="5"/>
  <c r="B6409" i="106"/>
  <c r="D6409" i="106"/>
  <c r="B5260" i="106"/>
  <c r="D5260" i="106"/>
  <c r="D204" i="5"/>
  <c r="B5444" i="106"/>
  <c r="D5444" i="106"/>
  <c r="F204" i="5"/>
  <c r="B5677" i="106"/>
  <c r="D5677" i="106"/>
  <c r="G204" i="5"/>
  <c r="B5803" i="106"/>
  <c r="D5803" i="106"/>
  <c r="D209" i="5"/>
  <c r="B4412" i="106"/>
  <c r="D4412" i="106"/>
  <c r="F209" i="5"/>
  <c r="B4413" i="106"/>
  <c r="D4413" i="106"/>
  <c r="G209" i="5"/>
  <c r="B4414" i="106"/>
  <c r="D4414" i="106"/>
  <c r="B5286" i="106"/>
  <c r="D5286" i="106"/>
  <c r="D217" i="5"/>
  <c r="B5470" i="106"/>
  <c r="D5470" i="106"/>
  <c r="F217" i="5"/>
  <c r="B5703" i="106"/>
  <c r="D5703" i="106"/>
  <c r="G217" i="5"/>
  <c r="B5829" i="106"/>
  <c r="D5829" i="106"/>
  <c r="D221" i="5"/>
  <c r="B5488" i="106"/>
  <c r="D5488" i="106"/>
  <c r="G221" i="5"/>
  <c r="B5847" i="106"/>
  <c r="D5847" i="106"/>
  <c r="G252" i="5"/>
  <c r="B6837" i="106"/>
  <c r="D6837" i="106"/>
  <c r="B6833" i="106"/>
  <c r="D6833" i="106"/>
  <c r="D252" i="5"/>
  <c r="B6834" i="106"/>
  <c r="D6834" i="106"/>
  <c r="E252" i="5"/>
  <c r="F252" i="5"/>
  <c r="B6836" i="106"/>
  <c r="D6836" i="106"/>
  <c r="H252" i="5"/>
  <c r="H266" i="5"/>
  <c r="B4441" i="106"/>
  <c r="D4441" i="106"/>
  <c r="J252" i="5"/>
  <c r="J266" i="5"/>
  <c r="B7041" i="106"/>
  <c r="D7041" i="106"/>
  <c r="K252" i="5"/>
  <c r="K266" i="5"/>
  <c r="B4442" i="106"/>
  <c r="D4442" i="106"/>
  <c r="G14" i="4"/>
  <c r="B2609" i="106"/>
  <c r="D2609" i="106"/>
  <c r="D14" i="4"/>
  <c r="B2570" i="106"/>
  <c r="D2570" i="106"/>
  <c r="B2633" i="106"/>
  <c r="D2633" i="106"/>
  <c r="D7" i="118"/>
  <c r="D8" i="118"/>
  <c r="D9" i="118"/>
  <c r="H14" i="118"/>
  <c r="H19" i="118"/>
  <c r="H24" i="118"/>
  <c r="H28" i="118"/>
  <c r="H33" i="118"/>
  <c r="D22" i="37"/>
  <c r="J22" i="37"/>
  <c r="L22" i="37"/>
  <c r="D24" i="37"/>
  <c r="B4270" i="106"/>
  <c r="D4270" i="106"/>
  <c r="H76" i="4"/>
  <c r="B3298" i="106"/>
  <c r="D3298" i="106"/>
  <c r="F50" i="34"/>
  <c r="F36" i="34"/>
  <c r="F46" i="34"/>
  <c r="J41" i="3"/>
  <c r="F77" i="4"/>
  <c r="B3255" i="106"/>
  <c r="D3255" i="106"/>
  <c r="I210" i="29"/>
  <c r="B7071" i="106"/>
  <c r="D7071" i="106"/>
  <c r="F42" i="34"/>
  <c r="C129" i="29"/>
  <c r="F19" i="7"/>
  <c r="B1807" i="106"/>
  <c r="D1807" i="106"/>
  <c r="J77" i="4"/>
  <c r="B6262" i="106"/>
  <c r="D6262" i="106"/>
  <c r="B1274" i="106"/>
  <c r="D1274" i="106"/>
  <c r="L367" i="29"/>
  <c r="L5" i="11"/>
  <c r="B2056" i="106"/>
  <c r="D2056" i="106"/>
  <c r="J352" i="29"/>
  <c r="J367" i="29"/>
  <c r="B7245" i="106"/>
  <c r="D7245" i="106"/>
  <c r="D6103" i="106"/>
  <c r="H365" i="29"/>
  <c r="B7242" i="106"/>
  <c r="D7242" i="106"/>
  <c r="G15" i="145"/>
  <c r="E29" i="108"/>
  <c r="L13" i="11"/>
  <c r="B2060" i="106"/>
  <c r="D2060" i="106"/>
  <c r="B1308" i="106"/>
  <c r="D1308" i="106"/>
  <c r="E174" i="29"/>
  <c r="B1309" i="106"/>
  <c r="D1309" i="106"/>
  <c r="D17" i="7"/>
  <c r="B4104" i="106"/>
  <c r="D4104" i="106"/>
  <c r="D9" i="7"/>
  <c r="B1767" i="106"/>
  <c r="D1767" i="106"/>
  <c r="D11" i="37"/>
  <c r="H29" i="118"/>
  <c r="K28" i="118"/>
  <c r="O27" i="118"/>
  <c r="O29" i="118"/>
  <c r="N22" i="3"/>
  <c r="B283" i="106"/>
  <c r="D283" i="106"/>
  <c r="F14" i="4"/>
  <c r="B2597" i="106"/>
  <c r="D2597" i="106"/>
  <c r="L342" i="29"/>
  <c r="B7727" i="106"/>
  <c r="D7727" i="106"/>
  <c r="F49" i="34"/>
  <c r="F44" i="34"/>
  <c r="G38" i="108"/>
  <c r="D37" i="108"/>
  <c r="E30" i="108"/>
  <c r="F37" i="108"/>
  <c r="E28" i="108"/>
  <c r="F26" i="108"/>
  <c r="F41" i="108"/>
  <c r="G43" i="108"/>
  <c r="D26" i="108"/>
  <c r="D31" i="36"/>
  <c r="B4087" i="106"/>
  <c r="D4087" i="106"/>
  <c r="K41" i="3"/>
  <c r="L15" i="11"/>
  <c r="B3459" i="106"/>
  <c r="D3459" i="106"/>
  <c r="B3254" i="106"/>
  <c r="D3254" i="106"/>
  <c r="I24" i="12"/>
  <c r="B3649" i="106"/>
  <c r="D3649" i="106"/>
  <c r="G367" i="29"/>
  <c r="D5" i="4"/>
  <c r="B3406" i="106"/>
  <c r="D3406" i="106"/>
  <c r="L312" i="29"/>
  <c r="I342" i="29"/>
  <c r="B7222" i="106"/>
  <c r="D7222" i="106"/>
  <c r="K350" i="29"/>
  <c r="F21" i="8"/>
  <c r="K24" i="12"/>
  <c r="B3621" i="106"/>
  <c r="D3621" i="106"/>
  <c r="C367" i="29"/>
  <c r="F41" i="34"/>
  <c r="F35" i="34"/>
  <c r="D3583" i="106"/>
  <c r="B3635" i="106"/>
  <c r="F66" i="34"/>
  <c r="F45" i="34"/>
  <c r="K285" i="29"/>
  <c r="B1410" i="106"/>
  <c r="D1410" i="106"/>
  <c r="B1329" i="106"/>
  <c r="D1329" i="106"/>
  <c r="F61" i="34"/>
  <c r="D12" i="7"/>
  <c r="B1769" i="106"/>
  <c r="D1769" i="106"/>
  <c r="B1746" i="106"/>
  <c r="D1746" i="106"/>
  <c r="F127" i="34"/>
  <c r="D13" i="7"/>
  <c r="B3726" i="106"/>
  <c r="D3726" i="106"/>
  <c r="I170" i="5"/>
  <c r="B4216" i="106"/>
  <c r="D4216" i="106"/>
  <c r="B5096" i="106"/>
  <c r="D5096" i="106"/>
  <c r="D4" i="7"/>
  <c r="B1760" i="106"/>
  <c r="D1760" i="106"/>
  <c r="F106" i="34"/>
  <c r="G5" i="4"/>
  <c r="B3409" i="106"/>
  <c r="D3409" i="106"/>
  <c r="F124" i="34"/>
  <c r="C109" i="5"/>
  <c r="B5121" i="106"/>
  <c r="D5121" i="106"/>
  <c r="G169" i="5"/>
  <c r="G170" i="5"/>
  <c r="D109" i="5"/>
  <c r="I267" i="5"/>
  <c r="B4396" i="106"/>
  <c r="D4396" i="106"/>
  <c r="G109" i="5"/>
  <c r="B5066" i="106"/>
  <c r="D5066" i="106"/>
  <c r="F111" i="34"/>
  <c r="C169" i="5"/>
  <c r="F123" i="34"/>
  <c r="D5" i="7"/>
  <c r="B1761" i="106"/>
  <c r="D1761" i="106"/>
  <c r="K170" i="5"/>
  <c r="K6" i="4"/>
  <c r="B3570" i="106"/>
  <c r="D3570" i="106"/>
  <c r="J267" i="5"/>
  <c r="B7054" i="106"/>
  <c r="D7054" i="106"/>
  <c r="D15" i="7"/>
  <c r="B1772" i="106"/>
  <c r="D1772" i="106"/>
  <c r="K267" i="5"/>
  <c r="B6022" i="106"/>
  <c r="D6022" i="106"/>
  <c r="F126" i="34"/>
  <c r="H170" i="5"/>
  <c r="D11" i="7"/>
  <c r="B1768" i="106"/>
  <c r="D1768" i="106"/>
  <c r="H109" i="5"/>
  <c r="E109" i="5"/>
  <c r="E4" i="4"/>
  <c r="B2630" i="106"/>
  <c r="D2630" i="106"/>
  <c r="D7" i="7"/>
  <c r="B1763" i="106"/>
  <c r="D1763" i="106"/>
  <c r="F132" i="34"/>
  <c r="F169" i="5"/>
  <c r="B5644" i="106"/>
  <c r="D5644" i="106"/>
  <c r="C41" i="3"/>
  <c r="B93" i="106"/>
  <c r="D93" i="106"/>
  <c r="H295" i="29"/>
  <c r="B1454" i="106"/>
  <c r="D1454" i="106"/>
  <c r="B4156" i="106"/>
  <c r="D4156" i="106"/>
  <c r="H172" i="29"/>
  <c r="H174" i="29"/>
  <c r="B2823" i="106"/>
  <c r="D2823" i="106"/>
  <c r="J90" i="28"/>
  <c r="H352" i="29"/>
  <c r="B3656" i="106"/>
  <c r="D3656" i="106"/>
  <c r="B3724" i="106"/>
  <c r="D3724" i="106"/>
  <c r="K168" i="29"/>
  <c r="K172" i="29"/>
  <c r="K174" i="29"/>
  <c r="F10" i="34"/>
  <c r="E102" i="29"/>
  <c r="B2790" i="106"/>
  <c r="D2790" i="106"/>
  <c r="J342" i="29"/>
  <c r="B7223" i="106"/>
  <c r="D7223" i="106"/>
  <c r="G342" i="29"/>
  <c r="B7220" i="106"/>
  <c r="D7220" i="106"/>
  <c r="K137" i="29"/>
  <c r="K84" i="29"/>
  <c r="B2088" i="106"/>
  <c r="D2088" i="106"/>
  <c r="B79" i="36"/>
  <c r="B77" i="36"/>
  <c r="D18" i="7"/>
  <c r="B4105" i="106"/>
  <c r="D4105" i="106"/>
  <c r="F105" i="34"/>
  <c r="F107" i="34"/>
  <c r="F109" i="5"/>
  <c r="J109" i="5"/>
  <c r="J170" i="5"/>
  <c r="F95" i="34"/>
  <c r="F125" i="34"/>
  <c r="D14" i="7"/>
  <c r="B1770" i="106"/>
  <c r="D1770" i="106"/>
  <c r="N23" i="3"/>
  <c r="B284" i="106"/>
  <c r="D284" i="106"/>
  <c r="F5" i="4"/>
  <c r="B3408" i="106"/>
  <c r="D3408" i="106"/>
  <c r="C5" i="4"/>
  <c r="B3405" i="106"/>
  <c r="D3405" i="106"/>
  <c r="B6840" i="106"/>
  <c r="D6840" i="106"/>
  <c r="B6839" i="106"/>
  <c r="D6839" i="106"/>
  <c r="B6838" i="106"/>
  <c r="D6838" i="106"/>
  <c r="D169" i="5"/>
  <c r="B5412" i="106"/>
  <c r="D5412" i="106"/>
  <c r="B5618" i="106"/>
  <c r="D5618" i="106"/>
  <c r="K109" i="5"/>
  <c r="F16" i="11"/>
  <c r="B2031" i="106"/>
  <c r="D2031" i="106"/>
  <c r="F48" i="34"/>
  <c r="F40" i="34"/>
  <c r="B7200" i="106"/>
  <c r="D7200" i="106"/>
  <c r="D342" i="29"/>
  <c r="B7217" i="106"/>
  <c r="D7217" i="106"/>
  <c r="B7144" i="106"/>
  <c r="D7144" i="106"/>
  <c r="K330" i="29"/>
  <c r="B6901" i="106"/>
  <c r="D6901" i="106"/>
  <c r="F51" i="34"/>
  <c r="B6885" i="106"/>
  <c r="D6885" i="106"/>
  <c r="F43" i="34"/>
  <c r="B7211" i="106"/>
  <c r="D7211" i="106"/>
  <c r="K340" i="29"/>
  <c r="B6893" i="106"/>
  <c r="D6893" i="106"/>
  <c r="F47" i="34"/>
  <c r="B6877" i="106"/>
  <c r="D6877" i="106"/>
  <c r="F39" i="34"/>
  <c r="B6216" i="106"/>
  <c r="D6216" i="106"/>
  <c r="D51" i="36"/>
  <c r="B3703" i="106"/>
  <c r="D3703" i="106"/>
  <c r="K362" i="29"/>
  <c r="B3676" i="106"/>
  <c r="D3676" i="106"/>
  <c r="B3650" i="106"/>
  <c r="D3650" i="106"/>
  <c r="D352" i="29"/>
  <c r="D367" i="29"/>
  <c r="B3629" i="106"/>
  <c r="D3629" i="106"/>
  <c r="I76" i="4"/>
  <c r="L41" i="3"/>
  <c r="I41" i="3"/>
  <c r="K16" i="11"/>
  <c r="B2055" i="106"/>
  <c r="D2055" i="106"/>
  <c r="H312" i="29"/>
  <c r="B1554" i="106"/>
  <c r="D1554" i="106"/>
  <c r="E312" i="29"/>
  <c r="B1536" i="106"/>
  <c r="D1536" i="106"/>
  <c r="D312" i="29"/>
  <c r="B1530" i="106"/>
  <c r="D1530" i="106"/>
  <c r="B1512" i="106"/>
  <c r="D1512" i="106"/>
  <c r="K293" i="29"/>
  <c r="K229" i="29"/>
  <c r="B1352" i="106"/>
  <c r="D1352" i="106"/>
  <c r="E210" i="29"/>
  <c r="B1353" i="106"/>
  <c r="D1353" i="106"/>
  <c r="B1264" i="106"/>
  <c r="D1264" i="106"/>
  <c r="H129" i="29"/>
  <c r="B1239" i="106"/>
  <c r="D1239" i="106"/>
  <c r="E129" i="29"/>
  <c r="B1146" i="106"/>
  <c r="D1146" i="106"/>
  <c r="K110" i="29"/>
  <c r="B122" i="106"/>
  <c r="D122" i="106"/>
  <c r="D41" i="3"/>
  <c r="E17" i="145"/>
  <c r="G17" i="145"/>
  <c r="B1134" i="106"/>
  <c r="D1134" i="106"/>
  <c r="B7759" i="106"/>
  <c r="D7759" i="106"/>
  <c r="B1339" i="106"/>
  <c r="D1339" i="106"/>
  <c r="C210" i="29"/>
  <c r="B1340" i="106"/>
  <c r="D1340" i="106"/>
  <c r="B1225" i="106"/>
  <c r="D1225" i="106"/>
  <c r="C151" i="29"/>
  <c r="B1226" i="106"/>
  <c r="D1226" i="106"/>
  <c r="B169" i="106"/>
  <c r="D169" i="106"/>
  <c r="F41" i="3"/>
  <c r="E16" i="145"/>
  <c r="G16" i="145"/>
  <c r="B1131" i="106"/>
  <c r="D1131" i="106"/>
  <c r="L3" i="11"/>
  <c r="B7596" i="106"/>
  <c r="L9" i="11"/>
  <c r="B7614" i="106"/>
  <c r="L10" i="11"/>
  <c r="B2058" i="106"/>
  <c r="D2058" i="106"/>
  <c r="D10" i="7"/>
  <c r="B1765" i="106"/>
  <c r="D1765" i="106"/>
  <c r="D16" i="7"/>
  <c r="B19" i="7"/>
  <c r="B1759" i="106"/>
  <c r="D1759" i="106"/>
  <c r="D8" i="7"/>
  <c r="B1764" i="106"/>
  <c r="D1764" i="106"/>
  <c r="B4435" i="106"/>
  <c r="D4435" i="106"/>
  <c r="I7" i="4"/>
  <c r="B4444" i="106"/>
  <c r="D4444" i="106"/>
  <c r="F266" i="5"/>
  <c r="B5713" i="106"/>
  <c r="D5713" i="106"/>
  <c r="B4397" i="106"/>
  <c r="D4397" i="106"/>
  <c r="B4950" i="106"/>
  <c r="D4950" i="106"/>
  <c r="H267" i="5"/>
  <c r="H7" i="4"/>
  <c r="B2657" i="106"/>
  <c r="D2657" i="106"/>
  <c r="L210" i="29"/>
  <c r="L102" i="29"/>
  <c r="B1121" i="106"/>
  <c r="D1121" i="106"/>
  <c r="K53" i="29"/>
  <c r="E12" i="145"/>
  <c r="B731" i="106"/>
  <c r="D731" i="106"/>
  <c r="C74" i="29"/>
  <c r="B755" i="106"/>
  <c r="D755" i="106"/>
  <c r="B1116" i="106"/>
  <c r="D1116" i="106"/>
  <c r="K47" i="29"/>
  <c r="F157" i="34"/>
  <c r="B7600" i="106"/>
  <c r="L6" i="11"/>
  <c r="B7605" i="106"/>
  <c r="A7250" i="106"/>
  <c r="A7251" i="106"/>
  <c r="A7252" i="106"/>
  <c r="A7253" i="106"/>
  <c r="A7254" i="106"/>
  <c r="A7255" i="106"/>
  <c r="A7256" i="106"/>
  <c r="A7257" i="106"/>
  <c r="D7249" i="106"/>
  <c r="E266" i="5"/>
  <c r="B6835" i="106"/>
  <c r="D6835" i="106"/>
  <c r="G266" i="5"/>
  <c r="B4398" i="106"/>
  <c r="D4398" i="106"/>
  <c r="B5537" i="106"/>
  <c r="D5537" i="106"/>
  <c r="E170" i="5"/>
  <c r="I109" i="5"/>
  <c r="B5527" i="106"/>
  <c r="D5527" i="106"/>
  <c r="L279" i="29"/>
  <c r="L295" i="29"/>
  <c r="L74" i="29"/>
  <c r="K33" i="29"/>
  <c r="B720" i="106"/>
  <c r="D720" i="106"/>
  <c r="B7618" i="106"/>
  <c r="L14" i="11"/>
  <c r="B7623" i="106"/>
  <c r="D7250" i="106"/>
  <c r="B7230" i="106"/>
  <c r="D7230" i="106"/>
  <c r="I352" i="29"/>
  <c r="I367" i="29"/>
  <c r="B7215" i="106"/>
  <c r="D7215" i="106"/>
  <c r="J16" i="4"/>
  <c r="B6226" i="106"/>
  <c r="D6226" i="106"/>
  <c r="B7202" i="106"/>
  <c r="D7202" i="106"/>
  <c r="F342" i="29"/>
  <c r="B7219" i="106"/>
  <c r="D7219" i="106"/>
  <c r="B7503" i="106"/>
  <c r="B7531" i="106"/>
  <c r="D7251" i="106"/>
  <c r="B7214" i="106"/>
  <c r="D7214" i="106"/>
  <c r="B7221" i="106"/>
  <c r="D7221" i="106"/>
  <c r="B7201" i="106"/>
  <c r="D7201" i="106"/>
  <c r="E342" i="29"/>
  <c r="B7218" i="106"/>
  <c r="D7218" i="106"/>
  <c r="B6917" i="106"/>
  <c r="D6917" i="106"/>
  <c r="J74" i="29"/>
  <c r="D266" i="5"/>
  <c r="B5501" i="106"/>
  <c r="D5501" i="106"/>
  <c r="D7256" i="106"/>
  <c r="D7254" i="106"/>
  <c r="D7248" i="106"/>
  <c r="D7247" i="106"/>
  <c r="D7246" i="106"/>
  <c r="J312" i="29"/>
  <c r="B7117" i="106"/>
  <c r="D7117" i="106"/>
  <c r="I312" i="29"/>
  <c r="B7116" i="106"/>
  <c r="D7116" i="106"/>
  <c r="J151" i="29"/>
  <c r="B7052" i="106"/>
  <c r="D7052" i="106"/>
  <c r="I151" i="29"/>
  <c r="F59" i="34"/>
  <c r="B6916" i="106"/>
  <c r="D6916" i="106"/>
  <c r="I74" i="29"/>
  <c r="I49" i="8"/>
  <c r="B3633" i="106"/>
  <c r="D3633" i="106"/>
  <c r="E352" i="29"/>
  <c r="E367" i="29"/>
  <c r="E44" i="4"/>
  <c r="B3235" i="106"/>
  <c r="D3235" i="106"/>
  <c r="D77" i="4"/>
  <c r="B3238" i="106"/>
  <c r="D3238" i="106"/>
  <c r="B3229" i="106"/>
  <c r="D3229" i="106"/>
  <c r="C77" i="4"/>
  <c r="B3232" i="106"/>
  <c r="D3232" i="106"/>
  <c r="B1977" i="106"/>
  <c r="D1977" i="106"/>
  <c r="H24" i="12"/>
  <c r="B1867" i="106"/>
  <c r="D1867" i="106"/>
  <c r="F15" i="8"/>
  <c r="K310" i="29"/>
  <c r="B4099" i="106"/>
  <c r="D4099" i="106"/>
  <c r="B1555" i="106"/>
  <c r="D1555" i="106"/>
  <c r="K303" i="29"/>
  <c r="G312" i="29"/>
  <c r="B1548" i="106"/>
  <c r="D1548" i="106"/>
  <c r="F312" i="29"/>
  <c r="B1542" i="106"/>
  <c r="D1542" i="106"/>
  <c r="B1523" i="106"/>
  <c r="D1523" i="106"/>
  <c r="C312" i="29"/>
  <c r="B1524" i="106"/>
  <c r="D1524" i="106"/>
  <c r="K277" i="29"/>
  <c r="B1508" i="106"/>
  <c r="D1508" i="106"/>
  <c r="K261" i="29"/>
  <c r="B1491" i="106"/>
  <c r="D1491" i="106"/>
  <c r="K243" i="29"/>
  <c r="B1485" i="106"/>
  <c r="D1485" i="106"/>
  <c r="B1475" i="106"/>
  <c r="D1475" i="106"/>
  <c r="K238" i="29"/>
  <c r="K204" i="29"/>
  <c r="B2842" i="106"/>
  <c r="D2842" i="106"/>
  <c r="B1381" i="106"/>
  <c r="D1381" i="106"/>
  <c r="B1318" i="106"/>
  <c r="D1318" i="106"/>
  <c r="B1127" i="106"/>
  <c r="D1127" i="106"/>
  <c r="K65" i="29"/>
  <c r="B1133" i="106"/>
  <c r="D1133" i="106"/>
  <c r="B1123" i="106"/>
  <c r="D1123" i="106"/>
  <c r="K57" i="29"/>
  <c r="K365" i="29"/>
  <c r="B3640" i="106"/>
  <c r="D3640" i="106"/>
  <c r="F352" i="29"/>
  <c r="F367" i="29"/>
  <c r="B3622" i="106"/>
  <c r="D3622" i="106"/>
  <c r="K77" i="4"/>
  <c r="B3587" i="106"/>
  <c r="D3587" i="106"/>
  <c r="B3296" i="106"/>
  <c r="D3296" i="106"/>
  <c r="H77" i="4"/>
  <c r="B3299" i="106"/>
  <c r="D3299" i="106"/>
  <c r="G77" i="4"/>
  <c r="B3261" i="106"/>
  <c r="D3261" i="106"/>
  <c r="L12" i="11"/>
  <c r="B2059" i="106"/>
  <c r="D2059" i="106"/>
  <c r="L8" i="11"/>
  <c r="B2057" i="106"/>
  <c r="D2057" i="106"/>
  <c r="G24" i="12"/>
  <c r="B1492" i="106"/>
  <c r="D1492" i="106"/>
  <c r="K270" i="29"/>
  <c r="B1500" i="106"/>
  <c r="D1500" i="106"/>
  <c r="K257" i="29"/>
  <c r="B1488" i="106"/>
  <c r="D1488" i="106"/>
  <c r="B1417" i="106"/>
  <c r="D1417" i="106"/>
  <c r="D279" i="29"/>
  <c r="D295" i="29"/>
  <c r="H196" i="29"/>
  <c r="B2828" i="106"/>
  <c r="D2828" i="106"/>
  <c r="B2986" i="106"/>
  <c r="D2986" i="106"/>
  <c r="B1256" i="106"/>
  <c r="D1256" i="106"/>
  <c r="G129" i="29"/>
  <c r="K100" i="29"/>
  <c r="B7013" i="106"/>
  <c r="D7013" i="106"/>
  <c r="B1135" i="106"/>
  <c r="D1135" i="106"/>
  <c r="K72" i="29"/>
  <c r="B1141" i="106"/>
  <c r="D1141" i="106"/>
  <c r="B1021" i="106"/>
  <c r="D1021" i="106"/>
  <c r="H74" i="29"/>
  <c r="B847" i="106"/>
  <c r="D847" i="106"/>
  <c r="E74" i="29"/>
  <c r="E39" i="108"/>
  <c r="B1144" i="106"/>
  <c r="D1144" i="106"/>
  <c r="K194" i="29"/>
  <c r="B1358" i="106"/>
  <c r="D1358" i="106"/>
  <c r="F210" i="29"/>
  <c r="B1359" i="106"/>
  <c r="D1359" i="106"/>
  <c r="B1345" i="106"/>
  <c r="D1345" i="106"/>
  <c r="D210" i="29"/>
  <c r="B1346" i="106"/>
  <c r="D1346" i="106"/>
  <c r="B1283" i="106"/>
  <c r="D1283" i="106"/>
  <c r="K147" i="29"/>
  <c r="B1275" i="106"/>
  <c r="D1275" i="106"/>
  <c r="K127" i="29"/>
  <c r="B1279" i="106"/>
  <c r="D1279" i="106"/>
  <c r="B1266" i="106"/>
  <c r="D1266" i="106"/>
  <c r="H151" i="29"/>
  <c r="B1273" i="106"/>
  <c r="D1273" i="106"/>
  <c r="B1247" i="106"/>
  <c r="D1247" i="106"/>
  <c r="F129" i="29"/>
  <c r="B1231" i="106"/>
  <c r="D1231" i="106"/>
  <c r="D129" i="29"/>
  <c r="B1109" i="106"/>
  <c r="D1109" i="106"/>
  <c r="K42" i="29"/>
  <c r="H102" i="29"/>
  <c r="B1047" i="106"/>
  <c r="D1047" i="106"/>
  <c r="G74" i="29"/>
  <c r="B905" i="106"/>
  <c r="D905" i="106"/>
  <c r="F74" i="29"/>
  <c r="D74" i="29"/>
  <c r="B211" i="106"/>
  <c r="D211" i="106"/>
  <c r="H41" i="3"/>
  <c r="B188" i="106"/>
  <c r="D188" i="106"/>
  <c r="G41" i="3"/>
  <c r="B139" i="106"/>
  <c r="D139" i="106"/>
  <c r="E41" i="3"/>
  <c r="J19" i="145"/>
  <c r="L151" i="29"/>
  <c r="C266" i="5"/>
  <c r="J24" i="12"/>
  <c r="B7730" i="106"/>
  <c r="D7730" i="106"/>
  <c r="B3447" i="106"/>
  <c r="D3447" i="106"/>
  <c r="B7270" i="106"/>
  <c r="L114" i="29"/>
  <c r="B5778" i="106"/>
  <c r="D5778" i="106"/>
  <c r="G6" i="4"/>
  <c r="B2604" i="106"/>
  <c r="D2604" i="106"/>
  <c r="K342" i="29"/>
  <c r="F13" i="34"/>
  <c r="B1328" i="106"/>
  <c r="D1328" i="106"/>
  <c r="D44" i="36"/>
  <c r="D41" i="108"/>
  <c r="E43" i="108"/>
  <c r="B7235" i="106"/>
  <c r="D7235" i="106"/>
  <c r="C114" i="29"/>
  <c r="B757" i="106"/>
  <c r="D757" i="106"/>
  <c r="B5770" i="106"/>
  <c r="D5770" i="106"/>
  <c r="L16" i="11"/>
  <c r="B2061" i="106"/>
  <c r="D2061" i="106"/>
  <c r="I26" i="12"/>
  <c r="B7741" i="106"/>
  <c r="D7741" i="106"/>
  <c r="B1996" i="106"/>
  <c r="D1996" i="106"/>
  <c r="B1317" i="106"/>
  <c r="D1317" i="106"/>
  <c r="D7255" i="106"/>
  <c r="D7253" i="106"/>
  <c r="D7252" i="106"/>
  <c r="F174" i="34"/>
  <c r="B3568" i="106"/>
  <c r="D3568" i="106"/>
  <c r="D52" i="36"/>
  <c r="B7733" i="106"/>
  <c r="D7733" i="106"/>
  <c r="K26" i="12"/>
  <c r="B7743" i="106"/>
  <c r="D7743" i="106"/>
  <c r="B1879" i="106"/>
  <c r="D1879" i="106"/>
  <c r="H22" i="37"/>
  <c r="B3628" i="106"/>
  <c r="D3628" i="106"/>
  <c r="F73" i="34"/>
  <c r="G15" i="4"/>
  <c r="B6032" i="106"/>
  <c r="D6032" i="106"/>
  <c r="B3670" i="106"/>
  <c r="D3670" i="106"/>
  <c r="K352" i="29"/>
  <c r="K367" i="29"/>
  <c r="H367" i="29"/>
  <c r="B3660" i="106"/>
  <c r="D3660" i="106"/>
  <c r="B5914" i="106"/>
  <c r="D5914" i="106"/>
  <c r="I6" i="4"/>
  <c r="B5011" i="106"/>
  <c r="D5011" i="106"/>
  <c r="K7" i="4"/>
  <c r="B3718" i="106"/>
  <c r="D3718" i="106"/>
  <c r="C4" i="4"/>
  <c r="B2551" i="106"/>
  <c r="D2551" i="106"/>
  <c r="F170" i="5"/>
  <c r="F267" i="5"/>
  <c r="F7" i="4"/>
  <c r="B2594" i="106"/>
  <c r="D2594" i="106"/>
  <c r="D267" i="5"/>
  <c r="D7" i="4"/>
  <c r="D19" i="7"/>
  <c r="B1775" i="106"/>
  <c r="D1775" i="106"/>
  <c r="H268" i="5"/>
  <c r="B6024" i="106"/>
  <c r="D6024" i="106"/>
  <c r="G4" i="4"/>
  <c r="B2603" i="106"/>
  <c r="D2603" i="106"/>
  <c r="J7" i="4"/>
  <c r="B6222" i="106"/>
  <c r="D6222" i="106"/>
  <c r="B6014" i="106"/>
  <c r="D6014" i="106"/>
  <c r="B6025" i="106"/>
  <c r="D6025" i="106"/>
  <c r="H4" i="4"/>
  <c r="B5356" i="106"/>
  <c r="D5356" i="106"/>
  <c r="D4" i="4"/>
  <c r="B2564" i="106"/>
  <c r="D2564" i="106"/>
  <c r="B5906" i="106"/>
  <c r="D5906" i="106"/>
  <c r="H6" i="4"/>
  <c r="B2656" i="106"/>
  <c r="D2656" i="106"/>
  <c r="B5214" i="106"/>
  <c r="D5214" i="106"/>
  <c r="C170" i="5"/>
  <c r="B7760" i="106"/>
  <c r="D7760" i="106"/>
  <c r="D24" i="36"/>
  <c r="K102" i="29"/>
  <c r="F53" i="34"/>
  <c r="B171" i="106"/>
  <c r="D171" i="106"/>
  <c r="D47" i="36"/>
  <c r="B1515" i="106"/>
  <c r="D1515" i="106"/>
  <c r="G16" i="4"/>
  <c r="B2611" i="106"/>
  <c r="D2611" i="106"/>
  <c r="B2913" i="106"/>
  <c r="D2913" i="106"/>
  <c r="D50" i="36"/>
  <c r="B3318" i="106"/>
  <c r="D3318" i="106"/>
  <c r="I77" i="4"/>
  <c r="B3319" i="106"/>
  <c r="D3319" i="106"/>
  <c r="B3674" i="106"/>
  <c r="D3674" i="106"/>
  <c r="B3573" i="106"/>
  <c r="D3573" i="106"/>
  <c r="K4" i="4"/>
  <c r="B6028" i="106"/>
  <c r="D6028" i="106"/>
  <c r="D170" i="5"/>
  <c r="F4" i="4"/>
  <c r="B2591" i="106"/>
  <c r="D2591" i="106"/>
  <c r="B5588" i="106"/>
  <c r="D5588" i="106"/>
  <c r="B124" i="106"/>
  <c r="D124" i="106"/>
  <c r="D45" i="36"/>
  <c r="B1151" i="106"/>
  <c r="D1151" i="106"/>
  <c r="K112" i="29"/>
  <c r="B1241" i="106"/>
  <c r="D1241" i="106"/>
  <c r="E151" i="29"/>
  <c r="B1242" i="106"/>
  <c r="D1242" i="106"/>
  <c r="B1474" i="106"/>
  <c r="D1474" i="106"/>
  <c r="G12" i="4"/>
  <c r="B2607" i="106"/>
  <c r="D2607" i="106"/>
  <c r="B2917" i="106"/>
  <c r="D2917" i="106"/>
  <c r="D53" i="36"/>
  <c r="B7207" i="106"/>
  <c r="D7207" i="106"/>
  <c r="J13" i="4"/>
  <c r="B7042" i="106"/>
  <c r="D7042" i="106"/>
  <c r="B6397" i="106"/>
  <c r="D6397" i="106"/>
  <c r="J6" i="4"/>
  <c r="B6221" i="106"/>
  <c r="D6221" i="106"/>
  <c r="J4" i="4"/>
  <c r="B6220" i="106"/>
  <c r="D6220" i="106"/>
  <c r="B6352" i="106"/>
  <c r="D6352" i="106"/>
  <c r="J268" i="5"/>
  <c r="K268" i="5"/>
  <c r="B6023" i="106"/>
  <c r="D6023" i="106"/>
  <c r="B5320" i="106"/>
  <c r="D5320" i="106"/>
  <c r="C267" i="5"/>
  <c r="B929" i="106"/>
  <c r="D929" i="106"/>
  <c r="F114" i="29"/>
  <c r="B931" i="106"/>
  <c r="D931" i="106"/>
  <c r="B987" i="106"/>
  <c r="D987" i="106"/>
  <c r="G114" i="29"/>
  <c r="B1115" i="106"/>
  <c r="D1115" i="106"/>
  <c r="G21" i="108"/>
  <c r="K74" i="29"/>
  <c r="E21" i="108"/>
  <c r="D151" i="29"/>
  <c r="B1234" i="106"/>
  <c r="D1234" i="106"/>
  <c r="B1233" i="106"/>
  <c r="D1233" i="106"/>
  <c r="F151" i="29"/>
  <c r="B1250" i="106"/>
  <c r="D1250" i="106"/>
  <c r="B1249" i="106"/>
  <c r="D1249" i="106"/>
  <c r="K149" i="29"/>
  <c r="B7048" i="106"/>
  <c r="D7048" i="106"/>
  <c r="K196" i="29"/>
  <c r="B2837" i="106"/>
  <c r="D2837" i="106"/>
  <c r="G151" i="29"/>
  <c r="F58" i="34"/>
  <c r="B1258" i="106"/>
  <c r="D1258" i="106"/>
  <c r="B1331" i="106"/>
  <c r="D1331" i="106"/>
  <c r="E16" i="4"/>
  <c r="B1446" i="106"/>
  <c r="D1446" i="106"/>
  <c r="B1448" i="106"/>
  <c r="D1448" i="106"/>
  <c r="B1125" i="106"/>
  <c r="D1125" i="106"/>
  <c r="G24" i="108"/>
  <c r="E24" i="108"/>
  <c r="K129" i="29"/>
  <c r="K208" i="29"/>
  <c r="B4157" i="106"/>
  <c r="D4157" i="106"/>
  <c r="K312" i="29"/>
  <c r="B1560" i="106"/>
  <c r="D1560" i="106"/>
  <c r="B1559" i="106"/>
  <c r="D1559" i="106"/>
  <c r="H13" i="4"/>
  <c r="B1875" i="106"/>
  <c r="D1875" i="106"/>
  <c r="F22" i="37"/>
  <c r="B1983" i="106"/>
  <c r="D1983" i="106"/>
  <c r="H26" i="12"/>
  <c r="B7740" i="106"/>
  <c r="D7740" i="106"/>
  <c r="B3274" i="106"/>
  <c r="D3274" i="106"/>
  <c r="E77" i="4"/>
  <c r="B3277" i="106"/>
  <c r="D3277" i="106"/>
  <c r="B6977" i="106"/>
  <c r="D6977" i="106"/>
  <c r="I114" i="29"/>
  <c r="B7051" i="106"/>
  <c r="D7051" i="106"/>
  <c r="B6026" i="106"/>
  <c r="D6026" i="106"/>
  <c r="I4" i="4"/>
  <c r="I268" i="5"/>
  <c r="B5946" i="106"/>
  <c r="D5946" i="106"/>
  <c r="G267" i="5"/>
  <c r="B5863" i="106"/>
  <c r="D5863" i="106"/>
  <c r="B7747" i="106"/>
  <c r="D7747" i="106"/>
  <c r="E267" i="5"/>
  <c r="A7258" i="106"/>
  <c r="D7257" i="106"/>
  <c r="E23" i="108"/>
  <c r="B1122" i="106"/>
  <c r="D1122" i="106"/>
  <c r="G23" i="108"/>
  <c r="B7732" i="106"/>
  <c r="D7732" i="106"/>
  <c r="J26" i="12"/>
  <c r="B7742" i="106"/>
  <c r="D7742" i="106"/>
  <c r="B141" i="106"/>
  <c r="D141" i="106"/>
  <c r="D46" i="36"/>
  <c r="B190" i="106"/>
  <c r="D190" i="106"/>
  <c r="D48" i="36"/>
  <c r="B213" i="106"/>
  <c r="D213" i="106"/>
  <c r="D49" i="36"/>
  <c r="B813" i="106"/>
  <c r="D813" i="106"/>
  <c r="D114" i="29"/>
  <c r="B815" i="106"/>
  <c r="D815" i="106"/>
  <c r="E114" i="29"/>
  <c r="B873" i="106"/>
  <c r="D873" i="106"/>
  <c r="B871" i="106"/>
  <c r="D871" i="106"/>
  <c r="B1045" i="106"/>
  <c r="D1045" i="106"/>
  <c r="H114" i="29"/>
  <c r="B1054" i="106"/>
  <c r="D1054" i="106"/>
  <c r="K139" i="29"/>
  <c r="F57" i="34"/>
  <c r="B2093" i="106"/>
  <c r="D2093" i="106"/>
  <c r="H210" i="29"/>
  <c r="B1376" i="106"/>
  <c r="D1376" i="106"/>
  <c r="B2830" i="106"/>
  <c r="D2830" i="106"/>
  <c r="B1958" i="106"/>
  <c r="D1958" i="106"/>
  <c r="G26" i="12"/>
  <c r="B7739" i="106"/>
  <c r="D7739" i="106"/>
  <c r="B3642" i="106"/>
  <c r="D3642" i="106"/>
  <c r="B3643" i="106"/>
  <c r="D3643" i="106"/>
  <c r="K16" i="4"/>
  <c r="B7243" i="106"/>
  <c r="D7243" i="106"/>
  <c r="K279" i="29"/>
  <c r="B1481" i="106"/>
  <c r="D1481" i="106"/>
  <c r="B2102" i="106"/>
  <c r="D2102" i="106"/>
  <c r="H15" i="4"/>
  <c r="B2660" i="106"/>
  <c r="D2660" i="106"/>
  <c r="B3636" i="106"/>
  <c r="D3636" i="106"/>
  <c r="D3635" i="106"/>
  <c r="B4171" i="106"/>
  <c r="D4171" i="106"/>
  <c r="N36" i="3"/>
  <c r="J114" i="29"/>
  <c r="B7021" i="106"/>
  <c r="D7021" i="106"/>
  <c r="B6978" i="106"/>
  <c r="D6978" i="106"/>
  <c r="B7224" i="106"/>
  <c r="D7224" i="106"/>
  <c r="B7244" i="106"/>
  <c r="D7244" i="106"/>
  <c r="B7234" i="106"/>
  <c r="D7234" i="106"/>
  <c r="B1108" i="106"/>
  <c r="D1108" i="106"/>
  <c r="E19" i="108"/>
  <c r="C12" i="4"/>
  <c r="G19" i="108"/>
  <c r="B5544" i="106"/>
  <c r="D5544" i="106"/>
  <c r="E6" i="4"/>
  <c r="G22" i="108"/>
  <c r="B1119" i="106"/>
  <c r="D1119" i="106"/>
  <c r="E22" i="108"/>
  <c r="G12" i="145"/>
  <c r="G19" i="145"/>
  <c r="J20" i="145"/>
  <c r="E19" i="145"/>
  <c r="B5915" i="106"/>
  <c r="D5915" i="106"/>
  <c r="B7298" i="106"/>
  <c r="B7299" i="106"/>
  <c r="F24" i="37"/>
  <c r="B1145" i="106"/>
  <c r="D1145" i="106"/>
  <c r="D268" i="5"/>
  <c r="E41" i="108"/>
  <c r="E44" i="108"/>
  <c r="E45" i="108"/>
  <c r="J17" i="4"/>
  <c r="G41" i="108"/>
  <c r="G44" i="108"/>
  <c r="G45" i="108"/>
  <c r="K13" i="4"/>
  <c r="B3572" i="106"/>
  <c r="D3572" i="106"/>
  <c r="B3672" i="106"/>
  <c r="D3672" i="106"/>
  <c r="F268" i="5"/>
  <c r="B5720" i="106"/>
  <c r="D5720" i="106"/>
  <c r="B5507" i="106"/>
  <c r="D5507" i="106"/>
  <c r="B5719" i="106"/>
  <c r="D5719" i="106"/>
  <c r="F6" i="4"/>
  <c r="B2593" i="106"/>
  <c r="D2593" i="106"/>
  <c r="B5653" i="106"/>
  <c r="D5653" i="106"/>
  <c r="B2655" i="106"/>
  <c r="D2655" i="106"/>
  <c r="H8" i="4"/>
  <c r="F8" i="4"/>
  <c r="F10" i="4"/>
  <c r="B4125" i="106"/>
  <c r="D4125" i="106"/>
  <c r="B5223" i="106"/>
  <c r="D5223" i="106"/>
  <c r="C6" i="4"/>
  <c r="B2553" i="106"/>
  <c r="D2553" i="106"/>
  <c r="J8" i="4"/>
  <c r="K313" i="29"/>
  <c r="B1561" i="106"/>
  <c r="D1561" i="106"/>
  <c r="K114" i="29"/>
  <c r="B1152" i="106"/>
  <c r="D1152" i="106"/>
  <c r="C15" i="4"/>
  <c r="B2559" i="106"/>
  <c r="D2559" i="106"/>
  <c r="B7055" i="106"/>
  <c r="D7055" i="106"/>
  <c r="K343" i="29"/>
  <c r="B7225" i="106"/>
  <c r="D7225" i="106"/>
  <c r="B7019" i="106"/>
  <c r="D7019" i="106"/>
  <c r="C16" i="4"/>
  <c r="B2560" i="106"/>
  <c r="D2560" i="106"/>
  <c r="B5421" i="106"/>
  <c r="D5421" i="106"/>
  <c r="D6" i="4"/>
  <c r="B2566" i="106"/>
  <c r="D2566" i="106"/>
  <c r="B3569" i="106"/>
  <c r="D3569" i="106"/>
  <c r="K8" i="4"/>
  <c r="B2631" i="106"/>
  <c r="D2631" i="106"/>
  <c r="B2556" i="106"/>
  <c r="D2556" i="106"/>
  <c r="A7259" i="106"/>
  <c r="D7258" i="106"/>
  <c r="B4434" i="106"/>
  <c r="D4434" i="106"/>
  <c r="E7" i="4"/>
  <c r="B4443" i="106"/>
  <c r="D4443" i="106"/>
  <c r="E268" i="5"/>
  <c r="K151" i="29"/>
  <c r="B1281" i="106"/>
  <c r="D1281" i="106"/>
  <c r="D13" i="4"/>
  <c r="B2634" i="106"/>
  <c r="D2634" i="106"/>
  <c r="E17" i="4"/>
  <c r="B1332" i="106"/>
  <c r="D1332" i="106"/>
  <c r="B1259" i="106"/>
  <c r="D1259" i="106"/>
  <c r="B989" i="106"/>
  <c r="D989" i="106"/>
  <c r="F54" i="34"/>
  <c r="C268" i="5"/>
  <c r="B5326" i="106"/>
  <c r="D5326" i="106"/>
  <c r="C7" i="4"/>
  <c r="H37" i="37"/>
  <c r="B285" i="106"/>
  <c r="D285" i="106"/>
  <c r="N37" i="3"/>
  <c r="B3678" i="106"/>
  <c r="D3678" i="106"/>
  <c r="K368" i="29"/>
  <c r="B3681" i="106"/>
  <c r="D3681" i="106"/>
  <c r="B1510" i="106"/>
  <c r="D1510" i="106"/>
  <c r="K295" i="29"/>
  <c r="F12" i="34"/>
  <c r="G13" i="4"/>
  <c r="B3574" i="106"/>
  <c r="D3574" i="106"/>
  <c r="B1282" i="106"/>
  <c r="D1282" i="106"/>
  <c r="D15" i="4"/>
  <c r="B2571" i="106"/>
  <c r="D2571" i="106"/>
  <c r="J19" i="4"/>
  <c r="B6229" i="106"/>
  <c r="D6229" i="106"/>
  <c r="B6227" i="106"/>
  <c r="D6227" i="106"/>
  <c r="B5869" i="106"/>
  <c r="D5869" i="106"/>
  <c r="G268" i="5"/>
  <c r="G7" i="4"/>
  <c r="B3225" i="106"/>
  <c r="D3225" i="106"/>
  <c r="I8" i="4"/>
  <c r="B7020" i="106"/>
  <c r="D7020" i="106"/>
  <c r="F55" i="34"/>
  <c r="F17" i="11"/>
  <c r="B2659" i="106"/>
  <c r="D2659" i="106"/>
  <c r="H17" i="4"/>
  <c r="B1387" i="106"/>
  <c r="D1387" i="106"/>
  <c r="F16" i="4"/>
  <c r="B2599" i="106"/>
  <c r="D2599" i="106"/>
  <c r="B1382" i="106"/>
  <c r="D1382" i="106"/>
  <c r="F63" i="34"/>
  <c r="F15" i="4"/>
  <c r="K210" i="29"/>
  <c r="F11" i="34"/>
  <c r="B1287" i="106"/>
  <c r="D1287" i="106"/>
  <c r="D16" i="4"/>
  <c r="B2572" i="106"/>
  <c r="D2572" i="106"/>
  <c r="B1143" i="106"/>
  <c r="D1143" i="106"/>
  <c r="C13" i="4"/>
  <c r="B2557" i="106"/>
  <c r="D2557" i="106"/>
  <c r="J20" i="4"/>
  <c r="J10" i="4"/>
  <c r="B6225" i="106"/>
  <c r="D6225" i="106"/>
  <c r="B6223" i="106"/>
  <c r="D6223" i="106"/>
  <c r="B5508" i="106"/>
  <c r="D5508" i="106"/>
  <c r="B2567" i="106"/>
  <c r="D2567" i="106"/>
  <c r="K17" i="4"/>
  <c r="D8" i="146"/>
  <c r="F76" i="34"/>
  <c r="B2595" i="106"/>
  <c r="D2595" i="106"/>
  <c r="D8" i="4"/>
  <c r="C8" i="146"/>
  <c r="D10" i="171"/>
  <c r="D19" i="171"/>
  <c r="D32" i="171"/>
  <c r="D49" i="171"/>
  <c r="B2658" i="106"/>
  <c r="D2658" i="106"/>
  <c r="H10" i="4"/>
  <c r="B4127" i="106"/>
  <c r="D4127" i="106"/>
  <c r="K152" i="29"/>
  <c r="B1289" i="106"/>
  <c r="D1289" i="106"/>
  <c r="F9" i="34"/>
  <c r="F8" i="34"/>
  <c r="K10" i="4"/>
  <c r="B4130" i="106"/>
  <c r="D4130" i="106"/>
  <c r="B3571" i="106"/>
  <c r="D3571" i="106"/>
  <c r="B1388" i="106"/>
  <c r="D1388" i="106"/>
  <c r="K211" i="29"/>
  <c r="B1389" i="106"/>
  <c r="D1389" i="106"/>
  <c r="H19" i="4"/>
  <c r="B4141" i="106"/>
  <c r="D4141" i="106"/>
  <c r="B2661" i="106"/>
  <c r="D2661" i="106"/>
  <c r="H20" i="4"/>
  <c r="B7624" i="106"/>
  <c r="I17" i="11"/>
  <c r="K296" i="29"/>
  <c r="B1518" i="106"/>
  <c r="D1518" i="106"/>
  <c r="B5870" i="106"/>
  <c r="D5870" i="106"/>
  <c r="B3575" i="106"/>
  <c r="D3575" i="106"/>
  <c r="K19" i="4"/>
  <c r="B4144" i="106"/>
  <c r="D4144" i="106"/>
  <c r="K20" i="4"/>
  <c r="B1517" i="106"/>
  <c r="D1517" i="106"/>
  <c r="N41" i="3"/>
  <c r="B287" i="106"/>
  <c r="D287" i="106"/>
  <c r="B4997" i="106"/>
  <c r="D4997" i="106"/>
  <c r="H32" i="118"/>
  <c r="K32" i="118"/>
  <c r="O31" i="118"/>
  <c r="O33" i="118"/>
  <c r="E19" i="4"/>
  <c r="B4138" i="106"/>
  <c r="D4138" i="106"/>
  <c r="B2635" i="106"/>
  <c r="D2635" i="106"/>
  <c r="B2569" i="106"/>
  <c r="D2569" i="106"/>
  <c r="D17" i="4"/>
  <c r="B1288" i="106"/>
  <c r="D1288" i="106"/>
  <c r="C17" i="4"/>
  <c r="B2598" i="106"/>
  <c r="D2598" i="106"/>
  <c r="F17" i="4"/>
  <c r="B3226" i="106"/>
  <c r="D3226" i="106"/>
  <c r="E8" i="146"/>
  <c r="E10" i="146"/>
  <c r="I20" i="4"/>
  <c r="I10" i="4"/>
  <c r="B4128" i="106"/>
  <c r="D4128" i="106"/>
  <c r="G8" i="4"/>
  <c r="B2605" i="106"/>
  <c r="D2605" i="106"/>
  <c r="B2608" i="106"/>
  <c r="D2608" i="106"/>
  <c r="G17" i="4"/>
  <c r="B2554" i="106"/>
  <c r="D2554" i="106"/>
  <c r="C8" i="4"/>
  <c r="B5327" i="106"/>
  <c r="D5327" i="106"/>
  <c r="K115" i="29"/>
  <c r="B1153" i="106"/>
  <c r="D1153" i="106"/>
  <c r="B5552" i="106"/>
  <c r="D5552" i="106"/>
  <c r="K175" i="29"/>
  <c r="B1333" i="106"/>
  <c r="D1333" i="106"/>
  <c r="A7260" i="106"/>
  <c r="D7259" i="106"/>
  <c r="E8" i="4"/>
  <c r="B6230" i="106"/>
  <c r="D6230" i="106"/>
  <c r="J78" i="4"/>
  <c r="D10" i="4"/>
  <c r="B4123" i="106"/>
  <c r="D4123" i="106"/>
  <c r="B2568" i="106"/>
  <c r="D2568" i="106"/>
  <c r="H13" i="118"/>
  <c r="D20" i="4"/>
  <c r="B2574" i="106"/>
  <c r="D2574" i="106"/>
  <c r="F14" i="34"/>
  <c r="F77" i="34"/>
  <c r="F175" i="34"/>
  <c r="H18" i="118"/>
  <c r="C10" i="4"/>
  <c r="B4122" i="106"/>
  <c r="D4122" i="106"/>
  <c r="B8" i="146"/>
  <c r="F8" i="146"/>
  <c r="B2555" i="106"/>
  <c r="D2555" i="106"/>
  <c r="C20" i="4"/>
  <c r="G10" i="4"/>
  <c r="B4126" i="106"/>
  <c r="D4126" i="106"/>
  <c r="G20" i="4"/>
  <c r="B2606" i="106"/>
  <c r="D2606" i="106"/>
  <c r="D16" i="37"/>
  <c r="E20" i="4"/>
  <c r="B2632" i="106"/>
  <c r="D2632" i="106"/>
  <c r="E10" i="4"/>
  <c r="B4124" i="106"/>
  <c r="D4124" i="106"/>
  <c r="A7261" i="106"/>
  <c r="D7260" i="106"/>
  <c r="G19" i="4"/>
  <c r="B4140" i="106"/>
  <c r="D4140" i="106"/>
  <c r="B2612" i="106"/>
  <c r="D2612" i="106"/>
  <c r="B9" i="146"/>
  <c r="B2561" i="106"/>
  <c r="D2561" i="106"/>
  <c r="H17" i="118"/>
  <c r="H25" i="118"/>
  <c r="K24" i="118"/>
  <c r="O23" i="118"/>
  <c r="O25" i="118"/>
  <c r="F16" i="37"/>
  <c r="C19" i="4"/>
  <c r="B4136" i="106"/>
  <c r="D4136" i="106"/>
  <c r="B288" i="106"/>
  <c r="D288" i="106"/>
  <c r="D55" i="36"/>
  <c r="I18" i="11"/>
  <c r="B7625" i="106"/>
  <c r="H78" i="4"/>
  <c r="B2662" i="106"/>
  <c r="D2662" i="106"/>
  <c r="B3227" i="106"/>
  <c r="D3227" i="106"/>
  <c r="I78" i="4"/>
  <c r="D9" i="146"/>
  <c r="D10" i="146"/>
  <c r="F19" i="4"/>
  <c r="B4139" i="106"/>
  <c r="D4139" i="106"/>
  <c r="B2600" i="106"/>
  <c r="D2600" i="106"/>
  <c r="F20" i="4"/>
  <c r="B2573" i="106"/>
  <c r="D2573" i="106"/>
  <c r="D19" i="4"/>
  <c r="B4137" i="106"/>
  <c r="D4137" i="106"/>
  <c r="C9" i="146"/>
  <c r="C10" i="146"/>
  <c r="K78" i="4"/>
  <c r="B3576" i="106"/>
  <c r="D3576" i="106"/>
  <c r="J81" i="4"/>
  <c r="B6263" i="106"/>
  <c r="D6263" i="106"/>
  <c r="D78" i="4"/>
  <c r="B3588" i="106"/>
  <c r="D3588" i="106"/>
  <c r="K81" i="4"/>
  <c r="F78" i="4"/>
  <c r="B2601" i="106"/>
  <c r="D2601" i="106"/>
  <c r="B3320" i="106"/>
  <c r="D3320" i="106"/>
  <c r="I81" i="4"/>
  <c r="K17" i="118"/>
  <c r="B3300" i="106"/>
  <c r="D3300" i="106"/>
  <c r="H81" i="4"/>
  <c r="B7631" i="106"/>
  <c r="F176" i="34"/>
  <c r="F177" i="34"/>
  <c r="F179" i="34"/>
  <c r="A7262" i="106"/>
  <c r="D7261" i="106"/>
  <c r="H16" i="37"/>
  <c r="G78" i="4"/>
  <c r="B2613" i="106"/>
  <c r="D2613" i="106"/>
  <c r="B2562" i="106"/>
  <c r="D2562" i="106"/>
  <c r="C78" i="4"/>
  <c r="B10" i="146"/>
  <c r="F9" i="146"/>
  <c r="F10" i="146"/>
  <c r="E78" i="4"/>
  <c r="B2636" i="106"/>
  <c r="D2636" i="106"/>
  <c r="D64" i="36"/>
  <c r="J82" i="4"/>
  <c r="B6266" i="106"/>
  <c r="D6266" i="106"/>
  <c r="D81" i="4"/>
  <c r="B3239" i="106"/>
  <c r="D3239" i="106"/>
  <c r="B3278" i="106"/>
  <c r="D3278" i="106"/>
  <c r="E81" i="4"/>
  <c r="B3233" i="106"/>
  <c r="D3233" i="106"/>
  <c r="C81" i="4"/>
  <c r="A7263" i="106"/>
  <c r="D7262" i="106"/>
  <c r="B1700" i="106"/>
  <c r="D1700" i="106"/>
  <c r="H82" i="4"/>
  <c r="D62" i="36"/>
  <c r="O16" i="118"/>
  <c r="F81" i="4"/>
  <c r="B3256" i="106"/>
  <c r="D3256" i="106"/>
  <c r="G81" i="4"/>
  <c r="B3262" i="106"/>
  <c r="D3262" i="106"/>
  <c r="B3323" i="106"/>
  <c r="D3323" i="106"/>
  <c r="I82" i="4"/>
  <c r="D63" i="36"/>
  <c r="E11" i="146"/>
  <c r="B3591" i="106"/>
  <c r="D3591" i="106"/>
  <c r="D65" i="36"/>
  <c r="K82" i="4"/>
  <c r="J83" i="4"/>
  <c r="B6283" i="106"/>
  <c r="D6283" i="106"/>
  <c r="B6274" i="106"/>
  <c r="D6274" i="106"/>
  <c r="D82" i="4"/>
  <c r="B1644" i="106"/>
  <c r="D1644" i="106"/>
  <c r="D58" i="36"/>
  <c r="C11" i="146"/>
  <c r="J16" i="37"/>
  <c r="B4269" i="106"/>
  <c r="D4269" i="106"/>
  <c r="H12" i="118"/>
  <c r="K12" i="118"/>
  <c r="B6275" i="106"/>
  <c r="D6275" i="106"/>
  <c r="K83" i="4"/>
  <c r="B6284" i="106"/>
  <c r="D6284" i="106"/>
  <c r="H83" i="4"/>
  <c r="B6281" i="106"/>
  <c r="D6281" i="106"/>
  <c r="B6272" i="106"/>
  <c r="D6272" i="106"/>
  <c r="B11" i="146"/>
  <c r="C82" i="4"/>
  <c r="D57" i="36"/>
  <c r="B1630" i="106"/>
  <c r="D1630" i="106"/>
  <c r="E82" i="4"/>
  <c r="B1658" i="106"/>
  <c r="D1658" i="106"/>
  <c r="D59" i="36"/>
  <c r="I83" i="4"/>
  <c r="B6282" i="106"/>
  <c r="D6282" i="106"/>
  <c r="B6273" i="106"/>
  <c r="D6273" i="106"/>
  <c r="G82" i="4"/>
  <c r="D61" i="36"/>
  <c r="B1686" i="106"/>
  <c r="D1686" i="106"/>
  <c r="B1672" i="106"/>
  <c r="D1672" i="106"/>
  <c r="F82" i="4"/>
  <c r="D11" i="146"/>
  <c r="D60" i="36"/>
  <c r="A7264" i="106"/>
  <c r="D7263" i="106"/>
  <c r="B6268" i="106"/>
  <c r="D6268" i="106"/>
  <c r="D83" i="4"/>
  <c r="B6277" i="106"/>
  <c r="D6277" i="106"/>
  <c r="O11" i="118"/>
  <c r="O13" i="118"/>
  <c r="J20" i="118"/>
  <c r="F11" i="146"/>
  <c r="C12" i="146"/>
  <c r="A7265" i="106"/>
  <c r="D7264" i="106"/>
  <c r="B6269" i="106"/>
  <c r="D6269" i="106"/>
  <c r="E83" i="4"/>
  <c r="B6278" i="106"/>
  <c r="D6278" i="106"/>
  <c r="B6270" i="106"/>
  <c r="D6270" i="106"/>
  <c r="F83" i="4"/>
  <c r="B6279" i="106"/>
  <c r="D6279" i="106"/>
  <c r="B6271" i="106"/>
  <c r="D6271" i="106"/>
  <c r="G83" i="4"/>
  <c r="B6280" i="106"/>
  <c r="D6280" i="106"/>
  <c r="C83" i="4"/>
  <c r="B6276" i="106"/>
  <c r="D6276" i="106"/>
  <c r="B6267" i="106"/>
  <c r="D6267" i="106"/>
  <c r="K20" i="118"/>
  <c r="O17" i="118"/>
  <c r="O20" i="118"/>
  <c r="O35" i="118"/>
  <c r="O37" i="118"/>
  <c r="D29" i="36"/>
  <c r="A7266" i="106"/>
  <c r="D7265" i="106"/>
  <c r="A7267" i="106"/>
  <c r="D7266" i="106"/>
  <c r="A7268" i="106"/>
  <c r="D7267" i="106"/>
  <c r="A7269" i="106"/>
  <c r="D7268"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D7624" i="106"/>
  <c r="A7626" i="106"/>
  <c r="A7627" i="106"/>
  <c r="A7628" i="106"/>
  <c r="A7629" i="106"/>
  <c r="A7630" i="106"/>
  <c r="A7631" i="106"/>
  <c r="D7625" i="106"/>
  <c r="A7632" i="106"/>
  <c r="A7633" i="106"/>
  <c r="A7634" i="106"/>
  <c r="A7635" i="106"/>
  <c r="D7631" i="106"/>
  <c r="A7636" i="106"/>
  <c r="D7635" i="106"/>
  <c r="A7637" i="106"/>
  <c r="D7636" i="106"/>
  <c r="A7638" i="106"/>
  <c r="D7637" i="106"/>
  <c r="A7639" i="106"/>
  <c r="D7638"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 r="B1" i="176" l="1"/>
  <c r="A1" i="173"/>
  <c r="A1" i="170"/>
  <c r="B1" i="175"/>
  <c r="B2" i="175"/>
  <c r="A2" i="173"/>
  <c r="A2" i="1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<sst xmlns="http://schemas.openxmlformats.org/spreadsheetml/2006/main" count="5144" uniqueCount="2122">
  <si>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</si>
  <si>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</si>
  <si>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</si>
  <si>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</si>
  <si>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</si>
  <si>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</si>
  <si>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</si>
  <si>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</si>
  <si>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</si>
  <si>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</si>
  <si>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</si>
  <si>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</si>
  <si>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</si>
  <si>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</si>
  <si>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</si>
  <si>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</si>
  <si>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</si>
  <si>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</si>
  <si>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</si>
  <si>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</si>
  <si>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</si>
  <si>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</si>
  <si>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</si>
  <si>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</si>
  <si>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</si>
  <si>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</si>
  <si>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</si>
  <si>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</si>
  <si>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</si>
  <si>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</si>
  <si>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</si>
  <si>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</si>
  <si>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</si>
  <si>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</si>
  <si>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</si>
  <si>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</si>
  <si>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</si>
  <si>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</si>
  <si>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</si>
  <si>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</si>
  <si>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</si>
  <si>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</si>
  <si>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</si>
  <si>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</si>
  <si>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</si>
  <si>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</si>
  <si>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</si>
  <si>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</si>
  <si>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</si>
  <si>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</si>
  <si>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</si>
  <si>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</si>
  <si>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</si>
  <si>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</si>
  <si>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</si>
  <si>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</si>
  <si>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</si>
  <si>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</si>
  <si>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</si>
  <si>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</si>
  <si>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</si>
  <si>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</si>
  <si>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</si>
  <si>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</si>
  <si>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</si>
  <si>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</si>
  <si>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</si>
  <si>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</si>
  <si>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</si>
  <si>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</si>
  <si>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</si>
  <si>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</si>
  <si>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</si>
  <si>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</si>
  <si>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</si>
  <si>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</si>
  <si>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</si>
  <si>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</si>
  <si>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</si>
  <si>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</si>
  <si>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</si>
  <si>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</si>
  <si>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</si>
  <si>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</si>
  <si>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</si>
  <si>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</si>
  <si>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</si>
  <si>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</si>
  <si>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</si>
  <si>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</si>
  <si>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</si>
  <si>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</si>
  <si>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</si>
  <si>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</si>
  <si>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</si>
  <si>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</si>
  <si>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</si>
  <si>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</si>
  <si>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</si>
  <si>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</si>
  <si>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</si>
  <si>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</si>
  <si>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</si>
  <si>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</si>
  <si>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</si>
  <si>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</si>
  <si>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</si>
  <si>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</si>
  <si>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</si>
  <si>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</si>
  <si>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</si>
  <si>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</si>
  <si>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</si>
  <si>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</si>
  <si>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</si>
  <si>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</si>
  <si>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</si>
  <si>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</si>
  <si>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</si>
  <si>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</si>
  <si>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</si>
  <si>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</si>
  <si>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</si>
  <si>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</si>
  <si>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</si>
  <si>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</si>
  <si>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</si>
  <si>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</si>
  <si>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</si>
  <si>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</si>
  <si>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</si>
  <si>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</si>
  <si>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</si>
  <si>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</si>
  <si>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</si>
  <si>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</si>
  <si>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</si>
  <si>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</si>
  <si>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</si>
  <si>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</si>
  <si>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</si>
  <si>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</si>
  <si>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</si>
  <si>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</si>
  <si>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</si>
  <si>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</si>
  <si>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</si>
  <si>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</si>
  <si>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</si>
  <si>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</si>
  <si>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</si>
  <si>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</si>
  <si>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</si>
  <si>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</si>
  <si>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</si>
  <si>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</si>
  <si>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</si>
  <si>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</si>
  <si>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</si>
  <si>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</si>
  <si>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</si>
  <si>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</si>
  <si>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</si>
  <si>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</si>
  <si>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</si>
  <si>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</si>
  <si>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</si>
  <si>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</si>
  <si>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</si>
  <si>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</si>
  <si>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</si>
  <si>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</si>
  <si>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</si>
  <si>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</si>
  <si>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</si>
  <si>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</si>
  <si>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</si>
  <si>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</si>
  <si>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</si>
  <si>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</si>
  <si>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</si>
  <si>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</si>
  <si>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</si>
  <si>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</si>
  <si>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</si>
  <si>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</si>
  <si>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</si>
  <si>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</si>
  <si>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</si>
  <si>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</si>
  <si>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</si>
  <si>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</si>
  <si>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</si>
  <si>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</si>
  <si>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</si>
  <si>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</si>
  <si>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</si>
  <si>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</si>
  <si>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</si>
  <si>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</si>
  <si>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</si>
  <si>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</si>
  <si>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</si>
  <si>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</si>
  <si>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</si>
  <si>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</si>
  <si>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</si>
  <si>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</si>
  <si>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</si>
  <si>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</si>
  <si>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</si>
  <si>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</si>
  <si>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</si>
  <si>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</si>
  <si>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</si>
  <si>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</si>
  <si>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</si>
  <si>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</si>
  <si>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</si>
  <si>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</si>
  <si>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</si>
  <si>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</si>
  <si>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</si>
  <si>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</si>
  <si>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</si>
  <si>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</si>
  <si>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</si>
  <si>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</si>
  <si>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</si>
  <si>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</si>
  <si>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</si>
  <si>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</si>
  <si>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</si>
  <si>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</si>
  <si>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</si>
  <si>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</si>
  <si>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</si>
  <si>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</si>
  <si>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</si>
  <si>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</si>
  <si>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</si>
  <si>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</si>
  <si>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</si>
  <si>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</si>
  <si>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</si>
  <si>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</si>
  <si>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</si>
  <si>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</si>
  <si>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</si>
  <si>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</si>
  <si>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</si>
  <si>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</si>
  <si>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</si>
  <si>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</si>
  <si>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</si>
  <si>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</si>
  <si>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</si>
  <si>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</si>
  <si>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</si>
  <si>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</si>
  <si>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</si>
  <si>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</si>
  <si>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</si>
  <si>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</si>
  <si>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</si>
  <si>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</si>
  <si>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</si>
  <si>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</si>
  <si>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</si>
  <si>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</si>
  <si>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</si>
  <si>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</si>
  <si>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</si>
  <si>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</si>
  <si>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</si>
  <si>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</si>
  <si>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</si>
  <si>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</si>
  <si>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</si>
  <si>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</si>
  <si>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</si>
  <si>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</si>
  <si>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</si>
  <si>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</si>
  <si>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</si>
  <si>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</si>
  <si>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</si>
  <si>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</si>
  <si>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</si>
  <si>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</si>
  <si>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</si>
  <si>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</si>
  <si>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</si>
  <si>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</si>
  <si>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</si>
  <si>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</si>
  <si>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</si>
  <si>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</si>
  <si>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</si>
  <si>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</si>
  <si>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</si>
  <si>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</si>
  <si>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</si>
  <si>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</si>
  <si>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</si>
  <si>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</si>
  <si>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</si>
  <si>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</si>
  <si>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</si>
  <si>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</si>
  <si>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</si>
  <si>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</si>
  <si>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</si>
  <si>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</si>
  <si>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</si>
  <si>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</si>
  <si>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</si>
  <si>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</si>
  <si>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</si>
  <si>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</si>
  <si>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</si>
  <si>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</si>
  <si>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</si>
  <si>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</si>
  <si>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</si>
  <si>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</si>
  <si>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</si>
  <si>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</si>
  <si>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</si>
  <si>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</si>
  <si>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</si>
  <si>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</si>
  <si>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</si>
  <si>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</si>
  <si>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</si>
  <si>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</si>
  <si>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</si>
  <si>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</si>
  <si>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</si>
  <si>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</si>
  <si>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</si>
  <si>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</si>
  <si>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</si>
  <si>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</si>
  <si>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</si>
  <si>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</si>
  <si>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</si>
  <si>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</si>
  <si>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</si>
  <si>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</si>
  <si>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</si>
  <si>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</si>
  <si>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</si>
  <si>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</si>
  <si>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</si>
  <si>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</si>
  <si>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</si>
  <si>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</si>
  <si>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</si>
  <si>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</si>
  <si>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</si>
  <si>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</si>
  <si>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</si>
  <si>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</si>
  <si>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</si>
  <si>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</si>
  <si>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</si>
  <si>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</si>
  <si>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</si>
  <si>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</si>
  <si>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</si>
  <si>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</si>
  <si>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</si>
  <si>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</si>
  <si>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</si>
  <si>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</si>
  <si>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</si>
  <si>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</si>
  <si>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</si>
  <si>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</si>
  <si>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</si>
  <si>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</si>
  <si>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</si>
  <si>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</si>
  <si>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</si>
  <si>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</si>
  <si>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</si>
  <si>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</si>
  <si>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</si>
  <si>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</si>
  <si>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</si>
  <si>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</si>
  <si>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</si>
  <si>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</si>
  <si>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</si>
  <si>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</si>
  <si>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</si>
  <si>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</si>
  <si>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</si>
  <si>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</si>
  <si>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</si>
  <si>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</si>
  <si>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</si>
  <si>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</si>
  <si>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</si>
  <si>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</si>
  <si>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</si>
  <si>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</si>
  <si>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</si>
  <si>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</si>
  <si>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</si>
  <si>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</si>
  <si>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</si>
  <si>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</si>
  <si>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</si>
  <si>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</si>
  <si>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</si>
  <si>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</si>
  <si>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</si>
  <si>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</si>
  <si>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</si>
  <si>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</si>
  <si>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</si>
  <si>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</si>
  <si>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</si>
  <si>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</si>
  <si>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</si>
  <si>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</si>
  <si>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</si>
  <si>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</si>
  <si>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</si>
  <si>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</si>
  <si>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</si>
  <si>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</si>
  <si>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</si>
  <si>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</si>
  <si>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</si>
  <si>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</si>
  <si>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</si>
  <si>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</si>
  <si>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</si>
  <si>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</si>
  <si>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</si>
  <si>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</si>
  <si>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</si>
  <si>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</si>
  <si>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</si>
  <si>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</si>
  <si>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</si>
  <si>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</si>
  <si>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</si>
  <si>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</si>
  <si>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</si>
  <si>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</si>
  <si>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</si>
  <si>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</si>
  <si>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</si>
  <si>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</si>
  <si>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</si>
  <si>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</si>
  <si>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</si>
  <si>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</si>
  <si>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</si>
  <si>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</si>
  <si>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</si>
  <si>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</si>
  <si>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</si>
  <si>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</si>
  <si>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</si>
  <si>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</si>
  <si>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</si>
  <si>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</si>
  <si>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</si>
  <si>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</si>
  <si>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</si>
  <si>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</si>
  <si>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</si>
  <si>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</si>
  <si>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</si>
  <si>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</si>
  <si>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</si>
  <si>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</si>
  <si>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</si>
  <si>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</si>
  <si>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</si>
  <si>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</si>
  <si>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</si>
  <si>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</si>
  <si>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</si>
  <si>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</si>
  <si>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</si>
  <si>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</si>
  <si>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</si>
  <si>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</si>
  <si>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</si>
  <si>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</si>
  <si>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</si>
  <si>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</si>
  <si>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</si>
  <si>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</si>
  <si>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</si>
  <si>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</si>
  <si>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</si>
  <si>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</si>
  <si>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</si>
  <si>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</si>
  <si>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</si>
  <si>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</si>
  <si>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</si>
  <si>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</si>
  <si>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</si>
  <si>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</si>
  <si>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</si>
  <si>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</si>
  <si>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</si>
  <si>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</si>
  <si>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</si>
  <si>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</si>
  <si>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</si>
  <si>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</si>
  <si>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</si>
  <si>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</si>
  <si>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</si>
  <si>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</si>
  <si>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</si>
  <si>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</si>
  <si>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</si>
  <si>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</si>
  <si>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</si>
  <si>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</si>
  <si>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</si>
  <si>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</si>
  <si>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</si>
  <si>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</si>
  <si>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</si>
  <si>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</si>
  <si>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</si>
  <si>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</si>
  <si>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</si>
  <si>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</si>
  <si>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</si>
  <si>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</si>
  <si>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</si>
  <si>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</si>
  <si>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</si>
  <si>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</si>
  <si>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</si>
  <si>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</si>
  <si>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</si>
  <si>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</si>
  <si>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</si>
  <si>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</si>
  <si>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</si>
  <si>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</si>
  <si>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</si>
  <si>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</si>
  <si>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</si>
  <si>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</si>
  <si>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</si>
  <si>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</si>
  <si>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</si>
  <si>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</si>
  <si>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</si>
  <si>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</si>
  <si>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</si>
  <si>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</si>
  <si>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</si>
  <si>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</si>
  <si>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</si>
  <si>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</si>
  <si>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</si>
  <si>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</si>
  <si>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</si>
  <si>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</si>
  <si>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</si>
  <si>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</si>
  <si>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</si>
  <si>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</si>
  <si>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</si>
  <si>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</si>
  <si>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</si>
  <si>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</si>
  <si>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</si>
  <si>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</si>
  <si>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</si>
  <si>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</si>
  <si>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</si>
  <si>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</si>
  <si>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</si>
  <si>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</si>
  <si>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</si>
  <si>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</si>
  <si>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</si>
  <si>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</si>
  <si>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</si>
  <si>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</si>
  <si>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</si>
  <si>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</si>
  <si>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</si>
  <si>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</si>
  <si>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</si>
  <si>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</si>
  <si>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</si>
  <si>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</si>
  <si>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</si>
  <si>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</si>
  <si>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</si>
  <si>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</si>
  <si>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</si>
  <si>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</si>
  <si>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</si>
  <si>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</si>
  <si>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</si>
  <si>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</si>
  <si>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</si>
  <si>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</si>
  <si>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</si>
  <si>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</si>
  <si>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</si>
  <si>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</si>
  <si>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</si>
  <si>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</si>
  <si>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</si>
  <si>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</si>
  <si>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</si>
  <si>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</si>
  <si>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</si>
  <si>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</si>
  <si>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</si>
  <si>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</si>
  <si>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</si>
  <si>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</si>
  <si>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</si>
  <si>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</si>
  <si>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</si>
  <si>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</si>
  <si>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</si>
  <si>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</si>
  <si>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</si>
  <si>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</si>
  <si>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</si>
  <si>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</si>
  <si>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</si>
  <si>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</si>
  <si>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</si>
  <si>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</si>
  <si>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</si>
  <si>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</si>
  <si>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</si>
  <si>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</si>
  <si>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</si>
  <si>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</si>
  <si>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</si>
  <si>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</si>
  <si>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</si>
  <si>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</si>
  <si>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</si>
  <si>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</si>
  <si>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</si>
  <si>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</si>
  <si>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</si>
  <si>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</si>
  <si>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</si>
  <si>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</si>
  <si>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</si>
  <si>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</si>
  <si>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</si>
  <si>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</si>
  <si>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</si>
  <si>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</si>
  <si>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</si>
  <si>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</si>
  <si>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</si>
  <si>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</si>
  <si>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</si>
  <si>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</si>
  <si>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</si>
  <si>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</si>
  <si>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</si>
  <si>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</si>
  <si>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</si>
  <si>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</si>
  <si>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</si>
  <si>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</si>
  <si>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</si>
  <si>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</si>
  <si>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</si>
  <si>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</si>
  <si>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</si>
  <si>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</si>
  <si>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</si>
  <si>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</si>
  <si>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</si>
  <si>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</si>
  <si>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</si>
  <si>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</si>
  <si>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</si>
  <si>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</si>
  <si>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</si>
  <si>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</si>
  <si>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</si>
  <si>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</si>
  <si>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</si>
  <si>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</si>
  <si>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</si>
  <si>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</si>
  <si>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</si>
  <si>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</si>
  <si>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</si>
  <si>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</si>
  <si>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</si>
  <si>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</si>
  <si>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</si>
  <si>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</si>
  <si>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</si>
  <si>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</si>
  <si>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</si>
  <si>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</si>
  <si>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</si>
  <si>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</si>
  <si>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</si>
  <si>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</si>
  <si>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</si>
  <si>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</si>
  <si>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</si>
  <si>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</si>
  <si>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</si>
  <si>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</si>
  <si>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</si>
  <si>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</si>
  <si>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</si>
  <si>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</si>
  <si>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</si>
  <si>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</si>
  <si>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</si>
  <si>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</si>
  <si>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</si>
  <si>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</si>
  <si>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</si>
  <si>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</si>
  <si>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</si>
  <si>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</si>
  <si>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</si>
  <si>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</si>
  <si>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</si>
  <si>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</si>
  <si>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</si>
  <si>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</si>
  <si>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</si>
  <si>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</si>
  <si>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</si>
  <si>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</si>
  <si>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</si>
  <si>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</si>
  <si>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</si>
  <si>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</si>
  <si>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</si>
  <si>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</si>
  <si>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</si>
  <si>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</si>
  <si>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</si>
  <si>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</si>
  <si>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</si>
  <si>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</si>
  <si>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</si>
  <si>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</si>
  <si>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</si>
  <si>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</si>
  <si>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</si>
  <si>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</si>
  <si>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</si>
  <si>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</si>
  <si>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</si>
  <si>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</si>
  <si>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</si>
  <si>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</si>
  <si>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</si>
  <si>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</si>
  <si>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</si>
  <si>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</si>
  <si>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</si>
  <si>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</si>
  <si>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</si>
  <si>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</si>
  <si>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</si>
  <si>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</si>
  <si>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</si>
  <si>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</si>
  <si>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</si>
  <si>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</si>
  <si>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</si>
  <si>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</si>
  <si>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</si>
  <si>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</si>
  <si>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</si>
  <si>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</si>
  <si>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</si>
  <si>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</si>
  <si>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</si>
  <si>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</si>
  <si>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</si>
  <si>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</si>
  <si>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</si>
  <si>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</si>
  <si>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</si>
  <si>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</si>
  <si>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</si>
  <si>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</si>
  <si>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</si>
  <si>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</si>
  <si>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</si>
  <si>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</si>
  <si>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</si>
  <si>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</si>
  <si>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</si>
  <si>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</si>
  <si>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</si>
  <si>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</si>
  <si>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</si>
  <si>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</si>
  <si>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</si>
  <si>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</si>
  <si>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</si>
  <si>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</si>
  <si>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</si>
  <si>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</si>
  <si>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</si>
  <si>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</si>
  <si>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</si>
  <si>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</si>
  <si>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</si>
  <si>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</si>
  <si>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</si>
  <si>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</si>
  <si>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</si>
  <si>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</si>
  <si>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</si>
  <si>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</si>
  <si>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</si>
  <si>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</si>
  <si>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</si>
  <si>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</si>
  <si>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</si>
  <si>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</si>
  <si>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</si>
  <si>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</si>
  <si>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</si>
  <si>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</si>
  <si>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</si>
  <si>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</si>
  <si>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</si>
  <si>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</si>
  <si>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</si>
  <si>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</si>
  <si>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</si>
  <si>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</si>
  <si>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</si>
  <si>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</si>
  <si>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</si>
  <si>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</si>
  <si>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</si>
  <si>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</si>
  <si>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</si>
  <si>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</si>
  <si>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</si>
  <si>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</si>
  <si>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</si>
  <si>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</si>
  <si>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</si>
  <si>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</si>
  <si>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</si>
  <si>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</si>
  <si>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</si>
  <si>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</si>
  <si>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</si>
  <si>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</si>
  <si>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</si>
  <si>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</si>
  <si>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</si>
  <si>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</si>
  <si>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</si>
  <si>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</si>
  <si>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</si>
  <si>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</si>
  <si>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</si>
  <si>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</si>
  <si>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</si>
  <si>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</si>
  <si>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</si>
  <si>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</si>
  <si>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</si>
  <si>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</si>
  <si>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</si>
  <si>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</si>
  <si>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</si>
  <si>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</si>
  <si>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</si>
  <si>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</si>
  <si>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</si>
  <si>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</si>
  <si>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</si>
  <si>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</si>
  <si>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</si>
  <si>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</si>
  <si>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</si>
  <si>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</si>
  <si>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</si>
  <si>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</si>
  <si>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</si>
  <si>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</si>
  <si>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</si>
  <si>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</si>
  <si>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</si>
  <si>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</si>
  <si>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</si>
  <si>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</si>
  <si>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</si>
  <si>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</si>
  <si>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</si>
  <si>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</si>
  <si>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</si>
  <si>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</si>
  <si>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</si>
  <si>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</si>
  <si>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</si>
  <si>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</si>
  <si>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</si>
  <si>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</si>
  <si>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</si>
  <si>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</si>
  <si>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</si>
  <si>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</si>
  <si>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</si>
  <si>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</si>
  <si>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</si>
  <si>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</si>
  <si>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</si>
  <si>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</si>
  <si>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</si>
  <si>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</si>
  <si>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</si>
  <si>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</si>
  <si>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</si>
  <si>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</si>
  <si>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</si>
  <si>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</si>
  <si>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</si>
  <si>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</si>
  <si>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</si>
  <si>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</si>
  <si>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</si>
  <si>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</si>
  <si>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</si>
  <si>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</si>
  <si>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</si>
  <si>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</si>
  <si>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</si>
  <si>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</si>
  <si>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</si>
  <si>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</si>
  <si>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</si>
  <si>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</si>
  <si>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</si>
  <si>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</si>
  <si>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</si>
  <si>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</si>
  <si>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</si>
  <si>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</si>
  <si>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</si>
  <si>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</si>
  <si>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</si>
  <si>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</si>
  <si>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</si>
  <si>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</si>
  <si>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</si>
  <si>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</si>
  <si>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</si>
  <si>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</si>
  <si>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</si>
  <si>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</si>
  <si>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</si>
  <si>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</si>
  <si>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</si>
  <si>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</si>
  <si>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</si>
  <si>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</si>
  <si>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</si>
  <si>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</si>
  <si>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</si>
  <si>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</si>
  <si>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</si>
  <si>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</si>
  <si>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</si>
  <si>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</si>
  <si>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</si>
  <si>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</si>
  <si>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</si>
  <si>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</si>
  <si>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</si>
  <si>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</si>
  <si>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</si>
  <si>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</si>
  <si>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</si>
  <si>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</si>
  <si>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</si>
  <si>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</si>
  <si>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</si>
  <si>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</si>
  <si>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</si>
  <si>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</si>
  <si>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</si>
  <si>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</si>
  <si>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</si>
  <si>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</si>
  <si>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</si>
  <si>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</si>
  <si>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</si>
  <si>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</si>
  <si>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</si>
  <si>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</si>
  <si>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</si>
  <si>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</si>
  <si>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</si>
  <si>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</si>
  <si>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</si>
  <si>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</si>
  <si>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</si>
  <si>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</si>
  <si>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</si>
  <si>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</si>
  <si>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</si>
  <si>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</si>
  <si>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</si>
  <si>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</si>
  <si>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</si>
  <si>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</si>
  <si>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</si>
  <si>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</si>
  <si>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</si>
  <si>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</si>
  <si>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</si>
  <si>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</si>
  <si>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</si>
  <si>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</si>
  <si>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</si>
  <si>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</si>
  <si>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</si>
  <si>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</si>
  <si>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</si>
  <si>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</si>
  <si>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</si>
  <si>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</si>
  <si>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</si>
  <si>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</si>
  <si>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</si>
  <si>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</si>
  <si>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</si>
  <si>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</si>
  <si>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</si>
  <si>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</si>
  <si>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</si>
  <si>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</si>
  <si>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</si>
  <si>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</si>
  <si>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</si>
  <si>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</si>
  <si>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</si>
  <si>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</si>
  <si>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</si>
  <si>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</si>
  <si>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</si>
  <si>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</si>
  <si>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</si>
  <si>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</si>
  <si>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</si>
  <si>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</si>
  <si>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</si>
  <si>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</si>
  <si>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</si>
  <si>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</si>
  <si>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</si>
  <si>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</si>
  <si>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</si>
  <si>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</si>
  <si>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</si>
  <si>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</si>
  <si>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</si>
  <si>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</si>
  <si>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</si>
  <si>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</si>
  <si>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</si>
  <si>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</si>
  <si>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</si>
  <si>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</si>
  <si>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</si>
  <si>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</si>
  <si>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</si>
  <si>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</si>
  <si>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</si>
  <si>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</si>
  <si>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</si>
  <si>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</si>
  <si>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</si>
  <si>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</si>
  <si>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</si>
  <si>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</si>
  <si>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</si>
  <si>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</si>
  <si>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</si>
  <si>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</si>
  <si>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</si>
  <si>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</si>
  <si>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</si>
  <si>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</si>
  <si>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</si>
  <si>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</si>
  <si>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</si>
  <si>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</si>
  <si>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</si>
  <si>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</si>
  <si>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</si>
  <si>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</si>
  <si>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</si>
  <si>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</si>
  <si>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</si>
  <si>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</si>
  <si>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</si>
  <si>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</si>
  <si>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</si>
  <si>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</si>
  <si>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</si>
  <si>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</si>
  <si>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</si>
  <si>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</si>
  <si>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</si>
  <si>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</si>
  <si>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</si>
  <si>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</si>
  <si>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</si>
  <si>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</si>
  <si>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</si>
  <si>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</si>
  <si>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</si>
  <si>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</si>
  <si>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</si>
  <si>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</si>
  <si>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</si>
  <si>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</si>
  <si>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</si>
  <si>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</si>
  <si>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</si>
  <si>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</si>
  <si>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</si>
  <si>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</si>
  <si>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</si>
  <si>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</si>
  <si>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</si>
  <si>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</si>
  <si>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</si>
  <si>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</si>
  <si>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</si>
  <si>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</si>
  <si>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</si>
  <si>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</si>
  <si>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</si>
  <si>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</si>
  <si>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</si>
  <si>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</si>
  <si>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</si>
  <si>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</si>
  <si>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</si>
  <si>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</si>
  <si>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</si>
  <si>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</si>
  <si>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</si>
  <si>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</si>
  <si>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</si>
  <si>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</si>
  <si>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</si>
  <si>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</si>
  <si>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</si>
  <si>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</si>
  <si>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</si>
  <si>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</si>
  <si>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</si>
  <si>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</si>
  <si>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</si>
  <si>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</si>
  <si>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</si>
  <si>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</si>
  <si>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</si>
  <si>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</si>
  <si>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</si>
  <si>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</si>
  <si>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</si>
  <si>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</si>
  <si>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</si>
  <si>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</si>
  <si>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</si>
  <si>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</si>
  <si>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</si>
  <si>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</si>
  <si>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</si>
  <si>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</si>
  <si>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</si>
  <si>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</si>
  <si>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</si>
  <si>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</si>
  <si>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</si>
  <si>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</si>
  <si>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</si>
  <si>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</si>
  <si>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</si>
  <si>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</si>
  <si>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</si>
  <si>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</si>
  <si>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</si>
  <si>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</si>
  <si>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</si>
  <si>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</si>
  <si>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</si>
  <si>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</si>
  <si>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</si>
  <si>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</si>
  <si>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</si>
  <si>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</si>
  <si>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</si>
  <si>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</si>
  <si>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</si>
  <si>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</si>
  <si>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</si>
  <si>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</si>
  <si>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</si>
  <si>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</si>
  <si>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</si>
  <si>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</si>
  <si>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</si>
  <si>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</si>
  <si>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</si>
  <si>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</si>
  <si>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</si>
  <si>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</si>
  <si>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</si>
  <si>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</si>
  <si>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</si>
  <si>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</si>
  <si>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</si>
  <si>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</si>
  <si>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</si>
  <si>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</si>
  <si>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</si>
  <si>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</si>
  <si>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</si>
  <si>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</si>
  <si>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</si>
  <si>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</si>
  <si>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</si>
  <si>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</si>
  <si>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</si>
  <si>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</si>
  <si>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</si>
  <si>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</si>
  <si>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</si>
  <si>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</si>
  <si>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</si>
  <si>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</si>
  <si>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</si>
  <si>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</si>
  <si>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</si>
  <si>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</si>
  <si>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</si>
  <si>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</si>
  <si>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</si>
  <si>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</si>
  <si>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</si>
  <si>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</si>
  <si>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</si>
  <si>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</si>
  <si>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</si>
  <si>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</si>
  <si>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</si>
  <si>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</si>
  <si>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</si>
  <si>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</si>
  <si>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</si>
  <si>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</si>
  <si>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</si>
  <si>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</si>
  <si>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</si>
  <si>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</si>
  <si>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</si>
  <si>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</si>
  <si>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</si>
  <si>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</si>
  <si>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</si>
  <si>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</si>
  <si>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</si>
  <si>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</si>
  <si>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</si>
  <si>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</si>
  <si>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</si>
  <si>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</si>
  <si>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</si>
  <si>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</si>
  <si>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</si>
  <si>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</si>
  <si>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</si>
  <si>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</si>
  <si>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</si>
  <si>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</si>
  <si>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</si>
  <si>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</si>
  <si>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</si>
  <si>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</si>
  <si>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</si>
  <si>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</si>
  <si>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</si>
  <si>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</si>
  <si>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</si>
  <si>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</si>
  <si>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</si>
  <si>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</si>
  <si>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</si>
  <si>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</si>
  <si>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</si>
  <si>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</si>
  <si>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</si>
  <si>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</si>
  <si>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</si>
  <si>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</si>
  <si>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</si>
  <si>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</si>
  <si>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</si>
  <si>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</si>
  <si>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</si>
  <si>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</si>
  <si>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</si>
  <si>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</si>
  <si>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</si>
  <si>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</si>
  <si>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</si>
  <si>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</si>
  <si>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</si>
  <si>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</si>
  <si>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</si>
  <si>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</si>
  <si>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</si>
  <si>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</si>
  <si>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</si>
  <si>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</si>
  <si>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</si>
  <si>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</si>
  <si>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</si>
  <si>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</si>
  <si>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</si>
  <si>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</si>
  <si>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</si>
  <si>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</si>
  <si>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</si>
  <si>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</si>
  <si>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</si>
  <si>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</si>
  <si>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</si>
  <si>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</si>
  <si>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</si>
  <si>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</si>
  <si>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</si>
  <si>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</si>
  <si>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</si>
  <si>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</si>
  <si>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</si>
  <si>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</si>
  <si>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</si>
  <si>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</si>
  <si>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</si>
  <si>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</si>
  <si>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</si>
  <si>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</si>
  <si>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</si>
  <si>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</si>
  <si>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</si>
  <si>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</si>
  <si>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</si>
  <si>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</si>
  <si>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</si>
  <si>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</si>
  <si>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</si>
  <si>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</si>
  <si>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</si>
  <si>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</si>
  <si>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</si>
  <si>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</si>
  <si>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</si>
  <si>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</si>
  <si>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</si>
  <si>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</si>
  <si>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</si>
  <si>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</si>
  <si>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</si>
  <si>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</si>
  <si>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</si>
  <si>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</si>
  <si>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</si>
  <si>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</si>
  <si>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</si>
  <si>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</si>
  <si>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</si>
  <si>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</si>
  <si>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</si>
  <si>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</si>
  <si>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</si>
  <si>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</si>
  <si>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</si>
  <si>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</si>
  <si>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</si>
  <si>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</si>
  <si>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</si>
  <si>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</si>
  <si>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</si>
  <si>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</si>
  <si>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</si>
  <si>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</si>
  <si>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</si>
  <si>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</si>
  <si>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</si>
  <si>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</si>
  <si>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</si>
  <si>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</si>
  <si>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</si>
  <si>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</si>
  <si>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</si>
  <si>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</si>
  <si>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</si>
  <si>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</si>
  <si>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</si>
  <si>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</si>
  <si>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</si>
  <si>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</si>
  <si>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</si>
  <si>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</si>
  <si>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</si>
  <si>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</si>
  <si>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</si>
  <si>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</si>
  <si>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</si>
  <si>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</si>
  <si>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</si>
  <si>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</si>
  <si>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</si>
  <si>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</si>
  <si>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</si>
  <si>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</si>
  <si>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</si>
  <si>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</si>
  <si>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</si>
  <si>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</si>
  <si>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</si>
  <si>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</si>
  <si>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</si>
  <si>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</si>
  <si>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</si>
  <si>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</si>
  <si>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</si>
  <si>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</si>
  <si>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</si>
  <si>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</si>
  <si>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</si>
  <si>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</si>
  <si>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</si>
  <si>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</si>
  <si>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</si>
  <si>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</si>
  <si>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</si>
  <si>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</si>
  <si>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</si>
  <si>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</si>
  <si>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</si>
  <si>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</si>
  <si>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</si>
  <si>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</si>
  <si>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</si>
  <si>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</si>
  <si>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</si>
  <si>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</si>
  <si>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</si>
  <si>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</si>
  <si>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</si>
  <si>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</si>
  <si>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</si>
  <si>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</si>
  <si>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</si>
  <si>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</si>
  <si>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</si>
  <si>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</si>
  <si>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</si>
  <si>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</si>
  <si>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</si>
  <si>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</si>
  <si>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</si>
  <si>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</si>
  <si>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</si>
  <si>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</si>
  <si>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</si>
  <si>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</si>
  <si>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</si>
  <si>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</si>
  <si>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</si>
  <si>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</si>
  <si>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</si>
  <si>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</si>
  <si>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</si>
  <si>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</si>
  <si>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</si>
  <si>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</si>
  <si>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</si>
  <si>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</si>
  <si>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</si>
  <si>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</si>
  <si>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</si>
  <si>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</si>
  <si>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</si>
  <si>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</si>
  <si>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</si>
  <si>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</si>
  <si>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</si>
  <si>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</si>
  <si>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</si>
  <si>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</si>
  <si>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</si>
  <si>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</si>
  <si>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</si>
  <si>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</si>
  <si>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</si>
  <si>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</si>
  <si>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</si>
  <si>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</si>
  <si>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</si>
  <si>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</si>
  <si>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</si>
  <si>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</si>
  <si>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</si>
  <si>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</si>
  <si>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</si>
  <si>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</si>
  <si>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</si>
  <si>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</si>
  <si>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</si>
  <si>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</si>
  <si>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</si>
  <si>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</si>
  <si>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</si>
  <si>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</si>
  <si>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</si>
  <si>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</si>
  <si>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</si>
  <si>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</si>
  <si>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</si>
  <si>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</si>
  <si>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</si>
  <si>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</si>
  <si>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</si>
  <si>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</si>
  <si>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</si>
  <si>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</si>
  <si>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</si>
  <si>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</si>
  <si>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</si>
  <si>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</si>
  <si>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</si>
  <si>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</si>
  <si>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</si>
  <si>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</si>
  <si>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</si>
  <si>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</si>
  <si>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</si>
  <si>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</si>
  <si>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</si>
  <si>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</si>
  <si>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</si>
  <si>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</si>
  <si>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</si>
  <si>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</si>
  <si>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</si>
  <si>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</si>
  <si>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</si>
  <si>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</si>
  <si>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</si>
  <si>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</si>
  <si>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</si>
  <si>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</si>
  <si>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</si>
  <si>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</si>
  <si>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</si>
  <si>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</si>
  <si>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</si>
  <si>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</si>
  <si>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</si>
  <si>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</si>
  <si>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</si>
  <si>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</si>
  <si>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</si>
  <si>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</si>
  <si>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</si>
  <si>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</si>
  <si>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</si>
  <si>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</si>
  <si>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</si>
  <si>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</si>
  <si>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</si>
  <si>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</si>
  <si>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</si>
  <si>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</si>
  <si>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</si>
  <si>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</si>
  <si>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</si>
  <si>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</si>
  <si>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</si>
  <si>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</si>
  <si>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</si>
  <si>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</si>
  <si>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</si>
  <si>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</si>
  <si>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</si>
  <si>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</si>
  <si>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</si>
  <si>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</si>
  <si>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</si>
  <si>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</si>
  <si>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</si>
  <si>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</si>
  <si>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</si>
  <si>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</si>
  <si>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</si>
  <si>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</si>
  <si>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</si>
  <si>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</si>
  <si>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</si>
  <si>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</si>
  <si>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</si>
  <si>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</si>
  <si>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</si>
  <si>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</si>
  <si>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</si>
  <si>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</si>
  <si>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</si>
  <si>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</si>
  <si>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</si>
  <si>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</si>
  <si>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</si>
  <si>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</si>
  <si>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</si>
  <si>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</si>
  <si>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</si>
  <si>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</si>
  <si>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</si>
  <si>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</si>
  <si>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</si>
  <si>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</si>
  <si>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</si>
  <si>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</si>
  <si>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</si>
  <si>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</si>
  <si>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</si>
  <si>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</si>
  <si>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</si>
  <si>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</si>
  <si>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</si>
  <si>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</si>
  <si>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</si>
  <si>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</si>
  <si>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</si>
  <si>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</si>
  <si>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</si>
  <si>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</si>
  <si>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</si>
  <si>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</si>
  <si>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</si>
  <si>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</si>
  <si>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</si>
  <si>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</si>
  <si>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</si>
  <si>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</si>
  <si>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</si>
  <si>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</si>
  <si>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</si>
  <si>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</si>
  <si>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</si>
  <si>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</si>
  <si>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</si>
  <si>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</si>
  <si>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</si>
  <si>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</si>
  <si>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</si>
  <si>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</si>
  <si>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</si>
  <si>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</si>
  <si>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</si>
  <si>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</si>
  <si>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</si>
  <si>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</si>
  <si>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</si>
  <si>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</si>
  <si>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</si>
  <si>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</si>
  <si>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</si>
  <si>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</si>
  <si>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</si>
  <si>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</si>
  <si>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</si>
  <si>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</si>
  <si>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</si>
  <si>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</si>
  <si>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</si>
  <si>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</si>
  <si>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</si>
  <si>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</si>
  <si>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</si>
  <si>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</si>
  <si>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</si>
  <si>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</si>
  <si>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</si>
  <si>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</si>
  <si>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</si>
  <si>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</si>
  <si>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</si>
  <si>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</si>
  <si>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</si>
  <si>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</si>
  <si>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</si>
  <si>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</si>
  <si>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</si>
  <si>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</si>
  <si>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</si>
  <si>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</si>
  <si>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</si>
  <si>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</si>
  <si>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</si>
  <si>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</si>
  <si>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</si>
  <si>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</si>
  <si>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</si>
  <si>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</si>
  <si>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</si>
  <si>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</si>
  <si>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</si>
  <si>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</si>
  <si>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</si>
  <si>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</si>
  <si>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</si>
  <si>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</si>
  <si>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</si>
  <si>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</si>
  <si>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</si>
  <si>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</si>
  <si>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</si>
  <si>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</si>
  <si>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</si>
  <si>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</si>
  <si>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</si>
  <si>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</si>
  <si>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</si>
  <si>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</si>
  <si>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</si>
  <si>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</si>
  <si>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</si>
  <si>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</si>
  <si>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</si>
  <si>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</si>
  <si>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</si>
  <si>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</si>
  <si>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</si>
  <si>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</si>
  <si>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</si>
  <si>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</si>
  <si>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</si>
  <si>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</si>
  <si>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</si>
  <si>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</si>
  <si>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</si>
  <si>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</si>
  <si>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</si>
  <si>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</si>
  <si>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</si>
  <si>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</si>
  <si>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</si>
  <si>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</si>
  <si>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</si>
  <si>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</si>
  <si>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</si>
  <si>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</si>
  <si>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</si>
  <si>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</si>
  <si>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</si>
  <si>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</si>
  <si>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</si>
  <si>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</si>
  <si>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</si>
  <si>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</si>
  <si>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</si>
  <si>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</si>
  <si>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</si>
  <si>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</si>
  <si>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</si>
  <si>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</si>
  <si>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</si>
  <si>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</si>
  <si>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</si>
  <si>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</si>
  <si>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</si>
  <si>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</si>
  <si>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</si>
  <si>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</si>
  <si>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</si>
  <si>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</si>
  <si>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</si>
  <si>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</si>
  <si>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</si>
  <si>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</si>
  <si>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</si>
  <si>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</si>
  <si>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</si>
  <si>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</si>
  <si>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</si>
  <si>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</si>
  <si>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</si>
  <si>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</si>
  <si>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</si>
  <si>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</si>
  <si>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</si>
  <si>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</si>
  <si>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</si>
  <si>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</si>
  <si>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</si>
  <si>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</si>
  <si>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</si>
  <si>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</si>
  <si>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</si>
  <si>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</si>
  <si>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</si>
  <si>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</si>
  <si>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</si>
  <si>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</si>
  <si>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</si>
  <si>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</si>
  <si>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</si>
  <si>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</si>
  <si>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</si>
  <si>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</si>
  <si>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</si>
  <si>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</si>
  <si>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</si>
  <si>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</si>
  <si>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</si>
  <si>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</si>
  <si>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</si>
  <si>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</si>
  <si>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</si>
  <si>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</si>
  <si>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</si>
  <si>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</si>
  <si>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</si>
  <si>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</si>
  <si>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</si>
  <si>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</si>
  <si>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</si>
  <si>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</si>
  <si>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</si>
  <si>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</si>
  <si>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</si>
  <si>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</si>
  <si>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</si>
  <si>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</si>
  <si>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</si>
  <si>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</si>
  <si>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</si>
  <si>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</si>
  <si>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</si>
  <si>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</si>
  <si>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</si>
  <si>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</si>
  <si>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</si>
  <si>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</si>
  <si>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</si>
  <si>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</si>
  <si>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</si>
  <si>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</si>
  <si>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</si>
  <si>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</si>
  <si>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</si>
  <si>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</si>
  <si>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</si>
  <si>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</si>
  <si>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</si>
  <si>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</si>
  <si>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</si>
  <si>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</si>
  <si>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</si>
  <si>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</si>
  <si>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</si>
  <si>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</si>
  <si>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</si>
  <si>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</si>
  <si>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</si>
  <si>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</si>
  <si>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</si>
  <si>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</si>
  <si>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</si>
  <si>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</si>
  <si>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</si>
  <si>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</si>
  <si>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</si>
  <si>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</si>
  <si>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</si>
  <si>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</si>
  <si>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</si>
  <si>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</si>
  <si>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</si>
  <si>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</si>
  <si>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</si>
  <si>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</si>
  <si>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</si>
  <si>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</si>
  <si>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</si>
  <si>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</si>
  <si>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</si>
  <si>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</si>
  <si>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</si>
  <si>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</si>
  <si>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</si>
  <si>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</si>
  <si>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</si>
  <si>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</si>
  <si>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</si>
  <si>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</si>
  <si>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</si>
  <si>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</si>
  <si>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</si>
  <si>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</si>
  <si>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</si>
  <si>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</si>
  <si>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</si>
  <si>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</si>
  <si>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</si>
  <si>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</si>
  <si>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</si>
  <si>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</si>
  <si>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</si>
  <si>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</si>
  <si>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</si>
  <si>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</si>
  <si>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</si>
  <si>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</si>
  <si>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</si>
  <si>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</si>
  <si>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</si>
  <si>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</si>
  <si>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</si>
  <si>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</si>
  <si>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</si>
  <si>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</si>
  <si>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</si>
  <si>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</si>
  <si>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</si>
  <si>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</si>
  <si>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</si>
  <si>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</si>
  <si>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</si>
  <si>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</si>
  <si>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</si>
  <si>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</si>
  <si>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</si>
  <si>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</si>
  <si>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</si>
  <si>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</si>
  <si>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</si>
  <si>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</si>
  <si>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</si>
  <si>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</si>
  <si>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</si>
  <si>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</si>
  <si>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</si>
  <si>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</si>
  <si>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</si>
  <si>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</si>
  <si>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</si>
  <si>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</si>
  <si>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</si>
  <si>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</si>
  <si>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</si>
  <si>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</si>
  <si>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</si>
  <si>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</si>
  <si>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</si>
  <si>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</si>
  <si>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</si>
  <si>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</si>
  <si>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</si>
  <si>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</si>
  <si>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</si>
  <si>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</si>
  <si>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</si>
  <si>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</si>
  <si>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</si>
  <si>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</si>
  <si>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</si>
  <si>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</si>
  <si>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</si>
  <si>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</si>
  <si>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</si>
  <si>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</si>
  <si>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</si>
  <si>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</si>
  <si>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</si>
  <si>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</si>
  <si>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</si>
  <si>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</si>
  <si>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</si>
  <si>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</si>
  <si>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</si>
  <si>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</si>
  <si>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</si>
  <si>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</si>
  <si>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</si>
  <si>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</si>
  <si>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</si>
  <si>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</si>
  <si>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</si>
  <si>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</si>
  <si>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</si>
  <si>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</si>
  <si>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</si>
  <si>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</si>
  <si>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</si>
  <si>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</si>
  <si>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</si>
  <si>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</si>
  <si>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</si>
  <si>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</si>
  <si>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</si>
  <si>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</si>
  <si>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</si>
  <si>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</si>
  <si>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</si>
  <si>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</si>
  <si>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</si>
  <si>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</si>
  <si>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</si>
  <si>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</si>
  <si>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</si>
  <si>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</si>
  <si>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</si>
  <si>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</si>
  <si>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</si>
  <si>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</si>
  <si>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</si>
  <si>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</si>
  <si>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</si>
  <si>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</si>
  <si>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</si>
  <si>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</si>
  <si>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</si>
  <si>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</si>
  <si>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Rock Island</t>
  </si>
  <si>
    <t>1275 Avenue of the Cities</t>
  </si>
  <si>
    <t>East Moline</t>
  </si>
  <si>
    <t>jmorrow@uths.net</t>
  </si>
  <si>
    <t>Dr. Jay Morrow</t>
  </si>
  <si>
    <t>309-752-1622</t>
  </si>
  <si>
    <t>309-752-1615</t>
  </si>
  <si>
    <t>Bohnsack &amp; Frommelt LLP</t>
  </si>
  <si>
    <t>Sarah Bohnsack</t>
  </si>
  <si>
    <t>1500 River Drive, Suite 200</t>
  </si>
  <si>
    <t>Moline</t>
  </si>
  <si>
    <t>IL</t>
  </si>
  <si>
    <t>563-343-9595</t>
  </si>
  <si>
    <t>066.004397</t>
  </si>
  <si>
    <t>sarah@governmentalservice.com</t>
  </si>
  <si>
    <t>U.S. Department of Education:</t>
  </si>
  <si>
    <t>Pass-Through Illinois State Board of Education</t>
  </si>
  <si>
    <t>CTE- Perkins- Secondary</t>
  </si>
  <si>
    <t>Total CTE-Perkins-Secondary/Total Expenditures of Federal Awards</t>
  </si>
  <si>
    <t>84.048A</t>
  </si>
  <si>
    <t>18-4745-00</t>
  </si>
  <si>
    <t>Unmodified</t>
  </si>
  <si>
    <t>None</t>
  </si>
  <si>
    <t>UTHS District 30</t>
  </si>
  <si>
    <t>UT Area Career Center</t>
  </si>
  <si>
    <t>Revenues 1999:  QCRVS / Other revenue from Counselor Academy</t>
  </si>
  <si>
    <t>Revenues 4799:  QC Perkins</t>
  </si>
  <si>
    <t>Beginning fund balance different by $16,879 is a result of changing from cash to accrual basis.</t>
  </si>
  <si>
    <t>X</t>
  </si>
  <si>
    <t>All Member Districts</t>
  </si>
  <si>
    <t>Of the federal expenditures presented in the schedule, Quad-City Career &amp; Technical Education Consortium provided federal awards to subrecipients as follows:</t>
  </si>
  <si>
    <r>
      <t xml:space="preserve">The following amounts were expended in the form of non-cash assistance by Quad-City Career &amp; Technical Education Consortium and </t>
    </r>
    <r>
      <rPr>
        <b/>
        <sz val="9"/>
        <rFont val="Calibri"/>
        <family val="2"/>
        <scheme val="minor"/>
      </rPr>
      <t>should be</t>
    </r>
    <r>
      <rPr>
        <sz val="9"/>
        <rFont val="Calibri"/>
        <family val="2"/>
        <scheme val="minor"/>
      </rPr>
      <t xml:space="preserve"> included in the Schedule of Expenditures of Federal Awards:</t>
    </r>
  </si>
  <si>
    <t>The accompanying Schedule of Expenditures of Federal Awards includes the federal grant activity of Quad-City Career &amp; Technical Education Consortium and is presented on the GAAP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</si>
  <si>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N/A</t>
  </si>
  <si>
    <t>19-4745-00</t>
  </si>
  <si>
    <t>Change in accounting from cash basis to GAAP basis:</t>
  </si>
  <si>
    <t>CTE-Perkins prior year AR included as revenues in the SEFA</t>
  </si>
  <si>
    <t>Ed - Instruction - Purchased Service</t>
  </si>
  <si>
    <t>Ed - Support Services - Pupil - Purchased Service</t>
  </si>
  <si>
    <t>Ed-Support Services-Instructional Staff-Purchased Serv</t>
  </si>
  <si>
    <t>Ed-Support Services-General Admin-Purchased Service</t>
  </si>
  <si>
    <t>10-1000-300</t>
  </si>
  <si>
    <t>10-2100-300</t>
  </si>
  <si>
    <t>10-2200-300</t>
  </si>
  <si>
    <t>10-2300-300</t>
  </si>
  <si>
    <t xml:space="preserve">Business Education Publishing </t>
  </si>
  <si>
    <t>Journeyed.com, Inc.</t>
  </si>
  <si>
    <t>CDW Government, Inc.</t>
  </si>
  <si>
    <t>CODEHS, Inc.</t>
  </si>
  <si>
    <t>Qcalm</t>
  </si>
  <si>
    <t>Amanda Hoover</t>
  </si>
  <si>
    <t>Farah Anderson</t>
  </si>
  <si>
    <t xml:space="preserve">Jason Hamilton </t>
  </si>
  <si>
    <t>Maria Escarza</t>
  </si>
  <si>
    <t>Xello</t>
  </si>
  <si>
    <t>Drone Camp LLC</t>
  </si>
  <si>
    <t>Open Source Classroom, LLC</t>
  </si>
  <si>
    <t>Advanced Business Solutions</t>
  </si>
  <si>
    <t>UTHS Area Career Center</t>
  </si>
  <si>
    <t>Quad City Career and Tech Ed Cons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</si>
</sst>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285750</xdr:colOff>
          <xdr:row>2</xdr:row>
          <xdr:rowOff>86592</xdr:rowOff>
        </xdr:from>
        <xdr:to>
          <xdr:col>1</xdr:col>
          <xdr:colOff>1177637</xdr:colOff>
          <xdr:row>6</xdr:row>
          <xdr:rowOff>83994</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1394114</xdr:colOff>
          <xdr:row>2</xdr:row>
          <xdr:rowOff>103910</xdr:rowOff>
        </xdr:from>
        <xdr:to>
          <xdr:col>1</xdr:col>
          <xdr:colOff>2286001</xdr:colOff>
          <xdr:row>6</xdr:row>
          <xdr:rowOff>101312</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2528455</xdr:colOff>
          <xdr:row>2</xdr:row>
          <xdr:rowOff>103909</xdr:rowOff>
        </xdr:from>
        <xdr:to>
          <xdr:col>1</xdr:col>
          <xdr:colOff>3420341</xdr:colOff>
          <xdr:row>6</xdr:row>
          <xdr:rowOff>101311</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70C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16" t="s">
        <v>405</v>
      </c>
      <c r="J1" s="2017"/>
      <c r="K1" s="2017"/>
      <c r="L1" s="2017"/>
      <c r="M1" s="2017"/>
      <c r="N1" s="2017"/>
      <c r="O1" s="2017"/>
      <c r="P1" s="2017"/>
      <c r="Q1" s="2017"/>
      <c r="R1" s="2017"/>
      <c r="S1" s="2017"/>
    </row>
    <row r="2" spans="1:28" ht="12" customHeight="1" x14ac:dyDescent="0.2">
      <c r="A2" s="47" t="s">
        <v>1988</v>
      </c>
      <c r="D2" s="48"/>
      <c r="I2" s="2018" t="s">
        <v>979</v>
      </c>
      <c r="J2" s="2017"/>
      <c r="K2" s="2017"/>
      <c r="L2" s="2017"/>
      <c r="M2" s="2017"/>
      <c r="N2" s="2017"/>
      <c r="O2" s="2017"/>
      <c r="P2" s="2017"/>
      <c r="Q2" s="2017"/>
      <c r="R2" s="2017"/>
      <c r="S2" s="2017"/>
    </row>
    <row r="3" spans="1:28" ht="12" customHeight="1" x14ac:dyDescent="0.2">
      <c r="A3" s="155" t="s">
        <v>1940</v>
      </c>
      <c r="B3" s="156"/>
      <c r="C3" s="156"/>
      <c r="D3" s="157"/>
      <c r="I3" s="2018" t="s">
        <v>52</v>
      </c>
      <c r="J3" s="2017"/>
      <c r="K3" s="2017"/>
      <c r="L3" s="2017"/>
      <c r="M3" s="2017"/>
      <c r="N3" s="2017"/>
      <c r="O3" s="2017"/>
      <c r="P3" s="2017"/>
      <c r="Q3" s="2017"/>
      <c r="R3" s="2017"/>
      <c r="S3" s="2017"/>
    </row>
    <row r="4" spans="1:28" ht="12" customHeight="1" x14ac:dyDescent="0.2">
      <c r="A4" s="37"/>
      <c r="I4" s="2018" t="s">
        <v>524</v>
      </c>
      <c r="J4" s="2017"/>
      <c r="K4" s="2017"/>
      <c r="L4" s="2017"/>
      <c r="M4" s="2017"/>
      <c r="N4" s="2017"/>
      <c r="O4" s="2017"/>
      <c r="P4" s="2017"/>
      <c r="Q4" s="2017"/>
      <c r="R4" s="2017"/>
      <c r="S4" s="2017"/>
    </row>
    <row r="5" spans="1:28" ht="14.1" customHeight="1" x14ac:dyDescent="0.2">
      <c r="B5" s="104"/>
      <c r="C5" s="26" t="s">
        <v>910</v>
      </c>
      <c r="D5" s="84"/>
      <c r="E5" s="84"/>
      <c r="H5" s="38"/>
      <c r="I5" s="2025" t="s">
        <v>680</v>
      </c>
      <c r="J5" s="1969"/>
      <c r="K5" s="1969"/>
      <c r="L5" s="1969"/>
      <c r="M5" s="1969"/>
      <c r="N5" s="1969"/>
      <c r="O5" s="1969"/>
      <c r="P5" s="1969"/>
      <c r="Q5" s="1969"/>
      <c r="R5" s="1969"/>
      <c r="S5" s="1969"/>
    </row>
    <row r="6" spans="1:28" ht="14.1" customHeight="1" x14ac:dyDescent="0.2">
      <c r="B6" s="104" t="s">
        <v>2061</v>
      </c>
      <c r="C6" s="26" t="s">
        <v>911</v>
      </c>
      <c r="D6" s="84"/>
      <c r="E6" s="84"/>
      <c r="I6" s="2024" t="s">
        <v>883</v>
      </c>
      <c r="J6" s="1969"/>
      <c r="K6" s="1969"/>
      <c r="L6" s="1969"/>
      <c r="M6" s="1969"/>
      <c r="N6" s="1969"/>
      <c r="O6" s="1969"/>
      <c r="P6" s="1969"/>
      <c r="Q6" s="1969"/>
      <c r="R6" s="1969"/>
      <c r="S6" s="1969"/>
    </row>
    <row r="7" spans="1:28" ht="12.2" customHeight="1" x14ac:dyDescent="0.2">
      <c r="I7" s="2019">
        <v>43646</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674</v>
      </c>
      <c r="J9" s="2022"/>
      <c r="K9" s="2022"/>
      <c r="L9" s="2022"/>
      <c r="M9" s="2022"/>
      <c r="N9" s="2022"/>
      <c r="O9" s="2022"/>
      <c r="P9" s="2022"/>
      <c r="Q9" s="2022"/>
      <c r="R9" s="2022"/>
      <c r="S9" s="2023"/>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t="s">
        <v>2061</v>
      </c>
      <c r="P12" s="100" t="s">
        <v>202</v>
      </c>
      <c r="Q12" s="74"/>
      <c r="R12" s="30"/>
      <c r="S12" s="30"/>
      <c r="T12" s="85" t="s">
        <v>265</v>
      </c>
      <c r="U12" s="51"/>
      <c r="V12" s="51"/>
      <c r="W12" s="51"/>
      <c r="X12" s="51"/>
      <c r="Y12" s="45"/>
      <c r="Z12" s="45"/>
      <c r="AA12" s="46"/>
    </row>
    <row r="13" spans="1:28" ht="13.5" customHeight="1" x14ac:dyDescent="0.2">
      <c r="A13" s="1985">
        <v>49081030046</v>
      </c>
      <c r="B13" s="1986"/>
      <c r="C13" s="1986"/>
      <c r="D13" s="1986"/>
      <c r="E13" s="1986"/>
      <c r="F13" s="1986"/>
      <c r="G13" s="1986"/>
      <c r="H13" s="1987"/>
      <c r="I13" s="31"/>
      <c r="J13" s="30"/>
      <c r="K13" s="28"/>
      <c r="L13" s="30"/>
      <c r="M13" s="30"/>
      <c r="N13" s="30"/>
      <c r="O13" s="30"/>
      <c r="P13" s="30"/>
      <c r="Q13" s="30"/>
      <c r="R13" s="30"/>
      <c r="S13" s="30"/>
      <c r="T13" s="1990" t="s">
        <v>2069</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2062</v>
      </c>
      <c r="B15" s="1988"/>
      <c r="C15" s="1988"/>
      <c r="D15" s="1988"/>
      <c r="E15" s="1988"/>
      <c r="F15" s="1988"/>
      <c r="G15" s="1988"/>
      <c r="H15" s="1989"/>
      <c r="T15" s="1951" t="s">
        <v>2070</v>
      </c>
      <c r="U15" s="1952"/>
      <c r="V15" s="1952"/>
      <c r="W15" s="1952"/>
      <c r="X15" s="1952"/>
      <c r="Y15" s="1994"/>
      <c r="Z15" s="1994"/>
      <c r="AA15" s="19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13" t="s">
        <v>2121</v>
      </c>
      <c r="B17" s="2014"/>
      <c r="C17" s="2014"/>
      <c r="D17" s="2014"/>
      <c r="E17" s="2014"/>
      <c r="F17" s="2014"/>
      <c r="G17" s="2014"/>
      <c r="H17" s="2015"/>
      <c r="T17" s="2000" t="s">
        <v>2071</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3" t="s">
        <v>2063</v>
      </c>
      <c r="B19" s="1984"/>
      <c r="C19" s="1984"/>
      <c r="D19" s="1984"/>
      <c r="E19" s="1984"/>
      <c r="F19" s="1984"/>
      <c r="G19" s="1984"/>
      <c r="H19" s="1982"/>
      <c r="I19" s="30"/>
      <c r="J19" s="99"/>
      <c r="K19" s="40"/>
      <c r="L19" s="38"/>
      <c r="M19" s="112" t="s">
        <v>315</v>
      </c>
      <c r="P19" s="27"/>
      <c r="Q19" s="27"/>
      <c r="R19" s="27"/>
      <c r="S19" s="31"/>
      <c r="T19" s="1983" t="s">
        <v>2072</v>
      </c>
      <c r="U19" s="1981"/>
      <c r="V19" s="1981"/>
      <c r="W19" s="1982"/>
      <c r="X19" s="1998" t="s">
        <v>2073</v>
      </c>
      <c r="Y19" s="1999"/>
      <c r="Z19" s="1996">
        <v>61265</v>
      </c>
      <c r="AA19" s="19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2064</v>
      </c>
      <c r="B21" s="1981"/>
      <c r="C21" s="1981"/>
      <c r="D21" s="1981"/>
      <c r="E21" s="1981"/>
      <c r="F21" s="1981"/>
      <c r="G21" s="1981"/>
      <c r="H21" s="1982"/>
      <c r="I21" s="2006" t="s">
        <v>678</v>
      </c>
      <c r="J21" s="1969"/>
      <c r="K21" s="1969"/>
      <c r="L21" s="1969"/>
      <c r="M21" s="1969"/>
      <c r="N21" s="1969"/>
      <c r="O21" s="1969"/>
      <c r="P21" s="1969"/>
      <c r="Q21" s="1969"/>
      <c r="R21" s="1969"/>
      <c r="S21" s="1970"/>
      <c r="T21" s="1948" t="s">
        <v>2074</v>
      </c>
      <c r="U21" s="1949"/>
      <c r="V21" s="1949"/>
      <c r="W21" s="1949"/>
      <c r="X21" s="1962"/>
      <c r="Y21" s="1963"/>
      <c r="Z21" s="1963"/>
      <c r="AA21" s="1964"/>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t="s">
        <v>2065</v>
      </c>
      <c r="B23" s="2004"/>
      <c r="C23" s="2004"/>
      <c r="D23" s="2004"/>
      <c r="E23" s="2004"/>
      <c r="F23" s="2004"/>
      <c r="G23" s="2004"/>
      <c r="H23" s="2005"/>
      <c r="T23" s="1943" t="s">
        <v>2075</v>
      </c>
      <c r="U23" s="1944"/>
      <c r="V23" s="1944"/>
      <c r="W23" s="1944"/>
      <c r="X23" s="1959">
        <v>44530</v>
      </c>
      <c r="Y23" s="1960"/>
      <c r="Z23" s="1960"/>
      <c r="AA23" s="1961"/>
    </row>
    <row r="24" spans="1:27" ht="14.1" customHeight="1" x14ac:dyDescent="0.2">
      <c r="A24" s="88" t="s">
        <v>677</v>
      </c>
      <c r="B24" s="49"/>
      <c r="C24" s="49"/>
      <c r="D24" s="49"/>
      <c r="E24" s="49"/>
      <c r="F24" s="49"/>
      <c r="G24" s="49"/>
      <c r="H24" s="61"/>
      <c r="J24" s="2046" t="str">
        <f>IF(B5="x",IF(AUDITCHECK!D29="AFR form Incomplete.","",IF(AUDITCHECK!D29="Deficit reduction plan is required.","School District must complete a deficit reduction plan in the 2019-2020 Budget",)),"")</f>
        <v/>
      </c>
      <c r="K24" s="2046"/>
      <c r="L24" s="2046"/>
      <c r="M24" s="2046"/>
      <c r="N24" s="2046"/>
      <c r="O24" s="2046"/>
      <c r="P24" s="2046"/>
      <c r="Q24" s="2046"/>
      <c r="R24" s="2046"/>
      <c r="S24" s="2047"/>
      <c r="T24" s="105" t="s">
        <v>531</v>
      </c>
      <c r="U24" s="106"/>
      <c r="V24" s="106"/>
      <c r="W24" s="106"/>
      <c r="X24" s="107"/>
      <c r="Y24" s="107"/>
      <c r="Z24" s="107"/>
      <c r="AA24" s="108"/>
    </row>
    <row r="25" spans="1:27" ht="14.1" customHeight="1" x14ac:dyDescent="0.2">
      <c r="A25" s="1980">
        <v>61244</v>
      </c>
      <c r="B25" s="1981"/>
      <c r="C25" s="1981"/>
      <c r="D25" s="1981"/>
      <c r="E25" s="1981"/>
      <c r="F25" s="1981"/>
      <c r="G25" s="1981"/>
      <c r="H25" s="1982"/>
      <c r="I25" s="113"/>
      <c r="J25" s="2048"/>
      <c r="K25" s="2048"/>
      <c r="L25" s="2048"/>
      <c r="M25" s="2048"/>
      <c r="N25" s="2048"/>
      <c r="O25" s="2048"/>
      <c r="P25" s="2048"/>
      <c r="Q25" s="2048"/>
      <c r="R25" s="2048"/>
      <c r="S25" s="2049"/>
      <c r="T25" s="1940" t="s">
        <v>2076</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9"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2090</v>
      </c>
      <c r="F29" s="141" t="s">
        <v>1316</v>
      </c>
      <c r="G29" s="114"/>
      <c r="I29" s="54"/>
      <c r="J29" s="102"/>
      <c r="K29" s="28" t="s">
        <v>576</v>
      </c>
      <c r="L29" s="148" t="s">
        <v>2061</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2061</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13" t="s">
        <v>2066</v>
      </c>
      <c r="B38" s="2014"/>
      <c r="C38" s="2014"/>
      <c r="D38" s="2014"/>
      <c r="E38" s="2014"/>
      <c r="F38" s="1981"/>
      <c r="G38" s="1981"/>
      <c r="H38" s="1982"/>
      <c r="I38" s="2033"/>
      <c r="J38" s="1952"/>
      <c r="K38" s="1952"/>
      <c r="L38" s="1952"/>
      <c r="M38" s="1952"/>
      <c r="N38" s="1952"/>
      <c r="O38" s="1952"/>
      <c r="P38" s="1953"/>
      <c r="Q38" s="1953"/>
      <c r="R38" s="1953"/>
      <c r="S38" s="1954"/>
      <c r="T38" s="1951"/>
      <c r="U38" s="1952"/>
      <c r="V38" s="1952"/>
      <c r="W38" s="1952"/>
      <c r="X38" s="1953"/>
      <c r="Y38" s="1953"/>
      <c r="Z38" s="1953"/>
      <c r="AA38" s="1954"/>
    </row>
    <row r="39" spans="1:27" ht="12" customHeight="1" x14ac:dyDescent="0.2">
      <c r="A39" s="2037" t="s">
        <v>531</v>
      </c>
      <c r="B39" s="2038"/>
      <c r="C39" s="72"/>
      <c r="D39" s="69"/>
      <c r="E39" s="69"/>
      <c r="F39" s="79"/>
      <c r="G39" s="69"/>
      <c r="H39" s="56"/>
      <c r="I39" s="2037" t="s">
        <v>531</v>
      </c>
      <c r="J39" s="2038"/>
      <c r="K39" s="2038"/>
      <c r="L39" s="2038"/>
      <c r="M39" s="2038"/>
      <c r="N39" s="67"/>
      <c r="O39" s="72"/>
      <c r="P39" s="72"/>
      <c r="Q39" s="78"/>
      <c r="R39" s="72"/>
      <c r="S39" s="56"/>
      <c r="T39" s="72" t="s">
        <v>531</v>
      </c>
      <c r="U39" s="51"/>
      <c r="V39" s="72"/>
      <c r="W39" s="50"/>
      <c r="X39" s="78"/>
      <c r="Y39" s="45"/>
      <c r="Z39" s="45"/>
      <c r="AA39" s="46"/>
    </row>
    <row r="40" spans="1:27" ht="13.5" customHeight="1" x14ac:dyDescent="0.2">
      <c r="A40" s="2040" t="s">
        <v>2065</v>
      </c>
      <c r="B40" s="2041"/>
      <c r="C40" s="2042"/>
      <c r="D40" s="2042"/>
      <c r="E40" s="2042"/>
      <c r="F40" s="2043"/>
      <c r="G40" s="2043"/>
      <c r="H40" s="2044"/>
      <c r="I40" s="1955"/>
      <c r="J40" s="1957"/>
      <c r="K40" s="1957"/>
      <c r="L40" s="1957"/>
      <c r="M40" s="1957"/>
      <c r="N40" s="1957"/>
      <c r="O40" s="1957"/>
      <c r="P40" s="1957"/>
      <c r="Q40" s="1957"/>
      <c r="R40" s="1957"/>
      <c r="S40" s="1958"/>
      <c r="T40" s="1955"/>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0" t="s">
        <v>2067</v>
      </c>
      <c r="B42" s="2031"/>
      <c r="C42" s="2032"/>
      <c r="D42" s="2045" t="s">
        <v>2068</v>
      </c>
      <c r="E42" s="2031"/>
      <c r="F42" s="2031"/>
      <c r="G42" s="2031"/>
      <c r="H42" s="2032"/>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4"/>
      <c r="B44" s="2035"/>
      <c r="C44" s="2035"/>
      <c r="D44" s="2035"/>
      <c r="E44" s="2035"/>
      <c r="F44" s="2035"/>
      <c r="G44" s="2035"/>
      <c r="H44" s="2036"/>
      <c r="I44" s="2026"/>
      <c r="J44" s="2028"/>
      <c r="K44" s="2028"/>
      <c r="L44" s="2028"/>
      <c r="M44" s="2028"/>
      <c r="N44" s="2028"/>
      <c r="O44" s="2028"/>
      <c r="P44" s="2028"/>
      <c r="Q44" s="2028"/>
      <c r="R44" s="2028"/>
      <c r="S44" s="2029"/>
      <c r="T44" s="2026"/>
      <c r="U44" s="2027"/>
      <c r="V44" s="2027"/>
      <c r="W44" s="2027"/>
      <c r="X44" s="2027"/>
      <c r="Y44" s="2027"/>
      <c r="Z44" s="2028"/>
      <c r="AA44" s="202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70C0"/>
  </sheetPr>
  <dimension ref="A1:F36"/>
  <sheetViews>
    <sheetView showGridLines="0" defaultGridColor="0" colorId="8" zoomScale="110" zoomScaleNormal="110" workbookViewId="0">
      <selection sqref="A1:G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1799</v>
      </c>
      <c r="B2" s="1528" t="s">
        <v>1946</v>
      </c>
      <c r="C2" s="714" t="s">
        <v>1947</v>
      </c>
      <c r="D2" s="714" t="s">
        <v>1948</v>
      </c>
      <c r="E2" s="714" t="s">
        <v>1949</v>
      </c>
      <c r="F2" s="714" t="s">
        <v>1950</v>
      </c>
    </row>
    <row r="3" spans="1:6" ht="12" customHeight="1" x14ac:dyDescent="0.2">
      <c r="A3" s="2184"/>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70C0"/>
    <pageSetUpPr fitToPage="1"/>
  </sheetPr>
  <dimension ref="A1:K59"/>
  <sheetViews>
    <sheetView showGridLines="0" defaultGridColor="0" colorId="8" zoomScale="110" zoomScaleNormal="110" workbookViewId="0">
      <selection sqref="A1:G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9" t="s">
        <v>629</v>
      </c>
      <c r="B1" s="2190"/>
      <c r="C1" s="721"/>
    </row>
    <row r="2" spans="1:7" ht="33.75" x14ac:dyDescent="0.2">
      <c r="A2" s="2198" t="s">
        <v>1799</v>
      </c>
      <c r="B2" s="2199"/>
      <c r="C2" s="1884" t="s">
        <v>1951</v>
      </c>
      <c r="D2" s="723" t="s">
        <v>1952</v>
      </c>
      <c r="E2" s="723" t="s">
        <v>1953</v>
      </c>
      <c r="F2" s="1884" t="s">
        <v>1954</v>
      </c>
    </row>
    <row r="3" spans="1:7" ht="15.75" customHeight="1" x14ac:dyDescent="0.2">
      <c r="A3" s="2202" t="s">
        <v>1114</v>
      </c>
      <c r="B3" s="2203"/>
      <c r="C3" s="2191"/>
      <c r="D3" s="2192"/>
      <c r="E3" s="2192"/>
      <c r="F3" s="2193"/>
    </row>
    <row r="4" spans="1:7" ht="12.75" customHeight="1" thickBot="1" x14ac:dyDescent="0.25">
      <c r="A4" s="2200" t="s">
        <v>630</v>
      </c>
      <c r="B4" s="2201"/>
      <c r="C4" s="581"/>
      <c r="D4" s="581"/>
      <c r="E4" s="581"/>
      <c r="F4" s="1755">
        <f>SUM(C4+D4)-E4</f>
        <v>0</v>
      </c>
    </row>
    <row r="5" spans="1:7" ht="15.75" customHeight="1" thickTop="1" x14ac:dyDescent="0.2">
      <c r="A5" s="2185" t="s">
        <v>1110</v>
      </c>
      <c r="B5" s="2186"/>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7" t="s">
        <v>631</v>
      </c>
      <c r="B15" s="2188"/>
      <c r="C15" s="1755">
        <f>SUM(C6:C14)</f>
        <v>0</v>
      </c>
      <c r="D15" s="1755">
        <f>SUM(D6:D14)</f>
        <v>0</v>
      </c>
      <c r="E15" s="1755">
        <f>SUM(E6:E14)</f>
        <v>0</v>
      </c>
      <c r="F15" s="1755">
        <f>SUM(F6:F14)</f>
        <v>0</v>
      </c>
      <c r="G15" s="552"/>
    </row>
    <row r="16" spans="1:7" s="202" customFormat="1" ht="15.75" customHeight="1" thickTop="1" x14ac:dyDescent="0.2">
      <c r="A16" s="2197" t="s">
        <v>1111</v>
      </c>
      <c r="B16" s="2186"/>
      <c r="C16" s="2194"/>
      <c r="D16" s="2195"/>
      <c r="E16" s="2195"/>
      <c r="F16" s="2196"/>
    </row>
    <row r="17" spans="1:11" ht="12.75" customHeight="1" thickBot="1" x14ac:dyDescent="0.25">
      <c r="A17" s="2210" t="s">
        <v>64</v>
      </c>
      <c r="B17" s="2211"/>
      <c r="C17" s="726"/>
      <c r="D17" s="585"/>
      <c r="E17" s="726"/>
      <c r="F17" s="1755">
        <f>SUM(C17+D17)-E17</f>
        <v>0</v>
      </c>
    </row>
    <row r="18" spans="1:11" ht="12.75" customHeight="1" thickTop="1" thickBot="1" x14ac:dyDescent="0.25">
      <c r="A18" s="2210" t="s">
        <v>6</v>
      </c>
      <c r="B18" s="2211"/>
      <c r="C18" s="726"/>
      <c r="D18" s="585"/>
      <c r="E18" s="726"/>
      <c r="F18" s="1755">
        <f>SUM(C18+D18)-E18</f>
        <v>0</v>
      </c>
    </row>
    <row r="19" spans="1:11" ht="12.75" customHeight="1" thickTop="1" thickBot="1" x14ac:dyDescent="0.25">
      <c r="A19" s="2210" t="s">
        <v>388</v>
      </c>
      <c r="B19" s="2211"/>
      <c r="C19" s="726"/>
      <c r="D19" s="585"/>
      <c r="E19" s="726"/>
      <c r="F19" s="1755">
        <f>SUM(C19+D19)-E19</f>
        <v>0</v>
      </c>
    </row>
    <row r="20" spans="1:11" ht="12.75" customHeight="1" thickTop="1" thickBot="1" x14ac:dyDescent="0.25">
      <c r="A20" s="2210" t="s">
        <v>448</v>
      </c>
      <c r="B20" s="2211"/>
      <c r="C20" s="726"/>
      <c r="D20" s="585"/>
      <c r="E20" s="726"/>
      <c r="F20" s="1755">
        <f>SUM(C20+D20)-E20</f>
        <v>0</v>
      </c>
    </row>
    <row r="21" spans="1:11" ht="14.25" thickTop="1" thickBot="1" x14ac:dyDescent="0.25">
      <c r="A21" s="2187" t="s">
        <v>632</v>
      </c>
      <c r="B21" s="2188"/>
      <c r="C21" s="1755">
        <f>SUM(C17:C20)</f>
        <v>0</v>
      </c>
      <c r="D21" s="1755">
        <f>SUM(D17:D20)</f>
        <v>0</v>
      </c>
      <c r="E21" s="1755">
        <f>SUM(E17:E20)</f>
        <v>0</v>
      </c>
      <c r="F21" s="1755">
        <f>SUM(F17:F20)</f>
        <v>0</v>
      </c>
      <c r="G21" s="552"/>
    </row>
    <row r="22" spans="1:11" ht="15.75" customHeight="1" thickTop="1" x14ac:dyDescent="0.2">
      <c r="A22" s="2212" t="s">
        <v>1112</v>
      </c>
      <c r="B22" s="2186"/>
      <c r="C22" s="2194"/>
      <c r="D22" s="2195"/>
      <c r="E22" s="2195"/>
      <c r="F22" s="2196"/>
    </row>
    <row r="23" spans="1:11" ht="13.5" thickBot="1" x14ac:dyDescent="0.25">
      <c r="A23" s="2200" t="s">
        <v>633</v>
      </c>
      <c r="B23" s="2201"/>
      <c r="C23" s="581"/>
      <c r="D23" s="581"/>
      <c r="E23" s="581"/>
      <c r="F23" s="1755">
        <f>SUM(C23+D23)-E23</f>
        <v>0</v>
      </c>
      <c r="G23" s="552"/>
    </row>
    <row r="24" spans="1:11" ht="15.75" customHeight="1" thickTop="1" x14ac:dyDescent="0.2">
      <c r="A24" s="2212" t="s">
        <v>1113</v>
      </c>
      <c r="B24" s="2186"/>
      <c r="C24" s="2194"/>
      <c r="D24" s="2195"/>
      <c r="E24" s="2195"/>
      <c r="F24" s="2196"/>
    </row>
    <row r="25" spans="1:11" ht="13.5" thickBot="1" x14ac:dyDescent="0.25">
      <c r="A25" s="2200" t="s">
        <v>634</v>
      </c>
      <c r="B25" s="2201"/>
      <c r="C25" s="581"/>
      <c r="D25" s="581"/>
      <c r="E25" s="581"/>
      <c r="F25" s="1755">
        <f>SUM(C25+D25)-E25</f>
        <v>0</v>
      </c>
      <c r="G25" s="552"/>
    </row>
    <row r="26" spans="1:11" ht="15.75" customHeight="1" thickTop="1" x14ac:dyDescent="0.2">
      <c r="A26" s="2185" t="s">
        <v>657</v>
      </c>
      <c r="B26" s="2186"/>
      <c r="C26" s="727"/>
      <c r="D26" s="727"/>
      <c r="E26" s="727"/>
      <c r="F26" s="728"/>
    </row>
    <row r="27" spans="1:11" ht="13.5" thickBot="1" x14ac:dyDescent="0.25">
      <c r="A27" s="2187" t="s">
        <v>1070</v>
      </c>
      <c r="B27" s="2188"/>
      <c r="C27" s="585"/>
      <c r="D27" s="585"/>
      <c r="E27" s="585"/>
      <c r="F27" s="1755">
        <f>SUM(C27+D27)-E27</f>
        <v>0</v>
      </c>
      <c r="G27" s="552"/>
    </row>
    <row r="28" spans="1:11" ht="7.5" customHeight="1" thickTop="1" x14ac:dyDescent="0.2">
      <c r="A28" s="593"/>
    </row>
    <row r="29" spans="1:11" ht="23.25" customHeight="1" x14ac:dyDescent="0.2">
      <c r="A29" s="2213" t="s">
        <v>582</v>
      </c>
      <c r="B29" s="2190"/>
      <c r="C29" s="729"/>
      <c r="D29" s="729"/>
      <c r="E29" s="729"/>
      <c r="F29" s="729"/>
      <c r="G29" s="729"/>
      <c r="H29" s="729"/>
      <c r="I29" s="729"/>
      <c r="J29" s="729"/>
    </row>
    <row r="30" spans="1:11" ht="33.75" x14ac:dyDescent="0.2">
      <c r="A30" s="1529" t="s">
        <v>1071</v>
      </c>
      <c r="B30" s="730" t="s">
        <v>1124</v>
      </c>
      <c r="C30" s="1885" t="s">
        <v>583</v>
      </c>
      <c r="D30" s="1885" t="s">
        <v>1673</v>
      </c>
      <c r="E30" s="1885" t="s">
        <v>1955</v>
      </c>
      <c r="F30" s="1885" t="s">
        <v>1956</v>
      </c>
      <c r="G30" s="1885" t="s">
        <v>1907</v>
      </c>
      <c r="H30" s="1885" t="s">
        <v>1957</v>
      </c>
      <c r="I30" s="1885" t="s">
        <v>1958</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04" t="s">
        <v>584</v>
      </c>
      <c r="C52" s="2205"/>
      <c r="D52" s="2205"/>
      <c r="E52" s="749" t="s">
        <v>845</v>
      </c>
      <c r="F52" s="2206"/>
      <c r="G52" s="2207"/>
      <c r="H52" s="736"/>
      <c r="I52" s="736"/>
      <c r="J52" s="746"/>
    </row>
    <row r="53" spans="1:11" ht="11.25" customHeight="1" x14ac:dyDescent="0.2">
      <c r="A53" s="750" t="s">
        <v>913</v>
      </c>
      <c r="B53" s="751" t="s">
        <v>951</v>
      </c>
      <c r="C53" s="746"/>
      <c r="D53" s="737"/>
      <c r="E53" s="749" t="s">
        <v>497</v>
      </c>
      <c r="F53" s="2208"/>
      <c r="G53" s="2209"/>
      <c r="H53" s="736"/>
      <c r="I53" s="736"/>
      <c r="J53" s="746"/>
    </row>
    <row r="54" spans="1:11" ht="11.25" customHeight="1" x14ac:dyDescent="0.2">
      <c r="A54" s="752" t="s">
        <v>914</v>
      </c>
      <c r="B54" s="747" t="s">
        <v>952</v>
      </c>
      <c r="C54" s="746"/>
      <c r="D54" s="737"/>
      <c r="E54" s="749" t="s">
        <v>498</v>
      </c>
      <c r="F54" s="2208"/>
      <c r="G54" s="220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70C0"/>
  </sheetPr>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856</v>
      </c>
      <c r="B1" s="2239"/>
      <c r="C1" s="2239"/>
      <c r="D1" s="2239"/>
      <c r="E1" s="2239"/>
      <c r="F1" s="2239"/>
      <c r="G1" s="2240"/>
      <c r="H1" s="1530"/>
      <c r="I1" s="760"/>
      <c r="J1" s="433"/>
    </row>
    <row r="2" spans="1:11" ht="26.25" x14ac:dyDescent="0.2">
      <c r="A2" s="2217" t="s">
        <v>1677</v>
      </c>
      <c r="B2" s="2218"/>
      <c r="C2" s="2218"/>
      <c r="D2" s="2218"/>
      <c r="E2" s="2219"/>
      <c r="F2" s="761" t="s">
        <v>904</v>
      </c>
      <c r="G2" s="762" t="s">
        <v>1674</v>
      </c>
      <c r="H2" s="762" t="s">
        <v>410</v>
      </c>
      <c r="I2" s="762" t="s">
        <v>1158</v>
      </c>
      <c r="J2" s="762" t="s">
        <v>1809</v>
      </c>
      <c r="K2" s="762" t="s">
        <v>138</v>
      </c>
    </row>
    <row r="3" spans="1:11" x14ac:dyDescent="0.2">
      <c r="A3" s="2220" t="s">
        <v>1959</v>
      </c>
      <c r="B3" s="2221"/>
      <c r="C3" s="2221"/>
      <c r="D3" s="2221"/>
      <c r="E3" s="2222"/>
      <c r="F3" s="763"/>
      <c r="G3" s="764"/>
      <c r="H3" s="764"/>
      <c r="I3" s="764"/>
      <c r="J3" s="765"/>
      <c r="K3" s="765"/>
    </row>
    <row r="4" spans="1:11" x14ac:dyDescent="0.2">
      <c r="A4" s="2223" t="s">
        <v>369</v>
      </c>
      <c r="B4" s="2224"/>
      <c r="C4" s="2224"/>
      <c r="D4" s="2224"/>
      <c r="E4" s="2205"/>
      <c r="F4" s="766"/>
      <c r="G4" s="767"/>
      <c r="H4" s="768"/>
      <c r="I4" s="767"/>
      <c r="J4" s="769"/>
      <c r="K4" s="769"/>
    </row>
    <row r="5" spans="1:11" x14ac:dyDescent="0.2">
      <c r="A5" s="2241" t="s">
        <v>1069</v>
      </c>
      <c r="B5" s="2214"/>
      <c r="C5" s="2214"/>
      <c r="D5" s="2214"/>
      <c r="E5" s="2242"/>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1" t="s">
        <v>1810</v>
      </c>
      <c r="B10" s="2214"/>
      <c r="C10" s="2214"/>
      <c r="D10" s="2214"/>
      <c r="E10" s="2243"/>
      <c r="F10" s="783" t="s">
        <v>862</v>
      </c>
      <c r="G10" s="782"/>
      <c r="H10" s="784"/>
      <c r="I10" s="764"/>
      <c r="J10" s="765"/>
      <c r="K10" s="765"/>
    </row>
    <row r="11" spans="1:11" x14ac:dyDescent="0.2">
      <c r="A11" s="2241" t="s">
        <v>160</v>
      </c>
      <c r="B11" s="2214"/>
      <c r="C11" s="2214"/>
      <c r="D11" s="2214"/>
      <c r="E11" s="2242"/>
      <c r="F11" s="770" t="s">
        <v>852</v>
      </c>
      <c r="G11" s="771"/>
      <c r="H11" s="764"/>
      <c r="I11" s="764"/>
      <c r="J11" s="765"/>
      <c r="K11" s="773"/>
    </row>
    <row r="12" spans="1:11" ht="13.5" thickBot="1" x14ac:dyDescent="0.25">
      <c r="A12" s="2231" t="s">
        <v>905</v>
      </c>
      <c r="B12" s="2232"/>
      <c r="C12" s="2232"/>
      <c r="D12" s="2232"/>
      <c r="E12" s="2233"/>
      <c r="F12" s="1757"/>
      <c r="G12" s="1758">
        <f>SUM(G5:G11)</f>
        <v>0</v>
      </c>
      <c r="H12" s="1758">
        <f>SUM(H5:H11)</f>
        <v>0</v>
      </c>
      <c r="I12" s="1758">
        <f>SUM(I5:I11)</f>
        <v>0</v>
      </c>
      <c r="J12" s="1758">
        <f>SUM(J5:J11)</f>
        <v>0</v>
      </c>
      <c r="K12" s="1758">
        <f>SUM(K5:K11)</f>
        <v>0</v>
      </c>
    </row>
    <row r="13" spans="1:11" ht="13.5" thickTop="1" x14ac:dyDescent="0.2">
      <c r="A13" s="2225" t="s">
        <v>370</v>
      </c>
      <c r="B13" s="2226"/>
      <c r="C13" s="2226"/>
      <c r="D13" s="2226"/>
      <c r="E13" s="2227"/>
      <c r="F13" s="785"/>
      <c r="G13" s="786"/>
      <c r="H13" s="787"/>
      <c r="I13" s="788"/>
      <c r="J13" s="788"/>
      <c r="K13" s="788"/>
    </row>
    <row r="14" spans="1:11" x14ac:dyDescent="0.2">
      <c r="A14" s="2247" t="s">
        <v>456</v>
      </c>
      <c r="B14" s="2247"/>
      <c r="C14" s="2247"/>
      <c r="D14" s="2247"/>
      <c r="E14" s="2248"/>
      <c r="F14" s="789" t="s">
        <v>854</v>
      </c>
      <c r="G14" s="782"/>
      <c r="H14" s="764"/>
      <c r="I14" s="771"/>
      <c r="J14" s="773"/>
      <c r="K14" s="765"/>
    </row>
    <row r="15" spans="1:11" x14ac:dyDescent="0.2">
      <c r="A15" s="2214" t="s">
        <v>4</v>
      </c>
      <c r="B15" s="2214"/>
      <c r="C15" s="2214"/>
      <c r="D15" s="2214"/>
      <c r="E15" s="2242"/>
      <c r="F15" s="789" t="s">
        <v>855</v>
      </c>
      <c r="G15" s="771"/>
      <c r="H15" s="764"/>
      <c r="I15" s="764"/>
      <c r="J15" s="765"/>
      <c r="K15" s="765"/>
    </row>
    <row r="16" spans="1:11" x14ac:dyDescent="0.2">
      <c r="A16" s="2214" t="s">
        <v>298</v>
      </c>
      <c r="B16" s="2214"/>
      <c r="C16" s="2214"/>
      <c r="D16" s="2214"/>
      <c r="E16" s="2242"/>
      <c r="F16" s="789" t="s">
        <v>923</v>
      </c>
      <c r="G16" s="772"/>
      <c r="H16" s="767"/>
      <c r="I16" s="767"/>
      <c r="J16" s="769"/>
      <c r="K16" s="769"/>
    </row>
    <row r="17" spans="1:11" x14ac:dyDescent="0.2">
      <c r="A17" s="2236" t="s">
        <v>935</v>
      </c>
      <c r="B17" s="2236"/>
      <c r="C17" s="2236"/>
      <c r="D17" s="2236"/>
      <c r="E17" s="2237"/>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49" t="s">
        <v>1806</v>
      </c>
      <c r="B19" s="2249"/>
      <c r="C19" s="2249"/>
      <c r="D19" s="2249"/>
      <c r="E19" s="2250"/>
      <c r="F19" s="789" t="s">
        <v>933</v>
      </c>
      <c r="G19" s="782"/>
      <c r="H19" s="782"/>
      <c r="I19" s="782"/>
      <c r="J19" s="765"/>
      <c r="K19" s="795"/>
    </row>
    <row r="20" spans="1:11" x14ac:dyDescent="0.2">
      <c r="A20" s="2228" t="s">
        <v>1811</v>
      </c>
      <c r="B20" s="2229"/>
      <c r="C20" s="2229"/>
      <c r="D20" s="2229"/>
      <c r="E20" s="2230"/>
      <c r="F20" s="789" t="s">
        <v>934</v>
      </c>
      <c r="G20" s="782"/>
      <c r="H20" s="782"/>
      <c r="I20" s="782"/>
      <c r="J20" s="765"/>
      <c r="K20" s="795"/>
    </row>
    <row r="21" spans="1:11" ht="13.5" thickBot="1" x14ac:dyDescent="0.25">
      <c r="A21" s="2234" t="s">
        <v>638</v>
      </c>
      <c r="B21" s="2234"/>
      <c r="C21" s="2234"/>
      <c r="D21" s="2234"/>
      <c r="E21" s="2234"/>
      <c r="F21" s="1759"/>
      <c r="G21" s="792"/>
      <c r="H21" s="796"/>
      <c r="I21" s="796"/>
      <c r="J21" s="1760">
        <f>SUM(J18:J20)</f>
        <v>0</v>
      </c>
      <c r="K21" s="793"/>
    </row>
    <row r="22" spans="1:11" ht="13.5" thickTop="1" x14ac:dyDescent="0.2">
      <c r="A22" s="2214" t="s">
        <v>1812</v>
      </c>
      <c r="B22" s="2214"/>
      <c r="C22" s="2214"/>
      <c r="D22" s="2214"/>
      <c r="E22" s="2242"/>
      <c r="F22" s="789" t="s">
        <v>862</v>
      </c>
      <c r="G22" s="782"/>
      <c r="H22" s="764"/>
      <c r="I22" s="764"/>
      <c r="J22" s="797"/>
      <c r="K22" s="765"/>
    </row>
    <row r="23" spans="1:11" ht="13.5" thickBot="1" x14ac:dyDescent="0.25">
      <c r="A23" s="2235" t="s">
        <v>906</v>
      </c>
      <c r="B23" s="2234"/>
      <c r="C23" s="2234"/>
      <c r="D23" s="2234"/>
      <c r="E23" s="2234"/>
      <c r="F23" s="1761"/>
      <c r="G23" s="1758">
        <f>SUM(G14:G16,G21,G22)</f>
        <v>0</v>
      </c>
      <c r="H23" s="1758">
        <f>SUM(H14:H16,H21,H22)</f>
        <v>0</v>
      </c>
      <c r="I23" s="1758">
        <f>SUM(I14:I16,I21,I22)</f>
        <v>0</v>
      </c>
      <c r="J23" s="1758">
        <f>SUM(J14:J16,J21,J22)</f>
        <v>0</v>
      </c>
      <c r="K23" s="1758">
        <f>SUM(K14:K16,K21,K22)</f>
        <v>0</v>
      </c>
    </row>
    <row r="24" spans="1:11" ht="14.25" thickTop="1" thickBot="1" x14ac:dyDescent="0.25">
      <c r="A24" s="2235" t="s">
        <v>1960</v>
      </c>
      <c r="B24" s="2234"/>
      <c r="C24" s="2234"/>
      <c r="D24" s="2234"/>
      <c r="E24" s="223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4"/>
      <c r="I31" s="2245"/>
      <c r="J31" s="2245"/>
      <c r="K31" s="2245"/>
    </row>
    <row r="32" spans="1:11" x14ac:dyDescent="0.2">
      <c r="A32" s="809"/>
      <c r="B32" s="237"/>
      <c r="C32" s="237"/>
      <c r="D32" s="237"/>
      <c r="E32" s="805"/>
      <c r="F32" s="811" t="s">
        <v>540</v>
      </c>
      <c r="G32" s="764"/>
      <c r="H32" s="2246"/>
      <c r="I32" s="2245"/>
      <c r="J32" s="2245"/>
      <c r="K32" s="2245"/>
    </row>
    <row r="33" spans="1:11" ht="1.5" customHeight="1" x14ac:dyDescent="0.2">
      <c r="A33" s="812" t="s">
        <v>1169</v>
      </c>
      <c r="B33" s="364"/>
      <c r="C33" s="364"/>
      <c r="D33" s="364"/>
      <c r="E33" s="364"/>
      <c r="F33" s="364"/>
      <c r="G33" s="813"/>
      <c r="H33" s="2246"/>
      <c r="I33" s="2245"/>
      <c r="J33" s="2245"/>
      <c r="K33" s="2245"/>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4" t="s">
        <v>541</v>
      </c>
      <c r="B41" s="2215"/>
      <c r="C41" s="2215"/>
      <c r="D41" s="2215"/>
      <c r="E41" s="2215"/>
      <c r="F41" s="221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70C0"/>
  </sheetPr>
  <dimension ref="A1:N27"/>
  <sheetViews>
    <sheetView showGridLines="0" defaultGridColor="0" topLeftCell="A4" colorId="8" zoomScale="110" zoomScaleNormal="110" workbookViewId="0">
      <selection activeCell="A20" sqref="A20"/>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1905</v>
      </c>
      <c r="B1" s="2254"/>
      <c r="C1" s="2255"/>
      <c r="D1" s="826"/>
      <c r="E1" s="827"/>
      <c r="F1" s="827"/>
      <c r="G1" s="828"/>
      <c r="H1" s="829"/>
      <c r="I1" s="830"/>
      <c r="J1" s="2251"/>
      <c r="K1" s="2252"/>
      <c r="L1" s="2252"/>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947853</v>
      </c>
      <c r="D12" s="844">
        <v>51505</v>
      </c>
      <c r="E12" s="844"/>
      <c r="F12" s="1760">
        <f>(C12+D12)-E12</f>
        <v>999358</v>
      </c>
      <c r="G12" s="843">
        <v>10</v>
      </c>
      <c r="H12" s="765">
        <v>833768</v>
      </c>
      <c r="I12" s="765">
        <v>45420</v>
      </c>
      <c r="J12" s="765"/>
      <c r="K12" s="1769">
        <f>(H12+I12)-J12</f>
        <v>879188</v>
      </c>
      <c r="L12" s="1769">
        <f>F12-K12</f>
        <v>120170</v>
      </c>
    </row>
    <row r="13" spans="1:14" ht="14.25" thickTop="1" thickBot="1" x14ac:dyDescent="0.25">
      <c r="A13" s="848" t="s">
        <v>1122</v>
      </c>
      <c r="B13" s="840">
        <v>252</v>
      </c>
      <c r="C13" s="844">
        <v>54319</v>
      </c>
      <c r="D13" s="844">
        <v>12318</v>
      </c>
      <c r="E13" s="844"/>
      <c r="F13" s="1760">
        <f>(C13+D13)-E13</f>
        <v>66637</v>
      </c>
      <c r="G13" s="843">
        <v>5</v>
      </c>
      <c r="H13" s="765">
        <v>15797</v>
      </c>
      <c r="I13" s="765">
        <v>13327</v>
      </c>
      <c r="J13" s="765"/>
      <c r="K13" s="1769">
        <f>(H13+I13)-J13</f>
        <v>29124</v>
      </c>
      <c r="L13" s="1769">
        <f>F13-K13</f>
        <v>37513</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1002172</v>
      </c>
      <c r="D16" s="1760">
        <f>SUM(D3,D5:D6,D8:D10,D12:D15)</f>
        <v>63823</v>
      </c>
      <c r="E16" s="1760">
        <f>SUM(E3,E5:E6,E8:E10,E12:E15)</f>
        <v>0</v>
      </c>
      <c r="F16" s="1760">
        <f>SUM(F3,F5:F6,F8:F10,F12:F15)</f>
        <v>1065995</v>
      </c>
      <c r="G16" s="843"/>
      <c r="H16" s="1760">
        <f>SUM(H3,H6,H8:H10,H12:H14,)</f>
        <v>849565</v>
      </c>
      <c r="I16" s="1760">
        <f>SUM(I3,I6,I8:I10,I12:I14,)</f>
        <v>58747</v>
      </c>
      <c r="J16" s="1760">
        <f>SUM(J3,J6,J8:J10,J12:J14,)</f>
        <v>0</v>
      </c>
      <c r="K16" s="1760">
        <f>(H16+I16)-J16</f>
        <v>908312</v>
      </c>
      <c r="L16" s="1760">
        <f>F16-K16</f>
        <v>157683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58747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70C0"/>
  </sheetPr>
  <dimension ref="A1:H202"/>
  <sheetViews>
    <sheetView showGridLines="0" defaultGridColor="0" colorId="8" zoomScale="110" zoomScaleNormal="110" workbookViewId="0">
      <pane ySplit="5" topLeftCell="A163" activePane="bottomLeft" state="frozen"/>
      <selection activeCell="A47" sqref="A47"/>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1970</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1486891</v>
      </c>
      <c r="G8" s="865"/>
    </row>
    <row r="9" spans="1:7" x14ac:dyDescent="0.2">
      <c r="A9" s="869" t="s">
        <v>460</v>
      </c>
      <c r="B9" s="870" t="s">
        <v>1873</v>
      </c>
      <c r="C9" s="871"/>
      <c r="D9" s="869" t="s">
        <v>501</v>
      </c>
      <c r="E9" s="868"/>
      <c r="F9" s="1909">
        <f>'Expenditures 15-22'!K151</f>
        <v>0</v>
      </c>
      <c r="G9" s="872"/>
    </row>
    <row r="10" spans="1:7" x14ac:dyDescent="0.2">
      <c r="A10" s="869" t="s">
        <v>499</v>
      </c>
      <c r="B10" s="870" t="s">
        <v>1874</v>
      </c>
      <c r="C10" s="871"/>
      <c r="D10" s="869" t="s">
        <v>501</v>
      </c>
      <c r="E10" s="868"/>
      <c r="F10" s="1909">
        <f>'Expenditures 15-22'!K174</f>
        <v>0</v>
      </c>
      <c r="G10" s="872"/>
    </row>
    <row r="11" spans="1:7" x14ac:dyDescent="0.2">
      <c r="A11" s="869" t="s">
        <v>461</v>
      </c>
      <c r="B11" s="870" t="s">
        <v>1875</v>
      </c>
      <c r="C11" s="871"/>
      <c r="D11" s="869" t="s">
        <v>501</v>
      </c>
      <c r="E11" s="868"/>
      <c r="F11" s="1909">
        <f>'Expenditures 15-22'!K210</f>
        <v>0</v>
      </c>
      <c r="G11" s="872"/>
    </row>
    <row r="12" spans="1:7" x14ac:dyDescent="0.2">
      <c r="A12" s="869" t="s">
        <v>462</v>
      </c>
      <c r="B12" s="870" t="s">
        <v>1876</v>
      </c>
      <c r="C12" s="871"/>
      <c r="D12" s="869" t="s">
        <v>501</v>
      </c>
      <c r="E12" s="868"/>
      <c r="F12" s="1909">
        <f>'Expenditures 15-22'!K295</f>
        <v>0</v>
      </c>
      <c r="G12" s="872"/>
    </row>
    <row r="13" spans="1:7" x14ac:dyDescent="0.2">
      <c r="A13" s="869" t="s">
        <v>106</v>
      </c>
      <c r="B13" s="870" t="s">
        <v>1877</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1486891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4">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1997</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499</v>
      </c>
      <c r="G52" s="865"/>
    </row>
    <row r="53" spans="1:7" x14ac:dyDescent="0.2">
      <c r="A53" s="869" t="s">
        <v>459</v>
      </c>
      <c r="B53" s="869" t="s">
        <v>1475</v>
      </c>
      <c r="C53" s="889">
        <f>'Expenditures 15-22'!B102</f>
        <v>4000</v>
      </c>
      <c r="D53" s="888" t="str">
        <f>'Expenditures 15-22'!A102</f>
        <v>Total Payments to Other Govt Units</v>
      </c>
      <c r="E53" s="868"/>
      <c r="F53" s="1913">
        <f>'Expenditures 15-22'!K102</f>
        <v>710240</v>
      </c>
      <c r="G53" s="865"/>
    </row>
    <row r="54" spans="1:7" x14ac:dyDescent="0.2">
      <c r="A54" s="869" t="s">
        <v>459</v>
      </c>
      <c r="B54" s="869" t="s">
        <v>1476</v>
      </c>
      <c r="C54" s="889" t="s">
        <v>982</v>
      </c>
      <c r="D54" s="885" t="s">
        <v>1095</v>
      </c>
      <c r="E54" s="868"/>
      <c r="F54" s="1913">
        <f>'Expenditures 15-22'!G114</f>
        <v>209502</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3">
        <f>'Expenditures 15-22'!K139</f>
        <v>0</v>
      </c>
      <c r="G57" s="865"/>
    </row>
    <row r="58" spans="1:7" x14ac:dyDescent="0.2">
      <c r="A58" s="869" t="s">
        <v>460</v>
      </c>
      <c r="B58" s="869" t="s">
        <v>1879</v>
      </c>
      <c r="C58" s="886" t="s">
        <v>982</v>
      </c>
      <c r="D58" s="885" t="s">
        <v>1095</v>
      </c>
      <c r="E58" s="868"/>
      <c r="F58" s="1915">
        <f>'Expenditures 15-22'!G151</f>
        <v>0</v>
      </c>
      <c r="G58" s="865"/>
    </row>
    <row r="59" spans="1:7" x14ac:dyDescent="0.2">
      <c r="A59" s="893" t="s">
        <v>460</v>
      </c>
      <c r="B59" s="856" t="s">
        <v>1880</v>
      </c>
      <c r="C59" s="894" t="s">
        <v>982</v>
      </c>
      <c r="D59" s="856" t="s">
        <v>291</v>
      </c>
      <c r="F59" s="1916">
        <f>'Expenditures 15-22'!I151</f>
        <v>0</v>
      </c>
      <c r="G59" s="865"/>
    </row>
    <row r="60" spans="1:7" x14ac:dyDescent="0.2">
      <c r="A60" s="893" t="s">
        <v>499</v>
      </c>
      <c r="B60" s="856" t="s">
        <v>1881</v>
      </c>
      <c r="C60" s="894">
        <v>4000</v>
      </c>
      <c r="D60" s="856" t="s">
        <v>312</v>
      </c>
      <c r="F60" s="1914">
        <f>'Expenditures 15-22'!K160</f>
        <v>0</v>
      </c>
      <c r="G60" s="865"/>
    </row>
    <row r="61" spans="1:7" x14ac:dyDescent="0.2">
      <c r="A61" s="895" t="s">
        <v>499</v>
      </c>
      <c r="B61" s="895" t="s">
        <v>1882</v>
      </c>
      <c r="C61" s="896" t="str">
        <f>'Expenditures 15-22'!B170</f>
        <v>5300</v>
      </c>
      <c r="D61" s="897" t="s">
        <v>311</v>
      </c>
      <c r="E61" s="879"/>
      <c r="F61" s="1913">
        <f>'Expenditures 15-22'!K170</f>
        <v>0</v>
      </c>
      <c r="G61" s="865"/>
    </row>
    <row r="62" spans="1:7" x14ac:dyDescent="0.2">
      <c r="A62" s="869" t="s">
        <v>461</v>
      </c>
      <c r="B62" s="869" t="s">
        <v>1883</v>
      </c>
      <c r="C62" s="886">
        <f>'Expenditures 15-22'!B185</f>
        <v>3000</v>
      </c>
      <c r="D62" s="876" t="s">
        <v>449</v>
      </c>
      <c r="E62" s="868"/>
      <c r="F62" s="1913">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1885</v>
      </c>
      <c r="C64" s="896" t="str">
        <f>'Expenditures 15-22'!B206</f>
        <v>5300</v>
      </c>
      <c r="D64" s="892" t="s">
        <v>311</v>
      </c>
      <c r="E64" s="868"/>
      <c r="F64" s="1913">
        <f>'Expenditures 15-22'!K206</f>
        <v>0</v>
      </c>
      <c r="G64" s="865"/>
    </row>
    <row r="65" spans="1:8" x14ac:dyDescent="0.2">
      <c r="A65" s="869" t="s">
        <v>461</v>
      </c>
      <c r="B65" s="869" t="s">
        <v>1886</v>
      </c>
      <c r="C65" s="886" t="s">
        <v>982</v>
      </c>
      <c r="D65" s="885" t="s">
        <v>1095</v>
      </c>
      <c r="E65" s="868"/>
      <c r="F65" s="1913">
        <f>'Expenditures 15-22'!G210</f>
        <v>0</v>
      </c>
      <c r="G65" s="865"/>
    </row>
    <row r="66" spans="1:8" x14ac:dyDescent="0.2">
      <c r="A66" s="869" t="s">
        <v>461</v>
      </c>
      <c r="B66" s="869" t="s">
        <v>1887</v>
      </c>
      <c r="C66" s="886" t="s">
        <v>982</v>
      </c>
      <c r="D66" s="885" t="s">
        <v>291</v>
      </c>
      <c r="E66" s="868"/>
      <c r="F66" s="1913">
        <f>'Expenditures 15-22'!I210</f>
        <v>0</v>
      </c>
      <c r="G66" s="865"/>
    </row>
    <row r="67" spans="1:8" x14ac:dyDescent="0.2">
      <c r="A67" s="869" t="s">
        <v>462</v>
      </c>
      <c r="B67" s="869" t="s">
        <v>1888</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1890</v>
      </c>
      <c r="C70" s="886">
        <f>'Expenditures 15-22'!B221</f>
        <v>1300</v>
      </c>
      <c r="D70" s="887" t="str">
        <f>'Expenditures 15-22'!A221</f>
        <v>Adult/Continuing Education Programs</v>
      </c>
      <c r="E70" s="868"/>
      <c r="F70" s="1913">
        <f>'Expenditures 15-22'!K221</f>
        <v>0</v>
      </c>
      <c r="G70" s="865"/>
    </row>
    <row r="71" spans="1:8" x14ac:dyDescent="0.2">
      <c r="A71" s="869" t="s">
        <v>462</v>
      </c>
      <c r="B71" s="869" t="s">
        <v>1891</v>
      </c>
      <c r="C71" s="886">
        <f>'Expenditures 15-22'!B224</f>
        <v>1600</v>
      </c>
      <c r="D71" s="887" t="str">
        <f>'Expenditures 15-22'!A224</f>
        <v>Summer School Programs</v>
      </c>
      <c r="E71" s="868"/>
      <c r="F71" s="1913">
        <f>'Expenditures 15-22'!K224</f>
        <v>0</v>
      </c>
      <c r="G71" s="865"/>
    </row>
    <row r="72" spans="1:8" x14ac:dyDescent="0.2">
      <c r="A72" s="869" t="s">
        <v>462</v>
      </c>
      <c r="B72" s="869" t="s">
        <v>1892</v>
      </c>
      <c r="C72" s="886">
        <f>'Expenditures 15-22'!B280</f>
        <v>3000</v>
      </c>
      <c r="D72" s="876" t="s">
        <v>449</v>
      </c>
      <c r="E72" s="868"/>
      <c r="F72" s="1913">
        <f>'Expenditures 15-22'!K280</f>
        <v>0</v>
      </c>
      <c r="G72" s="865"/>
    </row>
    <row r="73" spans="1:8" x14ac:dyDescent="0.2">
      <c r="A73" s="869" t="s">
        <v>462</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1894</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958</v>
      </c>
      <c r="F76" s="1778">
        <f>SUM(F18:F74)</f>
        <v>920241</v>
      </c>
      <c r="G76" s="865"/>
    </row>
    <row r="77" spans="1:8" s="893" customFormat="1" ht="12" customHeight="1" thickTop="1" thickBot="1" x14ac:dyDescent="0.25">
      <c r="A77" s="1779"/>
      <c r="B77" s="1776"/>
      <c r="C77" s="1772"/>
      <c r="D77" s="1777" t="s">
        <v>1896</v>
      </c>
      <c r="E77" s="1774"/>
      <c r="F77" s="1780">
        <f>(F14-F76)</f>
        <v>566650</v>
      </c>
      <c r="G77" s="869"/>
    </row>
    <row r="78" spans="1:8" s="893" customFormat="1" ht="12" customHeight="1" thickTop="1" x14ac:dyDescent="0.2">
      <c r="A78" s="1781"/>
      <c r="B78" s="1776"/>
      <c r="C78" s="1772"/>
      <c r="D78" s="1777" t="s">
        <v>2057</v>
      </c>
      <c r="E78" s="1774"/>
      <c r="F78" s="898">
        <v>0</v>
      </c>
      <c r="G78" s="899"/>
      <c r="H78" s="869"/>
    </row>
    <row r="79" spans="1:8" s="893" customFormat="1" ht="12" customHeight="1" thickBot="1" x14ac:dyDescent="0.25">
      <c r="A79" s="1782"/>
      <c r="B79" s="1776"/>
      <c r="C79" s="1772"/>
      <c r="D79" s="1777" t="s">
        <v>1897</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11613</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1998</v>
      </c>
      <c r="C105" s="913">
        <v>3100</v>
      </c>
      <c r="D105" s="919" t="str">
        <f>'Revenues 9-14'!A132</f>
        <v>Total Special Education</v>
      </c>
      <c r="E105" s="906"/>
      <c r="F105" s="1789">
        <f>SUM('Revenues 9-14'!C132:D132,'Revenues 9-14'!F132)</f>
        <v>0</v>
      </c>
      <c r="G105" s="912"/>
    </row>
    <row r="106" spans="1:7" x14ac:dyDescent="0.2">
      <c r="A106" s="908" t="s">
        <v>673</v>
      </c>
      <c r="B106" s="908" t="s">
        <v>1999</v>
      </c>
      <c r="C106" s="920">
        <v>3200</v>
      </c>
      <c r="D106" s="911" t="str">
        <f>'Revenues 9-14'!A141</f>
        <v>Total Career and Technical Education</v>
      </c>
      <c r="E106" s="906"/>
      <c r="F106" s="1789">
        <f>SUM('Revenues 9-14'!C141,'Revenues 9-14'!D141,'Revenues 9-14'!G141)</f>
        <v>980761</v>
      </c>
      <c r="G106" s="912"/>
    </row>
    <row r="107" spans="1:7" x14ac:dyDescent="0.2">
      <c r="A107" s="921" t="s">
        <v>664</v>
      </c>
      <c r="B107" s="908" t="s">
        <v>2000</v>
      </c>
      <c r="C107" s="920">
        <v>3300</v>
      </c>
      <c r="D107" s="911" t="str">
        <f>'Revenues 9-14'!A145</f>
        <v>Total Bilingual Ed</v>
      </c>
      <c r="E107" s="906"/>
      <c r="F107" s="1789">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9">
        <f>'Revenues 9-14'!C146</f>
        <v>0</v>
      </c>
      <c r="G108" s="912"/>
    </row>
    <row r="109" spans="1:7" x14ac:dyDescent="0.2">
      <c r="A109" s="908" t="s">
        <v>673</v>
      </c>
      <c r="B109" s="908" t="s">
        <v>2002</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9">
        <f>SUM('Revenues 9-14'!C148,'Revenues 9-14'!D148)</f>
        <v>0</v>
      </c>
      <c r="G110" s="912"/>
    </row>
    <row r="111" spans="1:7" x14ac:dyDescent="0.2">
      <c r="A111" s="908" t="s">
        <v>668</v>
      </c>
      <c r="B111" s="908" t="s">
        <v>2004</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2005</v>
      </c>
      <c r="C112" s="920">
        <f>'Revenues 9-14'!B156</f>
        <v>3610</v>
      </c>
      <c r="D112" s="911" t="str">
        <f>'Revenues 9-14'!A156</f>
        <v>Learning Improvement - Change Grants</v>
      </c>
      <c r="E112" s="906"/>
      <c r="F112" s="1789">
        <f>'Revenues 9-14'!C156</f>
        <v>0</v>
      </c>
      <c r="G112" s="912"/>
    </row>
    <row r="113" spans="1:7" x14ac:dyDescent="0.2">
      <c r="A113" s="908" t="s">
        <v>668</v>
      </c>
      <c r="B113" s="908" t="s">
        <v>2006</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7">
        <f>SUM('Revenues 9-14'!C163:G163)</f>
        <v>0</v>
      </c>
      <c r="G118" s="912"/>
    </row>
    <row r="119" spans="1:7" x14ac:dyDescent="0.2">
      <c r="A119" s="923" t="s">
        <v>504</v>
      </c>
      <c r="B119" s="923" t="s">
        <v>2012</v>
      </c>
      <c r="C119" s="924">
        <f>'Revenues 9-14'!B164</f>
        <v>3815</v>
      </c>
      <c r="D119" s="925" t="str">
        <f>'Revenues 9-14'!A164</f>
        <v>State Charter Schools</v>
      </c>
      <c r="E119" s="906"/>
      <c r="F119" s="1907">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9">
        <f>'Revenues 9-14'!D167</f>
        <v>0</v>
      </c>
      <c r="G120" s="930"/>
    </row>
    <row r="121" spans="1:7" x14ac:dyDescent="0.2">
      <c r="A121" s="927" t="s">
        <v>500</v>
      </c>
      <c r="B121" s="927" t="s">
        <v>2014</v>
      </c>
      <c r="C121" s="928">
        <f>'Revenues 9-14'!B168</f>
        <v>3999</v>
      </c>
      <c r="D121" s="929" t="s">
        <v>543</v>
      </c>
      <c r="E121" s="931"/>
      <c r="F121" s="1789">
        <f>SUM('Revenues 9-14'!C168:G168,'Revenues 9-14'!J168)</f>
        <v>0</v>
      </c>
      <c r="G121" s="930"/>
    </row>
    <row r="122" spans="1:7" x14ac:dyDescent="0.2">
      <c r="A122" s="927" t="s">
        <v>459</v>
      </c>
      <c r="B122" s="927" t="s">
        <v>2015</v>
      </c>
      <c r="C122" s="932">
        <f>'Revenues 9-14'!B177</f>
        <v>4045</v>
      </c>
      <c r="D122" s="929" t="str">
        <f>'Revenues 9-14'!A177 &amp; " (Subtract)"</f>
        <v>Head Start (Subtract)</v>
      </c>
      <c r="E122" s="906"/>
      <c r="F122" s="1789">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2017</v>
      </c>
      <c r="C124" s="932">
        <v>4100</v>
      </c>
      <c r="D124" s="933" t="str">
        <f>'Revenues 9-14'!A188</f>
        <v>Total Title V</v>
      </c>
      <c r="E124" s="906"/>
      <c r="F124" s="1789">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89">
        <f>SUM('Revenues 9-14'!C198,'Revenues 9-14'!G198)</f>
        <v>0</v>
      </c>
      <c r="G125" s="930"/>
    </row>
    <row r="126" spans="1:7" x14ac:dyDescent="0.2">
      <c r="A126" s="927" t="s">
        <v>668</v>
      </c>
      <c r="B126" s="927" t="s">
        <v>2019</v>
      </c>
      <c r="C126" s="932">
        <v>4300</v>
      </c>
      <c r="D126" s="933" t="str">
        <f>'Revenues 9-14'!A204</f>
        <v>Total Title I</v>
      </c>
      <c r="E126" s="906"/>
      <c r="F126" s="1789">
        <f>SUM('Revenues 9-14'!C204,'Revenues 9-14'!D204,'Revenues 9-14'!F204,'Revenues 9-14'!G204)</f>
        <v>0</v>
      </c>
      <c r="G126" s="930"/>
    </row>
    <row r="127" spans="1:7" x14ac:dyDescent="0.2">
      <c r="A127" s="927" t="s">
        <v>668</v>
      </c>
      <c r="B127" s="927" t="s">
        <v>2020</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2021</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2022</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2024</v>
      </c>
      <c r="C132" s="932">
        <v>4700</v>
      </c>
      <c r="D132" s="929" t="str">
        <f>'Revenues 9-14'!A221</f>
        <v>Total CTE - Perkins</v>
      </c>
      <c r="E132" s="906"/>
      <c r="F132" s="1789">
        <f>SUM('Revenues 9-14'!C221,'Revenues 9-14'!D221,'Revenues 9-14'!G221)</f>
        <v>462805</v>
      </c>
      <c r="G132" s="930">
        <v>6303</v>
      </c>
    </row>
    <row r="133" spans="1:7" s="867" customFormat="1" hidden="1" x14ac:dyDescent="0.2">
      <c r="A133" s="934" t="s">
        <v>206</v>
      </c>
      <c r="B133" s="934" t="s">
        <v>2025</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9">
        <v>0</v>
      </c>
      <c r="G138" s="905"/>
    </row>
    <row r="139" spans="1:7" s="867" customFormat="1" hidden="1" x14ac:dyDescent="0.2">
      <c r="A139" s="934" t="s">
        <v>206</v>
      </c>
      <c r="B139" s="934" t="s">
        <v>2031</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2039</v>
      </c>
      <c r="C157" s="940" t="s">
        <v>841</v>
      </c>
      <c r="D157" s="941" t="s">
        <v>777</v>
      </c>
      <c r="E157" s="942"/>
      <c r="F157" s="1789">
        <f>SUM(F133:F156)</f>
        <v>0</v>
      </c>
      <c r="G157" s="905"/>
    </row>
    <row r="158" spans="1:7" s="867" customFormat="1" x14ac:dyDescent="0.2">
      <c r="A158" s="938" t="s">
        <v>459</v>
      </c>
      <c r="B158" s="939" t="s">
        <v>2040</v>
      </c>
      <c r="C158" s="940" t="s">
        <v>1427</v>
      </c>
      <c r="D158" s="941" t="s">
        <v>1428</v>
      </c>
      <c r="E158" s="942"/>
      <c r="F158" s="1789">
        <f>SUM('Revenues 9-14'!C253)</f>
        <v>0</v>
      </c>
      <c r="G158" s="905"/>
    </row>
    <row r="159" spans="1:7" s="867" customFormat="1" x14ac:dyDescent="0.2">
      <c r="A159" s="938" t="s">
        <v>500</v>
      </c>
      <c r="B159" s="939" t="s">
        <v>2041</v>
      </c>
      <c r="C159" s="940" t="s">
        <v>1466</v>
      </c>
      <c r="D159" s="941" t="s">
        <v>1467</v>
      </c>
      <c r="E159" s="942"/>
      <c r="F159" s="1789">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2044</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2047</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2049</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2050</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c r="G171" s="927"/>
    </row>
    <row r="172" spans="1:7" x14ac:dyDescent="0.2">
      <c r="A172" s="1918" t="s">
        <v>664</v>
      </c>
      <c r="B172" s="1919" t="s">
        <v>1916</v>
      </c>
      <c r="C172" s="1920">
        <v>3300</v>
      </c>
      <c r="D172" s="1921" t="s">
        <v>1919</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2051</v>
      </c>
      <c r="E174" s="1787" t="s">
        <v>958</v>
      </c>
      <c r="F174" s="1788">
        <f>SUM(F84:F132,F157:F172)</f>
        <v>1455179</v>
      </c>
    </row>
    <row r="175" spans="1:7" ht="12" customHeight="1" x14ac:dyDescent="0.2">
      <c r="A175" s="1770"/>
      <c r="B175" s="1784"/>
      <c r="C175" s="1785"/>
      <c r="D175" s="1786" t="s">
        <v>2052</v>
      </c>
      <c r="E175" s="1787"/>
      <c r="F175" s="1789">
        <f>'PCTC-OEPP 27-28'!F77-F174</f>
        <v>-888529</v>
      </c>
    </row>
    <row r="176" spans="1:7" ht="12" customHeight="1" x14ac:dyDescent="0.2">
      <c r="A176" s="1770"/>
      <c r="B176" s="1784"/>
      <c r="C176" s="1785"/>
      <c r="D176" s="1786" t="s">
        <v>1814</v>
      </c>
      <c r="E176" s="1787"/>
      <c r="F176" s="1789">
        <f>'Cap Outlay Deprec 26'!I18</f>
        <v>58747</v>
      </c>
    </row>
    <row r="177" spans="1:7" ht="12" customHeight="1" x14ac:dyDescent="0.2">
      <c r="A177" s="1770"/>
      <c r="B177" s="1784"/>
      <c r="C177" s="1785"/>
      <c r="D177" s="1786" t="s">
        <v>2053</v>
      </c>
      <c r="E177" s="1787"/>
      <c r="F177" s="1789">
        <f>F175+F176</f>
        <v>-829782</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2054</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1989</v>
      </c>
      <c r="B182" s="1923"/>
      <c r="C182" s="1924"/>
      <c r="D182" s="1923"/>
      <c r="E182" s="1924"/>
      <c r="F182" s="1923"/>
      <c r="G182" s="1923"/>
    </row>
    <row r="183" spans="1:7" s="1922" customFormat="1" ht="12.2" customHeight="1" x14ac:dyDescent="0.2">
      <c r="A183" s="1925" t="s">
        <v>1991</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pageSetUpPr fitToPage="1"/>
  </sheetPr>
  <dimension ref="A1:H141"/>
  <sheetViews>
    <sheetView showGridLines="0" topLeftCell="A13" zoomScaleNormal="100" workbookViewId="0">
      <selection activeCell="D32" sqref="D32"/>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1815</v>
      </c>
      <c r="B4" s="2271"/>
      <c r="C4" s="2271"/>
      <c r="D4" s="2271"/>
      <c r="E4" s="2271"/>
      <c r="F4" s="2271"/>
      <c r="G4" s="2272"/>
    </row>
    <row r="5" spans="1:7" x14ac:dyDescent="0.25">
      <c r="A5" s="2273"/>
      <c r="B5" s="2274"/>
      <c r="C5" s="2274"/>
      <c r="D5" s="2274"/>
      <c r="E5" s="2274"/>
      <c r="F5" s="2274"/>
      <c r="G5" s="2275"/>
    </row>
    <row r="6" spans="1:7" ht="18.75" x14ac:dyDescent="0.25">
      <c r="A6" s="1534" t="s">
        <v>1816</v>
      </c>
      <c r="B6" s="1535"/>
      <c r="C6" s="1535"/>
      <c r="D6" s="1535"/>
      <c r="E6" s="1535"/>
      <c r="F6" s="1535"/>
      <c r="G6" s="1536"/>
    </row>
    <row r="7" spans="1:7" ht="30.75" customHeight="1" x14ac:dyDescent="0.25">
      <c r="A7" s="2276" t="s">
        <v>1928</v>
      </c>
      <c r="B7" s="2277"/>
      <c r="C7" s="2277"/>
      <c r="D7" s="2277"/>
      <c r="E7" s="2277"/>
      <c r="F7" s="2277"/>
      <c r="G7" s="2278"/>
    </row>
    <row r="8" spans="1:7" ht="15.75" customHeight="1" x14ac:dyDescent="0.25">
      <c r="A8" s="2279" t="s">
        <v>1903</v>
      </c>
      <c r="B8" s="2280"/>
      <c r="C8" s="2280"/>
      <c r="D8" s="2280"/>
      <c r="E8" s="2280"/>
      <c r="F8" s="2280"/>
      <c r="G8" s="2281"/>
    </row>
    <row r="9" spans="1:7" ht="35.25" customHeight="1" x14ac:dyDescent="0.25">
      <c r="A9" s="2276" t="s">
        <v>2060</v>
      </c>
      <c r="B9" s="2277"/>
      <c r="C9" s="2277"/>
      <c r="D9" s="2277"/>
      <c r="E9" s="2277"/>
      <c r="F9" s="2277"/>
      <c r="G9" s="2278"/>
    </row>
    <row r="10" spans="1:7" ht="15" customHeight="1" x14ac:dyDescent="0.25">
      <c r="A10" s="1537" t="s">
        <v>1817</v>
      </c>
      <c r="B10" s="1538"/>
      <c r="C10" s="1538"/>
      <c r="D10" s="1538"/>
      <c r="E10" s="1538"/>
      <c r="F10" s="1538"/>
      <c r="G10" s="1539"/>
    </row>
    <row r="11" spans="1:7" ht="17.25" customHeight="1" x14ac:dyDescent="0.25">
      <c r="A11" s="2276" t="s">
        <v>1930</v>
      </c>
      <c r="B11" s="2277"/>
      <c r="C11" s="2277"/>
      <c r="D11" s="2277"/>
      <c r="E11" s="2277"/>
      <c r="F11" s="2277"/>
      <c r="G11" s="2278"/>
    </row>
    <row r="12" spans="1:7" ht="15" customHeight="1" x14ac:dyDescent="0.25">
      <c r="A12" s="1537" t="s">
        <v>1822</v>
      </c>
      <c r="B12" s="1538"/>
      <c r="C12" s="1538"/>
      <c r="D12" s="1538"/>
      <c r="E12" s="1538"/>
      <c r="F12" s="1538"/>
      <c r="G12" s="1539"/>
    </row>
    <row r="13" spans="1:7" ht="32.25" customHeight="1" x14ac:dyDescent="0.25">
      <c r="A13" s="2267" t="s">
        <v>1971</v>
      </c>
      <c r="B13" s="2268"/>
      <c r="C13" s="2268"/>
      <c r="D13" s="2268"/>
      <c r="E13" s="2268"/>
      <c r="F13" s="2268"/>
      <c r="G13" s="2269"/>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2099</v>
      </c>
      <c r="B17" s="1938" t="s">
        <v>2103</v>
      </c>
      <c r="C17" s="1939" t="s">
        <v>2107</v>
      </c>
      <c r="D17" s="1844">
        <v>909</v>
      </c>
      <c r="E17" s="1540">
        <f t="shared" ref="E17:E141" si="0">IF(D17&lt;=25000,D17,IF(D17&gt;25000,25000,0))</f>
        <v>909</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909</v>
      </c>
      <c r="G17" s="1793">
        <f>IF(F17=0,0,D17-F17)</f>
        <v>0</v>
      </c>
      <c r="H17" s="1647"/>
    </row>
    <row r="18" spans="1:8" x14ac:dyDescent="0.25">
      <c r="A18" s="1937" t="s">
        <v>2099</v>
      </c>
      <c r="B18" s="1938" t="s">
        <v>2103</v>
      </c>
      <c r="C18" s="1939" t="s">
        <v>2108</v>
      </c>
      <c r="D18" s="1844">
        <v>2450</v>
      </c>
      <c r="E18" s="1540">
        <f t="shared" ref="E18:E140" si="2">IF(D18&lt;=25000,D18,IF(D18&gt;25000,25000,0))</f>
        <v>2450</v>
      </c>
      <c r="F18" s="1932">
        <f t="shared" si="1"/>
        <v>2450</v>
      </c>
      <c r="G18" s="1793">
        <f t="shared" ref="G18:G140" si="3">IF(F18=0,0,D18-F18)</f>
        <v>0</v>
      </c>
    </row>
    <row r="19" spans="1:8" x14ac:dyDescent="0.25">
      <c r="A19" s="1937" t="s">
        <v>2099</v>
      </c>
      <c r="B19" s="1938" t="s">
        <v>2103</v>
      </c>
      <c r="C19" s="1939" t="s">
        <v>2109</v>
      </c>
      <c r="D19" s="1844">
        <v>750</v>
      </c>
      <c r="E19" s="1540">
        <f t="shared" si="2"/>
        <v>750</v>
      </c>
      <c r="F19" s="1932">
        <f t="shared" si="1"/>
        <v>750</v>
      </c>
      <c r="G19" s="1793">
        <f t="shared" si="3"/>
        <v>0</v>
      </c>
    </row>
    <row r="20" spans="1:8" x14ac:dyDescent="0.25">
      <c r="A20" s="1937" t="s">
        <v>2099</v>
      </c>
      <c r="B20" s="1938" t="s">
        <v>2103</v>
      </c>
      <c r="C20" s="1939" t="s">
        <v>2110</v>
      </c>
      <c r="D20" s="1844">
        <v>1500</v>
      </c>
      <c r="E20" s="1540">
        <f t="shared" si="2"/>
        <v>1500</v>
      </c>
      <c r="F20" s="1932">
        <f t="shared" si="1"/>
        <v>1500</v>
      </c>
      <c r="G20" s="1793">
        <f t="shared" si="3"/>
        <v>0</v>
      </c>
    </row>
    <row r="21" spans="1:8" x14ac:dyDescent="0.25">
      <c r="A21" s="1937" t="s">
        <v>2099</v>
      </c>
      <c r="B21" s="1938" t="s">
        <v>2103</v>
      </c>
      <c r="C21" s="1939" t="s">
        <v>2111</v>
      </c>
      <c r="D21" s="1844">
        <v>1000</v>
      </c>
      <c r="E21" s="1540">
        <f t="shared" si="2"/>
        <v>1000</v>
      </c>
      <c r="F21" s="1932">
        <f t="shared" si="1"/>
        <v>1000</v>
      </c>
      <c r="G21" s="1793">
        <f t="shared" si="3"/>
        <v>0</v>
      </c>
    </row>
    <row r="22" spans="1:8" x14ac:dyDescent="0.25">
      <c r="A22" s="1937" t="s">
        <v>2100</v>
      </c>
      <c r="B22" s="1938" t="s">
        <v>2104</v>
      </c>
      <c r="C22" s="1939" t="s">
        <v>2112</v>
      </c>
      <c r="D22" s="1844">
        <v>500</v>
      </c>
      <c r="E22" s="1540">
        <f t="shared" si="2"/>
        <v>500</v>
      </c>
      <c r="F22" s="1932">
        <f t="shared" si="1"/>
        <v>500</v>
      </c>
      <c r="G22" s="1793">
        <f t="shared" si="3"/>
        <v>0</v>
      </c>
    </row>
    <row r="23" spans="1:8" x14ac:dyDescent="0.25">
      <c r="A23" s="1937" t="s">
        <v>2100</v>
      </c>
      <c r="B23" s="1938" t="s">
        <v>2104</v>
      </c>
      <c r="C23" s="1939" t="s">
        <v>2113</v>
      </c>
      <c r="D23" s="1844">
        <v>500</v>
      </c>
      <c r="E23" s="1540">
        <f t="shared" si="2"/>
        <v>500</v>
      </c>
      <c r="F23" s="1932">
        <f t="shared" si="1"/>
        <v>500</v>
      </c>
      <c r="G23" s="1793">
        <f t="shared" si="3"/>
        <v>0</v>
      </c>
    </row>
    <row r="24" spans="1:8" x14ac:dyDescent="0.25">
      <c r="A24" s="1937" t="s">
        <v>2100</v>
      </c>
      <c r="B24" s="1938" t="s">
        <v>2104</v>
      </c>
      <c r="C24" s="1939" t="s">
        <v>2114</v>
      </c>
      <c r="D24" s="1844">
        <v>220</v>
      </c>
      <c r="E24" s="1540">
        <f t="shared" si="2"/>
        <v>220</v>
      </c>
      <c r="F24" s="1932">
        <f t="shared" si="1"/>
        <v>220</v>
      </c>
      <c r="G24" s="1793">
        <f t="shared" si="3"/>
        <v>0</v>
      </c>
    </row>
    <row r="25" spans="1:8" x14ac:dyDescent="0.25">
      <c r="A25" s="1937" t="s">
        <v>2100</v>
      </c>
      <c r="B25" s="1938" t="s">
        <v>2104</v>
      </c>
      <c r="C25" s="1939" t="s">
        <v>2115</v>
      </c>
      <c r="D25" s="1844">
        <v>500</v>
      </c>
      <c r="E25" s="1540">
        <f t="shared" si="2"/>
        <v>500</v>
      </c>
      <c r="F25" s="1932">
        <f t="shared" si="1"/>
        <v>500</v>
      </c>
      <c r="G25" s="1793">
        <f t="shared" si="3"/>
        <v>0</v>
      </c>
    </row>
    <row r="26" spans="1:8" x14ac:dyDescent="0.25">
      <c r="A26" s="1937" t="s">
        <v>2100</v>
      </c>
      <c r="B26" s="1938" t="s">
        <v>2104</v>
      </c>
      <c r="C26" s="1939" t="s">
        <v>2116</v>
      </c>
      <c r="D26" s="1844">
        <v>17513</v>
      </c>
      <c r="E26" s="1540">
        <f t="shared" si="2"/>
        <v>17513</v>
      </c>
      <c r="F26" s="1932">
        <f t="shared" si="1"/>
        <v>17513</v>
      </c>
      <c r="G26" s="1793">
        <f t="shared" si="3"/>
        <v>0</v>
      </c>
    </row>
    <row r="27" spans="1:8" x14ac:dyDescent="0.25">
      <c r="A27" s="1937" t="s">
        <v>2101</v>
      </c>
      <c r="B27" s="1938" t="s">
        <v>2105</v>
      </c>
      <c r="C27" s="1939" t="s">
        <v>2117</v>
      </c>
      <c r="D27" s="1844">
        <v>2750</v>
      </c>
      <c r="E27" s="1540">
        <f t="shared" si="2"/>
        <v>2750</v>
      </c>
      <c r="F27" s="1932">
        <f t="shared" si="1"/>
        <v>2750</v>
      </c>
      <c r="G27" s="1793">
        <f t="shared" si="3"/>
        <v>0</v>
      </c>
    </row>
    <row r="28" spans="1:8" x14ac:dyDescent="0.25">
      <c r="A28" s="1937" t="s">
        <v>2101</v>
      </c>
      <c r="B28" s="1938" t="s">
        <v>2105</v>
      </c>
      <c r="C28" s="1939" t="s">
        <v>2118</v>
      </c>
      <c r="D28" s="1844">
        <v>3000</v>
      </c>
      <c r="E28" s="1540">
        <f t="shared" si="2"/>
        <v>3000</v>
      </c>
      <c r="F28" s="1932">
        <f t="shared" si="1"/>
        <v>3000</v>
      </c>
      <c r="G28" s="1793">
        <f t="shared" si="3"/>
        <v>0</v>
      </c>
    </row>
    <row r="29" spans="1:8" x14ac:dyDescent="0.25">
      <c r="A29" s="1937" t="s">
        <v>2102</v>
      </c>
      <c r="B29" s="1938" t="s">
        <v>2106</v>
      </c>
      <c r="C29" s="1939" t="s">
        <v>2119</v>
      </c>
      <c r="D29" s="1844">
        <v>1233</v>
      </c>
      <c r="E29" s="1540">
        <f t="shared" si="2"/>
        <v>1233</v>
      </c>
      <c r="F29" s="1932">
        <f t="shared" si="1"/>
        <v>1233</v>
      </c>
      <c r="G29" s="1793">
        <f t="shared" si="3"/>
        <v>0</v>
      </c>
    </row>
    <row r="30" spans="1:8" x14ac:dyDescent="0.25">
      <c r="A30" s="1937" t="s">
        <v>2102</v>
      </c>
      <c r="B30" s="1938" t="s">
        <v>2106</v>
      </c>
      <c r="C30" s="1939" t="s">
        <v>2069</v>
      </c>
      <c r="D30" s="1844">
        <v>3850</v>
      </c>
      <c r="E30" s="1540">
        <f t="shared" si="2"/>
        <v>3850</v>
      </c>
      <c r="F30" s="1932">
        <f t="shared" si="1"/>
        <v>3850</v>
      </c>
      <c r="G30" s="1793">
        <f t="shared" si="3"/>
        <v>0</v>
      </c>
    </row>
    <row r="31" spans="1:8" x14ac:dyDescent="0.25">
      <c r="A31" s="1937" t="s">
        <v>2102</v>
      </c>
      <c r="B31" s="1938" t="s">
        <v>2106</v>
      </c>
      <c r="C31" s="1939" t="s">
        <v>2120</v>
      </c>
      <c r="D31" s="1844">
        <v>2480</v>
      </c>
      <c r="E31" s="1540">
        <f t="shared" si="2"/>
        <v>2480</v>
      </c>
      <c r="F31" s="1932">
        <f t="shared" si="1"/>
        <v>2480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39155</v>
      </c>
      <c r="E141" s="1541">
        <f t="shared" si="0"/>
        <v>25000</v>
      </c>
      <c r="F141" s="1933">
        <f>SUM(F17:F140)</f>
        <v>39155</v>
      </c>
      <c r="G141" s="1795">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70C0"/>
  </sheetPr>
  <dimension ref="A1:I46"/>
  <sheetViews>
    <sheetView showGridLines="0" defaultGridColor="0" topLeftCell="A19" colorId="8" zoomScale="110" zoomScaleNormal="110" workbookViewId="0">
      <selection activeCell="G39" sqref="G3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c r="F10" s="974"/>
      <c r="G10" s="975"/>
      <c r="H10" s="162"/>
      <c r="I10" s="162"/>
    </row>
    <row r="11" spans="1:9" s="668" customFormat="1" ht="22.5" customHeight="1" x14ac:dyDescent="0.2">
      <c r="A11" s="2287" t="s">
        <v>1972</v>
      </c>
      <c r="B11" s="2288"/>
      <c r="C11" s="2288"/>
      <c r="D11" s="2289"/>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206553</v>
      </c>
      <c r="F19" s="1799"/>
      <c r="G19" s="1801">
        <f>'Expenditures 15-22'!K33-SUM('Expenditures 15-22'!G33,'Expenditures 15-22'!I33)+'Expenditures 15-22'!D229</f>
        <v>206553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85687</v>
      </c>
      <c r="F21" s="1802"/>
      <c r="G21" s="1805">
        <f>'Expenditures 15-22'!K42-SUM('Expenditures 15-22'!G42,'Expenditures 15-22'!I42)+'Expenditures 15-22'!K120-SUM('Expenditures 15-22'!G120,'Expenditures 15-22'!I120)+'Expenditures 15-22'!K180-SUM('Expenditures 15-22'!G180,'Expenditures 15-22'!I180)+'Expenditures 15-22'!D238</f>
        <v>85687</v>
      </c>
      <c r="H21" s="987"/>
      <c r="I21" s="162"/>
    </row>
    <row r="22" spans="1:9" s="668" customFormat="1" ht="12" customHeight="1" x14ac:dyDescent="0.2">
      <c r="A22" s="994" t="s">
        <v>564</v>
      </c>
      <c r="B22" s="995"/>
      <c r="C22" s="993">
        <v>2200</v>
      </c>
      <c r="D22" s="1802"/>
      <c r="E22" s="1804">
        <f>'Expenditures 15-22'!K47-SUM('Expenditures 15-22'!G47,'Expenditures 15-22'!I47)+'Expenditures 15-22'!D243</f>
        <v>140198</v>
      </c>
      <c r="F22" s="1802"/>
      <c r="G22" s="1805">
        <f>'Expenditures 15-22'!K47-SUM('Expenditures 15-22'!G47,'Expenditures 15-22'!I47)+'Expenditures 15-22'!D243</f>
        <v>140198</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119406</v>
      </c>
      <c r="F23" s="1802"/>
      <c r="G23" s="1804">
        <f>'Expenditures 15-22'!K53-SUM('Expenditures 15-22'!G53,'Expenditures 15-22'!I53)+'Expenditures 15-22'!D257+'Expenditures 15-22'!K330-SUM('Expenditures 15-22'!G330,'Expenditures 15-22'!I330)</f>
        <v>119406</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6470</v>
      </c>
      <c r="E27" s="1804">
        <f>E8</f>
        <v>0</v>
      </c>
      <c r="F27" s="1804">
        <f>'Expenditures 15-22'!K60-SUM('Expenditures 15-22'!G60,'Expenditures 15-22'!I60)+'Expenditures 15-22'!D264-E8</f>
        <v>6470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8336</v>
      </c>
      <c r="F28" s="1806">
        <f>'Expenditures 15-22'!K61-SUM('Expenditures 15-22'!G61,'Expenditures 15-22'!I61)+'Expenditures 15-22'!K124-SUM('Expenditures 15-22'!G124,'Expenditures 15-22'!I124)+'Expenditures 15-22'!D266-E9</f>
        <v>8336</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499</v>
      </c>
      <c r="F39" s="1802"/>
      <c r="G39" s="1804">
        <f>'Expenditures 15-22'!K75-SUM('Expenditures 15-22'!G75,'Expenditures 15-22'!I75)+'Expenditures 15-22'!K130-SUM('Expenditures 15-22'!G130,'Expenditures 15-22'!I130)+'Expenditures 15-22'!K185-SUM('Expenditures 15-22'!G185,'Expenditures 15-22'!I185)+'Expenditures 15-22'!D280</f>
        <v>499</v>
      </c>
    </row>
    <row r="40" spans="1:7" ht="12" customHeight="1" x14ac:dyDescent="0.2">
      <c r="A40" s="990" t="s">
        <v>1820</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6470</v>
      </c>
      <c r="E41" s="1806">
        <f>SUM(E19:E40)</f>
        <v>560679</v>
      </c>
      <c r="F41" s="1806">
        <f>SUM(F19:F39)</f>
        <v>14806</v>
      </c>
      <c r="G41" s="1806">
        <f>SUM(G19:G40)</f>
        <v>552343</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6470</v>
      </c>
      <c r="F43" s="1807" t="s">
        <v>473</v>
      </c>
      <c r="G43" s="1808">
        <f>F41</f>
        <v>14806</v>
      </c>
    </row>
    <row r="44" spans="1:7" ht="12" customHeight="1" x14ac:dyDescent="0.2">
      <c r="A44" s="987"/>
      <c r="B44" s="162"/>
      <c r="C44" s="1001"/>
      <c r="D44" s="1807" t="s">
        <v>474</v>
      </c>
      <c r="E44" s="1808">
        <f>E41</f>
        <v>560679</v>
      </c>
      <c r="F44" s="1807" t="s">
        <v>474</v>
      </c>
      <c r="G44" s="1808">
        <f>G41</f>
        <v>552343</v>
      </c>
    </row>
    <row r="45" spans="1:7" ht="12" customHeight="1" x14ac:dyDescent="0.2">
      <c r="A45" s="987"/>
      <c r="B45" s="162"/>
      <c r="C45" s="162"/>
      <c r="D45" s="1809" t="s">
        <v>1006</v>
      </c>
      <c r="E45" s="1810">
        <f>(E43/E44)</f>
        <v>1.1539579688199486E-2</v>
      </c>
      <c r="F45" s="1809" t="s">
        <v>1006</v>
      </c>
      <c r="G45" s="1810">
        <f>(G43/G44)</f>
        <v>2.6805807261067852E-2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70C0"/>
    <pageSetUpPr fitToPage="1"/>
  </sheetPr>
  <dimension ref="A1:L97"/>
  <sheetViews>
    <sheetView showGridLines="0" zoomScale="110" zoomScaleNormal="110" workbookViewId="0">
      <pane ySplit="4" topLeftCell="A5" activePane="bottomLeft" state="frozen"/>
      <selection activeCell="A47" sqref="A47"/>
      <selection pane="bottomLeft" activeCell="C35" sqref="C35:F3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3" t="s">
        <v>1379</v>
      </c>
      <c r="B1" s="2293"/>
      <c r="C1" s="2293"/>
      <c r="D1" s="2293"/>
      <c r="E1" s="2293"/>
      <c r="F1" s="2293"/>
    </row>
    <row r="2" spans="1:10" x14ac:dyDescent="0.2">
      <c r="A2" s="1887" t="s">
        <v>1908</v>
      </c>
      <c r="B2" s="1848"/>
      <c r="C2" s="1887"/>
      <c r="D2" s="1848"/>
      <c r="E2" s="1848"/>
      <c r="F2" s="1849"/>
    </row>
    <row r="3" spans="1:10" x14ac:dyDescent="0.2">
      <c r="A3" s="1887" t="s">
        <v>1973</v>
      </c>
      <c r="B3" s="1848"/>
      <c r="C3" s="1887"/>
      <c r="D3" s="1848"/>
      <c r="E3" s="1848"/>
      <c r="F3" s="1849"/>
    </row>
    <row r="4" spans="1:10" ht="3.75" customHeight="1" x14ac:dyDescent="0.2">
      <c r="A4" s="1848"/>
      <c r="B4" s="1848"/>
      <c r="C4" s="1848"/>
      <c r="D4" s="1848"/>
      <c r="E4" s="1848"/>
      <c r="F4" s="1849"/>
    </row>
    <row r="5" spans="1:10" ht="15" x14ac:dyDescent="0.25">
      <c r="A5" s="2294" t="s">
        <v>1546</v>
      </c>
      <c r="B5" s="2295"/>
      <c r="C5" s="2296"/>
      <c r="D5" s="2296"/>
      <c r="E5" s="2296"/>
      <c r="F5" s="2296"/>
    </row>
    <row r="6" spans="1:10" ht="12" customHeight="1" x14ac:dyDescent="0.25">
      <c r="A6" s="1850"/>
      <c r="B6" s="1851"/>
      <c r="C6" s="2297" t="str">
        <f>COVER!A17</f>
        <v>Quad City Career and Tech Ed Cons</v>
      </c>
      <c r="D6" s="2297"/>
      <c r="E6" s="2297"/>
      <c r="F6" s="1852"/>
    </row>
    <row r="7" spans="1:10" ht="11.25" customHeight="1" thickBot="1" x14ac:dyDescent="0.3">
      <c r="A7" s="1850"/>
      <c r="B7" s="1851"/>
      <c r="C7" s="2298">
        <f>COVER!A13</f>
        <v>49081030046</v>
      </c>
      <c r="D7" s="2298"/>
      <c r="E7" s="2298"/>
      <c r="F7" s="1852"/>
    </row>
    <row r="8" spans="1:10" ht="25.5" customHeight="1" thickBot="1" x14ac:dyDescent="0.25">
      <c r="A8" s="1893" t="s">
        <v>1904</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t="s">
        <v>2061</v>
      </c>
      <c r="D11" s="1865" t="s">
        <v>2061</v>
      </c>
      <c r="E11" s="1866"/>
      <c r="F11" s="1867" t="s">
        <v>2091</v>
      </c>
      <c r="H11" s="1878">
        <f>IF(C11="X",5,0)</f>
        <v>5</v>
      </c>
      <c r="I11" s="1878">
        <f>IF(D11="X",5,0)</f>
        <v>5</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2061</v>
      </c>
      <c r="D14" s="1865" t="s">
        <v>2061</v>
      </c>
      <c r="E14" s="1868"/>
      <c r="F14" s="1867" t="s">
        <v>2085</v>
      </c>
      <c r="H14" s="1878">
        <f t="shared" si="0"/>
        <v>5</v>
      </c>
      <c r="I14" s="1878">
        <f t="shared" si="1"/>
        <v>5</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t="s">
        <v>2061</v>
      </c>
      <c r="D17" s="1865" t="s">
        <v>2061</v>
      </c>
      <c r="E17" s="1868"/>
      <c r="F17" s="1867" t="s">
        <v>2091</v>
      </c>
      <c r="H17" s="1878">
        <f t="shared" si="0"/>
        <v>5</v>
      </c>
      <c r="I17" s="1878">
        <f t="shared" si="1"/>
        <v>5</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2061</v>
      </c>
      <c r="D24" s="1865" t="s">
        <v>2061</v>
      </c>
      <c r="E24" s="1868"/>
      <c r="F24" s="1867" t="s">
        <v>2085</v>
      </c>
      <c r="H24" s="1878">
        <f t="shared" si="0"/>
        <v>5</v>
      </c>
      <c r="I24" s="1878">
        <f t="shared" si="1"/>
        <v>5</v>
      </c>
      <c r="J24" s="1878">
        <f t="shared" si="2"/>
        <v>0</v>
      </c>
    </row>
    <row r="25" spans="1:12" ht="12" customHeight="1" x14ac:dyDescent="0.2">
      <c r="A25" s="1863" t="s">
        <v>1533</v>
      </c>
      <c r="B25" s="1864"/>
      <c r="C25" s="1865" t="s">
        <v>2061</v>
      </c>
      <c r="D25" s="1865" t="s">
        <v>2061</v>
      </c>
      <c r="E25" s="1868"/>
      <c r="F25" s="1867" t="s">
        <v>2091</v>
      </c>
      <c r="H25" s="1878">
        <f t="shared" si="0"/>
        <v>5</v>
      </c>
      <c r="I25" s="1878">
        <f t="shared" si="1"/>
        <v>5</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t="s">
        <v>2061</v>
      </c>
      <c r="D27" s="1865" t="s">
        <v>2061</v>
      </c>
      <c r="E27" s="1868"/>
      <c r="F27" s="1867" t="s">
        <v>2091</v>
      </c>
      <c r="H27" s="1878">
        <f t="shared" si="0"/>
        <v>5</v>
      </c>
      <c r="I27" s="1878">
        <f t="shared" si="1"/>
        <v>5</v>
      </c>
      <c r="J27" s="1878">
        <f t="shared" si="2"/>
        <v>0</v>
      </c>
    </row>
    <row r="28" spans="1:12" ht="12" customHeight="1" x14ac:dyDescent="0.2">
      <c r="A28" s="1863" t="s">
        <v>1536</v>
      </c>
      <c r="B28" s="1864"/>
      <c r="C28" s="1865" t="s">
        <v>2061</v>
      </c>
      <c r="D28" s="1865" t="s">
        <v>2061</v>
      </c>
      <c r="E28" s="1868"/>
      <c r="F28" s="1867" t="s">
        <v>2091</v>
      </c>
      <c r="H28" s="1878">
        <f t="shared" si="0"/>
        <v>5</v>
      </c>
      <c r="I28" s="1878">
        <f t="shared" si="1"/>
        <v>5</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2061</v>
      </c>
      <c r="D31" s="1865" t="s">
        <v>2061</v>
      </c>
      <c r="E31" s="1868"/>
      <c r="F31" s="1867" t="s">
        <v>2086</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40</v>
      </c>
      <c r="I34" s="1878">
        <f>SUM(I11:I32)</f>
        <v>40</v>
      </c>
      <c r="J34" s="1878">
        <f>SUM(J11:J32)</f>
        <v>0</v>
      </c>
      <c r="K34" s="1878">
        <f>SUM(H34:J34)</f>
        <v>80</v>
      </c>
    </row>
    <row r="35" spans="1:11" ht="12" customHeight="1" x14ac:dyDescent="0.2">
      <c r="A35" s="1871" t="s">
        <v>1392</v>
      </c>
      <c r="B35" s="1872"/>
      <c r="C35" s="2299"/>
      <c r="D35" s="2299"/>
      <c r="E35" s="2299"/>
      <c r="F35" s="2300"/>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304"/>
      <c r="B38" s="2305"/>
      <c r="C38" s="2305"/>
      <c r="D38" s="2305"/>
      <c r="E38" s="2305"/>
      <c r="F38" s="2306"/>
    </row>
    <row r="39" spans="1:11" ht="4.5" hidden="1" customHeight="1" x14ac:dyDescent="0.2">
      <c r="A39" s="1873"/>
      <c r="B39" s="1873"/>
      <c r="C39" s="1873"/>
      <c r="D39" s="1873"/>
      <c r="E39" s="1873"/>
      <c r="F39" s="1873"/>
    </row>
    <row r="40" spans="1:11" s="1870" customFormat="1" ht="12" customHeight="1" x14ac:dyDescent="0.25">
      <c r="A40" s="1874" t="s">
        <v>1391</v>
      </c>
      <c r="B40" s="1875"/>
      <c r="C40" s="2307"/>
      <c r="D40" s="2307"/>
      <c r="E40" s="2307"/>
      <c r="F40" s="2308"/>
      <c r="H40" s="1879"/>
      <c r="I40" s="1879"/>
      <c r="J40" s="1879"/>
      <c r="K40" s="1879"/>
    </row>
    <row r="41" spans="1:11" s="1870" customFormat="1" ht="12" customHeight="1" x14ac:dyDescent="0.25">
      <c r="A41" s="2309"/>
      <c r="B41" s="2310"/>
      <c r="C41" s="2310"/>
      <c r="D41" s="2310"/>
      <c r="E41" s="2310"/>
      <c r="F41" s="2311"/>
      <c r="H41" s="1879"/>
      <c r="I41" s="1879"/>
      <c r="J41" s="1879"/>
      <c r="K41" s="1879"/>
    </row>
    <row r="42" spans="1:11" s="1870" customFormat="1" ht="12" customHeight="1" x14ac:dyDescent="0.25">
      <c r="A42" s="2309"/>
      <c r="B42" s="2310"/>
      <c r="C42" s="2310"/>
      <c r="D42" s="2310"/>
      <c r="E42" s="2310"/>
      <c r="F42" s="2311"/>
      <c r="H42" s="1879"/>
      <c r="I42" s="1879"/>
      <c r="J42" s="1879"/>
      <c r="K42" s="1879"/>
    </row>
    <row r="43" spans="1:11" s="1870" customFormat="1" ht="15" x14ac:dyDescent="0.25">
      <c r="A43" s="2301"/>
      <c r="B43" s="2302"/>
      <c r="C43" s="2302"/>
      <c r="D43" s="2302"/>
      <c r="E43" s="2302"/>
      <c r="F43" s="2303"/>
      <c r="H43" s="1879"/>
      <c r="I43" s="1879"/>
      <c r="J43" s="1879"/>
      <c r="K43" s="1879"/>
    </row>
    <row r="44" spans="1:11" s="1870" customFormat="1" ht="12" hidden="1" customHeight="1" x14ac:dyDescent="0.25">
      <c r="A44" s="2301"/>
      <c r="B44" s="2302"/>
      <c r="C44" s="2302"/>
      <c r="D44" s="2302"/>
      <c r="E44" s="2302"/>
      <c r="F44" s="230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70C0"/>
  </sheetPr>
  <dimension ref="A1:Q40"/>
  <sheetViews>
    <sheetView showGridLines="0" defaultGridColor="0" colorId="8" zoomScale="110" zoomScaleNormal="110" workbookViewId="0">
      <selection activeCell="I25" sqref="I2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Quad City Career and Tech Ed Cons</v>
      </c>
      <c r="J6" s="2318"/>
      <c r="Q6" s="1664"/>
    </row>
    <row r="7" spans="1:17" x14ac:dyDescent="0.2">
      <c r="A7" s="2319" t="s">
        <v>869</v>
      </c>
      <c r="B7" s="2320"/>
      <c r="C7" s="2320"/>
      <c r="D7" s="2320"/>
      <c r="E7" s="2321"/>
      <c r="F7" s="1017"/>
      <c r="G7" s="1009"/>
      <c r="H7" s="1016" t="s">
        <v>372</v>
      </c>
      <c r="I7" s="2322">
        <f>COVER!A13</f>
        <v>49081030046</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1974</v>
      </c>
      <c r="F9" s="1023"/>
      <c r="G9" s="1023"/>
      <c r="H9" s="1896"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119406</v>
      </c>
      <c r="F13" s="1039"/>
      <c r="G13" s="1811">
        <f t="shared" si="0"/>
        <v>119406</v>
      </c>
      <c r="H13" s="1040">
        <v>119674</v>
      </c>
      <c r="I13" s="1039"/>
      <c r="J13" s="1811">
        <f t="shared" si="1"/>
        <v>119674</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119406</v>
      </c>
      <c r="F19" s="1813">
        <f t="shared" si="2"/>
        <v>0</v>
      </c>
      <c r="G19" s="1813">
        <f t="shared" si="2"/>
        <v>119406</v>
      </c>
      <c r="H19" s="1813">
        <f t="shared" si="2"/>
        <v>119674</v>
      </c>
      <c r="I19" s="1813">
        <f t="shared" si="2"/>
        <v>0</v>
      </c>
      <c r="J19" s="1813">
        <f t="shared" si="2"/>
        <v>119674</v>
      </c>
    </row>
    <row r="20" spans="1:10" ht="13.5" thickTop="1" x14ac:dyDescent="0.2">
      <c r="A20" s="1035">
        <v>9</v>
      </c>
      <c r="B20" s="2329" t="s">
        <v>1976</v>
      </c>
      <c r="C20" s="2329"/>
      <c r="D20" s="2330"/>
      <c r="E20" s="1046"/>
      <c r="F20" s="1046"/>
      <c r="G20" s="1046"/>
      <c r="H20" s="1046"/>
      <c r="I20" s="1046"/>
      <c r="J20" s="1814">
        <f>IF(AND(G19&gt;0,J19&gt;0),(((J19-G19)/G19)),"Enter Budget Data")</f>
        <v>2.244443327805973E-3</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1978</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70C0"/>
  </sheetPr>
  <dimension ref="A2:B65"/>
  <sheetViews>
    <sheetView showGridLines="0" zoomScale="110" zoomScaleNormal="110" workbookViewId="0">
      <selection activeCell="B8" sqref="B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2087</v>
      </c>
    </row>
    <row r="6" spans="1:2" x14ac:dyDescent="0.2">
      <c r="A6" s="1068">
        <v>2</v>
      </c>
      <c r="B6" s="329" t="s">
        <v>2088</v>
      </c>
    </row>
    <row r="7" spans="1:2" x14ac:dyDescent="0.2">
      <c r="A7" s="1068">
        <v>3</v>
      </c>
      <c r="B7" s="329" t="s">
        <v>2089</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Quad City Career and Tech Ed Cons</v>
      </c>
    </row>
    <row r="65" spans="2:2" x14ac:dyDescent="0.2">
      <c r="B65" s="1070">
        <f>COVER!A13</f>
        <v>49081030046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pageSetUpPr fitToPage="1"/>
  </sheetPr>
  <dimension ref="A1:I84"/>
  <sheetViews>
    <sheetView showGridLines="0" zoomScale="110" zoomScaleNormal="110" workbookViewId="0">
      <selection activeCell="N94" sqref="N9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6" t="s">
        <v>1611</v>
      </c>
    </row>
    <row r="23" spans="1:5" x14ac:dyDescent="0.2">
      <c r="A23" s="168"/>
      <c r="B23" s="162" t="s">
        <v>1853</v>
      </c>
      <c r="D23" s="167" t="s">
        <v>637</v>
      </c>
      <c r="E23" s="1836"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70C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70C0"/>
  </sheetPr>
  <dimension ref="A11:F18"/>
  <sheetViews>
    <sheetView showGridLines="0" zoomScale="110" zoomScaleNormal="110" workbookViewId="0">
      <selection activeCell="H8" sqref="H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5841" r:id="rId4">
          <objectPr defaultSize="0" autoPict="0" r:id="rId5">
            <anchor moveWithCells="1">
              <from>
                <xdr:col>1</xdr:col>
                <xdr:colOff>285750</xdr:colOff>
                <xdr:row>2</xdr:row>
                <xdr:rowOff>85725</xdr:rowOff>
              </from>
              <to>
                <xdr:col>1</xdr:col>
                <xdr:colOff>1181100</xdr:colOff>
                <xdr:row>6</xdr:row>
                <xdr:rowOff>85725</xdr:rowOff>
              </to>
            </anchor>
          </objectPr>
        </oleObject>
      </mc:Choice>
      <mc:Fallback>
        <oleObject progId="AcroExch.Document.7" dvAspect="DVASPECT_ICON" shapeId="35841" r:id="rId4"/>
      </mc:Fallback>
    </mc:AlternateContent>
    <mc:AlternateContent xmlns:mc="http://schemas.openxmlformats.org/markup-compatibility/2006">
      <mc:Choice Requires="x14">
        <oleObject progId="AcroExch.Document.7" dvAspect="DVASPECT_ICON" shapeId="35843" r:id="rId6">
          <objectPr defaultSize="0" autoPict="0" r:id="rId7">
            <anchor moveWithCells="1">
              <from>
                <xdr:col>1</xdr:col>
                <xdr:colOff>1390650</xdr:colOff>
                <xdr:row>2</xdr:row>
                <xdr:rowOff>104775</xdr:rowOff>
              </from>
              <to>
                <xdr:col>1</xdr:col>
                <xdr:colOff>2286000</xdr:colOff>
                <xdr:row>6</xdr:row>
                <xdr:rowOff>104775</xdr:rowOff>
              </to>
            </anchor>
          </objectPr>
        </oleObject>
      </mc:Choice>
      <mc:Fallback>
        <oleObject progId="AcroExch.Document.7" dvAspect="DVASPECT_ICON" shapeId="35843" r:id="rId6"/>
      </mc:Fallback>
    </mc:AlternateContent>
    <mc:AlternateContent xmlns:mc="http://schemas.openxmlformats.org/markup-compatibility/2006">
      <mc:Choice Requires="x14">
        <oleObject progId="AcroExch.Document.7" dvAspect="DVASPECT_ICON" shapeId="35844" r:id="rId8">
          <objectPr defaultSize="0" autoPict="0" r:id="rId9">
            <anchor moveWithCells="1">
              <from>
                <xdr:col>1</xdr:col>
                <xdr:colOff>2524125</xdr:colOff>
                <xdr:row>2</xdr:row>
                <xdr:rowOff>104775</xdr:rowOff>
              </from>
              <to>
                <xdr:col>1</xdr:col>
                <xdr:colOff>3419475</xdr:colOff>
                <xdr:row>6</xdr:row>
                <xdr:rowOff>104775</xdr:rowOff>
              </to>
            </anchor>
          </objectPr>
        </oleObject>
      </mc:Choice>
      <mc:Fallback>
        <oleObject progId="AcroExch.Document.7" dvAspect="DVASPECT_ICON" shapeId="35844"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70C0"/>
    <pageSetUpPr fitToPage="1"/>
  </sheetPr>
  <dimension ref="A1:H48"/>
  <sheetViews>
    <sheetView showGridLines="0" showZeros="0" topLeftCell="A7"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1982</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1983</v>
      </c>
      <c r="B4" s="2357"/>
      <c r="C4" s="2357"/>
      <c r="D4" s="2357"/>
      <c r="E4" s="2357"/>
      <c r="F4" s="2358"/>
      <c r="G4" s="1074"/>
      <c r="H4" s="1074"/>
    </row>
    <row r="5" spans="1:8" ht="14.25" customHeight="1" x14ac:dyDescent="0.2">
      <c r="A5" s="2359" t="s">
        <v>1979</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1461475</v>
      </c>
      <c r="C8" s="1815">
        <f>'Acct Summary 7-8'!D8</f>
        <v>0</v>
      </c>
      <c r="D8" s="1815">
        <f>'Acct Summary 7-8'!F8</f>
        <v>0</v>
      </c>
      <c r="E8" s="1815">
        <f>'Acct Summary 7-8'!I8</f>
        <v>0</v>
      </c>
      <c r="F8" s="1815">
        <f>SUM(B8:E8)</f>
        <v>1461475</v>
      </c>
    </row>
    <row r="9" spans="1:8" s="1079" customFormat="1" ht="14.25" customHeight="1" thickBot="1" x14ac:dyDescent="0.25">
      <c r="A9" s="1078" t="s">
        <v>1369</v>
      </c>
      <c r="B9" s="1816">
        <f>'Acct Summary 7-8'!C17</f>
        <v>1486891</v>
      </c>
      <c r="C9" s="1816">
        <f>'Acct Summary 7-8'!D17</f>
        <v>0</v>
      </c>
      <c r="D9" s="1816">
        <f>'Acct Summary 7-8'!F17</f>
        <v>0</v>
      </c>
      <c r="E9" s="1815"/>
      <c r="F9" s="1815">
        <f>SUM(B9:E9)</f>
        <v>1486891</v>
      </c>
    </row>
    <row r="10" spans="1:8" s="1079" customFormat="1" ht="14.25" thickTop="1" thickBot="1" x14ac:dyDescent="0.25">
      <c r="A10" s="1080" t="s">
        <v>1370</v>
      </c>
      <c r="B10" s="1817">
        <f>(B8-B9)</f>
        <v>-25416</v>
      </c>
      <c r="C10" s="1817">
        <f>(C8-C9)</f>
        <v>0</v>
      </c>
      <c r="D10" s="1817">
        <f>(D8-D9)</f>
        <v>0</v>
      </c>
      <c r="E10" s="1816">
        <f>(E8-E9)</f>
        <v>0</v>
      </c>
      <c r="F10" s="1818">
        <f>SUM(F8-F9)</f>
        <v>-25416</v>
      </c>
    </row>
    <row r="11" spans="1:8" s="1079" customFormat="1" ht="14.25" thickTop="1" thickBot="1" x14ac:dyDescent="0.25">
      <c r="A11" s="1081" t="s">
        <v>1980</v>
      </c>
      <c r="B11" s="1819">
        <f>'Acct Summary 7-8'!C81</f>
        <v>38485</v>
      </c>
      <c r="C11" s="1819">
        <f>'Acct Summary 7-8'!D81</f>
        <v>0</v>
      </c>
      <c r="D11" s="1819">
        <f>'Acct Summary 7-8'!F81</f>
        <v>0</v>
      </c>
      <c r="E11" s="1819">
        <f>'Acct Summary 7-8'!I81</f>
        <v>0</v>
      </c>
      <c r="F11" s="1820">
        <f>SUM(B11:E11)</f>
        <v>38485</v>
      </c>
    </row>
    <row r="12" spans="1:8" ht="16.5" customHeight="1" thickTop="1" x14ac:dyDescent="0.2">
      <c r="A12" s="1082"/>
      <c r="B12" s="1083"/>
      <c r="C12" s="2341"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FF0000"/>
  </sheetPr>
  <dimension ref="A1:L82"/>
  <sheetViews>
    <sheetView showGridLines="0" defaultGridColor="0" topLeftCell="C16" colorId="8" zoomScale="110" zoomScaleNormal="110" workbookViewId="0">
      <selection activeCell="D24" sqref="D2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ENTER ACCOUNTING INFO</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ENTRY IS REQUIRED!</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49081030046</v>
      </c>
    </row>
    <row r="3" spans="1:2" x14ac:dyDescent="0.2">
      <c r="A3" t="s">
        <v>956</v>
      </c>
      <c r="B3" s="138" t="str">
        <f>COVER!A15</f>
        <v>Rock Island</v>
      </c>
    </row>
    <row r="4" spans="1:2" x14ac:dyDescent="0.2">
      <c r="A4" t="s">
        <v>1007</v>
      </c>
      <c r="B4" s="138" t="str">
        <f>COVER!A17</f>
        <v>Quad City Career and Tech Ed Cons</v>
      </c>
    </row>
    <row r="5" spans="1:2" x14ac:dyDescent="0.2">
      <c r="A5" t="s">
        <v>704</v>
      </c>
      <c r="B5" s="138" t="str">
        <f>COVER!A38</f>
        <v>Dr. Jay Morrow</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066.004397</v>
      </c>
    </row>
    <row r="16" spans="1:2" x14ac:dyDescent="0.2">
      <c r="A16" t="s">
        <v>422</v>
      </c>
      <c r="B16" s="138" t="str">
        <f>COVER!T13</f>
        <v>Bohnsack &amp; Frommelt LLP</v>
      </c>
    </row>
    <row r="17" spans="1:2" x14ac:dyDescent="0.2">
      <c r="A17" t="s">
        <v>884</v>
      </c>
      <c r="B17" s="138" t="str">
        <f>COVER!T15</f>
        <v>Sarah Bohnsack</v>
      </c>
    </row>
    <row r="18" spans="1:2" x14ac:dyDescent="0.2">
      <c r="A18" t="s">
        <v>1150</v>
      </c>
      <c r="B18" s="138" t="str">
        <f>COVER!T17</f>
        <v>1500 River Drive, Suite 200</v>
      </c>
    </row>
    <row r="19" spans="1:2" x14ac:dyDescent="0.2">
      <c r="A19" t="s">
        <v>886</v>
      </c>
      <c r="B19" s="138" t="str">
        <f>COVER!T25</f>
        <v>sarah@governmentalservice.com</v>
      </c>
    </row>
    <row r="20" spans="1:2" x14ac:dyDescent="0.2">
      <c r="A20" t="s">
        <v>887</v>
      </c>
      <c r="B20" s="138" t="str">
        <f>COVER!T19</f>
        <v>Moline</v>
      </c>
    </row>
    <row r="21" spans="1:2" x14ac:dyDescent="0.2">
      <c r="A21" t="s">
        <v>479</v>
      </c>
      <c r="B21" s="138" t="str">
        <f>COVER!X19</f>
        <v>IL</v>
      </c>
    </row>
    <row r="22" spans="1:2" x14ac:dyDescent="0.2">
      <c r="A22" t="s">
        <v>888</v>
      </c>
      <c r="B22" s="138">
        <f>COVER!Z19</f>
        <v>61265</v>
      </c>
    </row>
    <row r="23" spans="1:2" x14ac:dyDescent="0.2">
      <c r="A23" t="s">
        <v>1152</v>
      </c>
      <c r="B23" s="138" t="str">
        <f>COVER!T21</f>
        <v>563-343-9595</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177631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36045</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139146</v>
      </c>
      <c r="C91" s="2" t="s">
        <v>573</v>
      </c>
      <c r="D91" s="2" t="str">
        <f t="shared" si="0"/>
        <v>Error?</v>
      </c>
    </row>
    <row r="92" spans="1:4" x14ac:dyDescent="0.2">
      <c r="A92" s="5">
        <v>31</v>
      </c>
      <c r="B92" s="138">
        <f>'Assets-Liab 5-6'!C39</f>
        <v>28941</v>
      </c>
      <c r="D92" s="2" t="str">
        <f t="shared" si="0"/>
        <v>Error?</v>
      </c>
    </row>
    <row r="93" spans="1:4" x14ac:dyDescent="0.2">
      <c r="A93" s="5">
        <v>32</v>
      </c>
      <c r="B93" s="138">
        <f>'Assets-Liab 5-6'!C41</f>
        <v>177631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157683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157683</v>
      </c>
      <c r="C279" s="2" t="s">
        <v>573</v>
      </c>
      <c r="D279" s="2" t="str">
        <f t="shared" si="3"/>
        <v>Error?</v>
      </c>
    </row>
    <row r="280" spans="1:4" x14ac:dyDescent="0.2">
      <c r="A280" s="5">
        <v>219</v>
      </c>
      <c r="B280" s="138">
        <f>'Assets-Liab 5-6'!M40</f>
        <v>157683</v>
      </c>
      <c r="D280" s="2" t="str">
        <f t="shared" si="3"/>
        <v>Error?</v>
      </c>
    </row>
    <row r="281" spans="1:4" x14ac:dyDescent="0.2">
      <c r="A281" s="5">
        <v>220</v>
      </c>
      <c r="B281" s="138">
        <f>'Assets-Liab 5-6'!M41</f>
        <v>157683</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61644</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61644</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44451</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44451</v>
      </c>
      <c r="C727" s="2" t="s">
        <v>573</v>
      </c>
      <c r="D727" s="2" t="str">
        <f t="shared" si="10"/>
        <v>Error?</v>
      </c>
    </row>
    <row r="728" spans="1:4" x14ac:dyDescent="0.2">
      <c r="A728" s="5">
        <v>667</v>
      </c>
      <c r="B728" s="138">
        <f>'Expenditures 15-22'!C44</f>
        <v>85096</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85096</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85695</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5080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5080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220322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281966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18005</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18005</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12746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12746</v>
      </c>
      <c r="C785" s="2" t="s">
        <v>573</v>
      </c>
      <c r="D785" s="2" t="str">
        <f t="shared" si="11"/>
        <v>Error?</v>
      </c>
    </row>
    <row r="786" spans="1:4" x14ac:dyDescent="0.2">
      <c r="A786" s="5">
        <v>725</v>
      </c>
      <c r="B786" s="138">
        <f>'Expenditures 15-22'!D44</f>
        <v>23202</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23202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22415</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1360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1360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59723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77728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5948</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5948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25423</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25423</v>
      </c>
      <c r="C843" s="2" t="s">
        <v>573</v>
      </c>
      <c r="D843" s="2" t="str">
        <f t="shared" si="12"/>
        <v>Error?</v>
      </c>
    </row>
    <row r="844" spans="1:4" x14ac:dyDescent="0.2">
      <c r="A844" s="5">
        <v>783</v>
      </c>
      <c r="B844" s="138">
        <f>'Expenditures 15-22'!E44</f>
        <v>30700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30700</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10260</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30</v>
      </c>
      <c r="D855" s="2" t="str">
        <f t="shared" si="12"/>
        <v>Error?</v>
      </c>
    </row>
    <row r="856" spans="1:4" x14ac:dyDescent="0.2">
      <c r="A856" s="5">
        <v>795</v>
      </c>
      <c r="B856" s="138">
        <f>'Expenditures 15-22'!E61</f>
        <v>6758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6788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73171</v>
      </c>
      <c r="C871" s="2" t="s">
        <v>573</v>
      </c>
      <c r="D871" s="2" t="str">
        <f t="shared" si="12"/>
        <v>Error?</v>
      </c>
    </row>
    <row r="872" spans="1:4" x14ac:dyDescent="0.2">
      <c r="A872" s="5">
        <v>811</v>
      </c>
      <c r="B872" s="138">
        <f>'Expenditures 15-22'!E75</f>
        <v>260</v>
      </c>
      <c r="D872" s="2" t="str">
        <f t="shared" si="12"/>
        <v>Error?</v>
      </c>
    </row>
    <row r="873" spans="1:4" x14ac:dyDescent="0.2">
      <c r="A873" s="5">
        <v>812</v>
      </c>
      <c r="B873" s="138">
        <f>'Expenditures 15-22'!E114</f>
        <v>81122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120661</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120661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3067</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3067</v>
      </c>
      <c r="C901" s="2" t="s">
        <v>573</v>
      </c>
      <c r="D901" s="2" t="str">
        <f t="shared" si="13"/>
        <v>Error?</v>
      </c>
    </row>
    <row r="902" spans="1:4" x14ac:dyDescent="0.2">
      <c r="A902" s="5">
        <v>841</v>
      </c>
      <c r="B902" s="138">
        <f>'Expenditures 15-22'!F44</f>
        <v>1200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1200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1036</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1578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1578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6881</v>
      </c>
      <c r="C929" s="2" t="s">
        <v>573</v>
      </c>
      <c r="D929" s="2" t="str">
        <f t="shared" si="13"/>
        <v>Error?</v>
      </c>
    </row>
    <row r="930" spans="1:4" x14ac:dyDescent="0.2">
      <c r="A930" s="5">
        <v>869</v>
      </c>
      <c r="B930" s="138">
        <f>'Expenditures 15-22'!F75</f>
        <v>239</v>
      </c>
      <c r="D930" s="2" t="str">
        <f t="shared" si="13"/>
        <v>Error?</v>
      </c>
    </row>
    <row r="931" spans="1:4" x14ac:dyDescent="0.2">
      <c r="A931" s="5">
        <v>870</v>
      </c>
      <c r="B931" s="138">
        <f>'Expenditures 15-22'!F114</f>
        <v>127781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209502</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209502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209502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295</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295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708497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708792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416055</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416055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85687</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85687</v>
      </c>
      <c r="C1115" s="2" t="s">
        <v>573</v>
      </c>
      <c r="D1115" s="2" t="str">
        <f t="shared" si="16"/>
        <v>Error?</v>
      </c>
    </row>
    <row r="1116" spans="1:4" x14ac:dyDescent="0.2">
      <c r="A1116" s="5">
        <v>1055</v>
      </c>
      <c r="B1116" s="138">
        <f>'Expenditures 15-22'!K44</f>
        <v>140198</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140198</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119406</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6470</v>
      </c>
      <c r="C1127" s="2" t="s">
        <v>573</v>
      </c>
      <c r="D1127" s="2" t="str">
        <f t="shared" si="16"/>
        <v>Error?</v>
      </c>
    </row>
    <row r="1128" spans="1:4" x14ac:dyDescent="0.2">
      <c r="A1128" s="5">
        <v>1067</v>
      </c>
      <c r="B1128" s="138">
        <f>'Expenditures 15-22'!K61</f>
        <v>8336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14806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360097</v>
      </c>
      <c r="C1143" s="2" t="s">
        <v>573</v>
      </c>
      <c r="D1143" s="2" t="str">
        <f t="shared" si="16"/>
        <v>Error?</v>
      </c>
    </row>
    <row r="1144" spans="1:4" x14ac:dyDescent="0.2">
      <c r="A1144" s="5">
        <v>1083</v>
      </c>
      <c r="B1144" s="138">
        <f>'Expenditures 15-22'!K75</f>
        <v>499</v>
      </c>
      <c r="C1144" s="2" t="s">
        <v>573</v>
      </c>
      <c r="D1144" s="2" t="str">
        <f t="shared" si="16"/>
        <v>Error?</v>
      </c>
    </row>
    <row r="1145" spans="1:4" x14ac:dyDescent="0.2">
      <c r="A1145" s="5">
        <v>1084</v>
      </c>
      <c r="B1145" s="138">
        <f>'Expenditures 15-22'!K102</f>
        <v>710240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1486891</v>
      </c>
      <c r="C1152" s="2" t="s">
        <v>573</v>
      </c>
      <c r="D1152" s="2" t="str">
        <f t="shared" si="17"/>
        <v>Error?</v>
      </c>
    </row>
    <row r="1153" spans="1:4" x14ac:dyDescent="0.2">
      <c r="A1153" s="5">
        <v>1092</v>
      </c>
      <c r="B1153" s="138">
        <f>'Expenditures 15-22'!K115</f>
        <v>-25416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47022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38485</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947853</v>
      </c>
      <c r="D2011" s="2" t="str">
        <f t="shared" si="30"/>
        <v>Error?</v>
      </c>
    </row>
    <row r="2012" spans="1:4" x14ac:dyDescent="0.2">
      <c r="A2012" s="5">
        <v>1951</v>
      </c>
      <c r="B2012" s="138">
        <f>'Cap Outlay Deprec 26'!C13</f>
        <v>54319</v>
      </c>
      <c r="D2012" s="2" t="str">
        <f t="shared" si="30"/>
        <v>Error?</v>
      </c>
    </row>
    <row r="2013" spans="1:4" x14ac:dyDescent="0.2">
      <c r="A2013" s="5">
        <v>1952</v>
      </c>
      <c r="B2013" s="138">
        <f>'Cap Outlay Deprec 26'!C16</f>
        <v>1002172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51505</v>
      </c>
      <c r="D2017" s="2" t="str">
        <f t="shared" si="30"/>
        <v>Error?</v>
      </c>
    </row>
    <row r="2018" spans="1:4" x14ac:dyDescent="0.2">
      <c r="A2018" s="5">
        <v>1957</v>
      </c>
      <c r="B2018" s="138">
        <f>'Cap Outlay Deprec 26'!D13</f>
        <v>12318</v>
      </c>
      <c r="D2018" s="2" t="str">
        <f t="shared" si="30"/>
        <v>Error?</v>
      </c>
    </row>
    <row r="2019" spans="1:4" x14ac:dyDescent="0.2">
      <c r="A2019" s="5">
        <v>1958</v>
      </c>
      <c r="B2019" s="138">
        <f>'Cap Outlay Deprec 26'!D16</f>
        <v>63823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999358</v>
      </c>
      <c r="C2029" s="2" t="s">
        <v>573</v>
      </c>
      <c r="D2029" s="2" t="str">
        <f t="shared" si="30"/>
        <v>Error?</v>
      </c>
    </row>
    <row r="2030" spans="1:4" x14ac:dyDescent="0.2">
      <c r="A2030" s="5">
        <v>1969</v>
      </c>
      <c r="B2030" s="138">
        <f>'Cap Outlay Deprec 26'!F13</f>
        <v>66637</v>
      </c>
      <c r="C2030" s="2" t="s">
        <v>573</v>
      </c>
      <c r="D2030" s="2" t="str">
        <f t="shared" si="30"/>
        <v>Error?</v>
      </c>
    </row>
    <row r="2031" spans="1:4" x14ac:dyDescent="0.2">
      <c r="A2031" s="5">
        <v>1970</v>
      </c>
      <c r="B2031" s="138">
        <f>'Cap Outlay Deprec 26'!F16</f>
        <v>1065995</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833768</v>
      </c>
      <c r="D2035" s="2" t="str">
        <f t="shared" si="30"/>
        <v>Error?</v>
      </c>
    </row>
    <row r="2036" spans="1:4" x14ac:dyDescent="0.2">
      <c r="A2036" s="5">
        <v>1975</v>
      </c>
      <c r="B2036" s="138">
        <f>'Cap Outlay Deprec 26'!H13</f>
        <v>15797</v>
      </c>
      <c r="D2036" s="2" t="str">
        <f t="shared" si="30"/>
        <v>Error?</v>
      </c>
    </row>
    <row r="2037" spans="1:4" x14ac:dyDescent="0.2">
      <c r="A2037" s="5">
        <v>1976</v>
      </c>
      <c r="B2037" s="138">
        <f>'Cap Outlay Deprec 26'!H16</f>
        <v>849565</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45420</v>
      </c>
      <c r="D2041" s="2" t="str">
        <f t="shared" si="30"/>
        <v>Error?</v>
      </c>
    </row>
    <row r="2042" spans="1:4" x14ac:dyDescent="0.2">
      <c r="A2042" s="5">
        <v>1981</v>
      </c>
      <c r="B2042" s="138">
        <f>'Cap Outlay Deprec 26'!I13</f>
        <v>13327</v>
      </c>
      <c r="D2042" s="2" t="str">
        <f t="shared" si="30"/>
        <v>Error?</v>
      </c>
    </row>
    <row r="2043" spans="1:4" x14ac:dyDescent="0.2">
      <c r="A2043" s="5">
        <v>1982</v>
      </c>
      <c r="B2043" s="138">
        <f>'Cap Outlay Deprec 26'!I16</f>
        <v>58747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879188</v>
      </c>
      <c r="C2053" s="2" t="s">
        <v>573</v>
      </c>
      <c r="D2053" s="2" t="str">
        <f t="shared" si="31"/>
        <v>Error?</v>
      </c>
    </row>
    <row r="2054" spans="1:4" x14ac:dyDescent="0.2">
      <c r="A2054" s="5">
        <v>1993</v>
      </c>
      <c r="B2054" s="138">
        <f>'Cap Outlay Deprec 26'!K13</f>
        <v>29124</v>
      </c>
      <c r="C2054" s="2" t="s">
        <v>573</v>
      </c>
      <c r="D2054" s="2" t="str">
        <f t="shared" si="31"/>
        <v>Error?</v>
      </c>
    </row>
    <row r="2055" spans="1:4" x14ac:dyDescent="0.2">
      <c r="A2055" s="5">
        <v>1994</v>
      </c>
      <c r="B2055" s="138">
        <f>'Cap Outlay Deprec 26'!K16</f>
        <v>908312</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120170</v>
      </c>
      <c r="C2059" s="2" t="s">
        <v>573</v>
      </c>
      <c r="D2059" s="2" t="str">
        <f t="shared" si="31"/>
        <v>Error?</v>
      </c>
    </row>
    <row r="2060" spans="1:4" x14ac:dyDescent="0.2">
      <c r="A2060" s="5">
        <v>1999</v>
      </c>
      <c r="B2060" s="138">
        <f>'Cap Outlay Deprec 26'!L13</f>
        <v>37513</v>
      </c>
      <c r="C2060" s="2" t="s">
        <v>573</v>
      </c>
      <c r="D2060" s="2" t="str">
        <f t="shared" si="31"/>
        <v>Error?</v>
      </c>
    </row>
    <row r="2061" spans="1:4" x14ac:dyDescent="0.2">
      <c r="A2061" s="5">
        <v>2000</v>
      </c>
      <c r="B2061" s="138">
        <f>'Cap Outlay Deprec 26'!L16</f>
        <v>157683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9590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11333</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9544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17909</v>
      </c>
      <c r="C2551" s="2" t="s">
        <v>573</v>
      </c>
      <c r="D2551" s="2" t="str">
        <f t="shared" si="38"/>
        <v>Error?</v>
      </c>
    </row>
    <row r="2552" spans="1:4" x14ac:dyDescent="0.2">
      <c r="A2552" s="10">
        <v>2491</v>
      </c>
      <c r="D2552" s="2" t="str">
        <f t="shared" si="38"/>
        <v>OK</v>
      </c>
    </row>
    <row r="2553" spans="1:4" x14ac:dyDescent="0.2">
      <c r="A2553" s="5">
        <v>2492</v>
      </c>
      <c r="B2553" s="138">
        <f>'Acct Summary 7-8'!C6</f>
        <v>980761</v>
      </c>
      <c r="C2553" s="2" t="s">
        <v>573</v>
      </c>
      <c r="D2553" s="2" t="str">
        <f t="shared" si="38"/>
        <v>Error?</v>
      </c>
    </row>
    <row r="2554" spans="1:4" x14ac:dyDescent="0.2">
      <c r="A2554" s="5">
        <v>2493</v>
      </c>
      <c r="B2554" s="138">
        <f>'Acct Summary 7-8'!C7</f>
        <v>462805</v>
      </c>
      <c r="C2554" s="2" t="s">
        <v>573</v>
      </c>
      <c r="D2554" s="2" t="str">
        <f t="shared" si="38"/>
        <v>Error?</v>
      </c>
    </row>
    <row r="2555" spans="1:4" x14ac:dyDescent="0.2">
      <c r="A2555" s="5">
        <v>2494</v>
      </c>
      <c r="B2555" s="138">
        <f>'Acct Summary 7-8'!C8</f>
        <v>1461475</v>
      </c>
      <c r="C2555" s="2" t="s">
        <v>573</v>
      </c>
      <c r="D2555" s="2" t="str">
        <f t="shared" si="38"/>
        <v>Error?</v>
      </c>
    </row>
    <row r="2556" spans="1:4" x14ac:dyDescent="0.2">
      <c r="A2556" s="5">
        <v>2495</v>
      </c>
      <c r="B2556" s="138">
        <f>'Acct Summary 7-8'!C12</f>
        <v>416055</v>
      </c>
      <c r="C2556" s="2" t="s">
        <v>573</v>
      </c>
      <c r="D2556" s="2" t="str">
        <f t="shared" si="38"/>
        <v>Error?</v>
      </c>
    </row>
    <row r="2557" spans="1:4" x14ac:dyDescent="0.2">
      <c r="A2557" s="5">
        <v>2496</v>
      </c>
      <c r="B2557" s="138">
        <f>'Acct Summary 7-8'!C13</f>
        <v>360097</v>
      </c>
      <c r="C2557" s="2" t="s">
        <v>573</v>
      </c>
      <c r="D2557" s="2" t="str">
        <f t="shared" si="38"/>
        <v>Error?</v>
      </c>
    </row>
    <row r="2558" spans="1:4" x14ac:dyDescent="0.2">
      <c r="A2558" s="5">
        <v>2497</v>
      </c>
      <c r="B2558" s="138">
        <f>'Acct Summary 7-8'!C14</f>
        <v>499</v>
      </c>
      <c r="C2558" s="2" t="s">
        <v>573</v>
      </c>
      <c r="D2558" s="2" t="str">
        <f t="shared" si="38"/>
        <v>Error?</v>
      </c>
    </row>
    <row r="2559" spans="1:4" x14ac:dyDescent="0.2">
      <c r="A2559" s="5">
        <v>2498</v>
      </c>
      <c r="B2559" s="138">
        <f>'Acct Summary 7-8'!C15</f>
        <v>710240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1486891</v>
      </c>
      <c r="C2561" s="2" t="s">
        <v>573</v>
      </c>
      <c r="D2561" s="2" t="str">
        <f t="shared" si="39"/>
        <v>Error?</v>
      </c>
    </row>
    <row r="2562" spans="1:4" x14ac:dyDescent="0.2">
      <c r="A2562" s="5">
        <v>2501</v>
      </c>
      <c r="B2562" s="138">
        <f>'Acct Summary 7-8'!C20</f>
        <v>-25416</v>
      </c>
      <c r="C2562" s="2" t="s">
        <v>573</v>
      </c>
      <c r="D2562" s="2" t="str">
        <f t="shared" si="39"/>
        <v>Error?</v>
      </c>
    </row>
    <row r="2563" spans="1:4" x14ac:dyDescent="0.2">
      <c r="A2563" s="5">
        <v>2502</v>
      </c>
      <c r="B2563" s="138">
        <f>'Acct Summary 7-8'!C80</f>
        <v>16879</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85695</v>
      </c>
      <c r="D2718" s="2" t="str">
        <f t="shared" si="41"/>
        <v>Error?</v>
      </c>
    </row>
    <row r="2719" spans="1:4" x14ac:dyDescent="0.2">
      <c r="A2719" s="5">
        <v>2658</v>
      </c>
      <c r="B2719" s="138">
        <f>'Expenditures 15-22'!D51</f>
        <v>22415</v>
      </c>
      <c r="D2719" s="2" t="str">
        <f t="shared" si="41"/>
        <v>Error?</v>
      </c>
    </row>
    <row r="2720" spans="1:4" x14ac:dyDescent="0.2">
      <c r="A2720" s="5">
        <v>2659</v>
      </c>
      <c r="B2720" s="138">
        <f>'Expenditures 15-22'!E51</f>
        <v>10260</v>
      </c>
      <c r="D2720" s="2" t="str">
        <f t="shared" si="41"/>
        <v>Error?</v>
      </c>
    </row>
    <row r="2721" spans="1:4" x14ac:dyDescent="0.2">
      <c r="A2721" s="5">
        <v>2660</v>
      </c>
      <c r="B2721" s="138">
        <f>'Expenditures 15-22'!F51</f>
        <v>1036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119406</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1743</v>
      </c>
      <c r="C2789" s="2" t="s">
        <v>573</v>
      </c>
      <c r="D2789" s="2" t="str">
        <f t="shared" si="42"/>
        <v>Error?</v>
      </c>
    </row>
    <row r="2790" spans="1:4" x14ac:dyDescent="0.2">
      <c r="A2790" s="5">
        <v>2729</v>
      </c>
      <c r="B2790" s="138">
        <f>'Expenditures 15-22'!E102</f>
        <v>1743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1743</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9590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11333</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-25416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98424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1461475</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1486891</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38485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462805</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11613</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2188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2188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4108</v>
      </c>
      <c r="D5119" s="2" t="str">
        <f t="shared" ref="D5119:D5182" si="79">IF(ISBLANK(B5119),"OK",IF(A5119-B5119=0,"OK","Error?"))</f>
        <v>Error?</v>
      </c>
    </row>
    <row r="5120" spans="1:4" x14ac:dyDescent="0.2">
      <c r="A5120" s="5">
        <v>5059</v>
      </c>
      <c r="B5120" s="138">
        <f>'Revenues 9-14'!C108</f>
        <v>15721</v>
      </c>
      <c r="C5120" s="2" t="s">
        <v>573</v>
      </c>
      <c r="D5120" s="2" t="str">
        <f t="shared" si="79"/>
        <v>Error?</v>
      </c>
    </row>
    <row r="5121" spans="1:4" x14ac:dyDescent="0.2">
      <c r="A5121" s="5">
        <v>5060</v>
      </c>
      <c r="B5121" s="138">
        <f>'Revenues 9-14'!C109</f>
        <v>17909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980761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980761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980761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980761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462805</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462805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462805</v>
      </c>
      <c r="C5326" s="2" t="s">
        <v>573</v>
      </c>
      <c r="D5326" s="2" t="str">
        <f t="shared" si="82"/>
        <v>Error?</v>
      </c>
    </row>
    <row r="5327" spans="1:5" x14ac:dyDescent="0.2">
      <c r="A5327" s="5">
        <v>5266</v>
      </c>
      <c r="B5327" s="138">
        <f>'Revenues 9-14'!C268</f>
        <v>1461475</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79207</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103101</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-8537</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-0.22182668572170974</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698907</v>
      </c>
      <c r="D7002" s="2" t="str">
        <f t="shared" si="108"/>
        <v>Error?</v>
      </c>
    </row>
    <row r="7003" spans="1:4" x14ac:dyDescent="0.2">
      <c r="A7003">
        <v>6942</v>
      </c>
      <c r="B7003" s="138">
        <f>'Expenditures 15-22'!K96</f>
        <v>698907</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698907</v>
      </c>
      <c r="D7012" s="2" t="str">
        <f t="shared" si="108"/>
        <v>Error?</v>
      </c>
    </row>
    <row r="7013" spans="1:4" x14ac:dyDescent="0.2">
      <c r="A7013">
        <v>6952</v>
      </c>
      <c r="B7013" s="138">
        <f>'Expenditures 15-22'!K100</f>
        <v>698907</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58747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39155</v>
      </c>
      <c r="D7797" s="2" t="str">
        <f t="shared" si="127"/>
        <v>Error?</v>
      </c>
      <c r="E7797" s="4" t="s">
        <v>1900</v>
      </c>
    </row>
    <row r="7798" spans="1:5" x14ac:dyDescent="0.2">
      <c r="A7798">
        <v>7737</v>
      </c>
      <c r="B7798" s="138">
        <f>'Contracts Paid in CY 29'!F141</f>
        <v>39155</v>
      </c>
      <c r="D7798" s="2" t="str">
        <f t="shared" si="127"/>
        <v>Error?</v>
      </c>
      <c r="E7798" s="4" t="s">
        <v>1900</v>
      </c>
    </row>
    <row r="7799" spans="1:5" x14ac:dyDescent="0.2">
      <c r="A7799">
        <v>7738</v>
      </c>
      <c r="B7799" s="138">
        <f>'Contracts Paid in CY 29'!G141</f>
        <v>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70C0"/>
    <pageSetUpPr fitToPage="1"/>
  </sheetPr>
  <dimension ref="A1:AC59"/>
  <sheetViews>
    <sheetView showGridLines="0" showZeros="0" topLeftCell="A43" zoomScale="110" zoomScaleNormal="110" workbookViewId="0">
      <selection activeCell="A3" sqref="A3:L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1" t="s">
        <v>1191</v>
      </c>
      <c r="B2" s="2381"/>
      <c r="C2" s="2381"/>
      <c r="D2" s="2381"/>
      <c r="E2" s="2381"/>
      <c r="F2" s="2381"/>
      <c r="G2" s="2381"/>
      <c r="H2" s="2381"/>
      <c r="I2" s="2381"/>
      <c r="J2" s="2381"/>
      <c r="K2" s="2381"/>
      <c r="L2" s="2381"/>
    </row>
    <row r="3" spans="1:29" ht="13.5" customHeight="1" x14ac:dyDescent="0.2">
      <c r="A3" s="2412" t="s">
        <v>1190</v>
      </c>
      <c r="B3" s="2412"/>
      <c r="C3" s="2412"/>
      <c r="D3" s="2412"/>
      <c r="E3" s="2412"/>
      <c r="F3" s="2412"/>
      <c r="G3" s="2412"/>
      <c r="H3" s="2412"/>
      <c r="I3" s="2412"/>
      <c r="J3" s="2412"/>
      <c r="K3" s="2412"/>
      <c r="L3" s="2412"/>
    </row>
    <row r="4" spans="1:29" ht="13.5" customHeight="1" x14ac:dyDescent="0.2">
      <c r="A4" s="2381" t="s">
        <v>1984</v>
      </c>
      <c r="B4" s="2402"/>
      <c r="C4" s="2402"/>
      <c r="D4" s="2402"/>
      <c r="E4" s="2402"/>
      <c r="F4" s="2402"/>
      <c r="G4" s="2402"/>
      <c r="H4" s="2402"/>
      <c r="I4" s="2402"/>
      <c r="J4" s="2402"/>
      <c r="K4" s="2402"/>
      <c r="L4" s="240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3" t="str">
        <f>COVER!A17</f>
        <v>Quad City Career and Tech Ed Cons</v>
      </c>
      <c r="B7" s="2404"/>
      <c r="C7" s="2404"/>
      <c r="D7" s="2405"/>
      <c r="E7" s="2406">
        <f>COVER!A13</f>
        <v>49081030046</v>
      </c>
      <c r="F7" s="2407"/>
      <c r="G7" s="2413" t="str">
        <f>COVER!T23</f>
        <v>066.004397</v>
      </c>
      <c r="H7" s="2414"/>
      <c r="I7" s="2414"/>
      <c r="J7" s="2414"/>
      <c r="K7" s="2414"/>
      <c r="L7" s="241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6"/>
      <c r="B9" s="2417"/>
      <c r="C9" s="2417"/>
      <c r="D9" s="2417"/>
      <c r="E9" s="2417"/>
      <c r="F9" s="2418"/>
      <c r="G9" s="2387" t="str">
        <f>COVER!T13</f>
        <v>Bohnsack &amp; Frommelt LLP</v>
      </c>
      <c r="H9" s="2419"/>
      <c r="I9" s="2419"/>
      <c r="J9" s="2419"/>
      <c r="K9" s="2419"/>
      <c r="L9" s="2420"/>
    </row>
    <row r="10" spans="1:29" ht="13.5" customHeight="1" x14ac:dyDescent="0.2">
      <c r="A10" s="2393" t="str">
        <f>COVER!A38</f>
        <v>Dr. Jay Morrow</v>
      </c>
      <c r="B10" s="2394"/>
      <c r="C10" s="2394"/>
      <c r="D10" s="2394"/>
      <c r="E10" s="2394"/>
      <c r="F10" s="2395"/>
      <c r="G10" s="2387" t="str">
        <f>COVER!T17</f>
        <v>1500 River Drive, Suite 200</v>
      </c>
      <c r="H10" s="2388"/>
      <c r="I10" s="2388"/>
      <c r="J10" s="2388"/>
      <c r="K10" s="2388"/>
      <c r="L10" s="2389"/>
    </row>
    <row r="11" spans="1:29" ht="13.5" customHeight="1" x14ac:dyDescent="0.2">
      <c r="A11" s="1184" t="s">
        <v>1519</v>
      </c>
      <c r="B11" s="1185"/>
      <c r="C11" s="1186"/>
      <c r="D11" s="1191"/>
      <c r="E11" s="1186"/>
      <c r="F11" s="1190"/>
      <c r="G11" s="2387" t="str">
        <f>COVER!T19</f>
        <v>Moline</v>
      </c>
      <c r="H11" s="2388"/>
      <c r="I11" s="2388"/>
      <c r="J11" s="2388"/>
      <c r="K11" s="2388"/>
      <c r="L11" s="2389"/>
    </row>
    <row r="12" spans="1:29" ht="13.5" customHeight="1" x14ac:dyDescent="0.2">
      <c r="A12" s="2396" t="s">
        <v>1518</v>
      </c>
      <c r="B12" s="2397"/>
      <c r="C12" s="2397"/>
      <c r="D12" s="2397"/>
      <c r="E12" s="2397"/>
      <c r="F12" s="2398"/>
      <c r="G12" s="2390"/>
      <c r="H12" s="2391"/>
      <c r="I12" s="2391"/>
      <c r="J12" s="2391"/>
      <c r="K12" s="2391"/>
      <c r="L12" s="2392"/>
    </row>
    <row r="13" spans="1:29" ht="13.5" customHeight="1" x14ac:dyDescent="0.2">
      <c r="A13" s="2387"/>
      <c r="B13" s="2388"/>
      <c r="C13" s="2388"/>
      <c r="D13" s="2388"/>
      <c r="E13" s="2388"/>
      <c r="F13" s="2389"/>
      <c r="G13" s="2382" t="s">
        <v>1520</v>
      </c>
      <c r="H13" s="2383"/>
      <c r="I13" s="2399" t="str">
        <f>COVER!T25</f>
        <v>sarah@governmentalservice.com</v>
      </c>
      <c r="J13" s="2400"/>
      <c r="K13" s="2400"/>
      <c r="L13" s="2401"/>
    </row>
    <row r="14" spans="1:29" ht="13.5" customHeight="1" x14ac:dyDescent="0.2">
      <c r="A14" s="2387" t="str">
        <f>COVER!A19</f>
        <v>1275 Avenue of the Cities</v>
      </c>
      <c r="B14" s="2388"/>
      <c r="C14" s="2388"/>
      <c r="D14" s="2388"/>
      <c r="E14" s="2388"/>
      <c r="F14" s="2389"/>
      <c r="G14" s="1195" t="s">
        <v>1185</v>
      </c>
      <c r="H14" s="1193"/>
      <c r="I14" s="1193"/>
      <c r="J14" s="1193"/>
      <c r="K14" s="1193"/>
      <c r="L14" s="1194"/>
    </row>
    <row r="15" spans="1:29" ht="13.5" customHeight="1" x14ac:dyDescent="0.2">
      <c r="A15" s="2387" t="str">
        <f>COVER!A21</f>
        <v>East Moline</v>
      </c>
      <c r="B15" s="2388"/>
      <c r="C15" s="2388"/>
      <c r="D15" s="2388"/>
      <c r="E15" s="2388"/>
      <c r="F15" s="2389"/>
      <c r="G15" s="2384" t="str">
        <f>COVER!T15</f>
        <v>Sarah Bohnsack</v>
      </c>
      <c r="H15" s="2385"/>
      <c r="I15" s="2385"/>
      <c r="J15" s="2385"/>
      <c r="K15" s="2385"/>
      <c r="L15" s="2386"/>
    </row>
    <row r="16" spans="1:29" ht="12.2" customHeight="1" x14ac:dyDescent="0.2">
      <c r="A16" s="2409">
        <f>COVER!A25</f>
        <v>61244</v>
      </c>
      <c r="B16" s="2410"/>
      <c r="C16" s="2410"/>
      <c r="D16" s="2410"/>
      <c r="E16" s="2410"/>
      <c r="F16" s="2411"/>
      <c r="G16" s="2421"/>
      <c r="H16" s="2422"/>
      <c r="I16" s="2422"/>
      <c r="J16" s="2422"/>
      <c r="K16" s="2422"/>
      <c r="L16" s="2423"/>
    </row>
    <row r="17" spans="1:13" ht="12.2" customHeight="1" x14ac:dyDescent="0.2">
      <c r="A17" s="2424"/>
      <c r="B17" s="2410"/>
      <c r="C17" s="2410"/>
      <c r="D17" s="2410"/>
      <c r="E17" s="2410"/>
      <c r="F17" s="2411"/>
      <c r="G17" s="1195" t="s">
        <v>1184</v>
      </c>
      <c r="H17" s="1193"/>
      <c r="I17" s="1193"/>
      <c r="J17" s="1193"/>
      <c r="K17" s="1197" t="s">
        <v>1183</v>
      </c>
      <c r="L17" s="1190"/>
      <c r="M17" s="1183"/>
    </row>
    <row r="18" spans="1:13" ht="12.2" customHeight="1" x14ac:dyDescent="0.2">
      <c r="A18" s="2393"/>
      <c r="B18" s="2394"/>
      <c r="C18" s="2394"/>
      <c r="D18" s="2394"/>
      <c r="E18" s="2394"/>
      <c r="F18" s="2395"/>
      <c r="G18" s="2403" t="str">
        <f>COVER!T21</f>
        <v>563-343-9595</v>
      </c>
      <c r="H18" s="2404"/>
      <c r="I18" s="2404"/>
      <c r="J18" s="2404"/>
      <c r="K18" s="2403">
        <f>COVER!X21</f>
        <v>0</v>
      </c>
      <c r="L18" s="240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pageSetUpPr fitToPage="1"/>
  </sheetPr>
  <dimension ref="A1:K127"/>
  <sheetViews>
    <sheetView showGridLines="0" topLeftCell="A91" zoomScale="125" zoomScaleNormal="125" workbookViewId="0">
      <selection activeCell="A3" sqref="A3:D3"/>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Quad City Career and Tech Ed Cons</v>
      </c>
      <c r="B1" s="2402"/>
      <c r="C1" s="2402"/>
      <c r="D1" s="2402"/>
    </row>
    <row r="2" spans="1:11" s="1212" customFormat="1" ht="12.75" x14ac:dyDescent="0.2">
      <c r="A2" s="2426">
        <f>'Single Audit Cover'!E7</f>
        <v>49081030046</v>
      </c>
      <c r="B2" s="2427"/>
      <c r="C2" s="2427"/>
      <c r="D2" s="2427"/>
    </row>
    <row r="3" spans="1:11" s="1212" customFormat="1" ht="12.75" x14ac:dyDescent="0.2">
      <c r="A3" s="2425" t="s">
        <v>1513</v>
      </c>
      <c r="B3" s="2402"/>
      <c r="C3" s="2402"/>
      <c r="D3" s="240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0C0"/>
  </sheetPr>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Quad City Career and Tech Ed Cons</v>
      </c>
      <c r="B1" s="2429"/>
      <c r="C1" s="2429"/>
      <c r="D1" s="2429"/>
      <c r="E1" s="2429"/>
    </row>
    <row r="2" spans="1:5" x14ac:dyDescent="0.2">
      <c r="A2" s="2430">
        <f>'Single Audit Cover'!E7</f>
        <v>49081030046</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462805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0</v>
      </c>
    </row>
    <row r="19" spans="1:4" ht="13.5" thickBot="1" x14ac:dyDescent="0.25">
      <c r="A19" s="1262" t="s">
        <v>1235</v>
      </c>
      <c r="D19" s="1263">
        <f>SUM(D10:D17)</f>
        <v>462805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t="s">
        <v>2097</v>
      </c>
      <c r="B24" s="2431"/>
      <c r="D24" s="1265"/>
    </row>
    <row r="25" spans="1:4" x14ac:dyDescent="0.2">
      <c r="A25" s="2428" t="s">
        <v>2098</v>
      </c>
      <c r="B25" s="2428"/>
      <c r="D25" s="1265">
        <v>69907</v>
      </c>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532712</v>
      </c>
    </row>
    <row r="33" spans="1:4" x14ac:dyDescent="0.2">
      <c r="D33" s="1266"/>
    </row>
    <row r="34" spans="1:4" x14ac:dyDescent="0.2">
      <c r="A34" s="317" t="s">
        <v>1232</v>
      </c>
    </row>
    <row r="35" spans="1:4" x14ac:dyDescent="0.2">
      <c r="A35" s="317" t="s">
        <v>1231</v>
      </c>
      <c r="B35" s="1255" t="s">
        <v>1230</v>
      </c>
      <c r="D35" s="1267">
        <f>+' SEFA'!F15</f>
        <v>532712</v>
      </c>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532712</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70C0"/>
  </sheetPr>
  <dimension ref="B1:N152"/>
  <sheetViews>
    <sheetView showGridLines="0" zoomScaleNormal="100" workbookViewId="0">
      <selection activeCell="G15" sqref="G15:I1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2" t="str">
        <f>'Single Audit Cover'!A7</f>
        <v>Quad City Career and Tech Ed Cons</v>
      </c>
      <c r="C1" s="2433"/>
      <c r="D1" s="2433"/>
      <c r="E1" s="2433"/>
      <c r="F1" s="2433"/>
      <c r="G1" s="2433"/>
      <c r="H1" s="2433"/>
      <c r="I1" s="2433"/>
      <c r="J1" s="2433"/>
      <c r="K1" s="2433"/>
      <c r="L1" s="2433"/>
      <c r="M1" s="2433"/>
    </row>
    <row r="2" spans="2:14" ht="15" x14ac:dyDescent="0.2">
      <c r="B2" s="2434">
        <f>'Single Audit Cover'!E7</f>
        <v>49081030046</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2077</v>
      </c>
      <c r="C11" s="1335"/>
      <c r="D11" s="1336"/>
      <c r="E11" s="1337"/>
      <c r="F11" s="1337"/>
      <c r="G11" s="1337"/>
      <c r="H11" s="1337"/>
      <c r="I11" s="1337"/>
      <c r="J11" s="1337"/>
      <c r="K11" s="1337"/>
      <c r="L11" s="1337">
        <f>+G11+I11+K11</f>
        <v>0</v>
      </c>
      <c r="M11" s="1337"/>
    </row>
    <row r="12" spans="2:14" ht="20.100000000000001" customHeight="1" x14ac:dyDescent="0.2">
      <c r="B12" s="1334" t="s">
        <v>2078</v>
      </c>
      <c r="C12" s="1338"/>
      <c r="D12" s="1339"/>
      <c r="E12" s="1340"/>
      <c r="F12" s="1340"/>
      <c r="G12" s="1340"/>
      <c r="H12" s="1340"/>
      <c r="I12" s="1340"/>
      <c r="J12" s="1340"/>
      <c r="K12" s="1340"/>
      <c r="L12" s="1337">
        <f t="shared" ref="L12:L27" si="0">+G12+I12+K12</f>
        <v>0</v>
      </c>
      <c r="M12" s="1340"/>
    </row>
    <row r="13" spans="2:14" ht="20.100000000000001" customHeight="1" x14ac:dyDescent="0.2">
      <c r="B13" s="1334" t="s">
        <v>2079</v>
      </c>
      <c r="C13" s="1338" t="s">
        <v>2081</v>
      </c>
      <c r="D13" s="1339" t="s">
        <v>2096</v>
      </c>
      <c r="E13" s="1340">
        <v>0</v>
      </c>
      <c r="F13" s="1340">
        <v>412477</v>
      </c>
      <c r="G13" s="1340">
        <v>0</v>
      </c>
      <c r="H13" s="1340">
        <v>0</v>
      </c>
      <c r="I13" s="1340">
        <v>436142</v>
      </c>
      <c r="J13" s="1340">
        <v>0</v>
      </c>
      <c r="K13" s="1340">
        <v>0</v>
      </c>
      <c r="L13" s="1337">
        <f t="shared" si="0"/>
        <v>436142</v>
      </c>
      <c r="M13" s="1340">
        <v>436492</v>
      </c>
    </row>
    <row r="14" spans="2:14" ht="20.100000000000001" customHeight="1" x14ac:dyDescent="0.2">
      <c r="B14" s="1334" t="s">
        <v>2079</v>
      </c>
      <c r="C14" s="1338" t="s">
        <v>2081</v>
      </c>
      <c r="D14" s="1339" t="s">
        <v>2082</v>
      </c>
      <c r="E14" s="1340">
        <v>249053</v>
      </c>
      <c r="F14" s="1340">
        <v>120235</v>
      </c>
      <c r="G14" s="1340">
        <v>271989</v>
      </c>
      <c r="H14" s="1340">
        <v>0</v>
      </c>
      <c r="I14" s="1340">
        <v>97299</v>
      </c>
      <c r="J14" s="1340">
        <v>0</v>
      </c>
      <c r="K14" s="1340">
        <v>0</v>
      </c>
      <c r="L14" s="1337">
        <f t="shared" si="0"/>
        <v>369288</v>
      </c>
      <c r="M14" s="1340">
        <v>369288</v>
      </c>
    </row>
    <row r="15" spans="2:14" ht="20.100000000000001" customHeight="1" x14ac:dyDescent="0.2">
      <c r="B15" s="1334" t="s">
        <v>2080</v>
      </c>
      <c r="C15" s="1338"/>
      <c r="D15" s="1339"/>
      <c r="E15" s="1340">
        <f t="shared" ref="E15:K15" si="1">+E13+E14</f>
        <v>249053</v>
      </c>
      <c r="F15" s="1340">
        <f t="shared" si="1"/>
        <v>532712</v>
      </c>
      <c r="G15" s="1340">
        <f t="shared" si="1"/>
        <v>271989</v>
      </c>
      <c r="H15" s="1340">
        <f t="shared" si="1"/>
        <v>0</v>
      </c>
      <c r="I15" s="1340">
        <f t="shared" si="1"/>
        <v>533441</v>
      </c>
      <c r="J15" s="1340">
        <f t="shared" si="1"/>
        <v>0</v>
      </c>
      <c r="K15" s="1340">
        <f t="shared" si="1"/>
        <v>0</v>
      </c>
      <c r="L15" s="1337">
        <f t="shared" si="0"/>
        <v>805430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70C0"/>
    <pageSetUpPr fitToPage="1"/>
  </sheetPr>
  <dimension ref="A1:G52"/>
  <sheetViews>
    <sheetView showGridLines="0" topLeftCell="A31" zoomScale="120" zoomScaleNormal="120" workbookViewId="0">
      <selection activeCell="C43" sqref="C4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Quad City Career and Tech Ed Cons</v>
      </c>
      <c r="B1" s="2446"/>
      <c r="C1" s="2446"/>
      <c r="D1" s="2446"/>
      <c r="E1" s="2446"/>
      <c r="F1" s="2446"/>
    </row>
    <row r="2" spans="1:7" ht="13.5" customHeight="1" x14ac:dyDescent="0.2">
      <c r="A2" s="2434">
        <f>'Single Audit Cover'!E7</f>
        <v>49081030046</v>
      </c>
      <c r="B2" s="2434"/>
      <c r="C2" s="2434"/>
      <c r="D2" s="2434"/>
      <c r="E2" s="2434"/>
      <c r="F2" s="2434"/>
      <c r="G2" s="1272"/>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3" t="s">
        <v>1728</v>
      </c>
      <c r="C6" s="317"/>
      <c r="D6" s="317"/>
    </row>
    <row r="7" spans="1:7" ht="60.95" customHeight="1" x14ac:dyDescent="0.2">
      <c r="A7" s="2445" t="s">
        <v>2094</v>
      </c>
      <c r="B7" s="2445"/>
      <c r="C7" s="2445"/>
      <c r="D7" s="2445"/>
      <c r="E7" s="2445"/>
      <c r="F7" s="2445"/>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31.9" customHeight="1" x14ac:dyDescent="0.2">
      <c r="A13" s="2445" t="s">
        <v>2092</v>
      </c>
      <c r="B13" s="2445"/>
      <c r="C13" s="2445"/>
      <c r="D13" s="2445"/>
      <c r="E13" s="2445"/>
      <c r="F13" s="2445"/>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t="s">
        <v>2084</v>
      </c>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9" t="s">
        <v>2093</v>
      </c>
      <c r="B32" s="2439"/>
      <c r="C32" s="2439"/>
      <c r="D32" s="2439"/>
      <c r="E32" s="2439"/>
      <c r="F32" s="2439"/>
    </row>
    <row r="33" spans="1:6" ht="13.5" customHeight="1" x14ac:dyDescent="0.2">
      <c r="A33" s="328" t="s">
        <v>1434</v>
      </c>
      <c r="B33" s="328"/>
      <c r="C33" s="1285">
        <v>0</v>
      </c>
      <c r="D33" s="1903"/>
      <c r="E33" s="1283"/>
    </row>
    <row r="34" spans="1:6" ht="13.5" customHeight="1" x14ac:dyDescent="0.2">
      <c r="A34" s="328" t="s">
        <v>1835</v>
      </c>
      <c r="B34" s="328"/>
      <c r="C34" s="1286">
        <v>0</v>
      </c>
      <c r="D34" s="1903" t="s">
        <v>1589</v>
      </c>
      <c r="E34" s="2440">
        <f>+C33+C34</f>
        <v>0</v>
      </c>
      <c r="F34" s="244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2" t="s">
        <v>1590</v>
      </c>
      <c r="C49" s="2442"/>
      <c r="D49" s="2442"/>
      <c r="E49" s="1396"/>
    </row>
    <row r="50" spans="1:5" s="1297" customFormat="1" ht="3.75" customHeight="1" x14ac:dyDescent="0.2">
      <c r="A50" s="1296"/>
      <c r="B50" s="1845"/>
      <c r="C50" s="1845"/>
      <c r="D50" s="1845"/>
      <c r="E50" s="1396"/>
    </row>
    <row r="51" spans="1:5" s="1297" customFormat="1" ht="20.25" customHeight="1" x14ac:dyDescent="0.2">
      <c r="A51" s="1298">
        <v>6</v>
      </c>
      <c r="B51" s="2437" t="s">
        <v>1551</v>
      </c>
      <c r="C51" s="2437"/>
      <c r="D51" s="2437"/>
    </row>
    <row r="52" spans="1:5" ht="14.25" customHeight="1" x14ac:dyDescent="0.2">
      <c r="A52" s="1298"/>
      <c r="B52" s="2437"/>
      <c r="C52" s="2437"/>
      <c r="D52" s="2437"/>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70C0"/>
  </sheetPr>
  <dimension ref="A1:K143"/>
  <sheetViews>
    <sheetView showGridLines="0" defaultGridColor="0" topLeftCell="A97" colorId="8" zoomScale="110" zoomScaleNormal="110" workbookViewId="0">
      <selection activeCell="J85" sqref="J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8"/>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2069</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70C0"/>
  </sheetPr>
  <dimension ref="A1:J63"/>
  <sheetViews>
    <sheetView showGridLines="0" topLeftCell="A34" zoomScale="110" zoomScaleNormal="110" workbookViewId="0">
      <selection activeCell="K49" sqref="K4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Quad City Career and Tech Ed Cons</v>
      </c>
      <c r="C1" s="2461"/>
      <c r="D1" s="2461"/>
      <c r="E1" s="2461"/>
      <c r="F1" s="2461"/>
      <c r="G1" s="2461"/>
      <c r="H1" s="2461"/>
      <c r="I1" s="2461"/>
      <c r="J1" s="1406"/>
    </row>
    <row r="2" spans="2:10" s="317" customFormat="1" ht="12.75" customHeight="1" x14ac:dyDescent="0.2">
      <c r="B2" s="2462">
        <f>'Single Audit Cover'!E7</f>
        <v>49081030046</v>
      </c>
      <c r="C2" s="2463"/>
      <c r="D2" s="2463"/>
      <c r="E2" s="2463"/>
      <c r="F2" s="2463"/>
      <c r="G2" s="2463"/>
      <c r="H2" s="2463"/>
      <c r="I2" s="2463"/>
      <c r="J2" s="1406"/>
    </row>
    <row r="3" spans="2:10" s="317" customFormat="1" ht="12.75" customHeight="1" x14ac:dyDescent="0.2">
      <c r="B3" s="2464" t="s">
        <v>1285</v>
      </c>
      <c r="C3" s="2465"/>
      <c r="D3" s="2465"/>
      <c r="E3" s="2465"/>
      <c r="F3" s="2465"/>
      <c r="G3" s="2465"/>
      <c r="H3" s="2465"/>
      <c r="I3" s="2465"/>
      <c r="J3" s="1407"/>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4" t="s">
        <v>1284</v>
      </c>
      <c r="C7" s="2465"/>
      <c r="D7" s="2465"/>
      <c r="E7" s="2465"/>
      <c r="F7" s="2465"/>
      <c r="G7" s="2465"/>
      <c r="H7" s="2465"/>
      <c r="I7" s="246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6" t="s">
        <v>2083</v>
      </c>
      <c r="D11" s="246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2061</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2061</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2095</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2095</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7" t="s">
        <v>2095</v>
      </c>
      <c r="E29" s="2467"/>
      <c r="F29" s="2467"/>
      <c r="G29" s="2467"/>
      <c r="H29" s="2467"/>
      <c r="I29" s="2467"/>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2061</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8" t="s">
        <v>1748</v>
      </c>
      <c r="D37" s="2469"/>
      <c r="E37" s="2469"/>
      <c r="F37" s="2470"/>
      <c r="G37" s="2468" t="s">
        <v>1592</v>
      </c>
      <c r="H37" s="2469"/>
      <c r="I37" s="2470"/>
    </row>
    <row r="38" spans="2:9" ht="16.5" customHeight="1" x14ac:dyDescent="0.2">
      <c r="B38" s="1428"/>
      <c r="C38" s="2456"/>
      <c r="D38" s="2457"/>
      <c r="E38" s="2457"/>
      <c r="F38" s="2458"/>
      <c r="G38" s="2471"/>
      <c r="H38" s="2472"/>
      <c r="I38" s="2473"/>
    </row>
    <row r="39" spans="2:9" ht="16.5" customHeight="1" x14ac:dyDescent="0.2">
      <c r="B39" s="1428"/>
      <c r="C39" s="2456"/>
      <c r="D39" s="2457"/>
      <c r="E39" s="2457"/>
      <c r="F39" s="2458"/>
      <c r="G39" s="2459"/>
      <c r="H39" s="2459"/>
      <c r="I39" s="2459"/>
    </row>
    <row r="40" spans="2:9" ht="16.5" customHeight="1" x14ac:dyDescent="0.2">
      <c r="B40" s="1428"/>
      <c r="C40" s="2456"/>
      <c r="D40" s="2457"/>
      <c r="E40" s="2457"/>
      <c r="F40" s="2458"/>
      <c r="G40" s="2459"/>
      <c r="H40" s="2459"/>
      <c r="I40" s="2459"/>
    </row>
    <row r="41" spans="2:9" ht="16.5" customHeight="1" x14ac:dyDescent="0.2">
      <c r="B41" s="1428"/>
      <c r="C41" s="2456"/>
      <c r="D41" s="2457"/>
      <c r="E41" s="2457"/>
      <c r="F41" s="2458"/>
      <c r="G41" s="2459"/>
      <c r="H41" s="2459"/>
      <c r="I41" s="2459"/>
    </row>
    <row r="42" spans="2:9" ht="16.5" customHeight="1" x14ac:dyDescent="0.2">
      <c r="B42" s="1428"/>
      <c r="C42" s="2456"/>
      <c r="D42" s="2457"/>
      <c r="E42" s="2457"/>
      <c r="F42" s="2458"/>
      <c r="G42" s="2459"/>
      <c r="H42" s="2459"/>
      <c r="I42" s="2459"/>
    </row>
    <row r="43" spans="2:9" ht="16.5" customHeight="1" x14ac:dyDescent="0.2">
      <c r="B43" s="1428"/>
      <c r="C43" s="2449" t="s">
        <v>1593</v>
      </c>
      <c r="D43" s="2450"/>
      <c r="E43" s="2450"/>
      <c r="F43" s="2451"/>
      <c r="G43" s="2452">
        <f>SUM(G38:I42)</f>
        <v>0</v>
      </c>
      <c r="H43" s="2452"/>
      <c r="I43" s="2452"/>
    </row>
    <row r="44" spans="2:9" ht="12.75" customHeight="1" x14ac:dyDescent="0.2"/>
    <row r="45" spans="2:9" ht="12.75" customHeight="1" x14ac:dyDescent="0.2">
      <c r="B45" s="1419" t="s">
        <v>2059</v>
      </c>
      <c r="D45" s="2453">
        <v>0</v>
      </c>
      <c r="E45" s="2454"/>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5" t="s">
        <v>2095</v>
      </c>
      <c r="F49" s="2455"/>
      <c r="G49" s="2455"/>
      <c r="H49" s="322"/>
    </row>
    <row r="51" spans="1:9" ht="13.5" customHeight="1" x14ac:dyDescent="0.2">
      <c r="B51" s="1365" t="s">
        <v>1272</v>
      </c>
      <c r="C51" s="1279"/>
      <c r="E51" s="1422"/>
      <c r="F51" s="1297" t="s">
        <v>885</v>
      </c>
      <c r="G51" s="1422" t="s">
        <v>2061</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1:M41"/>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Quad City Career and Tech Ed Cons</v>
      </c>
      <c r="C1" s="2460"/>
      <c r="D1" s="2460"/>
      <c r="E1" s="2460"/>
      <c r="F1" s="2460"/>
      <c r="G1" s="2460"/>
      <c r="H1" s="2460"/>
      <c r="I1" s="2460"/>
      <c r="J1" s="2460"/>
      <c r="K1" s="2460"/>
      <c r="L1" s="1371"/>
      <c r="M1" s="1371"/>
    </row>
    <row r="2" spans="1:13" ht="12" customHeight="1" x14ac:dyDescent="0.2">
      <c r="B2" s="2462">
        <f>'Single Audit Cover'!E7</f>
        <v>49081030046</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t="s">
        <v>2084</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70C0"/>
  </sheetPr>
  <dimension ref="A1:L48"/>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Quad City Career and Tech Ed Cons</v>
      </c>
      <c r="C1" s="2483"/>
      <c r="D1" s="2483"/>
      <c r="E1" s="2483"/>
      <c r="F1" s="2483"/>
      <c r="G1" s="2483"/>
      <c r="H1" s="2483"/>
      <c r="I1" s="2483"/>
      <c r="J1" s="2483"/>
      <c r="K1" s="2483"/>
      <c r="L1" s="1449"/>
    </row>
    <row r="2" spans="1:12" ht="12.75" customHeight="1" x14ac:dyDescent="0.2">
      <c r="B2" s="2484">
        <f>'Single Audit Cover'!E7</f>
        <v>49081030046</v>
      </c>
      <c r="C2" s="2484"/>
      <c r="D2" s="2484"/>
      <c r="E2" s="2484"/>
      <c r="F2" s="2484"/>
      <c r="G2" s="2484"/>
      <c r="H2" s="2484"/>
      <c r="I2" s="2484"/>
      <c r="J2" s="2484"/>
      <c r="K2" s="2484"/>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5" t="s">
        <v>1308</v>
      </c>
      <c r="C6" s="2485"/>
      <c r="D6" s="2485"/>
      <c r="E6" s="2485"/>
      <c r="F6" s="2485"/>
      <c r="G6" s="2485"/>
      <c r="H6" s="2485"/>
      <c r="I6" s="2485"/>
      <c r="J6" s="2485"/>
      <c r="K6" s="2485"/>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t="s">
        <v>2084</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7"/>
      <c r="G12" s="2467"/>
      <c r="H12" s="2467"/>
      <c r="I12" s="2467"/>
      <c r="J12" s="2467"/>
      <c r="K12" s="246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70C0"/>
  </sheetPr>
  <dimension ref="B1:E73"/>
  <sheetViews>
    <sheetView showGridLines="0" zoomScale="110" zoomScaleNormal="110" workbookViewId="0">
      <selection activeCell="C24" sqref="C2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0" t="str">
        <f>'Single Audit Cover'!A7</f>
        <v>Quad City Career and Tech Ed Cons</v>
      </c>
      <c r="C1" s="2460"/>
      <c r="D1" s="2460"/>
      <c r="E1" s="1469"/>
    </row>
    <row r="2" spans="2:5" s="1279" customFormat="1" ht="12.75" customHeight="1" x14ac:dyDescent="0.2">
      <c r="B2" s="2462">
        <f>'Single Audit Cover'!E7</f>
        <v>49081030046</v>
      </c>
      <c r="C2" s="2462"/>
      <c r="D2" s="2462"/>
      <c r="E2" s="1470"/>
    </row>
    <row r="3" spans="2:5" ht="12.75" customHeight="1" x14ac:dyDescent="0.2">
      <c r="B3" s="2476" t="s">
        <v>1763</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2084</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70C0"/>
  </sheetPr>
  <dimension ref="A1:N72"/>
  <sheetViews>
    <sheetView showGridLines="0" defaultGridColor="0" topLeftCell="A52"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1461475</v>
      </c>
      <c r="E16" s="356"/>
      <c r="F16" s="1733">
        <f>SUM('Acct Summary 7-8'!C17,'Acct Summary 7-8'!D17,'Acct Summary 7-8'!F17)</f>
        <v>1486891</v>
      </c>
      <c r="G16" s="356"/>
      <c r="H16" s="1733">
        <f>SUM(D16-F16)</f>
        <v>-25416</v>
      </c>
      <c r="I16" s="222"/>
      <c r="J16" s="1733">
        <f>SUM('Acct Summary 7-8'!C81,'Acct Summary 7-8'!D81,'Acct Summary 7-8'!F81,'Acct Summary 7-8'!I81)</f>
        <v>38485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70C0"/>
  </sheetPr>
  <dimension ref="A1:R44"/>
  <sheetViews>
    <sheetView showGridLines="0" topLeftCell="A7"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Quad City Career and Tech Ed Cons</v>
      </c>
      <c r="E7" s="391"/>
      <c r="G7" s="252"/>
      <c r="H7" s="387"/>
      <c r="I7" s="387"/>
      <c r="J7" s="387"/>
      <c r="K7" s="387"/>
      <c r="L7" s="329"/>
      <c r="M7" s="329"/>
      <c r="N7" s="329"/>
      <c r="O7" s="329"/>
      <c r="P7" s="329"/>
    </row>
    <row r="8" spans="1:18" ht="12.75" x14ac:dyDescent="0.2">
      <c r="A8" s="329"/>
      <c r="B8" s="329"/>
      <c r="C8" s="389" t="s">
        <v>1125</v>
      </c>
      <c r="D8" s="392">
        <f>COVER!A13</f>
        <v>49081030046</v>
      </c>
      <c r="E8" s="393"/>
      <c r="G8" s="329"/>
      <c r="H8" s="329"/>
      <c r="I8" s="329"/>
      <c r="J8" s="329"/>
      <c r="K8" s="329"/>
      <c r="L8" s="329"/>
      <c r="M8" s="329"/>
      <c r="N8" s="329"/>
      <c r="O8" s="329"/>
      <c r="P8" s="329"/>
    </row>
    <row r="9" spans="1:18" ht="12.75" x14ac:dyDescent="0.2">
      <c r="A9" s="329"/>
      <c r="B9" s="329"/>
      <c r="C9" s="389" t="s">
        <v>713</v>
      </c>
      <c r="D9" s="394" t="str">
        <f>COVER!A15</f>
        <v>Rock Island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2</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38485</v>
      </c>
      <c r="I12" s="404"/>
      <c r="J12" s="404"/>
      <c r="K12" s="405">
        <f>TRUNC((H12/H13*100000),5)/100000</f>
        <v>2.6332985499999999E-2</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1461475</v>
      </c>
      <c r="I13" s="404"/>
      <c r="J13" s="404"/>
      <c r="K13" s="410"/>
      <c r="L13" s="218"/>
      <c r="M13" s="360" t="s">
        <v>1145</v>
      </c>
      <c r="N13" s="360"/>
      <c r="O13" s="411">
        <f>(O11*O12)</f>
        <v>0.7</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1486891</v>
      </c>
      <c r="I17" s="404"/>
      <c r="J17" s="416"/>
      <c r="K17" s="405">
        <f>TRUNC((H17/H18*100000),5)/100000</f>
        <v>1.0173906498</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1461475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-4.2360126999999999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f>IF(K24&gt;=180,"4",IF(K24&gt;=90,"3",IF(K24&gt;=30,"2",1)))</f>
        <v>1</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98424</v>
      </c>
      <c r="I24" s="422"/>
      <c r="J24" s="422"/>
      <c r="K24" s="423">
        <f>TRUNC(((H24/H25*100000)/100000),2)</f>
        <v>23.83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4130.2527799999998</v>
      </c>
      <c r="I25" s="425"/>
      <c r="J25" s="425"/>
      <c r="K25" s="410"/>
      <c r="L25" s="218"/>
      <c r="M25" s="360" t="s">
        <v>1145</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70C0"/>
  </sheetPr>
  <dimension ref="A1:N44"/>
  <sheetViews>
    <sheetView showGridLines="0" defaultGridColor="0" colorId="8" zoomScale="110" zoomScaleNormal="110" workbookViewId="0">
      <pane ySplit="2" topLeftCell="A24" activePane="bottomLeft" state="frozen"/>
      <selection pane="bottomLeft" activeCell="C8" sqref="C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f>103595-5171</f>
        <v>98424</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f>12380+66827</f>
        <v>79207</v>
      </c>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177631</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157683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157683</v>
      </c>
      <c r="N23" s="1688">
        <f>SUM(N21:N22)</f>
        <v>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f>25549+4+204+10131+8306+8+17-3+58885</f>
        <v>103101</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f>12380+23665</f>
        <v>36045</v>
      </c>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139146</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v>9544</v>
      </c>
      <c r="D38" s="466"/>
      <c r="E38" s="466"/>
      <c r="F38" s="466"/>
      <c r="G38" s="466"/>
      <c r="H38" s="466"/>
      <c r="I38" s="466"/>
      <c r="J38" s="467"/>
      <c r="K38" s="466"/>
      <c r="L38" s="481"/>
      <c r="M38" s="497"/>
      <c r="N38" s="497"/>
    </row>
    <row r="39" spans="1:14" s="329" customFormat="1" ht="13.5" customHeight="1" x14ac:dyDescent="0.2">
      <c r="A39" s="496" t="s">
        <v>342</v>
      </c>
      <c r="B39" s="483">
        <v>730</v>
      </c>
      <c r="C39" s="466">
        <v>28941</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157683</v>
      </c>
      <c r="N40" s="497"/>
    </row>
    <row r="41" spans="1:14" ht="13.5" customHeight="1" thickBot="1" x14ac:dyDescent="0.25">
      <c r="A41" s="1736" t="s">
        <v>655</v>
      </c>
      <c r="B41" s="1706"/>
      <c r="C41" s="1688">
        <f>(SUM(C34,C37,C38,C39))</f>
        <v>177631</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157683</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70C0"/>
  </sheetPr>
  <dimension ref="A1:M87"/>
  <sheetViews>
    <sheetView showGridLines="0" defaultGridColor="0" colorId="8" zoomScale="110" zoomScaleNormal="110" zoomScaleSheetLayoutView="100" workbookViewId="0">
      <pane ySplit="2" topLeftCell="A21" activePane="bottomLeft" state="frozen"/>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17909</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980761</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462805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1461475</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c r="D9" s="516"/>
      <c r="E9" s="481"/>
      <c r="F9" s="481"/>
      <c r="G9" s="517"/>
      <c r="H9" s="481"/>
      <c r="I9" s="509" t="s">
        <v>1169</v>
      </c>
      <c r="J9" s="478"/>
      <c r="K9" s="481"/>
      <c r="L9" s="347"/>
    </row>
    <row r="10" spans="1:13" s="519" customFormat="1" ht="13.5" thickBot="1" x14ac:dyDescent="0.25">
      <c r="A10" s="1736" t="s">
        <v>1173</v>
      </c>
      <c r="B10" s="1709"/>
      <c r="C10" s="1688">
        <f>SUM(C8:C9)</f>
        <v>1461475</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416055</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360097</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499</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710240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1486891</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1486891</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6" t="s">
        <v>1655</v>
      </c>
      <c r="B20" s="2127"/>
      <c r="C20" s="1746">
        <f>C8-C17</f>
        <v>-25416</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8" t="s">
        <v>1177</v>
      </c>
      <c r="B77" s="2119"/>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2" t="s">
        <v>597</v>
      </c>
      <c r="B78" s="2123"/>
      <c r="C78" s="1702">
        <f t="shared" ref="C78:K78" si="9">C20+C77</f>
        <v>-25416</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1944</v>
      </c>
      <c r="B79" s="534"/>
      <c r="C79" s="478">
        <v>47022</v>
      </c>
      <c r="D79" s="535"/>
      <c r="E79" s="535"/>
      <c r="F79" s="535"/>
      <c r="G79" s="535"/>
      <c r="H79" s="535"/>
      <c r="I79" s="535"/>
      <c r="J79" s="535"/>
      <c r="K79" s="535"/>
      <c r="L79" s="347"/>
    </row>
    <row r="80" spans="1:12" x14ac:dyDescent="0.2">
      <c r="A80" s="2128" t="s">
        <v>1792</v>
      </c>
      <c r="B80" s="2129"/>
      <c r="C80" s="467">
        <v>16879</v>
      </c>
      <c r="D80" s="467"/>
      <c r="E80" s="467"/>
      <c r="F80" s="467"/>
      <c r="G80" s="467"/>
      <c r="H80" s="467"/>
      <c r="I80" s="467"/>
      <c r="J80" s="467"/>
      <c r="K80" s="467"/>
      <c r="L80" s="347"/>
    </row>
    <row r="81" spans="1:12" ht="13.5" thickBot="1" x14ac:dyDescent="0.25">
      <c r="A81" s="2120" t="s">
        <v>1945</v>
      </c>
      <c r="B81" s="2121"/>
      <c r="C81" s="1688">
        <f>(SUM(C78:C80))</f>
        <v>38485</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-8537</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-0.22182668572170974</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0C0"/>
  </sheetPr>
  <dimension ref="A1:L279"/>
  <sheetViews>
    <sheetView showGridLines="0" defaultGridColor="0" colorId="8" zoomScale="110" zoomScaleNormal="110" zoomScaleSheetLayoutView="75" workbookViewId="0">
      <pane ySplit="2" topLeftCell="A126" activePane="bottomLeft" state="frozen"/>
      <selection pane="bottomLeft" activeCell="C135" sqref="C13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1799</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f>1937+251</f>
        <v>2188</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2188</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f>674+10939</f>
        <v>11613</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4108</v>
      </c>
      <c r="D107" s="466"/>
      <c r="E107" s="466"/>
      <c r="F107" s="466"/>
      <c r="G107" s="466"/>
      <c r="H107" s="466"/>
      <c r="I107" s="466"/>
      <c r="J107" s="467"/>
      <c r="K107" s="466"/>
    </row>
    <row r="108" spans="1:12" ht="12.75" customHeight="1" thickBot="1" x14ac:dyDescent="0.25">
      <c r="A108" s="1708" t="s">
        <v>487</v>
      </c>
      <c r="B108" s="1712"/>
      <c r="C108" s="1707">
        <f>SUM(C95:C107)</f>
        <v>15721</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17909</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1931</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980761</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980761</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980761</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980761</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1800</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462805</v>
      </c>
      <c r="D220" s="466"/>
      <c r="E220" s="468"/>
      <c r="F220" s="468"/>
      <c r="G220" s="466"/>
      <c r="H220" s="468"/>
      <c r="I220" s="468"/>
      <c r="J220" s="468"/>
      <c r="K220" s="468"/>
    </row>
    <row r="221" spans="1:11" ht="12.75" customHeight="1" thickBot="1" x14ac:dyDescent="0.25">
      <c r="A221" s="1723" t="s">
        <v>1085</v>
      </c>
      <c r="B221" s="1724"/>
      <c r="C221" s="1707">
        <f>SUM(C219:C220)</f>
        <v>462805</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1932</v>
      </c>
      <c r="B261" s="470">
        <v>4981</v>
      </c>
      <c r="C261" s="575"/>
      <c r="D261" s="576"/>
      <c r="E261" s="468"/>
      <c r="F261" s="576"/>
      <c r="G261" s="576"/>
      <c r="H261" s="468"/>
      <c r="I261" s="468"/>
      <c r="J261" s="468"/>
      <c r="K261" s="468"/>
    </row>
    <row r="262" spans="1:11" ht="12.75" customHeight="1" thickTop="1" thickBot="1" x14ac:dyDescent="0.25">
      <c r="A262" s="1931"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462805</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462805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1461475</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70C0"/>
  </sheetPr>
  <dimension ref="A1:N368"/>
  <sheetViews>
    <sheetView showGridLines="0" defaultGridColor="0" colorId="8" zoomScale="110" zoomScaleNormal="110" workbookViewId="0">
      <pane ySplit="2" topLeftCell="A126" activePane="bottomLeft" state="frozen"/>
      <selection pane="bottomLeft" activeCell="E111" sqref="E11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61644</v>
      </c>
      <c r="D13" s="466">
        <v>18005</v>
      </c>
      <c r="E13" s="466">
        <v>5948</v>
      </c>
      <c r="F13" s="466">
        <f>64944+55717</f>
        <v>120661</v>
      </c>
      <c r="G13" s="466">
        <f>130078+79424</f>
        <v>209502</v>
      </c>
      <c r="H13" s="466">
        <v>295</v>
      </c>
      <c r="I13" s="467"/>
      <c r="J13" s="467"/>
      <c r="K13" s="1671">
        <f t="shared" si="0"/>
        <v>416055</v>
      </c>
      <c r="L13" s="466">
        <v>365811</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61644</v>
      </c>
      <c r="D33" s="1670">
        <f t="shared" ref="D33:L33" si="1">SUM(D5:D32)</f>
        <v>18005</v>
      </c>
      <c r="E33" s="1670">
        <f t="shared" si="1"/>
        <v>5948</v>
      </c>
      <c r="F33" s="1670">
        <f t="shared" si="1"/>
        <v>120661</v>
      </c>
      <c r="G33" s="1670">
        <f t="shared" si="1"/>
        <v>209502</v>
      </c>
      <c r="H33" s="1670">
        <f t="shared" si="1"/>
        <v>295</v>
      </c>
      <c r="I33" s="1670">
        <f t="shared" si="1"/>
        <v>0</v>
      </c>
      <c r="J33" s="1670">
        <f t="shared" si="1"/>
        <v>0</v>
      </c>
      <c r="K33" s="1670">
        <f t="shared" si="1"/>
        <v>416055</v>
      </c>
      <c r="L33" s="1670">
        <f t="shared" si="1"/>
        <v>365811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44451</v>
      </c>
      <c r="D37" s="466">
        <v>12746</v>
      </c>
      <c r="E37" s="466">
        <v>25423</v>
      </c>
      <c r="F37" s="466">
        <v>3067</v>
      </c>
      <c r="G37" s="466"/>
      <c r="H37" s="466"/>
      <c r="I37" s="467"/>
      <c r="J37" s="467"/>
      <c r="K37" s="1671">
        <f t="shared" si="2"/>
        <v>85687</v>
      </c>
      <c r="L37" s="466">
        <v>38409</v>
      </c>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44451</v>
      </c>
      <c r="D42" s="1670">
        <f t="shared" ref="D42:L42" si="3">SUM(D36:D41)</f>
        <v>12746</v>
      </c>
      <c r="E42" s="1670">
        <f t="shared" si="3"/>
        <v>25423</v>
      </c>
      <c r="F42" s="1670">
        <f t="shared" si="3"/>
        <v>3067</v>
      </c>
      <c r="G42" s="1670">
        <f t="shared" si="3"/>
        <v>0</v>
      </c>
      <c r="H42" s="1670">
        <f t="shared" si="3"/>
        <v>0</v>
      </c>
      <c r="I42" s="1670">
        <f t="shared" si="3"/>
        <v>0</v>
      </c>
      <c r="J42" s="1670">
        <f t="shared" si="3"/>
        <v>0</v>
      </c>
      <c r="K42" s="1670">
        <f t="shared" si="3"/>
        <v>85687</v>
      </c>
      <c r="L42" s="1670">
        <f t="shared" si="3"/>
        <v>38409</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85096</v>
      </c>
      <c r="D44" s="481">
        <v>23202</v>
      </c>
      <c r="E44" s="481">
        <f>30475+225</f>
        <v>30700</v>
      </c>
      <c r="F44" s="481">
        <f>900+300</f>
        <v>1200</v>
      </c>
      <c r="G44" s="481"/>
      <c r="H44" s="481"/>
      <c r="I44" s="467"/>
      <c r="J44" s="467"/>
      <c r="K44" s="1672">
        <f>SUM(C44:J44)</f>
        <v>140198</v>
      </c>
      <c r="L44" s="481">
        <v>267207</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85096</v>
      </c>
      <c r="D47" s="1670">
        <f t="shared" ref="D47:K47" si="4">SUM(D44:D46)</f>
        <v>23202</v>
      </c>
      <c r="E47" s="1670">
        <f t="shared" si="4"/>
        <v>30700</v>
      </c>
      <c r="F47" s="1670">
        <f t="shared" si="4"/>
        <v>1200</v>
      </c>
      <c r="G47" s="1670">
        <f t="shared" si="4"/>
        <v>0</v>
      </c>
      <c r="H47" s="1670">
        <f t="shared" si="4"/>
        <v>0</v>
      </c>
      <c r="I47" s="1670">
        <f t="shared" si="4"/>
        <v>0</v>
      </c>
      <c r="J47" s="1670">
        <f t="shared" si="4"/>
        <v>0</v>
      </c>
      <c r="K47" s="1670">
        <f t="shared" si="4"/>
        <v>140198</v>
      </c>
      <c r="L47" s="1670">
        <f>SUM(L44:L46)</f>
        <v>267207</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c r="D50" s="466"/>
      <c r="E50" s="466"/>
      <c r="F50" s="466"/>
      <c r="G50" s="466"/>
      <c r="H50" s="466"/>
      <c r="I50" s="467"/>
      <c r="J50" s="467"/>
      <c r="K50" s="1672">
        <f>SUM(C50:J50)</f>
        <v>0</v>
      </c>
      <c r="L50" s="466"/>
    </row>
    <row r="51" spans="1:14" x14ac:dyDescent="0.2">
      <c r="A51" s="1504" t="s">
        <v>42</v>
      </c>
      <c r="B51" s="614">
        <v>2330</v>
      </c>
      <c r="C51" s="466">
        <v>85695</v>
      </c>
      <c r="D51" s="466">
        <v>22415</v>
      </c>
      <c r="E51" s="466">
        <v>10260</v>
      </c>
      <c r="F51" s="466">
        <v>1036</v>
      </c>
      <c r="G51" s="466"/>
      <c r="H51" s="466"/>
      <c r="I51" s="467"/>
      <c r="J51" s="467"/>
      <c r="K51" s="1672">
        <f>SUM(C51:J51)</f>
        <v>119406</v>
      </c>
      <c r="L51" s="466">
        <v>128403</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85695</v>
      </c>
      <c r="D53" s="1670">
        <f t="shared" ref="D53:L53" si="5">SUM(D49:D52)</f>
        <v>22415</v>
      </c>
      <c r="E53" s="1670">
        <f t="shared" si="5"/>
        <v>10260</v>
      </c>
      <c r="F53" s="1670">
        <f t="shared" si="5"/>
        <v>1036</v>
      </c>
      <c r="G53" s="1670">
        <f t="shared" si="5"/>
        <v>0</v>
      </c>
      <c r="H53" s="1670">
        <f t="shared" si="5"/>
        <v>0</v>
      </c>
      <c r="I53" s="1670">
        <f t="shared" si="5"/>
        <v>0</v>
      </c>
      <c r="J53" s="1670">
        <f t="shared" si="5"/>
        <v>0</v>
      </c>
      <c r="K53" s="1670">
        <f t="shared" si="5"/>
        <v>119406</v>
      </c>
      <c r="L53" s="1670">
        <f t="shared" si="5"/>
        <v>128403</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5080</v>
      </c>
      <c r="D60" s="466">
        <v>1360</v>
      </c>
      <c r="E60" s="466">
        <v>30</v>
      </c>
      <c r="F60" s="466"/>
      <c r="G60" s="466"/>
      <c r="H60" s="466"/>
      <c r="I60" s="467"/>
      <c r="J60" s="467"/>
      <c r="K60" s="1672">
        <f t="shared" si="7"/>
        <v>6470</v>
      </c>
      <c r="L60" s="466">
        <v>6568</v>
      </c>
      <c r="M60" s="609"/>
      <c r="N60" s="609"/>
    </row>
    <row r="61" spans="1:14" s="343" customFormat="1" x14ac:dyDescent="0.2">
      <c r="A61" s="1504" t="s">
        <v>197</v>
      </c>
      <c r="B61" s="614">
        <v>2540</v>
      </c>
      <c r="C61" s="466"/>
      <c r="D61" s="466"/>
      <c r="E61" s="466">
        <v>6758</v>
      </c>
      <c r="F61" s="466">
        <v>1578</v>
      </c>
      <c r="G61" s="466"/>
      <c r="H61" s="466"/>
      <c r="I61" s="467"/>
      <c r="J61" s="467"/>
      <c r="K61" s="1672">
        <f t="shared" si="7"/>
        <v>8336</v>
      </c>
      <c r="L61" s="466">
        <v>16672</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5080</v>
      </c>
      <c r="D65" s="1670">
        <f t="shared" ref="D65:L65" si="8">SUM(D59:D64)</f>
        <v>1360</v>
      </c>
      <c r="E65" s="1670">
        <f t="shared" si="8"/>
        <v>6788</v>
      </c>
      <c r="F65" s="1670">
        <f t="shared" si="8"/>
        <v>1578</v>
      </c>
      <c r="G65" s="1670">
        <f t="shared" si="8"/>
        <v>0</v>
      </c>
      <c r="H65" s="1670">
        <f t="shared" si="8"/>
        <v>0</v>
      </c>
      <c r="I65" s="1670">
        <f t="shared" si="8"/>
        <v>0</v>
      </c>
      <c r="J65" s="1670">
        <f t="shared" si="8"/>
        <v>0</v>
      </c>
      <c r="K65" s="1670">
        <f t="shared" si="8"/>
        <v>14806</v>
      </c>
      <c r="L65" s="1670">
        <f t="shared" si="8"/>
        <v>23240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220322</v>
      </c>
      <c r="D74" s="1677">
        <f t="shared" ref="D74:K74" si="10">SUM(D42,D47,D53,D57,D65,D72,D73)</f>
        <v>59723</v>
      </c>
      <c r="E74" s="1677">
        <f t="shared" si="10"/>
        <v>73171</v>
      </c>
      <c r="F74" s="1677">
        <f t="shared" si="10"/>
        <v>6881</v>
      </c>
      <c r="G74" s="1677">
        <f t="shared" si="10"/>
        <v>0</v>
      </c>
      <c r="H74" s="1677">
        <f t="shared" si="10"/>
        <v>0</v>
      </c>
      <c r="I74" s="1677">
        <f t="shared" si="10"/>
        <v>0</v>
      </c>
      <c r="J74" s="1677">
        <f t="shared" si="10"/>
        <v>0</v>
      </c>
      <c r="K74" s="1677">
        <f t="shared" si="10"/>
        <v>360097</v>
      </c>
      <c r="L74" s="1677">
        <f>SUM(L42,L47,L53,L57,L65,L72,L73)</f>
        <v>457259</v>
      </c>
    </row>
    <row r="75" spans="1:14" s="259" customFormat="1" ht="15.75" customHeight="1" thickTop="1" thickBot="1" x14ac:dyDescent="0.25">
      <c r="A75" s="1610" t="s">
        <v>47</v>
      </c>
      <c r="B75" s="1611" t="s">
        <v>575</v>
      </c>
      <c r="C75" s="573"/>
      <c r="D75" s="573"/>
      <c r="E75" s="573">
        <v>260</v>
      </c>
      <c r="F75" s="573">
        <v>239</v>
      </c>
      <c r="G75" s="573"/>
      <c r="H75" s="573"/>
      <c r="I75" s="531"/>
      <c r="J75" s="531"/>
      <c r="K75" s="1670">
        <f>SUM(C75:J75)</f>
        <v>499</v>
      </c>
      <c r="L75" s="576">
        <v>1000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v>1743</v>
      </c>
      <c r="F81" s="616"/>
      <c r="G81" s="616"/>
      <c r="H81" s="466">
        <f>7886+1704</f>
        <v>9590</v>
      </c>
      <c r="I81" s="477"/>
      <c r="J81" s="477"/>
      <c r="K81" s="1671">
        <f t="shared" si="11"/>
        <v>11333</v>
      </c>
      <c r="L81" s="466">
        <v>19030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1743</v>
      </c>
      <c r="F84" s="616"/>
      <c r="G84" s="616"/>
      <c r="H84" s="1670">
        <f>SUM(H78:H83)</f>
        <v>9590</v>
      </c>
      <c r="I84" s="477"/>
      <c r="J84" s="477"/>
      <c r="K84" s="1670">
        <f>SUM(K78:K83)</f>
        <v>11333</v>
      </c>
      <c r="L84" s="1670">
        <f>SUM(L78:L83)</f>
        <v>19030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v>698907</v>
      </c>
      <c r="I96" s="477"/>
      <c r="J96" s="477"/>
      <c r="K96" s="1677">
        <f t="shared" si="12"/>
        <v>698907</v>
      </c>
      <c r="L96" s="530">
        <v>748907</v>
      </c>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698907</v>
      </c>
      <c r="I100" s="477"/>
      <c r="J100" s="477"/>
      <c r="K100" s="1677">
        <f>SUM(K93:K99)</f>
        <v>698907</v>
      </c>
      <c r="L100" s="1677">
        <f>SUM(L93:L99)</f>
        <v>748907</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1743</v>
      </c>
      <c r="F102" s="616"/>
      <c r="G102" s="616"/>
      <c r="H102" s="1677">
        <f>SUM(H84,H92,H100,H101)</f>
        <v>708497</v>
      </c>
      <c r="I102" s="477"/>
      <c r="J102" s="477"/>
      <c r="K102" s="1677">
        <f>SUM(K84,K92,K100,K101)</f>
        <v>710240</v>
      </c>
      <c r="L102" s="1677">
        <f>SUM(L84,L92,L100,L101)</f>
        <v>767937</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281966</v>
      </c>
      <c r="D114" s="1670">
        <f t="shared" ref="D114:K114" si="13">SUM(D33,D74,D75,D102,D112,D113)</f>
        <v>77728</v>
      </c>
      <c r="E114" s="1670">
        <f t="shared" si="13"/>
        <v>81122</v>
      </c>
      <c r="F114" s="1670">
        <f t="shared" si="13"/>
        <v>127781</v>
      </c>
      <c r="G114" s="1670">
        <f t="shared" si="13"/>
        <v>209502</v>
      </c>
      <c r="H114" s="1670">
        <f>SUM(H33,H74,H75,H102,H112,H113)</f>
        <v>708792</v>
      </c>
      <c r="I114" s="1670">
        <f t="shared" si="13"/>
        <v>0</v>
      </c>
      <c r="J114" s="1670">
        <f t="shared" si="13"/>
        <v>0</v>
      </c>
      <c r="K114" s="1670">
        <f t="shared" si="13"/>
        <v>1486891</v>
      </c>
      <c r="L114" s="1670">
        <f>SUM(L33,L74,L75,L102,L112,L113)</f>
        <v>1592007</v>
      </c>
    </row>
    <row r="115" spans="1:14" ht="13.5" thickTop="1" x14ac:dyDescent="0.2">
      <c r="A115" s="2181" t="s">
        <v>996</v>
      </c>
      <c r="B115" s="2182"/>
      <c r="C115" s="618"/>
      <c r="D115" s="618"/>
      <c r="E115" s="618"/>
      <c r="F115" s="618"/>
      <c r="G115" s="618"/>
      <c r="H115" s="618"/>
      <c r="I115" s="618"/>
      <c r="J115" s="618"/>
      <c r="K115" s="1684">
        <f>'Revenues 9-14'!C268-'Expenditures 15-22'!K114</f>
        <v>-25416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2055</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1841</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1" t="s">
        <v>620</v>
      </c>
      <c r="B151" s="2153"/>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4" t="s">
        <v>1178</v>
      </c>
      <c r="B152" s="2175"/>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1841</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1843</v>
      </c>
      <c r="C158" s="616"/>
      <c r="D158" s="616"/>
      <c r="E158" s="616"/>
      <c r="F158" s="616"/>
      <c r="G158" s="616"/>
      <c r="H158" s="467"/>
      <c r="I158" s="616"/>
      <c r="J158" s="616"/>
      <c r="K158" s="1671">
        <f>H158</f>
        <v>0</v>
      </c>
      <c r="L158" s="467"/>
      <c r="M158" s="619"/>
      <c r="N158" s="619"/>
    </row>
    <row r="159" spans="1:14" s="620" customFormat="1" ht="12" x14ac:dyDescent="0.2">
      <c r="A159" s="1826" t="s">
        <v>1844</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1845</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81" t="s">
        <v>996</v>
      </c>
      <c r="B175" s="2182"/>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2055</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81" t="s">
        <v>996</v>
      </c>
      <c r="B211" s="2182"/>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1841</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2" t="s">
        <v>505</v>
      </c>
      <c r="B295" s="2173"/>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81" t="s">
        <v>996</v>
      </c>
      <c r="B296" s="2182"/>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9" t="s">
        <v>277</v>
      </c>
      <c r="B312" s="2170"/>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1847</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1841</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1843</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1848</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7" t="s">
        <v>996</v>
      </c>
      <c r="B343" s="2168"/>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row>
    <row r="355" spans="1:14" ht="12.75" customHeight="1" x14ac:dyDescent="0.2">
      <c r="A355" s="1513" t="s">
        <v>1850</v>
      </c>
      <c r="B355" s="690" t="s">
        <v>1843</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1" t="s">
        <v>996</v>
      </c>
      <c r="B368" s="2182"/>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6ce3111e-7420-4802-b50a-75d4e9a0b980"/>
    <ds:schemaRef ds:uri="http://schemas.microsoft.com/office/2006/documentManagement/types"/>
    <ds:schemaRef ds:uri="http://schemas.microsoft.com/office/infopath/2007/PartnerControls"/>
    <ds:schemaRef ds:uri="http://purl.org/dc/elements/1.1/"/>
    <ds:schemaRef ds:uri="http://purl.org/dc/dcmitype/"/>
    <ds:schemaRef ds:uri="4d435f69-8686-490b-bd6d-b153bf22ab50"/>
    <ds:schemaRef ds:uri="http://schemas.openxmlformats.org/package/2006/metadata/core-properties"/>
    <ds:schemaRef ds:uri="d21dc803-237d-4c68-8692-8d731fd29118"/>
    <ds:schemaRef ds:uri="http://schemas.microsoft.com/sharepoint/v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2019-11-13T02:07:13Z</cp:lastPrinted>
  <dcterms:created xsi:type="dcterms:W3CDTF">2003-10-29T19:06:34Z</dcterms:created>
  <dcterms:modified xsi:type="dcterms:W3CDTF">2020-01-14T21:57:21Z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