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14_{99B97CA7-F88D-4510-BD21-67610DF105A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L334" i="29" l="1"/>
  <c r="B7795" i="106"/>
  <c r="L357" i="29" l="1"/>
  <c r="L285" i="29" l="1"/>
  <c r="L160" i="29"/>
  <c r="L137" i="29"/>
  <c r="B15" i="7" l="1"/>
  <c r="B7793" i="106"/>
  <c r="K355" i="29"/>
  <c r="B7794" i="106" s="1"/>
  <c r="H334" i="29"/>
  <c r="B7789" i="106" s="1"/>
  <c r="B7785" i="106"/>
  <c r="K332" i="29"/>
  <c r="B7786" i="106" s="1"/>
  <c r="B7814" i="106"/>
  <c r="D7814" i="106" s="1"/>
  <c r="B7810" i="106"/>
  <c r="D7810" i="106" s="1"/>
  <c r="B7816" i="106"/>
  <c r="D7816" i="106" s="1"/>
  <c r="B7779" i="106"/>
  <c r="K158" i="29"/>
  <c r="B7780" i="106" s="1"/>
  <c r="B7809" i="106"/>
  <c r="D7809" i="106" s="1"/>
  <c r="F166" i="34"/>
  <c r="B7812" i="106"/>
  <c r="D7812" i="106" s="1"/>
  <c r="B7787" i="106"/>
  <c r="K333" i="29"/>
  <c r="B7788" i="106" s="1"/>
  <c r="B5196" i="106"/>
  <c r="B7774" i="106"/>
  <c r="K133" i="29"/>
  <c r="B7776" i="106" s="1"/>
  <c r="E137" i="29"/>
  <c r="E139" i="29" s="1"/>
  <c r="B7815" i="106"/>
  <c r="D7815" i="106" s="1"/>
  <c r="K356" i="29"/>
  <c r="B7781" i="106"/>
  <c r="K159" i="29"/>
  <c r="B7782" i="106" s="1"/>
  <c r="B7783" i="106"/>
  <c r="K282" i="29"/>
  <c r="B7784" i="106" s="1"/>
  <c r="D285" i="29"/>
  <c r="H160" i="29"/>
  <c r="K157" i="29"/>
  <c r="B7777" i="106"/>
  <c r="B7775" i="106"/>
  <c r="H137" i="29"/>
  <c r="F29" i="34"/>
  <c r="B7811" i="106"/>
  <c r="D7811" i="106" s="1"/>
  <c r="H357" i="29"/>
  <c r="B7791" i="106"/>
  <c r="K354" i="29"/>
  <c r="F167" i="34"/>
  <c r="B7813" i="106"/>
  <c r="D7813" i="106" s="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K357" i="29" l="1"/>
  <c r="K15" i="4" s="1"/>
  <c r="B7792" i="106"/>
  <c r="K334" i="29"/>
  <c r="F74" i="34" s="1"/>
  <c r="B7778" i="106"/>
  <c r="K160" i="29"/>
  <c r="B7790" i="106"/>
  <c r="J15" i="4"/>
  <c r="B7796" i="106" s="1"/>
  <c r="F43" i="181"/>
  <c r="G43" i="181" s="1"/>
  <c r="F42" i="181"/>
  <c r="G42" i="181" s="1"/>
  <c r="F33" i="181"/>
  <c r="G33" i="181" s="1"/>
  <c r="F29" i="181"/>
  <c r="G29" i="181" s="1"/>
  <c r="F27" i="181"/>
  <c r="G27" i="181" s="1"/>
  <c r="F25" i="181"/>
  <c r="G25" i="181" s="1"/>
  <c r="F19" i="181"/>
  <c r="G19" i="181" s="1"/>
  <c r="F18" i="181"/>
  <c r="G18" i="181" s="1"/>
  <c r="D141" i="181"/>
  <c r="F60" i="34" l="1"/>
  <c r="E15" i="4"/>
  <c r="D80" i="36"/>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5" i="127"/>
  <c r="B66" i="127"/>
  <c r="D26" i="108"/>
  <c r="F26" i="108"/>
  <c r="E27" i="108"/>
  <c r="G27"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D11" i="37"/>
  <c r="D22" i="37"/>
  <c r="D24" i="37"/>
  <c r="B4270" i="106" s="1"/>
  <c r="D4270" i="106" s="1"/>
  <c r="L5" i="11"/>
  <c r="B2056" i="106" s="1"/>
  <c r="D2056" i="106" s="1"/>
  <c r="G29" i="108" l="1"/>
  <c r="E29" i="108"/>
  <c r="F27" i="108"/>
  <c r="F46" i="34"/>
  <c r="F44" i="34"/>
  <c r="F42" i="34"/>
  <c r="F37" i="34"/>
  <c r="B6289" i="106"/>
  <c r="D6289" i="106" s="1"/>
  <c r="L22" i="37"/>
  <c r="J22" i="37"/>
  <c r="D69" i="36"/>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I151" i="29" l="1"/>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D8" i="146"/>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D82" i="4"/>
  <c r="B6268" i="106" s="1"/>
  <c r="D6268" i="106" s="1"/>
  <c r="D41" i="3"/>
  <c r="B124" i="106" s="1"/>
  <c r="D124" i="106" s="1"/>
  <c r="N21" i="3"/>
  <c r="B140" i="106"/>
  <c r="D140" i="106" s="1"/>
  <c r="E41" i="3"/>
  <c r="J16" i="37"/>
  <c r="B4269" i="106" s="1"/>
  <c r="D4269" i="106" s="1"/>
  <c r="D76" i="36"/>
  <c r="B2913" i="106"/>
  <c r="D2913" i="106" s="1"/>
  <c r="D50" i="36"/>
  <c r="B92" i="106"/>
  <c r="D92" i="106" s="1"/>
  <c r="C41" i="3"/>
  <c r="B3568" i="106"/>
  <c r="D3568" i="106" s="1"/>
  <c r="D52" i="36"/>
  <c r="D45"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l="1"/>
  <c r="B6277" i="106" s="1"/>
  <c r="D6277"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<sst xmlns="http://schemas.openxmlformats.org/spreadsheetml/2006/main" count="5056" uniqueCount="2087">
  <si>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</si>
  <si>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</si>
  <si>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</si>
  <si>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</si>
  <si>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</si>
  <si>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</si>
  <si>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</si>
  <si>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</si>
  <si>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</si>
  <si>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</si>
  <si>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</si>
  <si>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</si>
  <si>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</si>
  <si>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</si>
  <si>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</si>
  <si>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</si>
  <si>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</si>
  <si>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</si>
  <si>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</si>
  <si>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</si>
  <si>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</si>
  <si>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</si>
  <si>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</si>
  <si>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</si>
  <si>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</si>
  <si>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</si>
  <si>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</si>
  <si>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</si>
  <si>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</si>
  <si>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</si>
  <si>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</si>
  <si>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</si>
  <si>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</si>
  <si>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</si>
  <si>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</si>
  <si>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</si>
  <si>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</si>
  <si>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</si>
  <si>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</si>
  <si>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</si>
  <si>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</si>
  <si>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</si>
  <si>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</si>
  <si>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</si>
  <si>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</si>
  <si>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</si>
  <si>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</si>
  <si>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</si>
  <si>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</si>
  <si>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</si>
  <si>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</si>
  <si>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</si>
  <si>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</si>
  <si>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</si>
  <si>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</si>
  <si>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</si>
  <si>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</si>
  <si>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</si>
  <si>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</si>
  <si>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</si>
  <si>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</si>
  <si>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</si>
  <si>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</si>
  <si>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</si>
  <si>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</si>
  <si>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</si>
  <si>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</si>
  <si>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</si>
  <si>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</si>
  <si>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</si>
  <si>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</si>
  <si>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</si>
  <si>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</si>
  <si>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</si>
  <si>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</si>
  <si>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</si>
  <si>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</si>
  <si>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</si>
  <si>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</si>
  <si>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</si>
  <si>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</si>
  <si>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</si>
  <si>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</si>
  <si>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</si>
  <si>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</si>
  <si>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</si>
  <si>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</si>
  <si>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</si>
  <si>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</si>
  <si>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</si>
  <si>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</si>
  <si>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</si>
  <si>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</si>
  <si>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</si>
  <si>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</si>
  <si>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</si>
  <si>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</si>
  <si>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</si>
  <si>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</si>
  <si>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</si>
  <si>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</si>
  <si>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</si>
  <si>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</si>
  <si>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</si>
  <si>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</si>
  <si>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</si>
  <si>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</si>
  <si>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</si>
  <si>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</si>
  <si>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</si>
  <si>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</si>
  <si>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</si>
  <si>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</si>
  <si>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</si>
  <si>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</si>
  <si>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</si>
  <si>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</si>
  <si>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</si>
  <si>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</si>
  <si>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</si>
  <si>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</si>
  <si>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</si>
  <si>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</si>
  <si>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</si>
  <si>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</si>
  <si>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</si>
  <si>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</si>
  <si>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</si>
  <si>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</si>
  <si>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</si>
  <si>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</si>
  <si>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</si>
  <si>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</si>
  <si>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</si>
  <si>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</si>
  <si>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</si>
  <si>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</si>
  <si>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</si>
  <si>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</si>
  <si>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</si>
  <si>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</si>
  <si>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</si>
  <si>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</si>
  <si>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</si>
  <si>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</si>
  <si>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</si>
  <si>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</si>
  <si>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</si>
  <si>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</si>
  <si>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</si>
  <si>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</si>
  <si>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</si>
  <si>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</si>
  <si>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</si>
  <si>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</si>
  <si>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</si>
  <si>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</si>
  <si>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</si>
  <si>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</si>
  <si>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</si>
  <si>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</si>
  <si>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</si>
  <si>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</si>
  <si>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</si>
  <si>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</si>
  <si>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</si>
  <si>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</si>
  <si>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</si>
  <si>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</si>
  <si>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</si>
  <si>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</si>
  <si>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</si>
  <si>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</si>
  <si>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</si>
  <si>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</si>
  <si>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</si>
  <si>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</si>
  <si>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</si>
  <si>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</si>
  <si>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</si>
  <si>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</si>
  <si>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</si>
  <si>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</si>
  <si>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</si>
  <si>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</si>
  <si>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</si>
  <si>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</si>
  <si>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</si>
  <si>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</si>
  <si>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</si>
  <si>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</si>
  <si>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</si>
  <si>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</si>
  <si>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</si>
  <si>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</si>
  <si>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</si>
  <si>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</si>
  <si>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</si>
  <si>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</si>
  <si>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</si>
  <si>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</si>
  <si>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</si>
  <si>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</si>
  <si>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</si>
  <si>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</si>
  <si>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</si>
  <si>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</si>
  <si>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</si>
  <si>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</si>
  <si>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</si>
  <si>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</si>
  <si>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</si>
  <si>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</si>
  <si>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</si>
  <si>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</si>
  <si>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</si>
  <si>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</si>
  <si>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</si>
  <si>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</si>
  <si>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</si>
  <si>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</si>
  <si>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</si>
  <si>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</si>
  <si>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</si>
  <si>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</si>
  <si>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</si>
  <si>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</si>
  <si>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</si>
  <si>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</si>
  <si>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</si>
  <si>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</si>
  <si>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</si>
  <si>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</si>
  <si>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</si>
  <si>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</si>
  <si>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</si>
  <si>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</si>
  <si>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</si>
  <si>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</si>
  <si>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</si>
  <si>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</si>
  <si>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</si>
  <si>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</si>
  <si>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</si>
  <si>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</si>
  <si>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</si>
  <si>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</si>
  <si>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</si>
  <si>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</si>
  <si>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</si>
  <si>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</si>
  <si>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</si>
  <si>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</si>
  <si>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</si>
  <si>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</si>
  <si>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</si>
  <si>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</si>
  <si>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</si>
  <si>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</si>
  <si>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</si>
  <si>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</si>
  <si>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</si>
  <si>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</si>
  <si>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</si>
  <si>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</si>
  <si>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</si>
  <si>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</si>
  <si>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</si>
  <si>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</si>
  <si>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</si>
  <si>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</si>
  <si>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</si>
  <si>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</si>
  <si>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</si>
  <si>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</si>
  <si>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</si>
  <si>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</si>
  <si>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</si>
  <si>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</si>
  <si>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</si>
  <si>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</si>
  <si>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</si>
  <si>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</si>
  <si>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</si>
  <si>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</si>
  <si>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</si>
  <si>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</si>
  <si>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</si>
  <si>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</si>
  <si>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</si>
  <si>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</si>
  <si>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</si>
  <si>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</si>
  <si>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</si>
  <si>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</si>
  <si>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</si>
  <si>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</si>
  <si>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</si>
  <si>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</si>
  <si>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</si>
  <si>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</si>
  <si>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</si>
  <si>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</si>
  <si>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</si>
  <si>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</si>
  <si>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</si>
  <si>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</si>
  <si>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</si>
  <si>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</si>
  <si>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</si>
  <si>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</si>
  <si>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</si>
  <si>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</si>
  <si>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</si>
  <si>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</si>
  <si>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</si>
  <si>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</si>
  <si>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</si>
  <si>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</si>
  <si>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</si>
  <si>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</si>
  <si>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</si>
  <si>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</si>
  <si>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</si>
  <si>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</si>
  <si>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</si>
  <si>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</si>
  <si>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</si>
  <si>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</si>
  <si>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</si>
  <si>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</si>
  <si>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</si>
  <si>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</si>
  <si>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</si>
  <si>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</si>
  <si>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</si>
  <si>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</si>
  <si>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</si>
  <si>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</si>
  <si>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</si>
  <si>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</si>
  <si>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</si>
  <si>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</si>
  <si>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</si>
  <si>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</si>
  <si>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</si>
  <si>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</si>
  <si>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</si>
  <si>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</si>
  <si>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</si>
  <si>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</si>
  <si>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</si>
  <si>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</si>
  <si>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</si>
  <si>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</si>
  <si>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</si>
  <si>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</si>
  <si>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</si>
  <si>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</si>
  <si>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</si>
  <si>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</si>
  <si>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</si>
  <si>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</si>
  <si>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</si>
  <si>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</si>
  <si>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</si>
  <si>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</si>
  <si>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</si>
  <si>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</si>
  <si>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</si>
  <si>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</si>
  <si>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</si>
  <si>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</si>
  <si>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</si>
  <si>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</si>
  <si>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</si>
  <si>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</si>
  <si>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</si>
  <si>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</si>
  <si>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</si>
  <si>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</si>
  <si>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</si>
  <si>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</si>
  <si>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</si>
  <si>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</si>
  <si>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</si>
  <si>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</si>
  <si>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</si>
  <si>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</si>
  <si>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</si>
  <si>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</si>
  <si>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</si>
  <si>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</si>
  <si>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</si>
  <si>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</si>
  <si>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</si>
  <si>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</si>
  <si>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</si>
  <si>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</si>
  <si>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</si>
  <si>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</si>
  <si>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</si>
  <si>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</si>
  <si>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</si>
  <si>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</si>
  <si>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</si>
  <si>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</si>
  <si>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</si>
  <si>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</si>
  <si>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</si>
  <si>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</si>
  <si>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</si>
  <si>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</si>
  <si>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</si>
  <si>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</si>
  <si>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</si>
  <si>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</si>
  <si>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</si>
  <si>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</si>
  <si>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</si>
  <si>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</si>
  <si>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</si>
  <si>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</si>
  <si>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</si>
  <si>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</si>
  <si>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</si>
  <si>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</si>
  <si>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</si>
  <si>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</si>
  <si>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</si>
  <si>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</si>
  <si>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</si>
  <si>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</si>
  <si>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</si>
  <si>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</si>
  <si>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</si>
  <si>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</si>
  <si>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</si>
  <si>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</si>
  <si>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</si>
  <si>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</si>
  <si>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</si>
  <si>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</si>
  <si>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</si>
  <si>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</si>
  <si>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</si>
  <si>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</si>
  <si>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</si>
  <si>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</si>
  <si>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</si>
  <si>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</si>
  <si>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</si>
  <si>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</si>
  <si>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</si>
  <si>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</si>
  <si>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</si>
  <si>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</si>
  <si>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</si>
  <si>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</si>
  <si>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</si>
  <si>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</si>
  <si>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</si>
  <si>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</si>
  <si>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</si>
  <si>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</si>
  <si>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</si>
  <si>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</si>
  <si>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</si>
  <si>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</si>
  <si>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</si>
  <si>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</si>
  <si>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</si>
  <si>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</si>
  <si>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</si>
  <si>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</si>
  <si>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</si>
  <si>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</si>
  <si>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</si>
  <si>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</si>
  <si>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</si>
  <si>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</si>
  <si>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</si>
  <si>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</si>
  <si>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</si>
  <si>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</si>
  <si>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</si>
  <si>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</si>
  <si>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</si>
  <si>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</si>
  <si>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</si>
  <si>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</si>
  <si>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</si>
  <si>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</si>
  <si>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</si>
  <si>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</si>
  <si>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</si>
  <si>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</si>
  <si>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</si>
  <si>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</si>
  <si>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</si>
  <si>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</si>
  <si>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</si>
  <si>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</si>
  <si>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</si>
  <si>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</si>
  <si>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</si>
  <si>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</si>
  <si>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</si>
  <si>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</si>
  <si>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</si>
  <si>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</si>
  <si>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</si>
  <si>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</si>
  <si>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</si>
  <si>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</si>
  <si>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</si>
  <si>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</si>
  <si>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</si>
  <si>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</si>
  <si>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</si>
  <si>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</si>
  <si>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</si>
  <si>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</si>
  <si>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</si>
  <si>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</si>
  <si>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</si>
  <si>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</si>
  <si>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</si>
  <si>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</si>
  <si>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</si>
  <si>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</si>
  <si>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</si>
  <si>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</si>
  <si>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</si>
  <si>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</si>
  <si>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</si>
  <si>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</si>
  <si>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</si>
  <si>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</si>
  <si>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</si>
  <si>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</si>
  <si>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</si>
  <si>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</si>
  <si>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</si>
  <si>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</si>
  <si>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</si>
  <si>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</si>
  <si>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</si>
  <si>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</si>
  <si>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</si>
  <si>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</si>
  <si>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</si>
  <si>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</si>
  <si>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</si>
  <si>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</si>
  <si>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</si>
  <si>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</si>
  <si>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</si>
  <si>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</si>
  <si>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</si>
  <si>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</si>
  <si>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</si>
  <si>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</si>
  <si>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</si>
  <si>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</si>
  <si>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</si>
  <si>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</si>
  <si>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</si>
  <si>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</si>
  <si>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</si>
  <si>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</si>
  <si>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</si>
  <si>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</si>
  <si>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</si>
  <si>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</si>
  <si>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</si>
  <si>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</si>
  <si>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</si>
  <si>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</si>
  <si>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</si>
  <si>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</si>
  <si>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</si>
  <si>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</si>
  <si>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</si>
  <si>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</si>
  <si>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</si>
  <si>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</si>
  <si>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</si>
  <si>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</si>
  <si>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</si>
  <si>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</si>
  <si>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</si>
  <si>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</si>
  <si>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</si>
  <si>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</si>
  <si>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</si>
  <si>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</si>
  <si>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</si>
  <si>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</si>
  <si>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</si>
  <si>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</si>
  <si>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</si>
  <si>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</si>
  <si>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</si>
  <si>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</si>
  <si>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</si>
  <si>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</si>
  <si>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</si>
  <si>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</si>
  <si>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</si>
  <si>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</si>
  <si>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</si>
  <si>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</si>
  <si>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</si>
  <si>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</si>
  <si>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</si>
  <si>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</si>
  <si>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</si>
  <si>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</si>
  <si>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</si>
  <si>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</si>
  <si>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</si>
  <si>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</si>
  <si>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</si>
  <si>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</si>
  <si>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</si>
  <si>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</si>
  <si>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</si>
  <si>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</si>
  <si>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</si>
  <si>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</si>
  <si>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</si>
  <si>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</si>
  <si>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</si>
  <si>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</si>
  <si>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</si>
  <si>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</si>
  <si>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</si>
  <si>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</si>
  <si>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</si>
  <si>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</si>
  <si>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</si>
  <si>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</si>
  <si>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</si>
  <si>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</si>
  <si>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</si>
  <si>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</si>
  <si>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</si>
  <si>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</si>
  <si>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</si>
  <si>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</si>
  <si>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</si>
  <si>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</si>
  <si>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</si>
  <si>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</si>
  <si>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</si>
  <si>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</si>
  <si>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</si>
  <si>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</si>
  <si>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</si>
  <si>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</si>
  <si>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</si>
  <si>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</si>
  <si>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</si>
  <si>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</si>
  <si>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</si>
  <si>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</si>
  <si>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</si>
  <si>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</si>
  <si>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</si>
  <si>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</si>
  <si>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</si>
  <si>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</si>
  <si>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</si>
  <si>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</si>
  <si>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</si>
  <si>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</si>
  <si>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</si>
  <si>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</si>
  <si>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</si>
  <si>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</si>
  <si>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</si>
  <si>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</si>
  <si>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</si>
  <si>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</si>
  <si>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</si>
  <si>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</si>
  <si>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</si>
  <si>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</si>
  <si>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</si>
  <si>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</si>
  <si>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</si>
  <si>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</si>
  <si>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</si>
  <si>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</si>
  <si>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</si>
  <si>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</si>
  <si>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</si>
  <si>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</si>
  <si>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</si>
  <si>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</si>
  <si>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</si>
  <si>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</si>
  <si>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</si>
  <si>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</si>
  <si>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</si>
  <si>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</si>
  <si>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</si>
  <si>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</si>
  <si>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</si>
  <si>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</si>
  <si>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</si>
  <si>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</si>
  <si>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</si>
  <si>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</si>
  <si>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</si>
  <si>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</si>
  <si>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</si>
  <si>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</si>
  <si>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</si>
  <si>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</si>
  <si>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</si>
  <si>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</si>
  <si>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</si>
  <si>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</si>
  <si>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</si>
  <si>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</si>
  <si>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</si>
  <si>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</si>
  <si>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</si>
  <si>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</si>
  <si>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</si>
  <si>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</si>
  <si>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</si>
  <si>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</si>
  <si>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</si>
  <si>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</si>
  <si>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</si>
  <si>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</si>
  <si>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</si>
  <si>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</si>
  <si>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</si>
  <si>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</si>
  <si>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</si>
  <si>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</si>
  <si>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</si>
  <si>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</si>
  <si>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</si>
  <si>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</si>
  <si>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</si>
  <si>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</si>
  <si>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</si>
  <si>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</si>
  <si>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</si>
  <si>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</si>
  <si>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</si>
  <si>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</si>
  <si>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</si>
  <si>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</si>
  <si>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</si>
  <si>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</si>
  <si>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</si>
  <si>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</si>
  <si>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</si>
  <si>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</si>
  <si>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</si>
  <si>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</si>
  <si>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</si>
  <si>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</si>
  <si>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</si>
  <si>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</si>
  <si>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</si>
  <si>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</si>
  <si>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</si>
  <si>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</si>
  <si>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</si>
  <si>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</si>
  <si>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</si>
  <si>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</si>
  <si>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</si>
  <si>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</si>
  <si>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</si>
  <si>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</si>
  <si>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</si>
  <si>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</si>
  <si>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</si>
  <si>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</si>
  <si>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</si>
  <si>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</si>
  <si>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</si>
  <si>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</si>
  <si>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</si>
  <si>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</si>
  <si>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</si>
  <si>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</si>
  <si>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</si>
  <si>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</si>
  <si>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</si>
  <si>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</si>
  <si>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</si>
  <si>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</si>
  <si>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</si>
  <si>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</si>
  <si>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</si>
  <si>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</si>
  <si>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</si>
  <si>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</si>
  <si>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</si>
  <si>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</si>
  <si>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</si>
  <si>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</si>
  <si>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</si>
  <si>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</si>
  <si>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</si>
  <si>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</si>
  <si>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</si>
  <si>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</si>
  <si>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</si>
  <si>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</si>
  <si>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</si>
  <si>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</si>
  <si>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</si>
  <si>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</si>
  <si>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</si>
  <si>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</si>
  <si>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</si>
  <si>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</si>
  <si>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</si>
  <si>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</si>
  <si>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</si>
  <si>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</si>
  <si>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</si>
  <si>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</si>
  <si>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</si>
  <si>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</si>
  <si>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</si>
  <si>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</si>
  <si>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</si>
  <si>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</si>
  <si>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</si>
  <si>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</si>
  <si>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</si>
  <si>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</si>
  <si>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</si>
  <si>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</si>
  <si>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</si>
  <si>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</si>
  <si>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</si>
  <si>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</si>
  <si>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</si>
  <si>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</si>
  <si>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</si>
  <si>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</si>
  <si>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</si>
  <si>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</si>
  <si>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</si>
  <si>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</si>
  <si>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</si>
  <si>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</si>
  <si>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</si>
  <si>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</si>
  <si>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</si>
  <si>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</si>
  <si>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</si>
  <si>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</si>
  <si>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</si>
  <si>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</si>
  <si>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</si>
  <si>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</si>
  <si>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</si>
  <si>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</si>
  <si>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</si>
  <si>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</si>
  <si>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</si>
  <si>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</si>
  <si>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</si>
  <si>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</si>
  <si>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</si>
  <si>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</si>
  <si>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</si>
  <si>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</si>
  <si>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</si>
  <si>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</si>
  <si>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</si>
  <si>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</si>
  <si>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</si>
  <si>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</si>
  <si>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</si>
  <si>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</si>
  <si>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</si>
  <si>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</si>
  <si>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</si>
  <si>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</si>
  <si>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</si>
  <si>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</si>
  <si>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</si>
  <si>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</si>
  <si>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</si>
  <si>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</si>
  <si>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</si>
  <si>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</si>
  <si>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</si>
  <si>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</si>
  <si>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</si>
  <si>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</si>
  <si>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</si>
  <si>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</si>
  <si>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</si>
  <si>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</si>
  <si>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</si>
  <si>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</si>
  <si>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</si>
  <si>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</si>
  <si>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</si>
  <si>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</si>
  <si>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</si>
  <si>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</si>
  <si>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</si>
  <si>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</si>
  <si>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</si>
  <si>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</si>
  <si>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</si>
  <si>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</si>
  <si>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</si>
  <si>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</si>
  <si>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</si>
  <si>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</si>
  <si>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</si>
  <si>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</si>
  <si>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</si>
  <si>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</si>
  <si>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</si>
  <si>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</si>
  <si>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</si>
  <si>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</si>
  <si>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</si>
  <si>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</si>
  <si>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</si>
  <si>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</si>
  <si>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</si>
  <si>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</si>
  <si>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</si>
  <si>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</si>
  <si>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</si>
  <si>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</si>
  <si>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</si>
  <si>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</si>
  <si>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</si>
  <si>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</si>
  <si>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</si>
  <si>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</si>
  <si>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</si>
  <si>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</si>
  <si>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</si>
  <si>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</si>
  <si>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</si>
  <si>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</si>
  <si>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</si>
  <si>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</si>
  <si>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</si>
  <si>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</si>
  <si>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</si>
  <si>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</si>
  <si>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</si>
  <si>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</si>
  <si>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</si>
  <si>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</si>
  <si>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</si>
  <si>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</si>
  <si>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</si>
  <si>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</si>
  <si>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</si>
  <si>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</si>
  <si>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</si>
  <si>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</si>
  <si>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</si>
  <si>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</si>
  <si>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</si>
  <si>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</si>
  <si>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</si>
  <si>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</si>
  <si>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</si>
  <si>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</si>
  <si>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</si>
  <si>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</si>
  <si>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</si>
  <si>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</si>
  <si>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</si>
  <si>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</si>
  <si>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</si>
  <si>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</si>
  <si>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</si>
  <si>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</si>
  <si>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</si>
  <si>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</si>
  <si>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</si>
  <si>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</si>
  <si>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</si>
  <si>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</si>
  <si>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</si>
  <si>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</si>
  <si>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</si>
  <si>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</si>
  <si>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</si>
  <si>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</si>
  <si>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</si>
  <si>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</si>
  <si>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</si>
  <si>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</si>
  <si>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</si>
  <si>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</si>
  <si>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</si>
  <si>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</si>
  <si>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</si>
  <si>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</si>
  <si>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</si>
  <si>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</si>
  <si>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</si>
  <si>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</si>
  <si>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</si>
  <si>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</si>
  <si>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</si>
  <si>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</si>
  <si>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</si>
  <si>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</si>
  <si>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</si>
  <si>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</si>
  <si>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</si>
  <si>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</si>
  <si>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</si>
  <si>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</si>
  <si>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</si>
  <si>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</si>
  <si>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</si>
  <si>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</si>
  <si>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</si>
  <si>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</si>
  <si>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</si>
  <si>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</si>
  <si>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</si>
  <si>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</si>
  <si>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</si>
  <si>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</si>
  <si>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</si>
  <si>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</si>
  <si>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</si>
  <si>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</si>
  <si>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</si>
  <si>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</si>
  <si>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</si>
  <si>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</si>
  <si>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</si>
  <si>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</si>
  <si>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</si>
  <si>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</si>
  <si>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</si>
  <si>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</si>
  <si>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</si>
  <si>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</si>
  <si>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</si>
  <si>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</si>
  <si>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</si>
  <si>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</si>
  <si>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</si>
  <si>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</si>
  <si>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</si>
  <si>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</si>
  <si>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</si>
  <si>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</si>
  <si>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</si>
  <si>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</si>
  <si>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</si>
  <si>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</si>
  <si>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</si>
  <si>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</si>
  <si>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</si>
  <si>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</si>
  <si>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</si>
  <si>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</si>
  <si>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</si>
  <si>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</si>
  <si>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</si>
  <si>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</si>
  <si>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</si>
  <si>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</si>
  <si>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</si>
  <si>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</si>
  <si>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</si>
  <si>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</si>
  <si>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</si>
  <si>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</si>
  <si>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</si>
  <si>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</si>
  <si>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</si>
  <si>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</si>
  <si>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</si>
  <si>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</si>
  <si>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</si>
  <si>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</si>
  <si>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</si>
  <si>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</si>
  <si>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</si>
  <si>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</si>
  <si>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</si>
  <si>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</si>
  <si>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</si>
  <si>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</si>
  <si>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</si>
  <si>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</si>
  <si>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</si>
  <si>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</si>
  <si>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</si>
  <si>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</si>
  <si>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</si>
  <si>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</si>
  <si>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</si>
  <si>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</si>
  <si>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</si>
  <si>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</si>
  <si>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</si>
  <si>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</si>
  <si>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</si>
  <si>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</si>
  <si>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</si>
  <si>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</si>
  <si>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</si>
  <si>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</si>
  <si>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</si>
  <si>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</si>
  <si>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</si>
  <si>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</si>
  <si>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</si>
  <si>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</si>
  <si>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</si>
  <si>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</si>
  <si>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</si>
  <si>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</si>
  <si>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</si>
  <si>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</si>
  <si>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</si>
  <si>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</si>
  <si>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</si>
  <si>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</si>
  <si>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</si>
  <si>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</si>
  <si>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</si>
  <si>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</si>
  <si>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</si>
  <si>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</si>
  <si>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</si>
  <si>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</si>
  <si>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</si>
  <si>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</si>
  <si>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</si>
  <si>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</si>
  <si>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</si>
  <si>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</si>
  <si>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</si>
  <si>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</si>
  <si>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</si>
  <si>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</si>
  <si>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</si>
  <si>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</si>
  <si>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</si>
  <si>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</si>
  <si>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</si>
  <si>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</si>
  <si>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</si>
  <si>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</si>
  <si>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</si>
  <si>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</si>
  <si>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</si>
  <si>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</si>
  <si>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</si>
  <si>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</si>
  <si>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</si>
  <si>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</si>
  <si>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</si>
  <si>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</si>
  <si>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</si>
  <si>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</si>
  <si>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</si>
  <si>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</si>
  <si>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</si>
  <si>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</si>
  <si>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</si>
  <si>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</si>
  <si>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</si>
  <si>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</si>
  <si>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</si>
  <si>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</si>
  <si>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</si>
  <si>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</si>
  <si>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</si>
  <si>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</si>
  <si>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</si>
  <si>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</si>
  <si>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</si>
  <si>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</si>
  <si>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</si>
  <si>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</si>
  <si>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</si>
  <si>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</si>
  <si>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</si>
  <si>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</si>
  <si>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</si>
  <si>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</si>
  <si>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</si>
  <si>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</si>
  <si>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</si>
  <si>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</si>
  <si>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</si>
  <si>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</si>
  <si>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</si>
  <si>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</si>
  <si>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</si>
  <si>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</si>
  <si>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</si>
  <si>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</si>
  <si>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</si>
  <si>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</si>
  <si>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</si>
  <si>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</si>
  <si>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</si>
  <si>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</si>
  <si>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</si>
  <si>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</si>
  <si>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</si>
  <si>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</si>
  <si>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</si>
  <si>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</si>
  <si>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</si>
  <si>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</si>
  <si>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</si>
  <si>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</si>
  <si>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</si>
  <si>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</si>
  <si>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</si>
  <si>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</si>
  <si>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</si>
  <si>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</si>
  <si>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</si>
  <si>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</si>
  <si>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</si>
  <si>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</si>
  <si>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</si>
  <si>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</si>
  <si>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</si>
  <si>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</si>
  <si>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</si>
  <si>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</si>
  <si>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</si>
  <si>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</si>
  <si>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</si>
  <si>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</si>
  <si>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</si>
  <si>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</si>
  <si>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</si>
  <si>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</si>
  <si>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</si>
  <si>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</si>
  <si>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</si>
  <si>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</si>
  <si>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</si>
  <si>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</si>
  <si>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</si>
  <si>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</si>
  <si>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</si>
  <si>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</si>
  <si>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</si>
  <si>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</si>
  <si>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</si>
  <si>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</si>
  <si>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</si>
  <si>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</si>
  <si>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</si>
  <si>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</si>
  <si>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</si>
  <si>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</si>
  <si>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</si>
  <si>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</si>
  <si>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</si>
  <si>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</si>
  <si>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</si>
  <si>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</si>
  <si>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</si>
  <si>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</si>
  <si>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</si>
  <si>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</si>
  <si>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</si>
  <si>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</si>
  <si>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</si>
  <si>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</si>
  <si>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</si>
  <si>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</si>
  <si>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</si>
  <si>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</si>
  <si>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</si>
  <si>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</si>
  <si>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</si>
  <si>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</si>
  <si>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</si>
  <si>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</si>
  <si>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</si>
  <si>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</si>
  <si>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</si>
  <si>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</si>
  <si>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</si>
  <si>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</si>
  <si>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</si>
  <si>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</si>
  <si>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</si>
  <si>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</si>
  <si>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</si>
  <si>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</si>
  <si>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</si>
  <si>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</si>
  <si>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</si>
  <si>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</si>
  <si>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</si>
  <si>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</si>
  <si>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</si>
  <si>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</si>
  <si>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</si>
  <si>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</si>
  <si>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</si>
  <si>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</si>
  <si>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</si>
  <si>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</si>
  <si>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</si>
  <si>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</si>
  <si>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</si>
  <si>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</si>
  <si>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</si>
  <si>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</si>
  <si>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</si>
  <si>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</si>
  <si>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</si>
  <si>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</si>
  <si>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</si>
  <si>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</si>
  <si>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</si>
  <si>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</si>
  <si>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</si>
  <si>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</si>
  <si>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</si>
  <si>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</si>
  <si>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</si>
  <si>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</si>
  <si>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</si>
  <si>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</si>
  <si>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</si>
  <si>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</si>
  <si>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</si>
  <si>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</si>
  <si>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</si>
  <si>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</si>
  <si>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</si>
  <si>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</si>
  <si>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</si>
  <si>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</si>
  <si>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</si>
  <si>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</si>
  <si>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</si>
  <si>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</si>
  <si>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</si>
  <si>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</si>
  <si>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</si>
  <si>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</si>
  <si>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</si>
  <si>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</si>
  <si>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</si>
  <si>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</si>
  <si>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</si>
  <si>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</si>
  <si>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</si>
  <si>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</si>
  <si>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</si>
  <si>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</si>
  <si>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</si>
  <si>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</si>
  <si>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</si>
  <si>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</si>
  <si>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</si>
  <si>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</si>
  <si>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</si>
  <si>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</si>
  <si>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</si>
  <si>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</si>
  <si>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</si>
  <si>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</si>
  <si>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</si>
  <si>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</si>
  <si>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</si>
  <si>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</si>
  <si>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</si>
  <si>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</si>
  <si>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</si>
  <si>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</si>
  <si>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</si>
  <si>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</si>
  <si>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</si>
  <si>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</si>
  <si>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</si>
  <si>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</si>
  <si>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</si>
  <si>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</si>
  <si>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</si>
  <si>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</si>
  <si>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</si>
  <si>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</si>
  <si>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</si>
  <si>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</si>
  <si>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</si>
  <si>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</si>
  <si>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</si>
  <si>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</si>
  <si>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</si>
  <si>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</si>
  <si>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</si>
  <si>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</si>
  <si>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</si>
  <si>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</si>
  <si>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</si>
  <si>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</si>
  <si>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</si>
  <si>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</si>
  <si>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</si>
  <si>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</si>
  <si>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</si>
  <si>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</si>
  <si>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</si>
  <si>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</si>
  <si>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</si>
  <si>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</si>
  <si>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</si>
  <si>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</si>
  <si>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</si>
  <si>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</si>
  <si>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</si>
  <si>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</si>
  <si>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</si>
  <si>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</si>
  <si>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</si>
  <si>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</si>
  <si>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</si>
  <si>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</si>
  <si>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</si>
  <si>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</si>
  <si>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</si>
  <si>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</si>
  <si>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</si>
  <si>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</si>
  <si>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</si>
  <si>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</si>
  <si>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</si>
  <si>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</si>
  <si>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</si>
  <si>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</si>
  <si>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</si>
  <si>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</si>
  <si>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</si>
  <si>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</si>
  <si>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</si>
  <si>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</si>
  <si>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</si>
  <si>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</si>
  <si>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</si>
  <si>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</si>
  <si>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</si>
  <si>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</si>
  <si>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</si>
  <si>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</si>
  <si>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</si>
  <si>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</si>
  <si>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</si>
  <si>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</si>
  <si>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</si>
  <si>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</si>
  <si>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</si>
  <si>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</si>
  <si>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</si>
  <si>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</si>
  <si>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</si>
  <si>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</si>
  <si>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</si>
  <si>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</si>
  <si>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</si>
  <si>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</si>
  <si>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</si>
  <si>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</si>
  <si>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</si>
  <si>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</si>
  <si>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</si>
  <si>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</si>
  <si>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</si>
  <si>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</si>
  <si>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</si>
  <si>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</si>
  <si>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</si>
  <si>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</si>
  <si>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</si>
  <si>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</si>
  <si>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</si>
  <si>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</si>
  <si>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</si>
  <si>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</si>
  <si>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</si>
  <si>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</si>
  <si>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</si>
  <si>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</si>
  <si>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</si>
  <si>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</si>
  <si>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</si>
  <si>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</si>
  <si>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</si>
  <si>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</si>
  <si>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</si>
  <si>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</si>
  <si>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</si>
  <si>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</si>
  <si>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</si>
  <si>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</si>
  <si>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</si>
  <si>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</si>
  <si>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</si>
  <si>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</si>
  <si>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</si>
  <si>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</si>
  <si>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</si>
  <si>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</si>
  <si>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</si>
  <si>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</si>
  <si>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</si>
  <si>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</si>
  <si>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</si>
  <si>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</si>
  <si>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</si>
  <si>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</si>
  <si>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</si>
  <si>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</si>
  <si>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</si>
  <si>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</si>
  <si>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</si>
  <si>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</si>
  <si>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</si>
  <si>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</si>
  <si>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</si>
  <si>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</si>
  <si>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</si>
  <si>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</si>
  <si>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</si>
  <si>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</si>
  <si>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</si>
  <si>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</si>
  <si>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</si>
  <si>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</si>
  <si>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</si>
  <si>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</si>
  <si>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</si>
  <si>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</si>
  <si>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</si>
  <si>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</si>
  <si>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</si>
  <si>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</si>
  <si>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</si>
  <si>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</si>
  <si>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</si>
  <si>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</si>
  <si>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</si>
  <si>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</si>
  <si>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</si>
  <si>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</si>
  <si>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</si>
  <si>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</si>
  <si>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</si>
  <si>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</si>
  <si>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</si>
  <si>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</si>
  <si>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</si>
  <si>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</si>
  <si>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</si>
  <si>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</si>
  <si>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</si>
  <si>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</si>
  <si>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</si>
  <si>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</si>
  <si>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</si>
  <si>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</si>
  <si>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</si>
  <si>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</si>
  <si>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</si>
  <si>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</si>
  <si>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</si>
  <si>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</si>
  <si>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</si>
  <si>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</si>
  <si>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</si>
  <si>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</si>
  <si>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</si>
  <si>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</si>
  <si>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</si>
  <si>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</si>
  <si>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</si>
  <si>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</si>
  <si>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</si>
  <si>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</si>
  <si>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</si>
  <si>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</si>
  <si>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</si>
  <si>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</si>
  <si>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</si>
  <si>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</si>
  <si>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</si>
  <si>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</si>
  <si>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</si>
  <si>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</si>
  <si>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</si>
  <si>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</si>
  <si>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</si>
  <si>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</si>
  <si>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</si>
  <si>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</si>
  <si>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</si>
  <si>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</si>
  <si>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</si>
  <si>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</si>
  <si>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</si>
  <si>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</si>
  <si>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</si>
  <si>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</si>
  <si>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</si>
  <si>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</si>
  <si>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</si>
  <si>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</si>
  <si>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</si>
  <si>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</si>
  <si>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</si>
  <si>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</si>
  <si>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</si>
  <si>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</si>
  <si>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</si>
  <si>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</si>
  <si>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</si>
  <si>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</si>
  <si>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</si>
  <si>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</si>
  <si>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</si>
  <si>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</si>
  <si>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</si>
  <si>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</si>
  <si>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</si>
  <si>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</si>
  <si>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</si>
  <si>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</si>
  <si>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</si>
  <si>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</si>
  <si>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</si>
  <si>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</si>
  <si>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</si>
  <si>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</si>
  <si>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</si>
  <si>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</si>
  <si>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</si>
  <si>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</si>
  <si>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</si>
  <si>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</si>
  <si>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</si>
  <si>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</si>
  <si>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</si>
  <si>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</si>
  <si>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</si>
  <si>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</si>
  <si>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</si>
  <si>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</si>
  <si>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</si>
  <si>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</si>
  <si>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</si>
  <si>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</si>
  <si>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</si>
  <si>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</si>
  <si>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</si>
  <si>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</si>
  <si>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</si>
  <si>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</si>
  <si>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</si>
  <si>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</si>
  <si>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</si>
  <si>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</si>
  <si>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</si>
  <si>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</si>
  <si>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</si>
  <si>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</si>
  <si>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</si>
  <si>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</si>
  <si>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</si>
  <si>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</si>
  <si>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</si>
  <si>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</si>
  <si>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</si>
  <si>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</si>
  <si>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</si>
  <si>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</si>
  <si>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</si>
  <si>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</si>
  <si>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</si>
  <si>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</si>
  <si>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</si>
  <si>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</si>
  <si>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</si>
  <si>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</si>
  <si>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</si>
  <si>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</si>
  <si>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</si>
  <si>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</si>
  <si>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</si>
  <si>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</si>
  <si>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</si>
  <si>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</si>
  <si>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</si>
  <si>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</si>
  <si>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</si>
  <si>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</si>
  <si>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</si>
  <si>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</si>
  <si>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</si>
  <si>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</si>
  <si>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</si>
  <si>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</si>
  <si>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</si>
  <si>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</si>
  <si>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</si>
  <si>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</si>
  <si>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</si>
  <si>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</si>
  <si>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</si>
  <si>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</si>
  <si>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</si>
  <si>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</si>
  <si>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</si>
  <si>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</si>
  <si>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</si>
  <si>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</si>
  <si>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</si>
  <si>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</si>
  <si>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</si>
  <si>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</si>
  <si>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</si>
  <si>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</si>
  <si>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</si>
  <si>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</si>
  <si>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</si>
  <si>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</si>
  <si>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</si>
  <si>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</si>
  <si>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</si>
  <si>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</si>
  <si>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</si>
  <si>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</si>
  <si>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</si>
  <si>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</si>
  <si>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</si>
  <si>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</si>
  <si>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</si>
  <si>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</si>
  <si>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</si>
  <si>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</si>
  <si>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</si>
  <si>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</si>
  <si>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</si>
  <si>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</si>
  <si>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</si>
  <si>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</si>
  <si>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</si>
  <si>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</si>
  <si>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</si>
  <si>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</si>
  <si>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</si>
  <si>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</si>
  <si>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</si>
  <si>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</si>
  <si>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</si>
  <si>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</si>
  <si>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</si>
  <si>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</si>
  <si>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</si>
  <si>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</si>
  <si>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</si>
  <si>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</si>
  <si>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</si>
  <si>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</si>
  <si>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</si>
  <si>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</si>
  <si>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</si>
  <si>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</si>
  <si>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</si>
  <si>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</si>
  <si>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</si>
  <si>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</si>
  <si>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</si>
  <si>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</si>
  <si>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</si>
  <si>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</si>
  <si>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</si>
  <si>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</si>
  <si>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</si>
  <si>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</si>
  <si>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</si>
  <si>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</si>
  <si>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</si>
  <si>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</si>
  <si>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</si>
  <si>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</si>
  <si>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</si>
  <si>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</si>
  <si>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</si>
  <si>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</si>
  <si>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</si>
  <si>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</si>
  <si>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</si>
  <si>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</si>
  <si>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</si>
  <si>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</si>
  <si>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</si>
  <si>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</si>
  <si>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</si>
  <si>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</si>
  <si>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</si>
  <si>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</si>
  <si>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</si>
  <si>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</si>
  <si>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</si>
  <si>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</si>
  <si>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</si>
  <si>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</si>
  <si>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</si>
  <si>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</si>
  <si>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</si>
  <si>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</si>
  <si>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</si>
  <si>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</si>
  <si>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</si>
  <si>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</si>
  <si>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</si>
  <si>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</si>
  <si>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</si>
  <si>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</si>
  <si>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</si>
  <si>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</si>
  <si>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</si>
  <si>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</si>
  <si>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</si>
  <si>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</si>
  <si>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</si>
  <si>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</si>
  <si>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</si>
  <si>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</si>
  <si>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</si>
  <si>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</si>
  <si>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</si>
  <si>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</si>
  <si>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</si>
  <si>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</si>
  <si>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</si>
  <si>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</si>
  <si>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</si>
  <si>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</si>
  <si>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</si>
  <si>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</si>
  <si>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</si>
  <si>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</si>
  <si>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</si>
  <si>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</si>
  <si>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</si>
  <si>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</si>
  <si>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</si>
  <si>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</si>
  <si>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</si>
  <si>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</si>
  <si>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</si>
  <si>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</si>
  <si>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</si>
  <si>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</si>
  <si>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</si>
  <si>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</si>
  <si>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</si>
  <si>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</si>
  <si>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</si>
  <si>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</si>
  <si>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</si>
  <si>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</si>
  <si>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</si>
  <si>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</si>
  <si>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</si>
  <si>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</si>
  <si>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</si>
  <si>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</si>
  <si>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</si>
  <si>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</si>
  <si>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</si>
  <si>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</si>
  <si>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</si>
  <si>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</si>
  <si>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</si>
  <si>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</si>
  <si>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</si>
  <si>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</si>
  <si>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</si>
  <si>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</si>
  <si>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</si>
  <si>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</si>
  <si>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</si>
  <si>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</si>
  <si>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</si>
  <si>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</si>
  <si>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</si>
  <si>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</si>
  <si>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</si>
  <si>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</si>
  <si>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</si>
  <si>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</si>
  <si>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</si>
  <si>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</si>
  <si>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</si>
  <si>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</si>
  <si>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</si>
  <si>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</si>
  <si>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</si>
  <si>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</si>
  <si>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</si>
  <si>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</si>
  <si>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</si>
  <si>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</si>
  <si>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</si>
  <si>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</si>
  <si>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</si>
  <si>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</si>
  <si>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</si>
  <si>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</si>
  <si>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</si>
  <si>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</si>
  <si>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</si>
  <si>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</si>
  <si>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</si>
  <si>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</si>
  <si>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</si>
  <si>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</si>
  <si>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</si>
  <si>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</si>
  <si>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</si>
  <si>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</si>
  <si>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</si>
  <si>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</si>
  <si>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</si>
  <si>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</si>
  <si>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</si>
  <si>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</si>
  <si>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</si>
  <si>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</si>
  <si>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</si>
  <si>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</si>
  <si>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</si>
  <si>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</si>
  <si>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</si>
  <si>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</si>
  <si>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</si>
  <si>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</si>
  <si>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</si>
  <si>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</si>
  <si>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</si>
  <si>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</si>
  <si>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</si>
  <si>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</si>
  <si>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</si>
  <si>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</si>
  <si>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</si>
  <si>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</si>
  <si>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</si>
  <si>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</si>
  <si>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</si>
  <si>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</si>
  <si>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</si>
  <si>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</si>
  <si>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</si>
  <si>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</si>
  <si>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</si>
  <si>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</si>
  <si>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</si>
  <si>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</si>
  <si>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</si>
  <si>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</si>
  <si>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</si>
  <si>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</si>
  <si>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</si>
  <si>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</si>
  <si>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</si>
  <si>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</si>
  <si>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</si>
  <si>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</si>
  <si>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</si>
  <si>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</si>
  <si>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</si>
  <si>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</si>
  <si>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</si>
  <si>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</si>
  <si>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</si>
  <si>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</si>
  <si>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</si>
  <si>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</si>
  <si>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</si>
  <si>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</si>
  <si>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</si>
  <si>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</si>
  <si>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</si>
  <si>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</si>
  <si>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</si>
  <si>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</si>
  <si>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</si>
  <si>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</si>
  <si>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</si>
  <si>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</si>
  <si>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</si>
  <si>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</si>
  <si>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</si>
  <si>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</si>
  <si>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</si>
  <si>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</si>
  <si>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</si>
  <si>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</si>
  <si>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</si>
  <si>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</si>
  <si>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</si>
  <si>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</si>
  <si>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</si>
  <si>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</si>
  <si>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</si>
  <si>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</si>
  <si>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</si>
  <si>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</si>
  <si>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</si>
  <si>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</si>
  <si>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</si>
  <si>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</si>
  <si>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</si>
  <si>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</si>
  <si>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</si>
  <si>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</si>
  <si>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</si>
  <si>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</si>
  <si>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</si>
  <si>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</si>
  <si>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</si>
  <si>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</si>
  <si>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</si>
  <si>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</si>
  <si>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</si>
  <si>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</si>
  <si>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</si>
  <si>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</si>
  <si>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</si>
  <si>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</si>
  <si>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</si>
  <si>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</si>
  <si>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</si>
  <si>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</si>
  <si>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</si>
  <si>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</si>
  <si>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</si>
  <si>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</si>
  <si>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</si>
  <si>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</si>
  <si>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</si>
  <si>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</si>
  <si>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 xml:space="preserve">2200 N SEMINARY AVE. </t>
  </si>
  <si>
    <t xml:space="preserve">WOODSTOCK </t>
  </si>
  <si>
    <t>directorefe140@gmail.com</t>
  </si>
  <si>
    <t xml:space="preserve">See Note 1 of the Financial Statements </t>
  </si>
  <si>
    <t>N/A</t>
  </si>
  <si>
    <t>00-0000-000</t>
  </si>
  <si>
    <t>Audit Checklist: Contracts Paid in Current Year (CY) MUST be completed.  Please return to page 29 and add all current year contracts.</t>
  </si>
  <si>
    <t>CHERYDEN JUERGENSEN</t>
  </si>
  <si>
    <t xml:space="preserve">The cooperative will complete a deficit reduction plan and submit the plan within 30 days after accepting the audit report. </t>
  </si>
  <si>
    <t>Audit Checklist: Deficit Annual Financial Report (AFR) Summary Information. Deficit reduction plan is required.</t>
  </si>
  <si>
    <t xml:space="preserve">#4. During the audit we noted that deposits held at Harris Bank N.A. exceeded the amount of coverage provided by the FDIC insurance. 
#20. a)During the audit, several misstatements were noted that resulted in material adjustments. b)Two of the checks selected for testing were made for amounts different than the amounts of the invoices (one was overpaid, while the other was underpaid), due to clerical error. These errors were not identified before audit. </t>
  </si>
  <si>
    <t>Eder, Casella &amp; Co.</t>
  </si>
  <si>
    <t>The cooperative did not have any contracts.</t>
  </si>
  <si>
    <t xml:space="preserve">McHenry Co Coop for Employ Educ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</si>
</sst>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6</xdr:row>
          <xdr:rowOff>57150</xdr:rowOff>
        </xdr:from>
        <xdr:to>
          <xdr:col>1</xdr:col>
          <xdr:colOff>1381125</xdr:colOff>
          <xdr:row>10</xdr:row>
          <xdr:rowOff>95250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1" t="s">
        <v>405</v>
      </c>
      <c r="J1" s="2052"/>
      <c r="K1" s="2052"/>
      <c r="L1" s="2052"/>
      <c r="M1" s="2052"/>
      <c r="N1" s="2052"/>
      <c r="O1" s="2052"/>
      <c r="P1" s="2052"/>
      <c r="Q1" s="2052"/>
      <c r="R1" s="2052"/>
      <c r="S1" s="2052"/>
    </row>
    <row r="2" spans="1:28" ht="12" customHeight="1" x14ac:dyDescent="0.2">
      <c r="A2" s="47" t="s">
        <v>1993</v>
      </c>
      <c r="D2" s="48"/>
      <c r="I2" s="2053" t="s">
        <v>979</v>
      </c>
      <c r="J2" s="2052"/>
      <c r="K2" s="2052"/>
      <c r="L2" s="2052"/>
      <c r="M2" s="2052"/>
      <c r="N2" s="2052"/>
      <c r="O2" s="2052"/>
      <c r="P2" s="2052"/>
      <c r="Q2" s="2052"/>
      <c r="R2" s="2052"/>
      <c r="S2" s="2052"/>
    </row>
    <row r="3" spans="1:28" ht="12" customHeight="1" x14ac:dyDescent="0.2">
      <c r="A3" s="155" t="s">
        <v>1945</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c r="C5" s="26" t="s">
        <v>910</v>
      </c>
      <c r="D5" s="84"/>
      <c r="E5" s="84"/>
      <c r="H5" s="38"/>
      <c r="I5" s="2061" t="s">
        <v>680</v>
      </c>
      <c r="J5" s="2060"/>
      <c r="K5" s="2060"/>
      <c r="L5" s="2060"/>
      <c r="M5" s="2060"/>
      <c r="N5" s="2060"/>
      <c r="O5" s="2060"/>
      <c r="P5" s="2060"/>
      <c r="Q5" s="2060"/>
      <c r="R5" s="2060"/>
      <c r="S5" s="2060"/>
    </row>
    <row r="6" spans="1:28" ht="14.1" customHeight="1" x14ac:dyDescent="0.2">
      <c r="B6" s="104" t="s">
        <v>2072</v>
      </c>
      <c r="C6" s="26" t="s">
        <v>911</v>
      </c>
      <c r="D6" s="84"/>
      <c r="E6" s="84"/>
      <c r="I6" s="2059" t="s">
        <v>883</v>
      </c>
      <c r="J6" s="2060"/>
      <c r="K6" s="2060"/>
      <c r="L6" s="2060"/>
      <c r="M6" s="2060"/>
      <c r="N6" s="2060"/>
      <c r="O6" s="2060"/>
      <c r="P6" s="2060"/>
      <c r="Q6" s="2060"/>
      <c r="R6" s="2060"/>
      <c r="S6" s="2060"/>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72" t="s">
        <v>533</v>
      </c>
      <c r="U9" s="2073"/>
      <c r="V9" s="2073"/>
      <c r="W9" s="2073"/>
      <c r="X9" s="2073"/>
      <c r="Y9" s="2073"/>
      <c r="Z9" s="2073"/>
      <c r="AA9" s="2074"/>
    </row>
    <row r="10" spans="1:28" ht="13.5" customHeight="1" x14ac:dyDescent="0.2">
      <c r="A10" s="2079" t="s">
        <v>675</v>
      </c>
      <c r="B10" s="2080"/>
      <c r="C10" s="2080"/>
      <c r="D10" s="2080"/>
      <c r="E10" s="2080"/>
      <c r="F10" s="2080"/>
      <c r="G10" s="2080"/>
      <c r="H10" s="2081"/>
      <c r="I10" s="29"/>
      <c r="J10" s="30"/>
      <c r="K10" s="28"/>
      <c r="R10" s="30"/>
      <c r="S10" s="30"/>
      <c r="T10" s="2075"/>
      <c r="U10" s="2060"/>
      <c r="V10" s="2060"/>
      <c r="W10" s="2060"/>
      <c r="X10" s="2060"/>
      <c r="Y10" s="2060"/>
      <c r="Z10" s="2060"/>
      <c r="AA10" s="2066"/>
    </row>
    <row r="11" spans="1:28" ht="14.25" customHeight="1" x14ac:dyDescent="0.2">
      <c r="A11" s="2082" t="s">
        <v>955</v>
      </c>
      <c r="B11" s="2083"/>
      <c r="C11" s="2083"/>
      <c r="D11" s="2083"/>
      <c r="E11" s="2083"/>
      <c r="F11" s="2083"/>
      <c r="G11" s="2083"/>
      <c r="H11" s="2084"/>
      <c r="I11" s="27"/>
      <c r="J11" s="74"/>
      <c r="K11" s="27"/>
      <c r="O11" s="148" t="s">
        <v>2072</v>
      </c>
      <c r="P11" s="100" t="s">
        <v>201</v>
      </c>
      <c r="Q11" s="30"/>
      <c r="R11" s="28"/>
      <c r="S11" s="27"/>
      <c r="T11" s="2076"/>
      <c r="U11" s="2077"/>
      <c r="V11" s="2077"/>
      <c r="W11" s="2077"/>
      <c r="X11" s="2077"/>
      <c r="Y11" s="2077"/>
      <c r="Z11" s="2077"/>
      <c r="AA11" s="20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86">
        <v>44000000046</v>
      </c>
      <c r="B13" s="2087"/>
      <c r="C13" s="2087"/>
      <c r="D13" s="2087"/>
      <c r="E13" s="2087"/>
      <c r="F13" s="2087"/>
      <c r="G13" s="2087"/>
      <c r="H13" s="2088"/>
      <c r="I13" s="31"/>
      <c r="J13" s="30"/>
      <c r="K13" s="28"/>
      <c r="L13" s="30"/>
      <c r="M13" s="30"/>
      <c r="N13" s="30"/>
      <c r="O13" s="30"/>
      <c r="P13" s="30"/>
      <c r="Q13" s="30"/>
      <c r="R13" s="30"/>
      <c r="S13" s="30"/>
      <c r="T13" s="2091" t="s">
        <v>2064</v>
      </c>
      <c r="U13" s="2092"/>
      <c r="V13" s="2092"/>
      <c r="W13" s="2092"/>
      <c r="X13" s="2092"/>
      <c r="Y13" s="2093"/>
      <c r="Z13" s="2093"/>
      <c r="AA13" s="20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5" t="s">
        <v>2066</v>
      </c>
      <c r="B15" s="2089"/>
      <c r="C15" s="2089"/>
      <c r="D15" s="2089"/>
      <c r="E15" s="2089"/>
      <c r="F15" s="2089"/>
      <c r="G15" s="2089"/>
      <c r="H15" s="2090"/>
      <c r="T15" s="2095" t="s">
        <v>2080</v>
      </c>
      <c r="U15" s="2039"/>
      <c r="V15" s="2039"/>
      <c r="W15" s="2039"/>
      <c r="X15" s="2039"/>
      <c r="Y15" s="2096"/>
      <c r="Z15" s="2096"/>
      <c r="AA15" s="20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5" t="s">
        <v>2086</v>
      </c>
      <c r="B17" s="2046"/>
      <c r="C17" s="2046"/>
      <c r="D17" s="2046"/>
      <c r="E17" s="2046"/>
      <c r="F17" s="2046"/>
      <c r="G17" s="2046"/>
      <c r="H17" s="2071"/>
      <c r="T17" s="2102" t="s">
        <v>2065</v>
      </c>
      <c r="U17" s="2103"/>
      <c r="V17" s="2103"/>
      <c r="W17" s="2103"/>
      <c r="X17" s="2103"/>
      <c r="Y17" s="2103"/>
      <c r="Z17" s="2103"/>
      <c r="AA17" s="2104"/>
    </row>
    <row r="18" spans="1:27" ht="13.5" customHeight="1" x14ac:dyDescent="0.2">
      <c r="A18" s="85" t="s">
        <v>530</v>
      </c>
      <c r="B18" s="76"/>
      <c r="C18" s="72"/>
      <c r="D18" s="76"/>
      <c r="E18" s="76"/>
      <c r="F18" s="76"/>
      <c r="G18" s="76"/>
      <c r="H18" s="56"/>
      <c r="I18" s="207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2085" t="s">
        <v>2073</v>
      </c>
      <c r="B19" s="2031"/>
      <c r="C19" s="2031"/>
      <c r="D19" s="2031"/>
      <c r="E19" s="2031"/>
      <c r="F19" s="2031"/>
      <c r="G19" s="2031"/>
      <c r="H19" s="2011"/>
      <c r="I19" s="30"/>
      <c r="J19" s="99"/>
      <c r="K19" s="40"/>
      <c r="L19" s="38"/>
      <c r="M19" s="112" t="s">
        <v>315</v>
      </c>
      <c r="P19" s="27"/>
      <c r="Q19" s="27"/>
      <c r="R19" s="27"/>
      <c r="S19" s="31"/>
      <c r="T19" s="2085" t="s">
        <v>2066</v>
      </c>
      <c r="U19" s="2010"/>
      <c r="V19" s="2010"/>
      <c r="W19" s="2011"/>
      <c r="X19" s="2100" t="s">
        <v>2067</v>
      </c>
      <c r="Y19" s="2101"/>
      <c r="Z19" s="2098">
        <v>60050</v>
      </c>
      <c r="AA19" s="20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9" t="s">
        <v>2074</v>
      </c>
      <c r="B21" s="2010"/>
      <c r="C21" s="2010"/>
      <c r="D21" s="2010"/>
      <c r="E21" s="2010"/>
      <c r="F21" s="2010"/>
      <c r="G21" s="2010"/>
      <c r="H21" s="2011"/>
      <c r="I21" s="2065" t="s">
        <v>678</v>
      </c>
      <c r="J21" s="2060"/>
      <c r="K21" s="2060"/>
      <c r="L21" s="2060"/>
      <c r="M21" s="2060"/>
      <c r="N21" s="2060"/>
      <c r="O21" s="2060"/>
      <c r="P21" s="2060"/>
      <c r="Q21" s="2060"/>
      <c r="R21" s="2060"/>
      <c r="S21" s="2066"/>
      <c r="T21" s="2109" t="s">
        <v>2068</v>
      </c>
      <c r="U21" s="2110"/>
      <c r="V21" s="2110"/>
      <c r="W21" s="2110"/>
      <c r="X21" s="2115" t="s">
        <v>2069</v>
      </c>
      <c r="Y21" s="2116"/>
      <c r="Z21" s="2116"/>
      <c r="AA21" s="2117"/>
    </row>
    <row r="22" spans="1:27" ht="13.5" customHeight="1" x14ac:dyDescent="0.2">
      <c r="A22" s="87" t="s">
        <v>531</v>
      </c>
      <c r="B22" s="59"/>
      <c r="C22" s="59"/>
      <c r="D22" s="59"/>
      <c r="E22" s="59"/>
      <c r="F22" s="59"/>
      <c r="G22" s="59"/>
      <c r="H22" s="60"/>
      <c r="I22" s="2067" t="s">
        <v>1429</v>
      </c>
      <c r="J22" s="2068"/>
      <c r="K22" s="2068"/>
      <c r="L22" s="2068"/>
      <c r="M22" s="2068"/>
      <c r="N22" s="2068"/>
      <c r="O22" s="2068"/>
      <c r="P22" s="2068"/>
      <c r="Q22" s="2068"/>
      <c r="R22" s="2068"/>
      <c r="S22" s="2069"/>
      <c r="T22" s="85" t="s">
        <v>1516</v>
      </c>
      <c r="U22" s="51"/>
      <c r="V22" s="72"/>
      <c r="W22" s="51"/>
      <c r="X22" s="160" t="s">
        <v>1318</v>
      </c>
      <c r="Z22" s="45"/>
      <c r="AA22" s="46"/>
    </row>
    <row r="23" spans="1:27" ht="13.5" customHeight="1" x14ac:dyDescent="0.2">
      <c r="A23" s="2062" t="s">
        <v>2075</v>
      </c>
      <c r="B23" s="2063"/>
      <c r="C23" s="2063"/>
      <c r="D23" s="2063"/>
      <c r="E23" s="2063"/>
      <c r="F23" s="2063"/>
      <c r="G23" s="2063"/>
      <c r="H23" s="2064"/>
      <c r="T23" s="2045" t="s">
        <v>2070</v>
      </c>
      <c r="U23" s="2108"/>
      <c r="V23" s="2108"/>
      <c r="W23" s="2108"/>
      <c r="X23" s="2112">
        <v>44530</v>
      </c>
      <c r="Y23" s="2113"/>
      <c r="Z23" s="2113"/>
      <c r="AA23" s="2114"/>
    </row>
    <row r="24" spans="1:27" ht="14.1" customHeight="1" x14ac:dyDescent="0.2">
      <c r="A24" s="88" t="s">
        <v>677</v>
      </c>
      <c r="B24" s="49"/>
      <c r="C24" s="49"/>
      <c r="D24" s="49"/>
      <c r="E24" s="49"/>
      <c r="F24" s="49"/>
      <c r="G24" s="49"/>
      <c r="H24" s="61"/>
      <c r="J24" s="2032" t="str">
        <f>IF(B5="x",IF(AUDITCHECK!D29="AFR form Incomplete.","",IF(AUDITCHECK!D29="Deficit reduction plan is required.","School District must complete a deficit reduction plan in the 2019-2020 Budget",)),"")</f>
        <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2009">
        <v>60098</v>
      </c>
      <c r="B25" s="2010"/>
      <c r="C25" s="2010"/>
      <c r="D25" s="2010"/>
      <c r="E25" s="2010"/>
      <c r="F25" s="2010"/>
      <c r="G25" s="2010"/>
      <c r="H25" s="2011"/>
      <c r="I25" s="113"/>
      <c r="J25" s="2034"/>
      <c r="K25" s="2034"/>
      <c r="L25" s="2034"/>
      <c r="M25" s="2034"/>
      <c r="N25" s="2034"/>
      <c r="O25" s="2034"/>
      <c r="P25" s="2034"/>
      <c r="Q25" s="2034"/>
      <c r="R25" s="2034"/>
      <c r="S25" s="2035"/>
      <c r="T25" s="2105" t="s">
        <v>2071</v>
      </c>
      <c r="U25" s="2106"/>
      <c r="V25" s="2106"/>
      <c r="W25" s="2106"/>
      <c r="X25" s="2106"/>
      <c r="Y25" s="2106"/>
      <c r="Z25" s="2106"/>
      <c r="AA25" s="21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0"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2072</v>
      </c>
      <c r="M29" s="40" t="s">
        <v>99</v>
      </c>
      <c r="N29" s="32" t="s">
        <v>1523</v>
      </c>
      <c r="O29" s="32"/>
      <c r="P29" s="32"/>
      <c r="Q29" s="32"/>
      <c r="R29" s="32"/>
      <c r="S29" s="123"/>
      <c r="T29" s="6"/>
      <c r="U29" s="6"/>
      <c r="V29" s="6"/>
      <c r="W29" s="6"/>
      <c r="X29" s="6"/>
      <c r="Y29" s="6"/>
      <c r="Z29" s="6"/>
      <c r="AA29" s="132"/>
    </row>
    <row r="30" spans="1:27" ht="13.5" customHeight="1" x14ac:dyDescent="0.2">
      <c r="A30" s="153"/>
      <c r="B30" s="136" t="s">
        <v>2072</v>
      </c>
      <c r="C30" s="124" t="s">
        <v>1164</v>
      </c>
      <c r="D30" s="28"/>
      <c r="E30" s="28"/>
      <c r="F30" s="140"/>
      <c r="G30" s="114"/>
      <c r="H30" s="114"/>
      <c r="I30" s="54"/>
      <c r="J30" s="102"/>
      <c r="K30" s="28" t="s">
        <v>576</v>
      </c>
      <c r="L30" s="148" t="s">
        <v>2072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1"/>
      <c r="Q35" s="2010"/>
      <c r="R35" s="20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5"/>
      <c r="B38" s="2046"/>
      <c r="C38" s="2046"/>
      <c r="D38" s="2046"/>
      <c r="E38" s="2046"/>
      <c r="F38" s="2010"/>
      <c r="G38" s="2010"/>
      <c r="H38" s="2011"/>
      <c r="I38" s="2038"/>
      <c r="J38" s="2039"/>
      <c r="K38" s="2039"/>
      <c r="L38" s="2039"/>
      <c r="M38" s="2039"/>
      <c r="N38" s="2039"/>
      <c r="O38" s="2039"/>
      <c r="P38" s="2040"/>
      <c r="Q38" s="2040"/>
      <c r="R38" s="2040"/>
      <c r="S38" s="2041"/>
      <c r="T38" s="2095"/>
      <c r="U38" s="2039"/>
      <c r="V38" s="2039"/>
      <c r="W38" s="2039"/>
      <c r="X38" s="2040"/>
      <c r="Y38" s="2040"/>
      <c r="Z38" s="2040"/>
      <c r="AA38" s="2041"/>
    </row>
    <row r="39" spans="1:27" ht="12" customHeight="1" x14ac:dyDescent="0.2">
      <c r="A39" s="2015" t="s">
        <v>531</v>
      </c>
      <c r="B39" s="2016"/>
      <c r="C39" s="72"/>
      <c r="D39" s="69"/>
      <c r="E39" s="69"/>
      <c r="F39" s="79"/>
      <c r="G39" s="69"/>
      <c r="H39" s="56"/>
      <c r="I39" s="2015" t="s">
        <v>531</v>
      </c>
      <c r="J39" s="2016"/>
      <c r="K39" s="2016"/>
      <c r="L39" s="2016"/>
      <c r="M39" s="2016"/>
      <c r="N39" s="67"/>
      <c r="O39" s="72"/>
      <c r="P39" s="72"/>
      <c r="Q39" s="78"/>
      <c r="R39" s="72"/>
      <c r="S39" s="56"/>
      <c r="T39" s="72" t="s">
        <v>531</v>
      </c>
      <c r="U39" s="51"/>
      <c r="V39" s="72"/>
      <c r="W39" s="50"/>
      <c r="X39" s="78"/>
      <c r="Y39" s="45"/>
      <c r="Z39" s="45"/>
      <c r="AA39" s="46"/>
    </row>
    <row r="40" spans="1:27" ht="13.5" customHeight="1" x14ac:dyDescent="0.2">
      <c r="A40" s="2023"/>
      <c r="B40" s="2024"/>
      <c r="C40" s="2025"/>
      <c r="D40" s="2025"/>
      <c r="E40" s="2025"/>
      <c r="F40" s="2026"/>
      <c r="G40" s="2026"/>
      <c r="H40" s="2027"/>
      <c r="I40" s="2048"/>
      <c r="J40" s="2049"/>
      <c r="K40" s="2049"/>
      <c r="L40" s="2049"/>
      <c r="M40" s="2049"/>
      <c r="N40" s="2049"/>
      <c r="O40" s="2049"/>
      <c r="P40" s="2049"/>
      <c r="Q40" s="2049"/>
      <c r="R40" s="2049"/>
      <c r="S40" s="2050"/>
      <c r="T40" s="2048"/>
      <c r="U40" s="2111"/>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c r="B42" s="2029"/>
      <c r="C42" s="2030"/>
      <c r="D42" s="2028"/>
      <c r="E42" s="2029"/>
      <c r="F42" s="2029"/>
      <c r="G42" s="2029"/>
      <c r="H42" s="2030"/>
      <c r="I42" s="2012"/>
      <c r="J42" s="2013"/>
      <c r="K42" s="2013"/>
      <c r="L42" s="2013"/>
      <c r="M42" s="2013"/>
      <c r="N42" s="2013"/>
      <c r="O42" s="2014"/>
      <c r="P42" s="2047"/>
      <c r="Q42" s="2013"/>
      <c r="R42" s="2013"/>
      <c r="S42" s="2014"/>
      <c r="T42" s="2012"/>
      <c r="U42" s="2013"/>
      <c r="V42" s="2013"/>
      <c r="W42" s="2014"/>
      <c r="X42" s="2047"/>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 zoomScale="110" zoomScaleNormal="110" workbookViewId="0">
      <selection activeCell="AD20" sqref="AD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2" colorId="8" zoomScale="110" zoomScaleNormal="110" workbookViewId="0">
      <selection activeCell="AD20" sqref="AD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2072</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2072</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t="s">
        <v>2083</v>
      </c>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t="s">
        <v>2084</v>
      </c>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AD20" sqref="AD2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05">
        <f>ROUND(D10+F10+H10,5)</f>
        <v>0</v>
      </c>
      <c r="K10" s="222"/>
      <c r="L10" s="355"/>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989505</v>
      </c>
      <c r="E16" s="356"/>
      <c r="F16" s="1706">
        <f>SUM('Acct Summary 7-8'!C17,'Acct Summary 7-8'!D17,'Acct Summary 7-8'!F17)</f>
        <v>1098402</v>
      </c>
      <c r="G16" s="356"/>
      <c r="H16" s="1706">
        <f>SUM(D16-F16)</f>
        <v>-108897</v>
      </c>
      <c r="I16" s="222"/>
      <c r="J16" s="1706">
        <f>SUM('Acct Summary 7-8'!C81,'Acct Summary 7-8'!D81,'Acct Summary 7-8'!F81,'Acct Summary 7-8'!I81)</f>
        <v>210157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AD20" sqref="AD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McHenry Co Coop for Employ Educ </v>
      </c>
      <c r="E7" s="391"/>
      <c r="G7" s="252"/>
      <c r="H7" s="387"/>
      <c r="I7" s="387"/>
      <c r="J7" s="387"/>
      <c r="K7" s="387"/>
      <c r="L7" s="329"/>
      <c r="M7" s="329"/>
      <c r="N7" s="329"/>
      <c r="O7" s="329"/>
      <c r="P7" s="329"/>
    </row>
    <row r="8" spans="1:18" ht="12.75" x14ac:dyDescent="0.2">
      <c r="A8" s="329"/>
      <c r="B8" s="329"/>
      <c r="C8" s="389" t="s">
        <v>1125</v>
      </c>
      <c r="D8" s="392">
        <f>COVER!A13</f>
        <v>44000000046</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210157</v>
      </c>
      <c r="I12" s="404"/>
      <c r="J12" s="404"/>
      <c r="K12" s="405">
        <f>TRUNC((H12/H13*100000),5)/100000</f>
        <v>0.21238599089999999</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989505</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1098402</v>
      </c>
      <c r="I17" s="404"/>
      <c r="J17" s="416"/>
      <c r="K17" s="405">
        <f>TRUNC((H17/H18*100000),5)/100000</f>
        <v>1.1100519955999999</v>
      </c>
      <c r="L17" s="406"/>
      <c r="M17" s="417" t="s">
        <v>1171</v>
      </c>
      <c r="O17" s="418" t="str">
        <f>IF(AND(O16="2", J20 &gt; 2),"1",IF(AND(O16 = "1", J20 &gt; 2),"2",IF(AND(O16="1", J20 &gt;1),"1","0")))</f>
        <v>0</v>
      </c>
      <c r="P17" s="218"/>
    </row>
    <row r="18" spans="1:18" s="408" customFormat="1" ht="11.25" x14ac:dyDescent="0.2">
      <c r="A18" s="218"/>
      <c r="B18" s="401"/>
      <c r="C18" s="2169" t="s">
        <v>1317</v>
      </c>
      <c r="D18" s="2170"/>
      <c r="E18" s="218"/>
      <c r="F18" s="419" t="s">
        <v>794</v>
      </c>
      <c r="G18" s="402"/>
      <c r="H18" s="403">
        <f>SUM('Acct Summary 7-8'!C8+'Acct Summary 7-8'!D8+'Acct Summary 7-8'!F8+'Acct Summary 7-8'!I8)+H19</f>
        <v>989505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1.0212081</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210157</v>
      </c>
      <c r="I24" s="422"/>
      <c r="J24" s="422"/>
      <c r="K24" s="423">
        <f>TRUNC(((H24/H25*100000)/100000),2)</f>
        <v>68.87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3051.1166699999999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8" activePane="bottomLeft" state="frozen"/>
      <selection activeCell="AD20" sqref="AD20"/>
      <selection pane="bottomLeft" activeCell="C38" sqref="C38:L3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32"/>
      <c r="D3" s="1533"/>
      <c r="E3" s="1533"/>
      <c r="F3" s="1533"/>
      <c r="G3" s="1533"/>
      <c r="H3" s="1533"/>
      <c r="I3" s="1533"/>
      <c r="J3" s="1533"/>
      <c r="K3" s="1533"/>
      <c r="L3" s="1533"/>
      <c r="M3" s="1534"/>
      <c r="N3" s="1535"/>
    </row>
    <row r="4" spans="1:14" ht="13.5" customHeight="1" x14ac:dyDescent="0.2">
      <c r="A4" s="463" t="s">
        <v>1651</v>
      </c>
      <c r="B4" s="464"/>
      <c r="C4" s="1910">
        <v>210157</v>
      </c>
      <c r="D4" s="1911">
        <v>0</v>
      </c>
      <c r="E4" s="1911">
        <v>0</v>
      </c>
      <c r="F4" s="1911">
        <v>0</v>
      </c>
      <c r="G4" s="1911">
        <v>0</v>
      </c>
      <c r="H4" s="1911">
        <v>0</v>
      </c>
      <c r="I4" s="1911">
        <v>0</v>
      </c>
      <c r="J4" s="1912">
        <v>0</v>
      </c>
      <c r="K4" s="1991">
        <v>0</v>
      </c>
      <c r="L4" s="1911"/>
      <c r="M4" s="467"/>
      <c r="N4" s="468"/>
    </row>
    <row r="5" spans="1:14" x14ac:dyDescent="0.2">
      <c r="A5" s="463" t="s">
        <v>992</v>
      </c>
      <c r="B5" s="469">
        <v>120</v>
      </c>
      <c r="C5" s="1910"/>
      <c r="D5" s="1911"/>
      <c r="E5" s="1911"/>
      <c r="F5" s="1911"/>
      <c r="G5" s="1911"/>
      <c r="H5" s="1911"/>
      <c r="I5" s="1911"/>
      <c r="J5" s="1912"/>
      <c r="K5" s="1913"/>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210157</v>
      </c>
      <c r="D13" s="1710">
        <f t="shared" ref="D13:L13" si="0">SUM(D4:D12)</f>
        <v>0</v>
      </c>
      <c r="E13" s="1710">
        <f t="shared" si="0"/>
        <v>0</v>
      </c>
      <c r="F13" s="1710">
        <f t="shared" si="0"/>
        <v>0</v>
      </c>
      <c r="G13" s="1710">
        <f t="shared" si="0"/>
        <v>0</v>
      </c>
      <c r="H13" s="1710">
        <f t="shared" si="0"/>
        <v>0</v>
      </c>
      <c r="I13" s="1710">
        <f t="shared" si="0"/>
        <v>0</v>
      </c>
      <c r="J13" s="1710">
        <f t="shared" si="0"/>
        <v>0</v>
      </c>
      <c r="K13" s="1710">
        <f t="shared" si="0"/>
        <v>0</v>
      </c>
      <c r="L13" s="1710">
        <f t="shared" si="0"/>
        <v>0</v>
      </c>
      <c r="M13" s="467"/>
      <c r="N13" s="468"/>
    </row>
    <row r="14" spans="1:14" ht="18" customHeight="1" thickTop="1" x14ac:dyDescent="0.2">
      <c r="A14" s="2178" t="s">
        <v>147</v>
      </c>
      <c r="B14" s="2179"/>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0</v>
      </c>
      <c r="N16" s="480"/>
    </row>
    <row r="17" spans="1:14" s="481" customFormat="1" ht="12.75" customHeight="1" x14ac:dyDescent="0.2">
      <c r="A17" s="478" t="s">
        <v>1403</v>
      </c>
      <c r="B17" s="479">
        <v>230</v>
      </c>
      <c r="C17" s="473"/>
      <c r="D17" s="473"/>
      <c r="E17" s="473"/>
      <c r="F17" s="473"/>
      <c r="G17" s="473"/>
      <c r="H17" s="473"/>
      <c r="I17" s="473"/>
      <c r="J17" s="473"/>
      <c r="K17" s="473"/>
      <c r="L17" s="473"/>
      <c r="M17" s="1912">
        <v>0</v>
      </c>
      <c r="N17" s="480"/>
    </row>
    <row r="18" spans="1:14" s="481" customFormat="1" ht="12.75" customHeight="1" x14ac:dyDescent="0.2">
      <c r="A18" s="478" t="s">
        <v>1404</v>
      </c>
      <c r="B18" s="479">
        <v>240</v>
      </c>
      <c r="C18" s="473"/>
      <c r="D18" s="473"/>
      <c r="E18" s="473"/>
      <c r="F18" s="473"/>
      <c r="G18" s="473"/>
      <c r="H18" s="473"/>
      <c r="I18" s="473"/>
      <c r="J18" s="473"/>
      <c r="K18" s="473"/>
      <c r="L18" s="473"/>
      <c r="M18" s="1912">
        <v>0</v>
      </c>
      <c r="N18" s="480"/>
    </row>
    <row r="19" spans="1:14" s="481" customFormat="1" ht="12.75" customHeight="1" x14ac:dyDescent="0.2">
      <c r="A19" s="478" t="s">
        <v>1405</v>
      </c>
      <c r="B19" s="479">
        <v>250</v>
      </c>
      <c r="C19" s="473"/>
      <c r="D19" s="473"/>
      <c r="E19" s="473"/>
      <c r="F19" s="473"/>
      <c r="G19" s="473"/>
      <c r="H19" s="473"/>
      <c r="I19" s="473"/>
      <c r="J19" s="473"/>
      <c r="K19" s="473"/>
      <c r="L19" s="473"/>
      <c r="M19" s="1912">
        <v>0</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0</v>
      </c>
      <c r="N23" s="1661">
        <f>SUM(N21:N22)</f>
        <v>0</v>
      </c>
    </row>
    <row r="24" spans="1:14" ht="18" customHeight="1" thickTop="1" x14ac:dyDescent="0.2">
      <c r="A24" s="2180" t="s">
        <v>598</v>
      </c>
      <c r="B24" s="2181"/>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0</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0</v>
      </c>
      <c r="M34" s="467"/>
      <c r="N34" s="476"/>
    </row>
    <row r="35" spans="1:14" ht="18" customHeight="1" thickTop="1" x14ac:dyDescent="0.2">
      <c r="A35" s="2182" t="s">
        <v>529</v>
      </c>
      <c r="B35" s="2183"/>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210157</v>
      </c>
      <c r="D39" s="1911">
        <v>0</v>
      </c>
      <c r="E39" s="1911">
        <v>0</v>
      </c>
      <c r="F39" s="1911">
        <v>0</v>
      </c>
      <c r="G39" s="1911">
        <v>0</v>
      </c>
      <c r="H39" s="1911">
        <v>0</v>
      </c>
      <c r="I39" s="1911">
        <v>0</v>
      </c>
      <c r="J39" s="1912">
        <v>0</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0</v>
      </c>
      <c r="N40" s="490"/>
    </row>
    <row r="41" spans="1:14" ht="13.5" customHeight="1" thickBot="1" x14ac:dyDescent="0.25">
      <c r="A41" s="1709" t="s">
        <v>655</v>
      </c>
      <c r="B41" s="1679"/>
      <c r="C41" s="1661">
        <f>(SUM(C34,C37,C38,C39))</f>
        <v>210157</v>
      </c>
      <c r="D41" s="1661">
        <f t="shared" ref="D41:L41" si="2">SUM(D34,D37,D38:D39)</f>
        <v>0</v>
      </c>
      <c r="E41" s="1661">
        <f t="shared" si="2"/>
        <v>0</v>
      </c>
      <c r="F41" s="1661">
        <f t="shared" si="2"/>
        <v>0</v>
      </c>
      <c r="G41" s="1661">
        <f t="shared" si="2"/>
        <v>0</v>
      </c>
      <c r="H41" s="1661">
        <f t="shared" si="2"/>
        <v>0</v>
      </c>
      <c r="I41" s="1661">
        <f t="shared" si="2"/>
        <v>0</v>
      </c>
      <c r="J41" s="1661">
        <f t="shared" si="2"/>
        <v>0</v>
      </c>
      <c r="K41" s="1661">
        <f t="shared" si="2"/>
        <v>0</v>
      </c>
      <c r="L41" s="1661">
        <f t="shared" si="2"/>
        <v>0</v>
      </c>
      <c r="M41" s="1661">
        <f>SUM(M40)</f>
        <v>0</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4" activePane="bottomLeft" state="frozen"/>
      <selection activeCell="AD20" sqref="AD20"/>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46"/>
      <c r="D3" s="1547"/>
      <c r="E3" s="1547"/>
      <c r="F3" s="1547"/>
      <c r="G3" s="1547"/>
      <c r="H3" s="1547"/>
      <c r="I3" s="1547"/>
      <c r="J3" s="1547"/>
      <c r="K3" s="1548"/>
      <c r="L3" s="499"/>
    </row>
    <row r="4" spans="1:13" ht="15.75" customHeight="1" x14ac:dyDescent="0.2">
      <c r="A4" s="1901" t="s">
        <v>1499</v>
      </c>
      <c r="B4" s="1902">
        <v>1000</v>
      </c>
      <c r="C4" s="1715">
        <f>'Revenues 9-14'!C109</f>
        <v>5684</v>
      </c>
      <c r="D4" s="1715">
        <f>'Revenues 9-14'!D109</f>
        <v>0</v>
      </c>
      <c r="E4" s="1715">
        <f>'Revenues 9-14'!E109</f>
        <v>0</v>
      </c>
      <c r="F4" s="1715">
        <f>'Revenues 9-14'!F109</f>
        <v>0</v>
      </c>
      <c r="G4" s="1715">
        <f>'Revenues 9-14'!G109</f>
        <v>0</v>
      </c>
      <c r="H4" s="1715">
        <f>'Revenues 9-14'!H109</f>
        <v>0</v>
      </c>
      <c r="I4" s="1715">
        <f>'Revenues 9-14'!I109</f>
        <v>0</v>
      </c>
      <c r="J4" s="1715">
        <f>'Revenues 9-14'!J109</f>
        <v>0</v>
      </c>
      <c r="K4" s="1715">
        <f>'Revenues 9-14'!K109</f>
        <v>0</v>
      </c>
      <c r="L4" s="347"/>
    </row>
    <row r="5" spans="1:13" ht="15.75" customHeight="1" x14ac:dyDescent="0.2">
      <c r="A5" s="1549" t="s">
        <v>1500</v>
      </c>
      <c r="B5" s="1550">
        <v>2000</v>
      </c>
      <c r="C5" s="1716">
        <f>'Revenues 9-14'!C114</f>
        <v>956501</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20633</v>
      </c>
      <c r="D6" s="1716">
        <f>'Revenues 9-14'!D170</f>
        <v>0</v>
      </c>
      <c r="E6" s="1716">
        <f>'Revenues 9-14'!E170</f>
        <v>0</v>
      </c>
      <c r="F6" s="1716">
        <f>'Revenues 9-14'!F170</f>
        <v>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6687</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989505</v>
      </c>
      <c r="D8" s="1661">
        <f t="shared" ref="D8:K8" si="0">SUM(D4:D7)</f>
        <v>0</v>
      </c>
      <c r="E8" s="1661">
        <f t="shared" si="0"/>
        <v>0</v>
      </c>
      <c r="F8" s="1661">
        <f t="shared" si="0"/>
        <v>0</v>
      </c>
      <c r="G8" s="1661">
        <f t="shared" si="0"/>
        <v>0</v>
      </c>
      <c r="H8" s="1661">
        <f t="shared" si="0"/>
        <v>0</v>
      </c>
      <c r="I8" s="1661">
        <f t="shared" si="0"/>
        <v>0</v>
      </c>
      <c r="J8" s="1661">
        <f t="shared" si="0"/>
        <v>0</v>
      </c>
      <c r="K8" s="1661">
        <f t="shared" si="0"/>
        <v>0</v>
      </c>
      <c r="L8" s="347"/>
    </row>
    <row r="9" spans="1:13" ht="15.75" thickTop="1" x14ac:dyDescent="0.2">
      <c r="A9" s="507" t="s">
        <v>1653</v>
      </c>
      <c r="B9" s="508">
        <v>3998</v>
      </c>
      <c r="C9" s="477">
        <v>0</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989505</v>
      </c>
      <c r="D10" s="1661">
        <f t="shared" ref="D10:K10" si="1">SUM(D8:D9)</f>
        <v>0</v>
      </c>
      <c r="E10" s="1661">
        <f t="shared" si="1"/>
        <v>0</v>
      </c>
      <c r="F10" s="1661">
        <f t="shared" si="1"/>
        <v>0</v>
      </c>
      <c r="G10" s="1661">
        <f t="shared" si="1"/>
        <v>0</v>
      </c>
      <c r="H10" s="1661">
        <f t="shared" si="1"/>
        <v>0</v>
      </c>
      <c r="I10" s="1661">
        <f t="shared" si="1"/>
        <v>0</v>
      </c>
      <c r="J10" s="1661">
        <f t="shared" si="1"/>
        <v>0</v>
      </c>
      <c r="K10" s="1661">
        <f t="shared" si="1"/>
        <v>0</v>
      </c>
      <c r="L10" s="511"/>
    </row>
    <row r="11" spans="1:13" s="512" customFormat="1" ht="16.7" customHeight="1" thickTop="1" x14ac:dyDescent="0.2">
      <c r="A11" s="2178" t="s">
        <v>1176</v>
      </c>
      <c r="B11" s="2179"/>
      <c r="C11" s="1543"/>
      <c r="D11" s="1544"/>
      <c r="E11" s="1544"/>
      <c r="F11" s="1544"/>
      <c r="G11" s="1544"/>
      <c r="H11" s="1544"/>
      <c r="I11" s="1544"/>
      <c r="J11" s="1544"/>
      <c r="K11" s="1545"/>
      <c r="L11" s="511"/>
    </row>
    <row r="12" spans="1:13" ht="15.75" customHeight="1" x14ac:dyDescent="0.2">
      <c r="A12" s="1549" t="s">
        <v>456</v>
      </c>
      <c r="B12" s="1551">
        <v>1000</v>
      </c>
      <c r="C12" s="1715">
        <f>'Expenditures 15-22'!K33</f>
        <v>42374</v>
      </c>
      <c r="D12" s="513" t="s">
        <v>1169</v>
      </c>
      <c r="E12" s="467" t="s">
        <v>1169</v>
      </c>
      <c r="F12" s="467" t="s">
        <v>1169</v>
      </c>
      <c r="G12" s="1715">
        <f>'Expenditures 15-22'!K229</f>
        <v>0</v>
      </c>
      <c r="H12" s="514"/>
      <c r="I12" s="467" t="s">
        <v>1169</v>
      </c>
      <c r="J12" s="467" t="s">
        <v>1169</v>
      </c>
      <c r="K12" s="514" t="s">
        <v>1169</v>
      </c>
      <c r="L12" s="347"/>
    </row>
    <row r="13" spans="1:13" ht="15.75" customHeight="1" x14ac:dyDescent="0.2">
      <c r="A13" s="1549" t="s">
        <v>457</v>
      </c>
      <c r="B13" s="1551">
        <v>2000</v>
      </c>
      <c r="C13" s="1716">
        <f>'Expenditures 15-22'!K74</f>
        <v>99527</v>
      </c>
      <c r="D13" s="1716">
        <f>'Expenditures 15-22'!K129</f>
        <v>0</v>
      </c>
      <c r="E13" s="468" t="s">
        <v>1169</v>
      </c>
      <c r="F13" s="1716">
        <f>'Expenditures 15-22'!K184</f>
        <v>0</v>
      </c>
      <c r="G13" s="1716">
        <f>'Expenditures 15-22'!K279</f>
        <v>0</v>
      </c>
      <c r="H13" s="1716">
        <f>'Expenditures 15-22'!K303</f>
        <v>0</v>
      </c>
      <c r="I13" s="467" t="s">
        <v>1169</v>
      </c>
      <c r="J13" s="1716">
        <f>'Expenditures 15-22'!K330</f>
        <v>0</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956501</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1098402</v>
      </c>
      <c r="D17" s="1661">
        <f t="shared" si="2"/>
        <v>0</v>
      </c>
      <c r="E17" s="1661">
        <f t="shared" si="2"/>
        <v>0</v>
      </c>
      <c r="F17" s="1661">
        <f t="shared" si="2"/>
        <v>0</v>
      </c>
      <c r="G17" s="1661">
        <f t="shared" si="2"/>
        <v>0</v>
      </c>
      <c r="H17" s="1661">
        <f t="shared" si="2"/>
        <v>0</v>
      </c>
      <c r="I17" s="467"/>
      <c r="J17" s="1661">
        <f>SUM(J12:J16)</f>
        <v>0</v>
      </c>
      <c r="K17" s="1661">
        <f>SUM(K12:K16)</f>
        <v>0</v>
      </c>
      <c r="L17" s="347"/>
    </row>
    <row r="18" spans="1:12" ht="15" customHeight="1" thickTop="1" x14ac:dyDescent="0.2">
      <c r="A18" s="1717" t="s">
        <v>1654</v>
      </c>
      <c r="B18" s="1718">
        <v>4180</v>
      </c>
      <c r="C18" s="1715">
        <f t="shared" ref="C18:H18" si="3">C9</f>
        <v>0</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1098402</v>
      </c>
      <c r="D19" s="1661">
        <f t="shared" si="4"/>
        <v>0</v>
      </c>
      <c r="E19" s="1661">
        <f t="shared" si="4"/>
        <v>0</v>
      </c>
      <c r="F19" s="1661">
        <f t="shared" si="4"/>
        <v>0</v>
      </c>
      <c r="G19" s="1661">
        <f t="shared" si="4"/>
        <v>0</v>
      </c>
      <c r="H19" s="1661">
        <f t="shared" si="4"/>
        <v>0</v>
      </c>
      <c r="I19" s="467"/>
      <c r="J19" s="1661">
        <f>SUM(J17:J18)</f>
        <v>0</v>
      </c>
      <c r="K19" s="1661">
        <f>SUM(K17:K18)</f>
        <v>0</v>
      </c>
      <c r="L19" s="347"/>
    </row>
    <row r="20" spans="1:12" ht="16.5" thickTop="1" thickBot="1" x14ac:dyDescent="0.25">
      <c r="A20" s="2194" t="s">
        <v>1655</v>
      </c>
      <c r="B20" s="2195"/>
      <c r="C20" s="1719">
        <f>C8-C17</f>
        <v>-108897</v>
      </c>
      <c r="D20" s="1719">
        <f t="shared" ref="D20:K20" si="5">D8-D17</f>
        <v>0</v>
      </c>
      <c r="E20" s="1719">
        <f t="shared" si="5"/>
        <v>0</v>
      </c>
      <c r="F20" s="1719">
        <f t="shared" si="5"/>
        <v>0</v>
      </c>
      <c r="G20" s="1719">
        <f t="shared" si="5"/>
        <v>0</v>
      </c>
      <c r="H20" s="1719">
        <f t="shared" si="5"/>
        <v>0</v>
      </c>
      <c r="I20" s="1719">
        <f t="shared" si="5"/>
        <v>0</v>
      </c>
      <c r="J20" s="1719">
        <f t="shared" si="5"/>
        <v>0</v>
      </c>
      <c r="K20" s="1719">
        <f t="shared" si="5"/>
        <v>0</v>
      </c>
      <c r="L20" s="347"/>
    </row>
    <row r="21" spans="1:12" ht="16.7" customHeight="1" thickTop="1" x14ac:dyDescent="0.2">
      <c r="A21" s="2206" t="s">
        <v>595</v>
      </c>
      <c r="B21" s="2207"/>
      <c r="C21" s="1543"/>
      <c r="D21" s="1544"/>
      <c r="E21" s="1544"/>
      <c r="F21" s="1544"/>
      <c r="G21" s="1544"/>
      <c r="H21" s="1544"/>
      <c r="I21" s="1544"/>
      <c r="J21" s="1544"/>
      <c r="K21" s="1545"/>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08" t="s">
        <v>374</v>
      </c>
      <c r="B44" s="2209"/>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4" t="s">
        <v>440</v>
      </c>
      <c r="B76" s="2185"/>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6" t="s">
        <v>1177</v>
      </c>
      <c r="B77" s="2187"/>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0" t="s">
        <v>597</v>
      </c>
      <c r="B78" s="2191"/>
      <c r="C78" s="1675">
        <f t="shared" ref="C78:K78" si="9">C20+C77</f>
        <v>-108897</v>
      </c>
      <c r="D78" s="1675">
        <f t="shared" si="9"/>
        <v>0</v>
      </c>
      <c r="E78" s="1675">
        <f t="shared" si="9"/>
        <v>0</v>
      </c>
      <c r="F78" s="1675">
        <f t="shared" si="9"/>
        <v>0</v>
      </c>
      <c r="G78" s="1675">
        <f t="shared" si="9"/>
        <v>0</v>
      </c>
      <c r="H78" s="1675">
        <f t="shared" si="9"/>
        <v>0</v>
      </c>
      <c r="I78" s="1675">
        <f t="shared" si="9"/>
        <v>0</v>
      </c>
      <c r="J78" s="1675">
        <f t="shared" si="9"/>
        <v>0</v>
      </c>
      <c r="K78" s="1675">
        <f t="shared" si="9"/>
        <v>0</v>
      </c>
      <c r="L78" s="524"/>
    </row>
    <row r="79" spans="1:12" ht="13.5" thickTop="1" x14ac:dyDescent="0.2">
      <c r="A79" s="1467" t="s">
        <v>1949</v>
      </c>
      <c r="B79" s="525"/>
      <c r="C79" s="474">
        <v>319054</v>
      </c>
      <c r="D79" s="1930">
        <v>0</v>
      </c>
      <c r="E79" s="1930">
        <v>0</v>
      </c>
      <c r="F79" s="1930">
        <v>0</v>
      </c>
      <c r="G79" s="1930">
        <v>0</v>
      </c>
      <c r="H79" s="1930">
        <v>0</v>
      </c>
      <c r="I79" s="1930">
        <v>0</v>
      </c>
      <c r="J79" s="1930">
        <v>0</v>
      </c>
      <c r="K79" s="1930">
        <v>0</v>
      </c>
      <c r="L79" s="347"/>
    </row>
    <row r="80" spans="1:12" x14ac:dyDescent="0.2">
      <c r="A80" s="2196" t="s">
        <v>1795</v>
      </c>
      <c r="B80" s="2197"/>
      <c r="C80" s="466"/>
      <c r="D80" s="466"/>
      <c r="E80" s="466"/>
      <c r="F80" s="466"/>
      <c r="G80" s="466"/>
      <c r="H80" s="466"/>
      <c r="I80" s="466"/>
      <c r="J80" s="466"/>
      <c r="K80" s="466"/>
      <c r="L80" s="347"/>
    </row>
    <row r="81" spans="1:12" ht="13.5" thickBot="1" x14ac:dyDescent="0.25">
      <c r="A81" s="2188" t="s">
        <v>1950</v>
      </c>
      <c r="B81" s="2189"/>
      <c r="C81" s="1661">
        <f>(SUM(C78:C80))</f>
        <v>210157</v>
      </c>
      <c r="D81" s="1661">
        <f>SUM(D78:D80)</f>
        <v>0</v>
      </c>
      <c r="E81" s="1661">
        <f t="shared" ref="E81:K81" si="10">SUM(E78:E80)</f>
        <v>0</v>
      </c>
      <c r="F81" s="1661">
        <f t="shared" si="10"/>
        <v>0</v>
      </c>
      <c r="G81" s="1661">
        <f t="shared" si="10"/>
        <v>0</v>
      </c>
      <c r="H81" s="1661">
        <f t="shared" si="10"/>
        <v>0</v>
      </c>
      <c r="I81" s="1661">
        <f t="shared" si="10"/>
        <v>0</v>
      </c>
      <c r="J81" s="1661">
        <f t="shared" si="10"/>
        <v>0</v>
      </c>
      <c r="K81" s="1661">
        <f t="shared" si="10"/>
        <v>0</v>
      </c>
      <c r="L81" s="347"/>
    </row>
    <row r="82" spans="1:12" ht="0.75" customHeight="1" thickTop="1" thickBot="1" x14ac:dyDescent="0.25">
      <c r="A82" s="526" t="s">
        <v>343</v>
      </c>
      <c r="B82" s="527"/>
      <c r="C82" s="528">
        <f>(C81-C79)</f>
        <v>-108897</v>
      </c>
      <c r="D82" s="528">
        <f t="shared" ref="D82:K82" si="11">(D81-D79)</f>
        <v>0</v>
      </c>
      <c r="E82" s="528">
        <f t="shared" si="11"/>
        <v>0</v>
      </c>
      <c r="F82" s="528">
        <f t="shared" si="11"/>
        <v>0</v>
      </c>
      <c r="G82" s="528">
        <f t="shared" si="11"/>
        <v>0</v>
      </c>
      <c r="H82" s="528">
        <f t="shared" si="11"/>
        <v>0</v>
      </c>
      <c r="I82" s="528">
        <f t="shared" si="11"/>
        <v>0</v>
      </c>
      <c r="J82" s="528">
        <f t="shared" si="11"/>
        <v>0</v>
      </c>
      <c r="K82" s="528">
        <f t="shared" si="11"/>
        <v>0</v>
      </c>
    </row>
    <row r="83" spans="1:12" ht="14.25" hidden="1" thickTop="1" thickBot="1" x14ac:dyDescent="0.25">
      <c r="A83" s="529" t="s">
        <v>344</v>
      </c>
      <c r="B83" s="464"/>
      <c r="C83" s="530">
        <f>C82/C81</f>
        <v>-0.51816974928267912</v>
      </c>
      <c r="D83" s="530" t="e">
        <f t="shared" ref="D83:K83" si="12">D82/D81</f>
        <v>#DIV/0!</v>
      </c>
      <c r="E83" s="530" t="e">
        <f t="shared" si="12"/>
        <v>#DIV/0!</v>
      </c>
      <c r="F83" s="530" t="e">
        <f t="shared" si="12"/>
        <v>#DIV/0!</v>
      </c>
      <c r="G83" s="530" t="e">
        <f t="shared" si="12"/>
        <v>#DIV/0!</v>
      </c>
      <c r="H83" s="530" t="e">
        <f t="shared" si="12"/>
        <v>#DIV/0!</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92" activePane="bottomLeft" state="frozen"/>
      <selection activeCell="AF22" sqref="AF22"/>
      <selection pane="bottomLeft" activeCell="C219" sqref="C219"/>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1802</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0</v>
      </c>
      <c r="D5" s="477">
        <v>0</v>
      </c>
      <c r="E5" s="1926">
        <v>0</v>
      </c>
      <c r="F5" s="1934">
        <v>0</v>
      </c>
      <c r="G5" s="1932">
        <v>0</v>
      </c>
      <c r="H5" s="1932">
        <v>0</v>
      </c>
      <c r="I5" s="1932">
        <v>0</v>
      </c>
      <c r="J5" s="1936">
        <v>0</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0</v>
      </c>
      <c r="D7" s="1926">
        <v>0</v>
      </c>
      <c r="E7" s="467"/>
      <c r="F7" s="1933">
        <v>0</v>
      </c>
      <c r="G7" s="1933">
        <v>0</v>
      </c>
      <c r="H7" s="1933">
        <v>0</v>
      </c>
      <c r="I7" s="467"/>
      <c r="J7" s="467"/>
      <c r="K7" s="467"/>
    </row>
    <row r="8" spans="1:12" x14ac:dyDescent="0.2">
      <c r="A8" s="463" t="s">
        <v>413</v>
      </c>
      <c r="B8" s="469">
        <v>1150</v>
      </c>
      <c r="C8" s="472"/>
      <c r="D8" s="472"/>
      <c r="E8" s="473"/>
      <c r="F8" s="473"/>
      <c r="G8" s="477">
        <v>0</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0</v>
      </c>
      <c r="D12" s="1680">
        <f t="shared" si="0"/>
        <v>0</v>
      </c>
      <c r="E12" s="1680">
        <f t="shared" si="0"/>
        <v>0</v>
      </c>
      <c r="F12" s="1680">
        <f t="shared" si="0"/>
        <v>0</v>
      </c>
      <c r="G12" s="1680">
        <f t="shared" si="0"/>
        <v>0</v>
      </c>
      <c r="H12" s="1680">
        <f t="shared" si="0"/>
        <v>0</v>
      </c>
      <c r="I12" s="1680">
        <f t="shared" si="0"/>
        <v>0</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0</v>
      </c>
      <c r="D16" s="1935">
        <v>0</v>
      </c>
      <c r="E16" s="1935">
        <v>0</v>
      </c>
      <c r="F16" s="1935">
        <v>0</v>
      </c>
      <c r="G16" s="1935">
        <v>0</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0</v>
      </c>
      <c r="D18" s="1683">
        <f t="shared" ref="D18:K18" si="1">SUM(D14:D17)</f>
        <v>0</v>
      </c>
      <c r="E18" s="1683">
        <f t="shared" si="1"/>
        <v>0</v>
      </c>
      <c r="F18" s="1683">
        <f t="shared" si="1"/>
        <v>0</v>
      </c>
      <c r="G18" s="1683">
        <f t="shared" si="1"/>
        <v>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0</v>
      </c>
      <c r="D65" s="1935">
        <v>0</v>
      </c>
      <c r="E65" s="1935">
        <v>0</v>
      </c>
      <c r="F65" s="1936">
        <v>0</v>
      </c>
      <c r="G65" s="1935">
        <v>0</v>
      </c>
      <c r="H65" s="1935">
        <v>0</v>
      </c>
      <c r="I65" s="1935">
        <v>0</v>
      </c>
      <c r="J65" s="1936">
        <v>0</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0</v>
      </c>
      <c r="D67" s="1661">
        <f t="shared" ref="D67:K67" si="2">SUM(D65:D66)</f>
        <v>0</v>
      </c>
      <c r="E67" s="1661">
        <f t="shared" si="2"/>
        <v>0</v>
      </c>
      <c r="F67" s="1661">
        <f t="shared" si="2"/>
        <v>0</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0</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0</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0</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0</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0</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5684</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0</v>
      </c>
      <c r="D107" s="1935">
        <v>0</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5684</v>
      </c>
      <c r="D108" s="1680">
        <f t="shared" ref="D108:K108" si="3">SUM(D95:D107)</f>
        <v>0</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5684</v>
      </c>
      <c r="D109" s="1688">
        <f t="shared" si="4"/>
        <v>0</v>
      </c>
      <c r="E109" s="1688">
        <f t="shared" si="4"/>
        <v>0</v>
      </c>
      <c r="F109" s="1688">
        <f t="shared" si="4"/>
        <v>0</v>
      </c>
      <c r="G109" s="1688">
        <f t="shared" si="4"/>
        <v>0</v>
      </c>
      <c r="H109" s="1688">
        <f t="shared" si="4"/>
        <v>0</v>
      </c>
      <c r="I109" s="1688">
        <f t="shared" si="4"/>
        <v>0</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622892</v>
      </c>
      <c r="D111" s="477">
        <v>0</v>
      </c>
      <c r="E111" s="549"/>
      <c r="F111" s="477">
        <v>0</v>
      </c>
      <c r="G111" s="477">
        <v>0</v>
      </c>
      <c r="H111" s="549"/>
      <c r="I111" s="467"/>
      <c r="J111" s="467"/>
      <c r="K111" s="467"/>
    </row>
    <row r="112" spans="1:12" ht="12.75" customHeight="1" x14ac:dyDescent="0.2">
      <c r="A112" s="463" t="s">
        <v>824</v>
      </c>
      <c r="B112" s="469">
        <v>2200</v>
      </c>
      <c r="C112" s="1944">
        <v>333609</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956501</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0</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20633</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20633</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0</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0</v>
      </c>
      <c r="G152" s="1946">
        <v>0</v>
      </c>
      <c r="H152" s="467"/>
      <c r="I152" s="467"/>
      <c r="J152" s="467"/>
      <c r="K152" s="467"/>
    </row>
    <row r="153" spans="1:11" ht="12.75" customHeight="1" x14ac:dyDescent="0.2">
      <c r="A153" s="463" t="s">
        <v>1057</v>
      </c>
      <c r="B153" s="550">
        <v>3510</v>
      </c>
      <c r="C153" s="1954">
        <v>0</v>
      </c>
      <c r="D153" s="1945">
        <v>0</v>
      </c>
      <c r="E153" s="549"/>
      <c r="F153" s="1945">
        <v>0</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0</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0</v>
      </c>
      <c r="D168" s="1961">
        <v>0</v>
      </c>
      <c r="E168" s="1961">
        <v>0</v>
      </c>
      <c r="F168" s="1961">
        <v>0</v>
      </c>
      <c r="G168" s="1962">
        <v>0</v>
      </c>
      <c r="H168" s="1963">
        <v>0</v>
      </c>
      <c r="I168" s="1962">
        <v>0</v>
      </c>
      <c r="J168" s="1962">
        <v>0</v>
      </c>
      <c r="K168" s="1963">
        <v>0</v>
      </c>
    </row>
    <row r="169" spans="1:11" ht="12.75" customHeight="1" thickTop="1" thickBot="1" x14ac:dyDescent="0.25">
      <c r="A169" s="2212" t="s">
        <v>398</v>
      </c>
      <c r="B169" s="2213"/>
      <c r="C169" s="1695">
        <f t="shared" ref="C169:K169" si="6">SUM(C132,C141,C145,C146:C150,C155,C156:C167,C168)</f>
        <v>20633</v>
      </c>
      <c r="D169" s="1695">
        <f t="shared" si="6"/>
        <v>0</v>
      </c>
      <c r="E169" s="1695">
        <f t="shared" si="6"/>
        <v>0</v>
      </c>
      <c r="F169" s="1695">
        <f t="shared" si="6"/>
        <v>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20633</v>
      </c>
      <c r="D170" s="1688">
        <f t="shared" si="7"/>
        <v>0</v>
      </c>
      <c r="E170" s="1688">
        <f t="shared" si="7"/>
        <v>0</v>
      </c>
      <c r="F170" s="1688">
        <f t="shared" si="7"/>
        <v>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8" t="s">
        <v>1665</v>
      </c>
      <c r="B175" s="2219"/>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0" t="s">
        <v>785</v>
      </c>
      <c r="B181" s="2221"/>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6" t="s">
        <v>1803</v>
      </c>
      <c r="B182" s="2217"/>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0</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0</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0</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0</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6687</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6687</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0</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0</v>
      </c>
      <c r="D263" s="1980">
        <v>0</v>
      </c>
      <c r="E263" s="467"/>
      <c r="F263" s="1980">
        <v>0</v>
      </c>
      <c r="G263" s="1980">
        <v>0</v>
      </c>
      <c r="H263" s="467"/>
      <c r="I263" s="467"/>
      <c r="J263" s="467"/>
      <c r="K263" s="467"/>
    </row>
    <row r="264" spans="1:11" ht="12.75" customHeight="1" thickTop="1" thickBot="1" x14ac:dyDescent="0.25">
      <c r="A264" s="463" t="s">
        <v>377</v>
      </c>
      <c r="B264" s="469">
        <v>4992</v>
      </c>
      <c r="C264" s="1979">
        <v>0</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6687</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6687</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989505</v>
      </c>
      <c r="D268" s="1688">
        <f t="shared" si="12"/>
        <v>0</v>
      </c>
      <c r="E268" s="1688">
        <f t="shared" si="12"/>
        <v>0</v>
      </c>
      <c r="F268" s="1688">
        <f t="shared" si="12"/>
        <v>0</v>
      </c>
      <c r="G268" s="1688">
        <f t="shared" si="12"/>
        <v>0</v>
      </c>
      <c r="H268" s="1688">
        <f t="shared" si="12"/>
        <v>0</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39" activePane="bottomLeft" state="frozen"/>
      <selection activeCell="AF22" sqref="AF22"/>
      <selection pane="bottomLeft" activeCell="L355" sqref="L355"/>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6"/>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2" t="s">
        <v>297</v>
      </c>
      <c r="B3" s="2233"/>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0</v>
      </c>
      <c r="D5" s="1967">
        <v>0</v>
      </c>
      <c r="E5" s="1967">
        <v>0</v>
      </c>
      <c r="F5" s="1967">
        <v>0</v>
      </c>
      <c r="G5" s="1967">
        <v>0</v>
      </c>
      <c r="H5" s="1967">
        <v>0</v>
      </c>
      <c r="I5" s="1968">
        <v>0</v>
      </c>
      <c r="J5" s="1968">
        <v>0</v>
      </c>
      <c r="K5" s="1644">
        <f>SUM(C5:J5)</f>
        <v>0</v>
      </c>
      <c r="L5" s="1989">
        <v>0</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0</v>
      </c>
      <c r="D8" s="1967">
        <v>0</v>
      </c>
      <c r="E8" s="1967">
        <v>0</v>
      </c>
      <c r="F8" s="1967">
        <v>0</v>
      </c>
      <c r="G8" s="1967">
        <v>0</v>
      </c>
      <c r="H8" s="1967">
        <v>0</v>
      </c>
      <c r="I8" s="1968">
        <v>0</v>
      </c>
      <c r="J8" s="1968">
        <v>0</v>
      </c>
      <c r="K8" s="1644">
        <f t="shared" si="0"/>
        <v>0</v>
      </c>
      <c r="L8" s="1989">
        <v>0</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0</v>
      </c>
      <c r="D10" s="1967">
        <v>0</v>
      </c>
      <c r="E10" s="1967">
        <v>0</v>
      </c>
      <c r="F10" s="1967">
        <v>0</v>
      </c>
      <c r="G10" s="1967">
        <v>0</v>
      </c>
      <c r="H10" s="1967">
        <v>0</v>
      </c>
      <c r="I10" s="1968">
        <v>0</v>
      </c>
      <c r="J10" s="1968">
        <v>0</v>
      </c>
      <c r="K10" s="1644">
        <f t="shared" si="0"/>
        <v>0</v>
      </c>
      <c r="L10" s="1989">
        <v>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40232</v>
      </c>
      <c r="F13" s="1967">
        <v>2142</v>
      </c>
      <c r="G13" s="1967">
        <v>0</v>
      </c>
      <c r="H13" s="1967">
        <v>0</v>
      </c>
      <c r="I13" s="1968">
        <v>0</v>
      </c>
      <c r="J13" s="1968">
        <v>0</v>
      </c>
      <c r="K13" s="1644">
        <f t="shared" si="0"/>
        <v>42374</v>
      </c>
      <c r="L13" s="1989">
        <v>44386</v>
      </c>
    </row>
    <row r="14" spans="1:14" x14ac:dyDescent="0.2">
      <c r="A14" s="1477" t="s">
        <v>963</v>
      </c>
      <c r="B14" s="591">
        <v>1500</v>
      </c>
      <c r="C14" s="1967">
        <v>0</v>
      </c>
      <c r="D14" s="1967">
        <v>0</v>
      </c>
      <c r="E14" s="1967">
        <v>0</v>
      </c>
      <c r="F14" s="1967">
        <v>0</v>
      </c>
      <c r="G14" s="1967">
        <v>0</v>
      </c>
      <c r="H14" s="1967">
        <v>0</v>
      </c>
      <c r="I14" s="1968">
        <v>0</v>
      </c>
      <c r="J14" s="1968">
        <v>0</v>
      </c>
      <c r="K14" s="1644">
        <f t="shared" si="0"/>
        <v>0</v>
      </c>
      <c r="L14" s="1989">
        <v>0</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0</v>
      </c>
      <c r="D33" s="1643">
        <f t="shared" ref="D33:L33" si="1">SUM(D5:D32)</f>
        <v>0</v>
      </c>
      <c r="E33" s="1643">
        <f t="shared" si="1"/>
        <v>40232</v>
      </c>
      <c r="F33" s="1643">
        <f t="shared" si="1"/>
        <v>2142</v>
      </c>
      <c r="G33" s="1643">
        <f t="shared" si="1"/>
        <v>0</v>
      </c>
      <c r="H33" s="1643">
        <f t="shared" si="1"/>
        <v>0</v>
      </c>
      <c r="I33" s="1643">
        <f t="shared" si="1"/>
        <v>0</v>
      </c>
      <c r="J33" s="1643">
        <f t="shared" si="1"/>
        <v>0</v>
      </c>
      <c r="K33" s="1643">
        <f t="shared" si="1"/>
        <v>42374</v>
      </c>
      <c r="L33" s="1643">
        <f t="shared" si="1"/>
        <v>44386</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0</v>
      </c>
      <c r="D36" s="477">
        <v>0</v>
      </c>
      <c r="E36" s="477">
        <v>0</v>
      </c>
      <c r="F36" s="477">
        <v>0</v>
      </c>
      <c r="G36" s="477">
        <v>0</v>
      </c>
      <c r="H36" s="477">
        <v>0</v>
      </c>
      <c r="I36" s="1968">
        <v>0</v>
      </c>
      <c r="J36" s="1968">
        <v>0</v>
      </c>
      <c r="K36" s="1644">
        <f t="shared" ref="K36:K41" si="2">SUM(C36:J36)</f>
        <v>0</v>
      </c>
      <c r="L36" s="1989">
        <v>0</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0</v>
      </c>
      <c r="D38" s="1967">
        <v>0</v>
      </c>
      <c r="E38" s="1967">
        <v>0</v>
      </c>
      <c r="F38" s="1967">
        <v>0</v>
      </c>
      <c r="G38" s="1967">
        <v>0</v>
      </c>
      <c r="H38" s="1967">
        <v>0</v>
      </c>
      <c r="I38" s="1968">
        <v>0</v>
      </c>
      <c r="J38" s="1968">
        <v>0</v>
      </c>
      <c r="K38" s="1644">
        <f t="shared" si="2"/>
        <v>0</v>
      </c>
      <c r="L38" s="1989">
        <v>0</v>
      </c>
    </row>
    <row r="39" spans="1:14" x14ac:dyDescent="0.2">
      <c r="A39" s="1477" t="s">
        <v>199</v>
      </c>
      <c r="B39" s="591">
        <v>2140</v>
      </c>
      <c r="C39" s="1967">
        <v>0</v>
      </c>
      <c r="D39" s="1967">
        <v>0</v>
      </c>
      <c r="E39" s="1967">
        <v>0</v>
      </c>
      <c r="F39" s="1967">
        <v>0</v>
      </c>
      <c r="G39" s="1967">
        <v>0</v>
      </c>
      <c r="H39" s="1967">
        <v>0</v>
      </c>
      <c r="I39" s="1968">
        <v>0</v>
      </c>
      <c r="J39" s="1968">
        <v>0</v>
      </c>
      <c r="K39" s="1644">
        <f t="shared" si="2"/>
        <v>0</v>
      </c>
      <c r="L39" s="1989">
        <v>0</v>
      </c>
    </row>
    <row r="40" spans="1:14" x14ac:dyDescent="0.2">
      <c r="A40" s="1477" t="s">
        <v>200</v>
      </c>
      <c r="B40" s="591">
        <v>2150</v>
      </c>
      <c r="C40" s="1967">
        <v>0</v>
      </c>
      <c r="D40" s="1967">
        <v>0</v>
      </c>
      <c r="E40" s="1967">
        <v>0</v>
      </c>
      <c r="F40" s="1967">
        <v>0</v>
      </c>
      <c r="G40" s="1967">
        <v>0</v>
      </c>
      <c r="H40" s="1967">
        <v>0</v>
      </c>
      <c r="I40" s="1968">
        <v>0</v>
      </c>
      <c r="J40" s="1968">
        <v>0</v>
      </c>
      <c r="K40" s="1644">
        <f t="shared" si="2"/>
        <v>0</v>
      </c>
      <c r="L40" s="1989">
        <v>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0</v>
      </c>
      <c r="D42" s="1643">
        <f t="shared" ref="D42:L42" si="3">SUM(D36:D41)</f>
        <v>0</v>
      </c>
      <c r="E42" s="1643">
        <f t="shared" si="3"/>
        <v>0</v>
      </c>
      <c r="F42" s="1643">
        <f t="shared" si="3"/>
        <v>0</v>
      </c>
      <c r="G42" s="1643">
        <f t="shared" si="3"/>
        <v>0</v>
      </c>
      <c r="H42" s="1643">
        <f t="shared" si="3"/>
        <v>0</v>
      </c>
      <c r="I42" s="1643">
        <f t="shared" si="3"/>
        <v>0</v>
      </c>
      <c r="J42" s="1643">
        <f t="shared" si="3"/>
        <v>0</v>
      </c>
      <c r="K42" s="1643">
        <f t="shared" si="3"/>
        <v>0</v>
      </c>
      <c r="L42" s="1643">
        <f t="shared" si="3"/>
        <v>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0</v>
      </c>
      <c r="E44" s="477">
        <v>20615</v>
      </c>
      <c r="F44" s="477">
        <v>0</v>
      </c>
      <c r="G44" s="477">
        <v>0</v>
      </c>
      <c r="H44" s="477">
        <v>0</v>
      </c>
      <c r="I44" s="1968">
        <v>0</v>
      </c>
      <c r="J44" s="1968">
        <v>0</v>
      </c>
      <c r="K44" s="1645">
        <f>SUM(C44:J44)</f>
        <v>20615</v>
      </c>
      <c r="L44" s="477">
        <v>24150</v>
      </c>
    </row>
    <row r="45" spans="1:14" x14ac:dyDescent="0.2">
      <c r="A45" s="1477" t="s">
        <v>815</v>
      </c>
      <c r="B45" s="591">
        <v>2220</v>
      </c>
      <c r="C45" s="1967">
        <v>0</v>
      </c>
      <c r="D45" s="1967">
        <v>0</v>
      </c>
      <c r="E45" s="1967">
        <v>0</v>
      </c>
      <c r="F45" s="1967">
        <v>0</v>
      </c>
      <c r="G45" s="1967">
        <v>0</v>
      </c>
      <c r="H45" s="1967">
        <v>0</v>
      </c>
      <c r="I45" s="1968">
        <v>0</v>
      </c>
      <c r="J45" s="1968">
        <v>0</v>
      </c>
      <c r="K45" s="1645">
        <f>SUM(C45:J45)</f>
        <v>0</v>
      </c>
      <c r="L45" s="1989">
        <v>0</v>
      </c>
    </row>
    <row r="46" spans="1:14" x14ac:dyDescent="0.2">
      <c r="A46" s="1477" t="s">
        <v>816</v>
      </c>
      <c r="B46" s="591">
        <v>2230</v>
      </c>
      <c r="C46" s="1967">
        <v>0</v>
      </c>
      <c r="D46" s="1967">
        <v>0</v>
      </c>
      <c r="E46" s="1967">
        <v>200</v>
      </c>
      <c r="F46" s="1967">
        <v>0</v>
      </c>
      <c r="G46" s="1967">
        <v>0</v>
      </c>
      <c r="H46" s="1967">
        <v>0</v>
      </c>
      <c r="I46" s="1968">
        <v>0</v>
      </c>
      <c r="J46" s="1968">
        <v>0</v>
      </c>
      <c r="K46" s="1645">
        <f>SUM(C46:J46)</f>
        <v>200</v>
      </c>
      <c r="L46" s="1989">
        <v>200</v>
      </c>
    </row>
    <row r="47" spans="1:14" ht="12.75" customHeight="1" thickBot="1" x14ac:dyDescent="0.25">
      <c r="A47" s="1641" t="s">
        <v>561</v>
      </c>
      <c r="B47" s="1642" t="s">
        <v>32</v>
      </c>
      <c r="C47" s="1643">
        <f>SUM(C44:C46)</f>
        <v>0</v>
      </c>
      <c r="D47" s="1643">
        <f t="shared" ref="D47:K47" si="4">SUM(D44:D46)</f>
        <v>0</v>
      </c>
      <c r="E47" s="1643">
        <f t="shared" si="4"/>
        <v>20815</v>
      </c>
      <c r="F47" s="1643">
        <f t="shared" si="4"/>
        <v>0</v>
      </c>
      <c r="G47" s="1643">
        <f t="shared" si="4"/>
        <v>0</v>
      </c>
      <c r="H47" s="1643">
        <f t="shared" si="4"/>
        <v>0</v>
      </c>
      <c r="I47" s="1643">
        <f t="shared" si="4"/>
        <v>0</v>
      </c>
      <c r="J47" s="1643">
        <f t="shared" si="4"/>
        <v>0</v>
      </c>
      <c r="K47" s="1643">
        <f t="shared" si="4"/>
        <v>20815</v>
      </c>
      <c r="L47" s="1643">
        <f>SUM(L44:L46)</f>
        <v>24350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0</v>
      </c>
      <c r="F49" s="477">
        <v>0</v>
      </c>
      <c r="G49" s="477">
        <v>0</v>
      </c>
      <c r="H49" s="477">
        <v>0</v>
      </c>
      <c r="I49" s="1968">
        <v>0</v>
      </c>
      <c r="J49" s="1968">
        <v>0</v>
      </c>
      <c r="K49" s="1645">
        <f>SUM(C49:J49)</f>
        <v>0</v>
      </c>
      <c r="L49" s="477">
        <v>0</v>
      </c>
    </row>
    <row r="50" spans="1:14" x14ac:dyDescent="0.2">
      <c r="A50" s="1477" t="s">
        <v>818</v>
      </c>
      <c r="B50" s="591">
        <v>2320</v>
      </c>
      <c r="C50" s="1967">
        <v>52531</v>
      </c>
      <c r="D50" s="1967">
        <v>8966</v>
      </c>
      <c r="E50" s="1967">
        <v>13120</v>
      </c>
      <c r="F50" s="1967">
        <v>0</v>
      </c>
      <c r="G50" s="1967">
        <v>0</v>
      </c>
      <c r="H50" s="1967">
        <v>0</v>
      </c>
      <c r="I50" s="1968">
        <v>0</v>
      </c>
      <c r="J50" s="1968">
        <v>0</v>
      </c>
      <c r="K50" s="1645">
        <f>SUM(C50:J50)</f>
        <v>74617</v>
      </c>
      <c r="L50" s="1989">
        <v>63430</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52531</v>
      </c>
      <c r="D53" s="1643">
        <f t="shared" ref="D53:L53" si="5">SUM(D49:D52)</f>
        <v>8966</v>
      </c>
      <c r="E53" s="1643">
        <f t="shared" si="5"/>
        <v>13120</v>
      </c>
      <c r="F53" s="1643">
        <f t="shared" si="5"/>
        <v>0</v>
      </c>
      <c r="G53" s="1643">
        <f t="shared" si="5"/>
        <v>0</v>
      </c>
      <c r="H53" s="1643">
        <f t="shared" si="5"/>
        <v>0</v>
      </c>
      <c r="I53" s="1643">
        <f t="shared" si="5"/>
        <v>0</v>
      </c>
      <c r="J53" s="1643">
        <f t="shared" si="5"/>
        <v>0</v>
      </c>
      <c r="K53" s="1643">
        <f t="shared" si="5"/>
        <v>74617</v>
      </c>
      <c r="L53" s="1643">
        <f t="shared" si="5"/>
        <v>63430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0</v>
      </c>
      <c r="D55" s="477">
        <v>0</v>
      </c>
      <c r="E55" s="477">
        <v>0</v>
      </c>
      <c r="F55" s="477">
        <v>0</v>
      </c>
      <c r="G55" s="477">
        <v>0</v>
      </c>
      <c r="H55" s="477">
        <v>0</v>
      </c>
      <c r="I55" s="1968">
        <v>0</v>
      </c>
      <c r="J55" s="1968">
        <v>0</v>
      </c>
      <c r="K55" s="1645">
        <f>SUM(C55:J55)</f>
        <v>0</v>
      </c>
      <c r="L55" s="477">
        <v>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0</v>
      </c>
      <c r="D57" s="1647">
        <f t="shared" ref="D57:K57" si="6">SUM(D55:D56)</f>
        <v>0</v>
      </c>
      <c r="E57" s="1647">
        <f t="shared" si="6"/>
        <v>0</v>
      </c>
      <c r="F57" s="1647">
        <f t="shared" si="6"/>
        <v>0</v>
      </c>
      <c r="G57" s="1647">
        <f t="shared" si="6"/>
        <v>0</v>
      </c>
      <c r="H57" s="1647">
        <f t="shared" si="6"/>
        <v>0</v>
      </c>
      <c r="I57" s="1647">
        <f t="shared" si="6"/>
        <v>0</v>
      </c>
      <c r="J57" s="1647">
        <f t="shared" si="6"/>
        <v>0</v>
      </c>
      <c r="K57" s="1647">
        <f t="shared" si="6"/>
        <v>0</v>
      </c>
      <c r="L57" s="1643">
        <f>SUM(L55:L56)</f>
        <v>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8">
        <v>0</v>
      </c>
      <c r="J59" s="1968">
        <v>0</v>
      </c>
      <c r="K59" s="1645">
        <f t="shared" ref="K59:K64" si="7">SUM(C59:J59)</f>
        <v>0</v>
      </c>
      <c r="L59" s="477">
        <v>0</v>
      </c>
      <c r="M59" s="586"/>
      <c r="N59" s="586"/>
    </row>
    <row r="60" spans="1:14" s="343" customFormat="1" x14ac:dyDescent="0.2">
      <c r="A60" s="1477" t="s">
        <v>463</v>
      </c>
      <c r="B60" s="591">
        <v>2520</v>
      </c>
      <c r="C60" s="1967">
        <v>0</v>
      </c>
      <c r="D60" s="1967">
        <v>0</v>
      </c>
      <c r="E60" s="1967">
        <v>450</v>
      </c>
      <c r="F60" s="1967">
        <v>0</v>
      </c>
      <c r="G60" s="1967">
        <v>0</v>
      </c>
      <c r="H60" s="1967">
        <v>0</v>
      </c>
      <c r="I60" s="1968">
        <v>0</v>
      </c>
      <c r="J60" s="1968">
        <v>0</v>
      </c>
      <c r="K60" s="1645">
        <f t="shared" si="7"/>
        <v>450</v>
      </c>
      <c r="L60" s="1989">
        <v>9500</v>
      </c>
      <c r="M60" s="586"/>
      <c r="N60" s="586"/>
    </row>
    <row r="61" spans="1:14" s="343" customFormat="1" x14ac:dyDescent="0.2">
      <c r="A61" s="1477" t="s">
        <v>197</v>
      </c>
      <c r="B61" s="591">
        <v>2540</v>
      </c>
      <c r="C61" s="1967">
        <v>0</v>
      </c>
      <c r="D61" s="1967">
        <v>0</v>
      </c>
      <c r="E61" s="1967">
        <v>3645</v>
      </c>
      <c r="F61" s="1967">
        <v>0</v>
      </c>
      <c r="G61" s="1967">
        <v>0</v>
      </c>
      <c r="H61" s="1967">
        <v>0</v>
      </c>
      <c r="I61" s="1968">
        <v>0</v>
      </c>
      <c r="J61" s="1968">
        <v>0</v>
      </c>
      <c r="K61" s="1645">
        <f t="shared" si="7"/>
        <v>3645</v>
      </c>
      <c r="L61" s="1989">
        <v>2400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0</v>
      </c>
      <c r="D63" s="1967">
        <v>0</v>
      </c>
      <c r="E63" s="1967">
        <v>0</v>
      </c>
      <c r="F63" s="1967">
        <v>0</v>
      </c>
      <c r="G63" s="1967">
        <v>0</v>
      </c>
      <c r="H63" s="1967">
        <v>0</v>
      </c>
      <c r="I63" s="1968">
        <v>0</v>
      </c>
      <c r="J63" s="1968">
        <v>0</v>
      </c>
      <c r="K63" s="1645">
        <f t="shared" si="7"/>
        <v>0</v>
      </c>
      <c r="L63" s="1989">
        <v>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0</v>
      </c>
      <c r="D65" s="1643">
        <f t="shared" ref="D65:L65" si="8">SUM(D59:D64)</f>
        <v>0</v>
      </c>
      <c r="E65" s="1643">
        <f t="shared" si="8"/>
        <v>4095</v>
      </c>
      <c r="F65" s="1643">
        <f t="shared" si="8"/>
        <v>0</v>
      </c>
      <c r="G65" s="1643">
        <f t="shared" si="8"/>
        <v>0</v>
      </c>
      <c r="H65" s="1643">
        <f t="shared" si="8"/>
        <v>0</v>
      </c>
      <c r="I65" s="1643">
        <f t="shared" si="8"/>
        <v>0</v>
      </c>
      <c r="J65" s="1643">
        <f t="shared" si="8"/>
        <v>0</v>
      </c>
      <c r="K65" s="1643">
        <f t="shared" si="8"/>
        <v>4095</v>
      </c>
      <c r="L65" s="1643">
        <f t="shared" si="8"/>
        <v>11900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52531</v>
      </c>
      <c r="D74" s="1650">
        <f t="shared" ref="D74:K74" si="10">SUM(D42,D47,D53,D57,D65,D72,D73)</f>
        <v>8966</v>
      </c>
      <c r="E74" s="1650">
        <f t="shared" si="10"/>
        <v>38030</v>
      </c>
      <c r="F74" s="1650">
        <f t="shared" si="10"/>
        <v>0</v>
      </c>
      <c r="G74" s="1650">
        <f t="shared" si="10"/>
        <v>0</v>
      </c>
      <c r="H74" s="1650">
        <f t="shared" si="10"/>
        <v>0</v>
      </c>
      <c r="I74" s="1650">
        <f t="shared" si="10"/>
        <v>0</v>
      </c>
      <c r="J74" s="1650">
        <f t="shared" si="10"/>
        <v>0</v>
      </c>
      <c r="K74" s="1650">
        <f t="shared" si="10"/>
        <v>99527</v>
      </c>
      <c r="L74" s="1650">
        <f>SUM(L42,L47,L53,L57,L65,L72,L73)</f>
        <v>99680</v>
      </c>
    </row>
    <row r="75" spans="1:14" s="259" customFormat="1" ht="15.75" customHeight="1" thickTop="1" thickBot="1" x14ac:dyDescent="0.25">
      <c r="A75" s="1583" t="s">
        <v>47</v>
      </c>
      <c r="B75" s="1584" t="s">
        <v>575</v>
      </c>
      <c r="C75" s="1978">
        <v>0</v>
      </c>
      <c r="D75" s="1978">
        <v>0</v>
      </c>
      <c r="E75" s="1978">
        <v>0</v>
      </c>
      <c r="F75" s="1978">
        <v>0</v>
      </c>
      <c r="G75" s="1978">
        <v>0</v>
      </c>
      <c r="H75" s="1978">
        <v>0</v>
      </c>
      <c r="I75" s="1975">
        <v>0</v>
      </c>
      <c r="J75" s="1975">
        <v>0</v>
      </c>
      <c r="K75" s="1643">
        <f>SUM(C75:J75)</f>
        <v>0</v>
      </c>
      <c r="L75" s="2002">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0</v>
      </c>
      <c r="F79" s="593"/>
      <c r="G79" s="593"/>
      <c r="H79" s="1967">
        <v>0</v>
      </c>
      <c r="I79" s="473"/>
      <c r="J79" s="473"/>
      <c r="K79" s="1644">
        <f t="shared" si="11"/>
        <v>0</v>
      </c>
      <c r="L79" s="1989">
        <v>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956501</v>
      </c>
      <c r="I81" s="473"/>
      <c r="J81" s="473"/>
      <c r="K81" s="1644">
        <f t="shared" si="11"/>
        <v>956501</v>
      </c>
      <c r="L81" s="1989">
        <v>798644</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0</v>
      </c>
      <c r="F84" s="593"/>
      <c r="G84" s="593"/>
      <c r="H84" s="1643">
        <f>SUM(H78:H83)</f>
        <v>956501</v>
      </c>
      <c r="I84" s="473"/>
      <c r="J84" s="473"/>
      <c r="K84" s="1643">
        <f>SUM(K78:K83)</f>
        <v>956501</v>
      </c>
      <c r="L84" s="1643">
        <f>SUM(L78:L83)</f>
        <v>798644</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0</v>
      </c>
      <c r="I86" s="473"/>
      <c r="J86" s="473"/>
      <c r="K86" s="1650">
        <f t="shared" ref="K86:K98" si="12">H86</f>
        <v>0</v>
      </c>
      <c r="L86" s="1997">
        <v>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0</v>
      </c>
      <c r="I92" s="473"/>
      <c r="J92" s="473"/>
      <c r="K92" s="1650">
        <f t="shared" si="12"/>
        <v>0</v>
      </c>
      <c r="L92" s="1643">
        <f>SUM(L85:L91)</f>
        <v>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0</v>
      </c>
      <c r="F102" s="593"/>
      <c r="G102" s="593"/>
      <c r="H102" s="1650">
        <f>SUM(H84,H92,H100,H101)</f>
        <v>956501</v>
      </c>
      <c r="I102" s="473"/>
      <c r="J102" s="473"/>
      <c r="K102" s="1650">
        <f>SUM(K84,K92,K100,K101)</f>
        <v>956501</v>
      </c>
      <c r="L102" s="1650">
        <f>SUM(L84,L92,L100,L101)</f>
        <v>798644</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52531</v>
      </c>
      <c r="D114" s="1643">
        <f t="shared" ref="D114:K114" si="13">SUM(D33,D74,D75,D102,D112,D113)</f>
        <v>8966</v>
      </c>
      <c r="E114" s="1643">
        <f t="shared" si="13"/>
        <v>78262</v>
      </c>
      <c r="F114" s="1643">
        <f t="shared" si="13"/>
        <v>2142</v>
      </c>
      <c r="G114" s="1643">
        <f t="shared" si="13"/>
        <v>0</v>
      </c>
      <c r="H114" s="1643">
        <f>SUM(H33,H74,H75,H102,H112,H113)</f>
        <v>956501</v>
      </c>
      <c r="I114" s="1643">
        <f t="shared" si="13"/>
        <v>0</v>
      </c>
      <c r="J114" s="1643">
        <f t="shared" si="13"/>
        <v>0</v>
      </c>
      <c r="K114" s="1643">
        <f t="shared" si="13"/>
        <v>1098402</v>
      </c>
      <c r="L114" s="1643">
        <f>SUM(L33,L74,L75,L102,L112,L113)</f>
        <v>942710</v>
      </c>
    </row>
    <row r="115" spans="1:14" ht="13.5" thickTop="1" x14ac:dyDescent="0.2">
      <c r="A115" s="2224" t="s">
        <v>996</v>
      </c>
      <c r="B115" s="2225"/>
      <c r="C115" s="595"/>
      <c r="D115" s="595"/>
      <c r="E115" s="595"/>
      <c r="F115" s="595"/>
      <c r="G115" s="595"/>
      <c r="H115" s="595"/>
      <c r="I115" s="595"/>
      <c r="J115" s="595"/>
      <c r="K115" s="1657">
        <f>'Revenues 9-14'!C268-'Expenditures 15-22'!K114</f>
        <v>-108897</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9" t="s">
        <v>296</v>
      </c>
      <c r="B117" s="2230"/>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0</v>
      </c>
      <c r="D124" s="1967">
        <v>0</v>
      </c>
      <c r="E124" s="1967">
        <v>0</v>
      </c>
      <c r="F124" s="1967">
        <v>0</v>
      </c>
      <c r="G124" s="1967">
        <v>0</v>
      </c>
      <c r="H124" s="1967">
        <v>0</v>
      </c>
      <c r="I124" s="1968">
        <v>0</v>
      </c>
      <c r="J124" s="1968">
        <v>0</v>
      </c>
      <c r="K124" s="1643">
        <f>SUM(C124:J124)</f>
        <v>0</v>
      </c>
      <c r="L124" s="1989">
        <v>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0</v>
      </c>
      <c r="D127" s="1643">
        <f t="shared" ref="D127:L127" si="14">SUM(D122:D126)</f>
        <v>0</v>
      </c>
      <c r="E127" s="1643">
        <f t="shared" si="14"/>
        <v>0</v>
      </c>
      <c r="F127" s="1643">
        <f t="shared" si="14"/>
        <v>0</v>
      </c>
      <c r="G127" s="1643">
        <f t="shared" si="14"/>
        <v>0</v>
      </c>
      <c r="H127" s="1643">
        <f t="shared" si="14"/>
        <v>0</v>
      </c>
      <c r="I127" s="1643">
        <f t="shared" si="14"/>
        <v>0</v>
      </c>
      <c r="J127" s="1643">
        <f t="shared" si="14"/>
        <v>0</v>
      </c>
      <c r="K127" s="1643">
        <f t="shared" si="14"/>
        <v>0</v>
      </c>
      <c r="L127" s="1643">
        <f t="shared" si="14"/>
        <v>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0</v>
      </c>
      <c r="D129" s="1650">
        <f t="shared" ref="D129:L129" si="15">SUM(D120,D127,D128)</f>
        <v>0</v>
      </c>
      <c r="E129" s="1650">
        <f t="shared" si="15"/>
        <v>0</v>
      </c>
      <c r="F129" s="1650">
        <f t="shared" si="15"/>
        <v>0</v>
      </c>
      <c r="G129" s="1650">
        <f t="shared" si="15"/>
        <v>0</v>
      </c>
      <c r="H129" s="1650">
        <f t="shared" si="15"/>
        <v>0</v>
      </c>
      <c r="I129" s="1650">
        <f t="shared" si="15"/>
        <v>0</v>
      </c>
      <c r="J129" s="1650">
        <f t="shared" si="15"/>
        <v>0</v>
      </c>
      <c r="K129" s="1650">
        <f t="shared" si="15"/>
        <v>0</v>
      </c>
      <c r="L129" s="1650">
        <f t="shared" si="15"/>
        <v>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1" t="s">
        <v>620</v>
      </c>
      <c r="B151" s="2221"/>
      <c r="C151" s="1643">
        <f>SUM(C129,C130,C139,C149,C150)</f>
        <v>0</v>
      </c>
      <c r="D151" s="1643">
        <f t="shared" ref="D151:K151" si="16">SUM(D129,D130,D139,D149,D150)</f>
        <v>0</v>
      </c>
      <c r="E151" s="1643">
        <f t="shared" si="16"/>
        <v>0</v>
      </c>
      <c r="F151" s="1643">
        <f t="shared" si="16"/>
        <v>0</v>
      </c>
      <c r="G151" s="1643">
        <f t="shared" si="16"/>
        <v>0</v>
      </c>
      <c r="H151" s="1643">
        <f t="shared" si="16"/>
        <v>0</v>
      </c>
      <c r="I151" s="1643">
        <f t="shared" si="16"/>
        <v>0</v>
      </c>
      <c r="J151" s="1643">
        <f t="shared" si="16"/>
        <v>0</v>
      </c>
      <c r="K151" s="1643">
        <f t="shared" si="16"/>
        <v>0</v>
      </c>
      <c r="L151" s="1643">
        <f>SUM(L129,L130,L139,L149,L150)</f>
        <v>0</v>
      </c>
    </row>
    <row r="152" spans="1:14" ht="12.75" customHeight="1" thickTop="1" x14ac:dyDescent="0.2">
      <c r="A152" s="2244" t="s">
        <v>1178</v>
      </c>
      <c r="B152" s="2245"/>
      <c r="C152" s="595"/>
      <c r="D152" s="595"/>
      <c r="E152" s="595"/>
      <c r="F152" s="595"/>
      <c r="G152" s="595"/>
      <c r="H152" s="595"/>
      <c r="I152" s="595"/>
      <c r="J152" s="593"/>
      <c r="K152" s="1657">
        <f>'Revenues 9-14'!D268-'Expenditures 15-22'!K151</f>
        <v>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9" t="s">
        <v>621</v>
      </c>
      <c r="B154" s="2231"/>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0</v>
      </c>
      <c r="I169" s="593"/>
      <c r="J169" s="593"/>
      <c r="K169" s="1644">
        <f>SUM(C169:H169)</f>
        <v>0</v>
      </c>
      <c r="L169" s="2004">
        <v>0</v>
      </c>
    </row>
    <row r="170" spans="1:14" ht="33.75" customHeight="1" x14ac:dyDescent="0.2">
      <c r="A170" s="644" t="s">
        <v>1670</v>
      </c>
      <c r="B170" s="646" t="s">
        <v>31</v>
      </c>
      <c r="C170" s="593"/>
      <c r="D170" s="593"/>
      <c r="E170" s="593"/>
      <c r="F170" s="593"/>
      <c r="G170" s="593"/>
      <c r="H170" s="1973">
        <v>0</v>
      </c>
      <c r="I170" s="593"/>
      <c r="J170" s="593"/>
      <c r="K170" s="1644">
        <f>SUM(C170:J170)</f>
        <v>0</v>
      </c>
      <c r="L170" s="1995">
        <v>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24" t="s">
        <v>996</v>
      </c>
      <c r="B175" s="2225"/>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0</v>
      </c>
      <c r="D182" s="1967">
        <v>0</v>
      </c>
      <c r="E182" s="1967">
        <v>0</v>
      </c>
      <c r="F182" s="1967">
        <v>0</v>
      </c>
      <c r="G182" s="1967">
        <v>0</v>
      </c>
      <c r="H182" s="1967">
        <v>0</v>
      </c>
      <c r="I182" s="1968">
        <v>0</v>
      </c>
      <c r="J182" s="1968">
        <v>0</v>
      </c>
      <c r="K182" s="1644">
        <f>SUM(C182:J182)</f>
        <v>0</v>
      </c>
      <c r="L182" s="1989">
        <v>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0</v>
      </c>
      <c r="D184" s="1650">
        <f t="shared" ref="D184:J184" si="17">SUM(D180,D182,D183)</f>
        <v>0</v>
      </c>
      <c r="E184" s="1650">
        <f t="shared" si="17"/>
        <v>0</v>
      </c>
      <c r="F184" s="1650">
        <f t="shared" si="17"/>
        <v>0</v>
      </c>
      <c r="G184" s="1650">
        <f t="shared" si="17"/>
        <v>0</v>
      </c>
      <c r="H184" s="1650">
        <f t="shared" si="17"/>
        <v>0</v>
      </c>
      <c r="I184" s="1650">
        <f t="shared" si="17"/>
        <v>0</v>
      </c>
      <c r="J184" s="1650">
        <f t="shared" si="17"/>
        <v>0</v>
      </c>
      <c r="K184" s="1650">
        <f>SUM(K180,K182,K183)</f>
        <v>0</v>
      </c>
      <c r="L184" s="1650">
        <f>SUM(L180, L182:L183)</f>
        <v>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0</v>
      </c>
      <c r="D210" s="1643">
        <f>SUM(D184,D185)</f>
        <v>0</v>
      </c>
      <c r="E210" s="1643">
        <f>SUM(E184,E185,E196)</f>
        <v>0</v>
      </c>
      <c r="F210" s="1643">
        <f>SUM(F184,F185)</f>
        <v>0</v>
      </c>
      <c r="G210" s="1643">
        <f>SUM(G184,G185)</f>
        <v>0</v>
      </c>
      <c r="H210" s="1643">
        <f>SUM(H184,H185,H196,H208,H209)</f>
        <v>0</v>
      </c>
      <c r="I210" s="1643">
        <f>SUM(I184,I185)</f>
        <v>0</v>
      </c>
      <c r="J210" s="1643">
        <f>SUM(J184,J185)</f>
        <v>0</v>
      </c>
      <c r="K210" s="1644">
        <f>SUM(K184,K185,K196,K208,K209)</f>
        <v>0</v>
      </c>
      <c r="L210" s="1643">
        <f>SUM(L184,L185,L196,L208,L209)</f>
        <v>0</v>
      </c>
    </row>
    <row r="211" spans="1:14" ht="13.5" thickTop="1" x14ac:dyDescent="0.2">
      <c r="A211" s="2224" t="s">
        <v>996</v>
      </c>
      <c r="B211" s="2225"/>
      <c r="C211" s="595"/>
      <c r="D211" s="595"/>
      <c r="E211" s="595"/>
      <c r="F211" s="595"/>
      <c r="G211" s="595"/>
      <c r="H211" s="595"/>
      <c r="I211" s="593"/>
      <c r="J211" s="593"/>
      <c r="K211" s="1657">
        <f>'Revenues 9-14'!F268-'Expenditures 15-22'!K210</f>
        <v>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6" t="s">
        <v>965</v>
      </c>
      <c r="B213" s="2247"/>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0</v>
      </c>
      <c r="E215" s="593"/>
      <c r="F215" s="593"/>
      <c r="G215" s="593"/>
      <c r="H215" s="593"/>
      <c r="I215" s="593"/>
      <c r="J215" s="593"/>
      <c r="K215" s="1644">
        <f>D215</f>
        <v>0</v>
      </c>
      <c r="L215" s="1989">
        <v>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0</v>
      </c>
      <c r="E217" s="593"/>
      <c r="F217" s="593"/>
      <c r="G217" s="593"/>
      <c r="H217" s="593"/>
      <c r="I217" s="593"/>
      <c r="J217" s="593"/>
      <c r="K217" s="1644">
        <f t="shared" si="19"/>
        <v>0</v>
      </c>
      <c r="L217" s="1989">
        <v>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0</v>
      </c>
      <c r="E219" s="593"/>
      <c r="F219" s="593"/>
      <c r="G219" s="593"/>
      <c r="H219" s="593"/>
      <c r="I219" s="593"/>
      <c r="J219" s="593"/>
      <c r="K219" s="1644">
        <f t="shared" si="19"/>
        <v>0</v>
      </c>
      <c r="L219" s="1989">
        <v>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0</v>
      </c>
      <c r="E223" s="593"/>
      <c r="F223" s="593"/>
      <c r="G223" s="593"/>
      <c r="H223" s="593"/>
      <c r="I223" s="593"/>
      <c r="J223" s="593"/>
      <c r="K223" s="1644">
        <f t="shared" si="19"/>
        <v>0</v>
      </c>
      <c r="L223" s="1989">
        <v>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0</v>
      </c>
      <c r="E229" s="593"/>
      <c r="F229" s="593"/>
      <c r="G229" s="593"/>
      <c r="H229" s="593"/>
      <c r="I229" s="593"/>
      <c r="J229" s="593"/>
      <c r="K229" s="1643">
        <f>SUM(K215:K228)</f>
        <v>0</v>
      </c>
      <c r="L229" s="1643">
        <f>SUM(L215:L228)</f>
        <v>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0</v>
      </c>
      <c r="E232" s="593"/>
      <c r="F232" s="593"/>
      <c r="G232" s="593"/>
      <c r="H232" s="593"/>
      <c r="I232" s="593"/>
      <c r="J232" s="593"/>
      <c r="K232" s="1644">
        <f t="shared" ref="K232:K237" si="20">D232</f>
        <v>0</v>
      </c>
      <c r="L232" s="1989">
        <v>0</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0</v>
      </c>
      <c r="E234" s="593"/>
      <c r="F234" s="593"/>
      <c r="G234" s="593"/>
      <c r="H234" s="593"/>
      <c r="I234" s="593"/>
      <c r="J234" s="593"/>
      <c r="K234" s="1644">
        <f t="shared" si="20"/>
        <v>0</v>
      </c>
      <c r="L234" s="1989">
        <v>0</v>
      </c>
    </row>
    <row r="235" spans="1:12" x14ac:dyDescent="0.2">
      <c r="A235" s="1477" t="s">
        <v>199</v>
      </c>
      <c r="B235" s="591">
        <v>2140</v>
      </c>
      <c r="C235" s="593"/>
      <c r="D235" s="1967">
        <v>0</v>
      </c>
      <c r="E235" s="593"/>
      <c r="F235" s="593"/>
      <c r="G235" s="593"/>
      <c r="H235" s="593"/>
      <c r="I235" s="593"/>
      <c r="J235" s="593"/>
      <c r="K235" s="1644">
        <f t="shared" si="20"/>
        <v>0</v>
      </c>
      <c r="L235" s="1989">
        <v>0</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0</v>
      </c>
      <c r="E238" s="593"/>
      <c r="F238" s="593"/>
      <c r="G238" s="593"/>
      <c r="H238" s="593"/>
      <c r="I238" s="593"/>
      <c r="J238" s="593"/>
      <c r="K238" s="1643">
        <f>SUM(K232:K237)</f>
        <v>0</v>
      </c>
      <c r="L238" s="1643">
        <f>SUM(L232:L237)</f>
        <v>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7">
        <v>0</v>
      </c>
      <c r="E241" s="593"/>
      <c r="F241" s="593"/>
      <c r="G241" s="593"/>
      <c r="H241" s="593"/>
      <c r="I241" s="593"/>
      <c r="J241" s="593"/>
      <c r="K241" s="1645">
        <f>D241</f>
        <v>0</v>
      </c>
      <c r="L241" s="1989">
        <v>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0</v>
      </c>
      <c r="E246" s="593"/>
      <c r="F246" s="593"/>
      <c r="G246" s="593"/>
      <c r="H246" s="593"/>
      <c r="I246" s="593"/>
      <c r="J246" s="593"/>
      <c r="K246" s="1645">
        <f t="shared" ref="K246:K256" si="21">D246</f>
        <v>0</v>
      </c>
      <c r="L246" s="1989">
        <v>0</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0</v>
      </c>
      <c r="E257" s="593"/>
      <c r="F257" s="593"/>
      <c r="G257" s="593"/>
      <c r="H257" s="593"/>
      <c r="I257" s="593"/>
      <c r="J257" s="593"/>
      <c r="K257" s="1643">
        <f>SUM(K245:K256)</f>
        <v>0</v>
      </c>
      <c r="L257" s="1643">
        <f>SUM(L245:L256)</f>
        <v>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0</v>
      </c>
      <c r="E259" s="593"/>
      <c r="F259" s="593"/>
      <c r="G259" s="593"/>
      <c r="H259" s="593"/>
      <c r="I259" s="593"/>
      <c r="J259" s="593"/>
      <c r="K259" s="1645">
        <f>D259</f>
        <v>0</v>
      </c>
      <c r="L259" s="477">
        <v>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0</v>
      </c>
      <c r="E261" s="593"/>
      <c r="F261" s="593"/>
      <c r="G261" s="593"/>
      <c r="H261" s="593"/>
      <c r="I261" s="593"/>
      <c r="J261" s="593"/>
      <c r="K261" s="1643">
        <f>SUM(K259:K260)</f>
        <v>0</v>
      </c>
      <c r="L261" s="1643">
        <f>SUM(L259:L260)</f>
        <v>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0</v>
      </c>
      <c r="E264" s="593"/>
      <c r="F264" s="593"/>
      <c r="G264" s="593"/>
      <c r="H264" s="593"/>
      <c r="I264" s="593"/>
      <c r="J264" s="593"/>
      <c r="K264" s="1645">
        <f t="shared" ref="K264:K269" si="22">D264</f>
        <v>0</v>
      </c>
      <c r="L264" s="1989">
        <v>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0</v>
      </c>
      <c r="E266" s="593"/>
      <c r="F266" s="593"/>
      <c r="G266" s="593"/>
      <c r="H266" s="593"/>
      <c r="I266" s="593"/>
      <c r="J266" s="593"/>
      <c r="K266" s="1645">
        <f t="shared" si="22"/>
        <v>0</v>
      </c>
      <c r="L266" s="1989">
        <v>0</v>
      </c>
    </row>
    <row r="267" spans="1:14" x14ac:dyDescent="0.2">
      <c r="A267" s="1477" t="s">
        <v>953</v>
      </c>
      <c r="B267" s="591">
        <v>2550</v>
      </c>
      <c r="C267" s="593"/>
      <c r="D267" s="1967">
        <v>0</v>
      </c>
      <c r="E267" s="593"/>
      <c r="F267" s="593"/>
      <c r="G267" s="593"/>
      <c r="H267" s="593"/>
      <c r="I267" s="593"/>
      <c r="J267" s="593"/>
      <c r="K267" s="1645">
        <f t="shared" si="22"/>
        <v>0</v>
      </c>
      <c r="L267" s="1989">
        <v>0</v>
      </c>
    </row>
    <row r="268" spans="1:14" x14ac:dyDescent="0.2">
      <c r="A268" s="1477" t="s">
        <v>100</v>
      </c>
      <c r="B268" s="591">
        <v>2560</v>
      </c>
      <c r="C268" s="593"/>
      <c r="D268" s="1967">
        <v>0</v>
      </c>
      <c r="E268" s="593"/>
      <c r="F268" s="593"/>
      <c r="G268" s="593"/>
      <c r="H268" s="593"/>
      <c r="I268" s="593"/>
      <c r="J268" s="593"/>
      <c r="K268" s="1645">
        <f t="shared" si="22"/>
        <v>0</v>
      </c>
      <c r="L268" s="1989">
        <v>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0</v>
      </c>
      <c r="E270" s="593"/>
      <c r="F270" s="593"/>
      <c r="G270" s="593"/>
      <c r="H270" s="593"/>
      <c r="I270" s="593"/>
      <c r="J270" s="593"/>
      <c r="K270" s="1643">
        <f>SUM(K263:K269)</f>
        <v>0</v>
      </c>
      <c r="L270" s="1643">
        <f>SUM(L263:L269)</f>
        <v>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0</v>
      </c>
      <c r="E279" s="593"/>
      <c r="F279" s="593"/>
      <c r="G279" s="593"/>
      <c r="H279" s="593"/>
      <c r="I279" s="593"/>
      <c r="J279" s="593"/>
      <c r="K279" s="1650">
        <f>SUM(K238,K243,K257,K261,K270,K277,K278)</f>
        <v>0</v>
      </c>
      <c r="L279" s="1650">
        <f>SUM(L238,L243,L257,L261,L270,L277,L278)</f>
        <v>0</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2" t="s">
        <v>505</v>
      </c>
      <c r="B295" s="2243"/>
      <c r="C295" s="593"/>
      <c r="D295" s="1643">
        <f>SUM(D229,D279,D280,D285)</f>
        <v>0</v>
      </c>
      <c r="E295" s="593"/>
      <c r="F295" s="593"/>
      <c r="G295" s="593"/>
      <c r="H295" s="1643">
        <f>H293</f>
        <v>0</v>
      </c>
      <c r="I295" s="593"/>
      <c r="J295" s="593"/>
      <c r="K295" s="1643">
        <f>SUM(K229,K279,K280,K285,K293,K294)</f>
        <v>0</v>
      </c>
      <c r="L295" s="1643">
        <f>SUM(L229,L279,L280,L285,L293,L294)</f>
        <v>0</v>
      </c>
    </row>
    <row r="296" spans="1:14" ht="13.5" thickTop="1" x14ac:dyDescent="0.2">
      <c r="A296" s="2224" t="s">
        <v>996</v>
      </c>
      <c r="B296" s="2225"/>
      <c r="C296" s="593"/>
      <c r="D296" s="595"/>
      <c r="E296" s="593"/>
      <c r="F296" s="593"/>
      <c r="G296" s="593"/>
      <c r="H296" s="662"/>
      <c r="I296" s="593"/>
      <c r="J296" s="593"/>
      <c r="K296" s="1657">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4" t="s">
        <v>143</v>
      </c>
      <c r="B298" s="2228"/>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0</v>
      </c>
      <c r="H301" s="1967">
        <v>0</v>
      </c>
      <c r="I301" s="1968">
        <v>0</v>
      </c>
      <c r="J301" s="1968">
        <v>0</v>
      </c>
      <c r="K301" s="1644">
        <f>SUM(C301:J301)</f>
        <v>0</v>
      </c>
      <c r="L301" s="1990">
        <v>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9" t="s">
        <v>277</v>
      </c>
      <c r="B312" s="2240"/>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5" t="s">
        <v>996</v>
      </c>
      <c r="B313" s="2236"/>
      <c r="C313" s="603"/>
      <c r="D313" s="603"/>
      <c r="E313" s="603"/>
      <c r="F313" s="603"/>
      <c r="G313" s="603"/>
      <c r="H313" s="603"/>
      <c r="I313" s="603"/>
      <c r="J313" s="603"/>
      <c r="K313" s="1658">
        <f>'Revenues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8" t="s">
        <v>149</v>
      </c>
      <c r="B315" s="2249"/>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0" t="s">
        <v>898</v>
      </c>
      <c r="B317" s="2249"/>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0</v>
      </c>
      <c r="F322" s="1968">
        <v>0</v>
      </c>
      <c r="G322" s="1968">
        <v>0</v>
      </c>
      <c r="H322" s="1968">
        <v>0</v>
      </c>
      <c r="I322" s="1968">
        <v>0</v>
      </c>
      <c r="J322" s="1968">
        <v>0</v>
      </c>
      <c r="K322" s="1644">
        <f t="shared" si="24"/>
        <v>0</v>
      </c>
      <c r="L322" s="1990">
        <v>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7" t="s">
        <v>996</v>
      </c>
      <c r="B343" s="2238"/>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7" t="s">
        <v>966</v>
      </c>
      <c r="B345" s="2228"/>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4" t="s">
        <v>996</v>
      </c>
      <c r="B368" s="2225"/>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F22" sqref="AF22"/>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1" t="s">
        <v>1802</v>
      </c>
      <c r="B2" s="1501" t="s">
        <v>1951</v>
      </c>
      <c r="C2" s="687" t="s">
        <v>1952</v>
      </c>
      <c r="D2" s="687" t="s">
        <v>1953</v>
      </c>
      <c r="E2" s="687" t="s">
        <v>1954</v>
      </c>
      <c r="F2" s="687" t="s">
        <v>1955</v>
      </c>
    </row>
    <row r="3" spans="1:6" ht="12" customHeight="1" x14ac:dyDescent="0.2">
      <c r="A3" s="2252"/>
      <c r="B3" s="1498"/>
      <c r="C3" s="1499"/>
      <c r="D3" s="1500" t="s">
        <v>256</v>
      </c>
      <c r="E3" s="1499"/>
      <c r="F3" s="1500" t="s">
        <v>257</v>
      </c>
    </row>
    <row r="4" spans="1:6" ht="13.7" customHeight="1" x14ac:dyDescent="0.2">
      <c r="A4" s="688" t="s">
        <v>1155</v>
      </c>
      <c r="B4" s="1722">
        <f>'Revenues 9-14'!C5</f>
        <v>0</v>
      </c>
      <c r="C4" s="1497"/>
      <c r="D4" s="1725">
        <f>B4-C4</f>
        <v>0</v>
      </c>
      <c r="E4" s="1497"/>
      <c r="F4" s="1725">
        <f>E4-C4</f>
        <v>0</v>
      </c>
    </row>
    <row r="5" spans="1:6" ht="13.7" customHeight="1" x14ac:dyDescent="0.2">
      <c r="A5" s="688" t="s">
        <v>870</v>
      </c>
      <c r="B5" s="1723">
        <f>'Revenues 9-14'!D5</f>
        <v>0</v>
      </c>
      <c r="C5" s="565"/>
      <c r="D5" s="1726">
        <f t="shared" ref="D5:D18" si="0">B5-C5</f>
        <v>0</v>
      </c>
      <c r="E5" s="565"/>
      <c r="F5" s="1726">
        <f>E5-C5</f>
        <v>0</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0</v>
      </c>
      <c r="C7" s="565"/>
      <c r="D7" s="1726">
        <f t="shared" si="0"/>
        <v>0</v>
      </c>
      <c r="E7" s="565"/>
      <c r="F7" s="1726">
        <f t="shared" si="1"/>
        <v>0</v>
      </c>
    </row>
    <row r="8" spans="1:6" ht="13.7" customHeight="1" x14ac:dyDescent="0.2">
      <c r="A8" s="688" t="s">
        <v>1179</v>
      </c>
      <c r="B8" s="1723">
        <f>'Revenues 9-14'!G5</f>
        <v>0</v>
      </c>
      <c r="C8" s="565"/>
      <c r="D8" s="1726">
        <f t="shared" si="0"/>
        <v>0</v>
      </c>
      <c r="E8" s="565"/>
      <c r="F8" s="1726">
        <f t="shared" si="1"/>
        <v>0</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0</v>
      </c>
      <c r="C16" s="565"/>
      <c r="D16" s="1726">
        <f t="shared" si="0"/>
        <v>0</v>
      </c>
      <c r="E16" s="565"/>
      <c r="F16" s="1726">
        <f t="shared" si="1"/>
        <v>0</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0</v>
      </c>
      <c r="C19" s="1724">
        <f>SUM(C4:C18)</f>
        <v>0</v>
      </c>
      <c r="D19" s="1724">
        <f>SUM(D4:D18)</f>
        <v>0</v>
      </c>
      <c r="E19" s="1724">
        <f>SUM(E4:E18)</f>
        <v>0</v>
      </c>
      <c r="F19" s="1724">
        <f>SUM(F4:F18)</f>
        <v>0</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AF22" sqref="AF2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3" t="s">
        <v>629</v>
      </c>
      <c r="B1" s="2271"/>
      <c r="C1" s="694"/>
    </row>
    <row r="2" spans="1:7" ht="33.75" x14ac:dyDescent="0.2">
      <c r="A2" s="2278" t="s">
        <v>1802</v>
      </c>
      <c r="B2" s="2279"/>
      <c r="C2" s="1857" t="s">
        <v>1956</v>
      </c>
      <c r="D2" s="696" t="s">
        <v>1957</v>
      </c>
      <c r="E2" s="696" t="s">
        <v>1958</v>
      </c>
      <c r="F2" s="1857" t="s">
        <v>1959</v>
      </c>
    </row>
    <row r="3" spans="1:7" ht="15.75" customHeight="1" x14ac:dyDescent="0.2">
      <c r="A3" s="2280" t="s">
        <v>1114</v>
      </c>
      <c r="B3" s="2281"/>
      <c r="C3" s="2274"/>
      <c r="D3" s="2275"/>
      <c r="E3" s="2275"/>
      <c r="F3" s="2276"/>
    </row>
    <row r="4" spans="1:7" ht="12.75" customHeight="1" thickBot="1" x14ac:dyDescent="0.25">
      <c r="A4" s="2268" t="s">
        <v>630</v>
      </c>
      <c r="B4" s="2269"/>
      <c r="C4" s="562"/>
      <c r="D4" s="562"/>
      <c r="E4" s="562"/>
      <c r="F4" s="1728">
        <f>SUM(C4+D4)-E4</f>
        <v>0</v>
      </c>
    </row>
    <row r="5" spans="1:7" ht="15.75" customHeight="1" thickTop="1" x14ac:dyDescent="0.2">
      <c r="A5" s="2272" t="s">
        <v>1110</v>
      </c>
      <c r="B5" s="2267"/>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4" t="s">
        <v>631</v>
      </c>
      <c r="B15" s="2265"/>
      <c r="C15" s="1728">
        <f>SUM(C6:C14)</f>
        <v>0</v>
      </c>
      <c r="D15" s="1728">
        <f>SUM(D6:D14)</f>
        <v>0</v>
      </c>
      <c r="E15" s="1728">
        <f>SUM(E6:E14)</f>
        <v>0</v>
      </c>
      <c r="F15" s="1728">
        <f>SUM(F6:F14)</f>
        <v>0</v>
      </c>
      <c r="G15" s="540"/>
    </row>
    <row r="16" spans="1:7" s="202" customFormat="1" ht="15.75" customHeight="1" thickTop="1" x14ac:dyDescent="0.2">
      <c r="A16" s="2277" t="s">
        <v>1111</v>
      </c>
      <c r="B16" s="2267"/>
      <c r="C16" s="2261"/>
      <c r="D16" s="2262"/>
      <c r="E16" s="2262"/>
      <c r="F16" s="2263"/>
    </row>
    <row r="17" spans="1:11" ht="12.75" customHeight="1" thickBot="1" x14ac:dyDescent="0.25">
      <c r="A17" s="2259" t="s">
        <v>64</v>
      </c>
      <c r="B17" s="2260"/>
      <c r="C17" s="699"/>
      <c r="D17" s="565"/>
      <c r="E17" s="699"/>
      <c r="F17" s="1728">
        <f>SUM(C17+D17)-E17</f>
        <v>0</v>
      </c>
    </row>
    <row r="18" spans="1:11" ht="12.75" customHeight="1" thickTop="1" thickBot="1" x14ac:dyDescent="0.25">
      <c r="A18" s="2259" t="s">
        <v>6</v>
      </c>
      <c r="B18" s="2260"/>
      <c r="C18" s="699"/>
      <c r="D18" s="565"/>
      <c r="E18" s="699"/>
      <c r="F18" s="1728">
        <f>SUM(C18+D18)-E18</f>
        <v>0</v>
      </c>
    </row>
    <row r="19" spans="1:11" ht="12.75" customHeight="1" thickTop="1" thickBot="1" x14ac:dyDescent="0.25">
      <c r="A19" s="2259" t="s">
        <v>388</v>
      </c>
      <c r="B19" s="2260"/>
      <c r="C19" s="699"/>
      <c r="D19" s="565"/>
      <c r="E19" s="699"/>
      <c r="F19" s="1728">
        <f>SUM(C19+D19)-E19</f>
        <v>0</v>
      </c>
    </row>
    <row r="20" spans="1:11" ht="12.75" customHeight="1" thickTop="1" thickBot="1" x14ac:dyDescent="0.25">
      <c r="A20" s="2259" t="s">
        <v>448</v>
      </c>
      <c r="B20" s="2260"/>
      <c r="C20" s="699"/>
      <c r="D20" s="565"/>
      <c r="E20" s="699"/>
      <c r="F20" s="1728">
        <f>SUM(C20+D20)-E20</f>
        <v>0</v>
      </c>
    </row>
    <row r="21" spans="1:11" ht="14.25" thickTop="1" thickBot="1" x14ac:dyDescent="0.25">
      <c r="A21" s="2264" t="s">
        <v>632</v>
      </c>
      <c r="B21" s="2265"/>
      <c r="C21" s="1728">
        <f>SUM(C17:C20)</f>
        <v>0</v>
      </c>
      <c r="D21" s="1728">
        <f>SUM(D17:D20)</f>
        <v>0</v>
      </c>
      <c r="E21" s="1728">
        <f>SUM(E17:E20)</f>
        <v>0</v>
      </c>
      <c r="F21" s="1728">
        <f>SUM(F17:F20)</f>
        <v>0</v>
      </c>
      <c r="G21" s="540"/>
    </row>
    <row r="22" spans="1:11" ht="15.75" customHeight="1" thickTop="1" x14ac:dyDescent="0.2">
      <c r="A22" s="2266" t="s">
        <v>1112</v>
      </c>
      <c r="B22" s="2267"/>
      <c r="C22" s="2261"/>
      <c r="D22" s="2262"/>
      <c r="E22" s="2262"/>
      <c r="F22" s="2263"/>
    </row>
    <row r="23" spans="1:11" ht="13.5" thickBot="1" x14ac:dyDescent="0.25">
      <c r="A23" s="2268" t="s">
        <v>633</v>
      </c>
      <c r="B23" s="2269"/>
      <c r="C23" s="562"/>
      <c r="D23" s="562"/>
      <c r="E23" s="562"/>
      <c r="F23" s="1728">
        <f>SUM(C23+D23)-E23</f>
        <v>0</v>
      </c>
      <c r="G23" s="540"/>
    </row>
    <row r="24" spans="1:11" ht="15.75" customHeight="1" thickTop="1" x14ac:dyDescent="0.2">
      <c r="A24" s="2266" t="s">
        <v>1113</v>
      </c>
      <c r="B24" s="2267"/>
      <c r="C24" s="2261"/>
      <c r="D24" s="2262"/>
      <c r="E24" s="2262"/>
      <c r="F24" s="2263"/>
    </row>
    <row r="25" spans="1:11" ht="13.5" thickBot="1" x14ac:dyDescent="0.25">
      <c r="A25" s="2268" t="s">
        <v>634</v>
      </c>
      <c r="B25" s="2269"/>
      <c r="C25" s="562"/>
      <c r="D25" s="562"/>
      <c r="E25" s="562"/>
      <c r="F25" s="1728">
        <f>SUM(C25+D25)-E25</f>
        <v>0</v>
      </c>
      <c r="G25" s="540"/>
    </row>
    <row r="26" spans="1:11" ht="15.75" customHeight="1" thickTop="1" x14ac:dyDescent="0.2">
      <c r="A26" s="2272" t="s">
        <v>657</v>
      </c>
      <c r="B26" s="2267"/>
      <c r="C26" s="700"/>
      <c r="D26" s="700"/>
      <c r="E26" s="700"/>
      <c r="F26" s="701"/>
    </row>
    <row r="27" spans="1:11" ht="13.5" thickBot="1" x14ac:dyDescent="0.25">
      <c r="A27" s="2264" t="s">
        <v>1070</v>
      </c>
      <c r="B27" s="2265"/>
      <c r="C27" s="565"/>
      <c r="D27" s="565"/>
      <c r="E27" s="565"/>
      <c r="F27" s="1728">
        <f>SUM(C27+D27)-E27</f>
        <v>0</v>
      </c>
      <c r="G27" s="540"/>
    </row>
    <row r="28" spans="1:11" ht="7.5" customHeight="1" thickTop="1" x14ac:dyDescent="0.2">
      <c r="A28" s="570"/>
    </row>
    <row r="29" spans="1:11" ht="23.25" customHeight="1" x14ac:dyDescent="0.2">
      <c r="A29" s="2270" t="s">
        <v>582</v>
      </c>
      <c r="B29" s="2271"/>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3" t="s">
        <v>584</v>
      </c>
      <c r="C52" s="2254"/>
      <c r="D52" s="2254"/>
      <c r="E52" s="722" t="s">
        <v>845</v>
      </c>
      <c r="F52" s="2255"/>
      <c r="G52" s="2256"/>
      <c r="H52" s="709"/>
      <c r="I52" s="709"/>
      <c r="J52" s="719"/>
    </row>
    <row r="53" spans="1:11" ht="11.25" customHeight="1" x14ac:dyDescent="0.2">
      <c r="A53" s="723" t="s">
        <v>913</v>
      </c>
      <c r="B53" s="724" t="s">
        <v>951</v>
      </c>
      <c r="C53" s="719"/>
      <c r="D53" s="710"/>
      <c r="E53" s="722" t="s">
        <v>497</v>
      </c>
      <c r="F53" s="2257"/>
      <c r="G53" s="2258"/>
      <c r="H53" s="709"/>
      <c r="I53" s="709"/>
      <c r="J53" s="719"/>
    </row>
    <row r="54" spans="1:11" ht="11.25" customHeight="1" x14ac:dyDescent="0.2">
      <c r="A54" s="725" t="s">
        <v>914</v>
      </c>
      <c r="B54" s="720" t="s">
        <v>952</v>
      </c>
      <c r="C54" s="719"/>
      <c r="D54" s="710"/>
      <c r="E54" s="722" t="s">
        <v>498</v>
      </c>
      <c r="F54" s="2257"/>
      <c r="G54" s="225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F22" sqref="AF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856</v>
      </c>
      <c r="B1" s="2283"/>
      <c r="C1" s="2283"/>
      <c r="D1" s="2283"/>
      <c r="E1" s="2283"/>
      <c r="F1" s="2283"/>
      <c r="G1" s="2284"/>
      <c r="H1" s="1503"/>
      <c r="I1" s="733"/>
      <c r="J1" s="433"/>
    </row>
    <row r="2" spans="1:11" ht="26.25" x14ac:dyDescent="0.2">
      <c r="A2" s="2301" t="s">
        <v>1677</v>
      </c>
      <c r="B2" s="2302"/>
      <c r="C2" s="2302"/>
      <c r="D2" s="2302"/>
      <c r="E2" s="2303"/>
      <c r="F2" s="734" t="s">
        <v>904</v>
      </c>
      <c r="G2" s="735" t="s">
        <v>1674</v>
      </c>
      <c r="H2" s="735" t="s">
        <v>410</v>
      </c>
      <c r="I2" s="735" t="s">
        <v>1158</v>
      </c>
      <c r="J2" s="735" t="s">
        <v>1812</v>
      </c>
      <c r="K2" s="735" t="s">
        <v>138</v>
      </c>
    </row>
    <row r="3" spans="1:11" x14ac:dyDescent="0.2">
      <c r="A3" s="2304" t="s">
        <v>1964</v>
      </c>
      <c r="B3" s="2305"/>
      <c r="C3" s="2305"/>
      <c r="D3" s="2305"/>
      <c r="E3" s="2306"/>
      <c r="F3" s="736"/>
      <c r="G3" s="737"/>
      <c r="H3" s="737"/>
      <c r="I3" s="737"/>
      <c r="J3" s="738"/>
      <c r="K3" s="738"/>
    </row>
    <row r="4" spans="1:11" x14ac:dyDescent="0.2">
      <c r="A4" s="2307" t="s">
        <v>369</v>
      </c>
      <c r="B4" s="2308"/>
      <c r="C4" s="2308"/>
      <c r="D4" s="2308"/>
      <c r="E4" s="2254"/>
      <c r="F4" s="739"/>
      <c r="G4" s="740"/>
      <c r="H4" s="741"/>
      <c r="I4" s="740"/>
      <c r="J4" s="742"/>
      <c r="K4" s="742"/>
    </row>
    <row r="5" spans="1:11" x14ac:dyDescent="0.2">
      <c r="A5" s="2285" t="s">
        <v>1069</v>
      </c>
      <c r="B5" s="2286"/>
      <c r="C5" s="2286"/>
      <c r="D5" s="2286"/>
      <c r="E5" s="2287"/>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5" t="s">
        <v>1813</v>
      </c>
      <c r="B10" s="2286"/>
      <c r="C10" s="2286"/>
      <c r="D10" s="2286"/>
      <c r="E10" s="2288"/>
      <c r="F10" s="756" t="s">
        <v>862</v>
      </c>
      <c r="G10" s="755"/>
      <c r="H10" s="757"/>
      <c r="I10" s="737"/>
      <c r="J10" s="738"/>
      <c r="K10" s="738"/>
    </row>
    <row r="11" spans="1:11" x14ac:dyDescent="0.2">
      <c r="A11" s="2285" t="s">
        <v>160</v>
      </c>
      <c r="B11" s="2286"/>
      <c r="C11" s="2286"/>
      <c r="D11" s="2286"/>
      <c r="E11" s="2287"/>
      <c r="F11" s="743" t="s">
        <v>852</v>
      </c>
      <c r="G11" s="744"/>
      <c r="H11" s="737"/>
      <c r="I11" s="737"/>
      <c r="J11" s="738"/>
      <c r="K11" s="746"/>
    </row>
    <row r="12" spans="1:11" ht="13.5" thickBot="1" x14ac:dyDescent="0.25">
      <c r="A12" s="2312" t="s">
        <v>905</v>
      </c>
      <c r="B12" s="2313"/>
      <c r="C12" s="2313"/>
      <c r="D12" s="2313"/>
      <c r="E12" s="2314"/>
      <c r="F12" s="1730"/>
      <c r="G12" s="1731">
        <f>SUM(G5:G11)</f>
        <v>0</v>
      </c>
      <c r="H12" s="1731">
        <f>SUM(H5:H11)</f>
        <v>0</v>
      </c>
      <c r="I12" s="1731">
        <f>SUM(I5:I11)</f>
        <v>0</v>
      </c>
      <c r="J12" s="1731">
        <f>SUM(J5:J11)</f>
        <v>0</v>
      </c>
      <c r="K12" s="1731">
        <f>SUM(K5:K11)</f>
        <v>0</v>
      </c>
    </row>
    <row r="13" spans="1:11" ht="13.5" thickTop="1" x14ac:dyDescent="0.2">
      <c r="A13" s="2309" t="s">
        <v>370</v>
      </c>
      <c r="B13" s="2310"/>
      <c r="C13" s="2310"/>
      <c r="D13" s="2310"/>
      <c r="E13" s="2311"/>
      <c r="F13" s="758"/>
      <c r="G13" s="759"/>
      <c r="H13" s="760"/>
      <c r="I13" s="761"/>
      <c r="J13" s="761"/>
      <c r="K13" s="761"/>
    </row>
    <row r="14" spans="1:11" x14ac:dyDescent="0.2">
      <c r="A14" s="2292" t="s">
        <v>456</v>
      </c>
      <c r="B14" s="2292"/>
      <c r="C14" s="2292"/>
      <c r="D14" s="2292"/>
      <c r="E14" s="2293"/>
      <c r="F14" s="762" t="s">
        <v>854</v>
      </c>
      <c r="G14" s="755"/>
      <c r="H14" s="737"/>
      <c r="I14" s="744"/>
      <c r="J14" s="746"/>
      <c r="K14" s="738"/>
    </row>
    <row r="15" spans="1:11" x14ac:dyDescent="0.2">
      <c r="A15" s="2286" t="s">
        <v>4</v>
      </c>
      <c r="B15" s="2286"/>
      <c r="C15" s="2286"/>
      <c r="D15" s="2286"/>
      <c r="E15" s="2287"/>
      <c r="F15" s="762" t="s">
        <v>855</v>
      </c>
      <c r="G15" s="744"/>
      <c r="H15" s="737"/>
      <c r="I15" s="737"/>
      <c r="J15" s="738"/>
      <c r="K15" s="738"/>
    </row>
    <row r="16" spans="1:11" x14ac:dyDescent="0.2">
      <c r="A16" s="2286" t="s">
        <v>298</v>
      </c>
      <c r="B16" s="2286"/>
      <c r="C16" s="2286"/>
      <c r="D16" s="2286"/>
      <c r="E16" s="2287"/>
      <c r="F16" s="762" t="s">
        <v>923</v>
      </c>
      <c r="G16" s="745"/>
      <c r="H16" s="740"/>
      <c r="I16" s="740"/>
      <c r="J16" s="742"/>
      <c r="K16" s="742"/>
    </row>
    <row r="17" spans="1:11" x14ac:dyDescent="0.2">
      <c r="A17" s="2317" t="s">
        <v>935</v>
      </c>
      <c r="B17" s="2317"/>
      <c r="C17" s="2317"/>
      <c r="D17" s="2317"/>
      <c r="E17" s="2318"/>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294" t="s">
        <v>1809</v>
      </c>
      <c r="B19" s="2294"/>
      <c r="C19" s="2294"/>
      <c r="D19" s="2294"/>
      <c r="E19" s="2295"/>
      <c r="F19" s="762" t="s">
        <v>933</v>
      </c>
      <c r="G19" s="755"/>
      <c r="H19" s="755"/>
      <c r="I19" s="755"/>
      <c r="J19" s="738"/>
      <c r="K19" s="768"/>
    </row>
    <row r="20" spans="1:11" x14ac:dyDescent="0.2">
      <c r="A20" s="2296" t="s">
        <v>1814</v>
      </c>
      <c r="B20" s="2297"/>
      <c r="C20" s="2297"/>
      <c r="D20" s="2297"/>
      <c r="E20" s="2298"/>
      <c r="F20" s="762" t="s">
        <v>934</v>
      </c>
      <c r="G20" s="755"/>
      <c r="H20" s="755"/>
      <c r="I20" s="755"/>
      <c r="J20" s="738"/>
      <c r="K20" s="768"/>
    </row>
    <row r="21" spans="1:11" ht="13.5" thickBot="1" x14ac:dyDescent="0.25">
      <c r="A21" s="2315" t="s">
        <v>638</v>
      </c>
      <c r="B21" s="2315"/>
      <c r="C21" s="2315"/>
      <c r="D21" s="2315"/>
      <c r="E21" s="2315"/>
      <c r="F21" s="1732"/>
      <c r="G21" s="765"/>
      <c r="H21" s="769"/>
      <c r="I21" s="769"/>
      <c r="J21" s="1733">
        <f>SUM(J18:J20)</f>
        <v>0</v>
      </c>
      <c r="K21" s="766"/>
    </row>
    <row r="22" spans="1:11" ht="13.5" thickTop="1" x14ac:dyDescent="0.2">
      <c r="A22" s="2286" t="s">
        <v>1815</v>
      </c>
      <c r="B22" s="2286"/>
      <c r="C22" s="2286"/>
      <c r="D22" s="2286"/>
      <c r="E22" s="2287"/>
      <c r="F22" s="762" t="s">
        <v>862</v>
      </c>
      <c r="G22" s="755"/>
      <c r="H22" s="737"/>
      <c r="I22" s="737"/>
      <c r="J22" s="770"/>
      <c r="K22" s="738"/>
    </row>
    <row r="23" spans="1:11" ht="13.5" thickBot="1" x14ac:dyDescent="0.25">
      <c r="A23" s="2316" t="s">
        <v>906</v>
      </c>
      <c r="B23" s="2315"/>
      <c r="C23" s="2315"/>
      <c r="D23" s="2315"/>
      <c r="E23" s="2315"/>
      <c r="F23" s="1734"/>
      <c r="G23" s="1731">
        <f>SUM(G14:G16,G21,G22)</f>
        <v>0</v>
      </c>
      <c r="H23" s="1731">
        <f>SUM(H14:H16,H21,H22)</f>
        <v>0</v>
      </c>
      <c r="I23" s="1731">
        <f>SUM(I14:I16,I21,I22)</f>
        <v>0</v>
      </c>
      <c r="J23" s="1731">
        <f>SUM(J14:J16,J21,J22)</f>
        <v>0</v>
      </c>
      <c r="K23" s="1731">
        <f>SUM(K14:K16,K21,K22)</f>
        <v>0</v>
      </c>
    </row>
    <row r="24" spans="1:11" ht="14.25" thickTop="1" thickBot="1" x14ac:dyDescent="0.25">
      <c r="A24" s="2316" t="s">
        <v>1965</v>
      </c>
      <c r="B24" s="2315"/>
      <c r="C24" s="2315"/>
      <c r="D24" s="2315"/>
      <c r="E24" s="2315"/>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9"/>
      <c r="I31" s="2290"/>
      <c r="J31" s="2290"/>
      <c r="K31" s="2290"/>
    </row>
    <row r="32" spans="1:11" x14ac:dyDescent="0.2">
      <c r="A32" s="782"/>
      <c r="B32" s="237"/>
      <c r="C32" s="237"/>
      <c r="D32" s="237"/>
      <c r="E32" s="778"/>
      <c r="F32" s="784" t="s">
        <v>540</v>
      </c>
      <c r="G32" s="737"/>
      <c r="H32" s="2291"/>
      <c r="I32" s="2290"/>
      <c r="J32" s="2290"/>
      <c r="K32" s="2290"/>
    </row>
    <row r="33" spans="1:11" ht="1.5" customHeight="1" x14ac:dyDescent="0.2">
      <c r="A33" s="785" t="s">
        <v>1169</v>
      </c>
      <c r="B33" s="364"/>
      <c r="C33" s="364"/>
      <c r="D33" s="364"/>
      <c r="E33" s="364"/>
      <c r="F33" s="364"/>
      <c r="G33" s="786"/>
      <c r="H33" s="2291"/>
      <c r="I33" s="2290"/>
      <c r="J33" s="2290"/>
      <c r="K33" s="2290"/>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6" t="s">
        <v>541</v>
      </c>
      <c r="B41" s="2299"/>
      <c r="C41" s="2299"/>
      <c r="D41" s="2299"/>
      <c r="E41" s="2299"/>
      <c r="F41" s="2300"/>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F22" sqref="AF22"/>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1909</v>
      </c>
      <c r="B1" s="2322"/>
      <c r="C1" s="2323"/>
      <c r="D1" s="799"/>
      <c r="E1" s="800"/>
      <c r="F1" s="800"/>
      <c r="G1" s="801"/>
      <c r="H1" s="802"/>
      <c r="I1" s="803"/>
      <c r="J1" s="2319"/>
      <c r="K1" s="2320"/>
      <c r="L1" s="2320"/>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c r="D5" s="814"/>
      <c r="E5" s="814"/>
      <c r="F5" s="1733">
        <f>(C5+D5)-E5</f>
        <v>0</v>
      </c>
      <c r="G5" s="810"/>
      <c r="H5" s="815"/>
      <c r="I5" s="815"/>
      <c r="J5" s="815"/>
      <c r="K5" s="766"/>
      <c r="L5" s="1742">
        <f>F5-K5</f>
        <v>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c r="D8" s="817"/>
      <c r="E8" s="817"/>
      <c r="F8" s="1733">
        <f>(C8+D8)-E8</f>
        <v>0</v>
      </c>
      <c r="G8" s="816">
        <v>50</v>
      </c>
      <c r="H8" s="738"/>
      <c r="I8" s="738"/>
      <c r="J8" s="738"/>
      <c r="K8" s="1742">
        <f>(H8+I8)-J8</f>
        <v>0</v>
      </c>
      <c r="L8" s="1742">
        <f>F8-K8</f>
        <v>0</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c r="D10" s="819"/>
      <c r="E10" s="819"/>
      <c r="F10" s="1737">
        <f>(C10+D10)-E10</f>
        <v>0</v>
      </c>
      <c r="G10" s="816">
        <v>20</v>
      </c>
      <c r="H10" s="820"/>
      <c r="I10" s="820"/>
      <c r="J10" s="820"/>
      <c r="K10" s="1742">
        <f>(H10+I10)-J10</f>
        <v>0</v>
      </c>
      <c r="L10" s="1742">
        <f>F10-K10</f>
        <v>0</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c r="D12" s="817"/>
      <c r="E12" s="817"/>
      <c r="F12" s="1733">
        <f>(C12+D12)-E12</f>
        <v>0</v>
      </c>
      <c r="G12" s="816">
        <v>10</v>
      </c>
      <c r="H12" s="738"/>
      <c r="I12" s="738"/>
      <c r="J12" s="738"/>
      <c r="K12" s="1742">
        <f>(H12+I12)-J12</f>
        <v>0</v>
      </c>
      <c r="L12" s="1742">
        <f>F12-K12</f>
        <v>0</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0</v>
      </c>
      <c r="D16" s="1733">
        <f>SUM(D3,D5:D6,D8:D10,D12:D15)</f>
        <v>0</v>
      </c>
      <c r="E16" s="1733">
        <f>SUM(E3,E5:E6,E8:E10,E12:E15)</f>
        <v>0</v>
      </c>
      <c r="F16" s="1733">
        <f>SUM(F3,F5:F6,F8:F10,F12:F15)</f>
        <v>0</v>
      </c>
      <c r="G16" s="816"/>
      <c r="H16" s="1733">
        <f>SUM(H3,H6,H8:H10,H12:H14,)</f>
        <v>0</v>
      </c>
      <c r="I16" s="1733">
        <f>SUM(I3,I6,I8:I10,I12:I14,)</f>
        <v>0</v>
      </c>
      <c r="J16" s="1733">
        <f>SUM(J3,J6,J8:J10,J12:J14,)</f>
        <v>0</v>
      </c>
      <c r="K16" s="1733">
        <f>(H16+I16)-J16</f>
        <v>0</v>
      </c>
      <c r="L16" s="1733">
        <f>F16-K16</f>
        <v>0</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0</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F22" sqref="AF22"/>
      <selection pane="bottomLeft" activeCell="AF22" sqref="AF22"/>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1975</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1098402</v>
      </c>
      <c r="G8" s="838"/>
    </row>
    <row r="9" spans="1:7" x14ac:dyDescent="0.2">
      <c r="A9" s="842" t="s">
        <v>460</v>
      </c>
      <c r="B9" s="843" t="s">
        <v>1877</v>
      </c>
      <c r="C9" s="844"/>
      <c r="D9" s="842" t="s">
        <v>501</v>
      </c>
      <c r="E9" s="841"/>
      <c r="F9" s="1882">
        <f>'Expenditures 15-22'!K151</f>
        <v>0</v>
      </c>
      <c r="G9" s="845"/>
    </row>
    <row r="10" spans="1:7" x14ac:dyDescent="0.2">
      <c r="A10" s="842" t="s">
        <v>499</v>
      </c>
      <c r="B10" s="843" t="s">
        <v>1878</v>
      </c>
      <c r="C10" s="844"/>
      <c r="D10" s="842" t="s">
        <v>501</v>
      </c>
      <c r="E10" s="841"/>
      <c r="F10" s="1882">
        <f>'Expenditures 15-22'!K174</f>
        <v>0</v>
      </c>
      <c r="G10" s="845"/>
    </row>
    <row r="11" spans="1:7" x14ac:dyDescent="0.2">
      <c r="A11" s="842" t="s">
        <v>461</v>
      </c>
      <c r="B11" s="843" t="s">
        <v>1879</v>
      </c>
      <c r="C11" s="844"/>
      <c r="D11" s="842" t="s">
        <v>501</v>
      </c>
      <c r="E11" s="841"/>
      <c r="F11" s="1882">
        <f>'Expenditures 15-22'!K210</f>
        <v>0</v>
      </c>
      <c r="G11" s="845"/>
    </row>
    <row r="12" spans="1:7" x14ac:dyDescent="0.2">
      <c r="A12" s="842" t="s">
        <v>462</v>
      </c>
      <c r="B12" s="843" t="s">
        <v>1880</v>
      </c>
      <c r="C12" s="844"/>
      <c r="D12" s="842" t="s">
        <v>501</v>
      </c>
      <c r="E12" s="841"/>
      <c r="F12" s="1882">
        <f>'Expenditures 15-22'!K295</f>
        <v>0</v>
      </c>
      <c r="G12" s="845"/>
    </row>
    <row r="13" spans="1:7" x14ac:dyDescent="0.2">
      <c r="A13" s="842" t="s">
        <v>106</v>
      </c>
      <c r="B13" s="843" t="s">
        <v>1881</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1098402</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956501</v>
      </c>
      <c r="G53" s="838"/>
    </row>
    <row r="54" spans="1:7" x14ac:dyDescent="0.2">
      <c r="A54" s="842" t="s">
        <v>459</v>
      </c>
      <c r="B54" s="842" t="s">
        <v>1476</v>
      </c>
      <c r="C54" s="862" t="s">
        <v>982</v>
      </c>
      <c r="D54" s="858" t="s">
        <v>1095</v>
      </c>
      <c r="E54" s="841"/>
      <c r="F54" s="1886">
        <f>'Expenditures 15-22'!G114</f>
        <v>0</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956501</v>
      </c>
      <c r="G76" s="838"/>
    </row>
    <row r="77" spans="1:8" s="866" customFormat="1" ht="12" customHeight="1" thickTop="1" thickBot="1" x14ac:dyDescent="0.25">
      <c r="A77" s="1752"/>
      <c r="B77" s="1749"/>
      <c r="C77" s="1745"/>
      <c r="D77" s="1750" t="s">
        <v>1900</v>
      </c>
      <c r="E77" s="1747"/>
      <c r="F77" s="1753">
        <f>(F14-F76)</f>
        <v>141901</v>
      </c>
      <c r="G77" s="842"/>
    </row>
    <row r="78" spans="1:8" s="866" customFormat="1" ht="12" customHeight="1" thickTop="1" x14ac:dyDescent="0.2">
      <c r="A78" s="1754"/>
      <c r="B78" s="1749"/>
      <c r="C78" s="1745"/>
      <c r="D78" s="1750" t="s">
        <v>2062</v>
      </c>
      <c r="E78" s="1747"/>
      <c r="F78" s="871">
        <v>0</v>
      </c>
      <c r="G78" s="872"/>
      <c r="H78" s="842"/>
    </row>
    <row r="79" spans="1:8" s="866" customFormat="1" ht="12" customHeight="1" thickBot="1" x14ac:dyDescent="0.25">
      <c r="A79" s="1755"/>
      <c r="B79" s="1749"/>
      <c r="C79" s="1745"/>
      <c r="D79" s="1750" t="s">
        <v>1901</v>
      </c>
      <c r="E79" s="1747" t="s">
        <v>958</v>
      </c>
      <c r="F79" s="1756"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0</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0</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20633</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0</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0</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0</v>
      </c>
      <c r="G125" s="903"/>
    </row>
    <row r="126" spans="1:7" x14ac:dyDescent="0.2">
      <c r="A126" s="900" t="s">
        <v>668</v>
      </c>
      <c r="B126" s="900" t="s">
        <v>2024</v>
      </c>
      <c r="C126" s="905">
        <v>4300</v>
      </c>
      <c r="D126" s="906" t="str">
        <f>'Revenues 9-14'!A204</f>
        <v>Total Title I</v>
      </c>
      <c r="E126" s="879"/>
      <c r="F126" s="1762">
        <f>SUM('Revenues 9-14'!C204,'Revenues 9-14'!D204,'Revenues 9-14'!F204,'Revenues 9-14'!G204)</f>
        <v>0</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0</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6687</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0</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c r="G171" s="900"/>
    </row>
    <row r="172" spans="1:7" x14ac:dyDescent="0.2">
      <c r="A172" s="1891" t="s">
        <v>664</v>
      </c>
      <c r="B172" s="1892" t="s">
        <v>1920</v>
      </c>
      <c r="C172" s="1893">
        <v>3300</v>
      </c>
      <c r="D172" s="1894" t="s">
        <v>1923</v>
      </c>
      <c r="E172" s="879"/>
      <c r="F172" s="1879"/>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27320</v>
      </c>
    </row>
    <row r="175" spans="1:7" ht="12" customHeight="1" x14ac:dyDescent="0.2">
      <c r="A175" s="1743"/>
      <c r="B175" s="1757"/>
      <c r="C175" s="1758"/>
      <c r="D175" s="1759" t="s">
        <v>2057</v>
      </c>
      <c r="E175" s="1760"/>
      <c r="F175" s="1762">
        <f>'PCTC-OEPP 27-28'!F77-F174</f>
        <v>114581</v>
      </c>
    </row>
    <row r="176" spans="1:7" ht="12" customHeight="1" x14ac:dyDescent="0.2">
      <c r="A176" s="1743"/>
      <c r="B176" s="1757"/>
      <c r="C176" s="1758"/>
      <c r="D176" s="1759" t="s">
        <v>1817</v>
      </c>
      <c r="E176" s="1760"/>
      <c r="F176" s="1762">
        <f>'Cap Outlay Deprec 26'!I18</f>
        <v>0</v>
      </c>
    </row>
    <row r="177" spans="1:7" ht="12" customHeight="1" x14ac:dyDescent="0.2">
      <c r="A177" s="1743"/>
      <c r="B177" s="1757"/>
      <c r="C177" s="1758"/>
      <c r="D177" s="1759" t="s">
        <v>2058</v>
      </c>
      <c r="E177" s="1760"/>
      <c r="F177" s="1762">
        <f>F175+F176</f>
        <v>114581</v>
      </c>
    </row>
    <row r="178" spans="1:7" ht="12" customHeight="1" x14ac:dyDescent="0.2">
      <c r="A178" s="1743"/>
      <c r="B178" s="1763"/>
      <c r="C178" s="1758"/>
      <c r="D178" s="1759" t="str">
        <f>D78</f>
        <v>9 Month ADA from District Average Daily Attendance/Prior General State Aid Inquiry 2018-2019</v>
      </c>
      <c r="E178" s="1760"/>
      <c r="F178" s="1764">
        <f>'PCTC-OEPP 27-28'!F78</f>
        <v>0</v>
      </c>
      <c r="G178" s="903"/>
    </row>
    <row r="179" spans="1:7" ht="12" customHeight="1" thickBot="1" x14ac:dyDescent="0.25">
      <c r="A179" s="1743"/>
      <c r="B179" s="1763"/>
      <c r="C179" s="1758"/>
      <c r="D179" s="1759" t="s">
        <v>2059</v>
      </c>
      <c r="E179" s="1760" t="s">
        <v>1545</v>
      </c>
      <c r="F179" s="1765" t="e">
        <f>F177/F178</f>
        <v>#DIV/0!</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8" sqref="D18"/>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8" t="s">
        <v>1818</v>
      </c>
      <c r="B4" s="2339"/>
      <c r="C4" s="2339"/>
      <c r="D4" s="2339"/>
      <c r="E4" s="2339"/>
      <c r="F4" s="2339"/>
      <c r="G4" s="2340"/>
    </row>
    <row r="5" spans="1:7" x14ac:dyDescent="0.25">
      <c r="A5" s="2341"/>
      <c r="B5" s="2342"/>
      <c r="C5" s="2342"/>
      <c r="D5" s="2342"/>
      <c r="E5" s="2342"/>
      <c r="F5" s="2342"/>
      <c r="G5" s="2343"/>
    </row>
    <row r="6" spans="1:7" ht="18.75" x14ac:dyDescent="0.25">
      <c r="A6" s="1507" t="s">
        <v>1819</v>
      </c>
      <c r="B6" s="1508"/>
      <c r="C6" s="1508"/>
      <c r="D6" s="1508"/>
      <c r="E6" s="1508"/>
      <c r="F6" s="1508"/>
      <c r="G6" s="1509"/>
    </row>
    <row r="7" spans="1:7" ht="30.75" customHeight="1" x14ac:dyDescent="0.25">
      <c r="A7" s="2344" t="s">
        <v>1932</v>
      </c>
      <c r="B7" s="2345"/>
      <c r="C7" s="2345"/>
      <c r="D7" s="2345"/>
      <c r="E7" s="2345"/>
      <c r="F7" s="2345"/>
      <c r="G7" s="2346"/>
    </row>
    <row r="8" spans="1:7" ht="15.75" customHeight="1" x14ac:dyDescent="0.25">
      <c r="A8" s="2347" t="s">
        <v>1907</v>
      </c>
      <c r="B8" s="2348"/>
      <c r="C8" s="2348"/>
      <c r="D8" s="2348"/>
      <c r="E8" s="2348"/>
      <c r="F8" s="2348"/>
      <c r="G8" s="2349"/>
    </row>
    <row r="9" spans="1:7" ht="35.25" customHeight="1" x14ac:dyDescent="0.25">
      <c r="A9" s="2344" t="s">
        <v>1935</v>
      </c>
      <c r="B9" s="2345"/>
      <c r="C9" s="2345"/>
      <c r="D9" s="2345"/>
      <c r="E9" s="2345"/>
      <c r="F9" s="2345"/>
      <c r="G9" s="2346"/>
    </row>
    <row r="10" spans="1:7" ht="15" customHeight="1" x14ac:dyDescent="0.25">
      <c r="A10" s="1510" t="s">
        <v>1820</v>
      </c>
      <c r="B10" s="1511"/>
      <c r="C10" s="1511"/>
      <c r="D10" s="1511"/>
      <c r="E10" s="1511"/>
      <c r="F10" s="1511"/>
      <c r="G10" s="1512"/>
    </row>
    <row r="11" spans="1:7" ht="17.25" customHeight="1" x14ac:dyDescent="0.25">
      <c r="A11" s="2344" t="s">
        <v>1934</v>
      </c>
      <c r="B11" s="2345"/>
      <c r="C11" s="2345"/>
      <c r="D11" s="2345"/>
      <c r="E11" s="2345"/>
      <c r="F11" s="2345"/>
      <c r="G11" s="2346"/>
    </row>
    <row r="12" spans="1:7" ht="15" customHeight="1" x14ac:dyDescent="0.25">
      <c r="A12" s="1510" t="s">
        <v>1825</v>
      </c>
      <c r="B12" s="1511"/>
      <c r="C12" s="1511"/>
      <c r="D12" s="1511"/>
      <c r="E12" s="1511"/>
      <c r="F12" s="1511"/>
      <c r="G12" s="1512"/>
    </row>
    <row r="13" spans="1:7" ht="32.25" customHeight="1" x14ac:dyDescent="0.25">
      <c r="A13" s="2335" t="s">
        <v>1976</v>
      </c>
      <c r="B13" s="2336"/>
      <c r="C13" s="2336"/>
      <c r="D13" s="2336"/>
      <c r="E13" s="2336"/>
      <c r="F13" s="2336"/>
      <c r="G13" s="2337"/>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2077</v>
      </c>
      <c r="B17" s="2007" t="s">
        <v>2078</v>
      </c>
      <c r="C17" s="2008" t="s">
        <v>2077</v>
      </c>
      <c r="D17" s="1817">
        <v>0</v>
      </c>
      <c r="E17" s="1513">
        <f t="shared" ref="E17:E141" si="0">IF(D17&lt;=25000,D17,IF(D17&gt;25000,25000,0))</f>
        <v>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626"/>
      <c r="B18" s="1907"/>
      <c r="C18" s="1629"/>
      <c r="D18" s="1817"/>
      <c r="E18" s="1513">
        <f t="shared" ref="E18:E140" si="2">IF(D18&lt;=25000,D18,IF(D18&gt;25000,25000,0))</f>
        <v>0</v>
      </c>
      <c r="F18" s="1905">
        <f t="shared" si="1"/>
        <v>0</v>
      </c>
      <c r="G18" s="1766">
        <f t="shared" ref="G18:G140" si="3">IF(F18=0,0,D18-F18)</f>
        <v>0</v>
      </c>
    </row>
    <row r="19" spans="1:8" x14ac:dyDescent="0.25">
      <c r="A19" s="1626"/>
      <c r="B19" s="1907"/>
      <c r="C19" s="1629"/>
      <c r="D19" s="1817"/>
      <c r="E19" s="1513">
        <f t="shared" si="2"/>
        <v>0</v>
      </c>
      <c r="F19" s="1905">
        <f t="shared" si="1"/>
        <v>0</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0</v>
      </c>
      <c r="E141" s="1514">
        <f t="shared" si="0"/>
        <v>0</v>
      </c>
      <c r="F141" s="1906">
        <f>SUM(F17:F140)</f>
        <v>0</v>
      </c>
      <c r="G141" s="176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F22" sqref="AF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c r="F10" s="947"/>
      <c r="G10" s="948"/>
      <c r="H10" s="162"/>
      <c r="I10" s="162"/>
    </row>
    <row r="11" spans="1:9" s="643" customFormat="1" ht="22.5" customHeight="1" x14ac:dyDescent="0.2">
      <c r="A11" s="2355" t="s">
        <v>1977</v>
      </c>
      <c r="B11" s="2356"/>
      <c r="C11" s="2356"/>
      <c r="D11" s="2357"/>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42374</v>
      </c>
      <c r="F19" s="1772"/>
      <c r="G19" s="1774">
        <f>'Expenditures 15-22'!K33-SUM('Expenditures 15-22'!G33,'Expenditures 15-22'!I33)+'Expenditures 15-22'!D229</f>
        <v>42374</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0</v>
      </c>
      <c r="F21" s="1775"/>
      <c r="G21" s="1778">
        <f>'Expenditures 15-22'!K42-SUM('Expenditures 15-22'!G42,'Expenditures 15-22'!I42)+'Expenditures 15-22'!K120-SUM('Expenditures 15-22'!G120,'Expenditures 15-22'!I120)+'Expenditures 15-22'!K180-SUM('Expenditures 15-22'!G180,'Expenditures 15-22'!I180)+'Expenditures 15-22'!D238</f>
        <v>0</v>
      </c>
      <c r="H21" s="960"/>
      <c r="I21" s="162"/>
    </row>
    <row r="22" spans="1:9" s="643" customFormat="1" ht="12" customHeight="1" x14ac:dyDescent="0.2">
      <c r="A22" s="967" t="s">
        <v>564</v>
      </c>
      <c r="B22" s="968"/>
      <c r="C22" s="966">
        <v>2200</v>
      </c>
      <c r="D22" s="1775"/>
      <c r="E22" s="1777">
        <f>'Expenditures 15-22'!K47-SUM('Expenditures 15-22'!G47,'Expenditures 15-22'!I47)+'Expenditures 15-22'!D243</f>
        <v>20815</v>
      </c>
      <c r="F22" s="1775"/>
      <c r="G22" s="1778">
        <f>'Expenditures 15-22'!K47-SUM('Expenditures 15-22'!G47,'Expenditures 15-22'!I47)+'Expenditures 15-22'!D243</f>
        <v>20815</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74617</v>
      </c>
      <c r="F23" s="1775"/>
      <c r="G23" s="1777">
        <f>'Expenditures 15-22'!K53-SUM('Expenditures 15-22'!G53,'Expenditures 15-22'!I53)+'Expenditures 15-22'!D257+'Expenditures 15-22'!K330-SUM('Expenditures 15-22'!G330,'Expenditures 15-22'!I330)</f>
        <v>74617</v>
      </c>
      <c r="H23" s="960"/>
      <c r="I23" s="162"/>
    </row>
    <row r="24" spans="1:9" s="643" customFormat="1" ht="12" customHeight="1" x14ac:dyDescent="0.2">
      <c r="A24" s="967" t="s">
        <v>566</v>
      </c>
      <c r="B24" s="968"/>
      <c r="C24" s="966">
        <v>2400</v>
      </c>
      <c r="D24" s="1775"/>
      <c r="E24" s="1777">
        <f>'Expenditures 15-22'!K57-SUM('Expenditures 15-22'!G57,'Expenditures 15-22'!I57)+'Expenditures 15-22'!D261</f>
        <v>0</v>
      </c>
      <c r="F24" s="1775"/>
      <c r="G24" s="1778">
        <f>'Expenditures 15-22'!K57-SUM('Expenditures 15-22'!G57,'Expenditures 15-22'!I57)+'Expenditures 15-22'!D261</f>
        <v>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450</v>
      </c>
      <c r="E27" s="1777">
        <f>E8</f>
        <v>0</v>
      </c>
      <c r="F27" s="1777">
        <f>'Expenditures 15-22'!K60-SUM('Expenditures 15-22'!G60,'Expenditures 15-22'!I60)+'Expenditures 15-22'!D264-E8</f>
        <v>450</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3645</v>
      </c>
      <c r="F28" s="1779">
        <f>'Expenditures 15-22'!K61-SUM('Expenditures 15-22'!G61,'Expenditures 15-22'!I61)+'Expenditures 15-22'!K124-SUM('Expenditures 15-22'!G124,'Expenditures 15-22'!I124)+'Expenditures 15-22'!D266-E9</f>
        <v>3645</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0</v>
      </c>
      <c r="F29" s="1775"/>
      <c r="G29" s="1778">
        <f>'Expenditures 15-22'!K62-SUM('Expenditures 15-22'!G62,'Expenditures 15-22'!I62)+'Expenditures 15-22'!K125-SUM('Expenditures 15-22'!G125,'Expenditures 15-22'!I125)+'Expenditures 15-22'!K182-SUM('Expenditures 15-22'!G182,'Expenditures 15-22'!I182)+'Expenditures 15-22'!D267</f>
        <v>0</v>
      </c>
      <c r="H29" s="958"/>
    </row>
    <row r="30" spans="1:9" ht="12" customHeight="1" x14ac:dyDescent="0.2">
      <c r="A30" s="967" t="s">
        <v>100</v>
      </c>
      <c r="B30" s="970"/>
      <c r="C30" s="966">
        <v>2560</v>
      </c>
      <c r="D30" s="1775"/>
      <c r="E30" s="1777">
        <f>'Expenditures 15-22'!K63-SUM('Expenditures 15-22'!G63,'Expenditures 15-22'!I63)+'Expenditures 15-22'!D268-E10</f>
        <v>0</v>
      </c>
      <c r="F30" s="1775"/>
      <c r="G30" s="1777">
        <f>'Expenditures 15-22'!K63-SUM('Expenditures 15-22'!G63,'Expenditures 15-22'!I63)+'Expenditures 15-22'!D268-E10</f>
        <v>0</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0</v>
      </c>
      <c r="F40" s="1775"/>
      <c r="G40" s="1779">
        <f>-'Contracts Paid in CY 29'!G141</f>
        <v>0</v>
      </c>
    </row>
    <row r="41" spans="1:7" ht="12" customHeight="1" x14ac:dyDescent="0.2">
      <c r="A41" s="971" t="s">
        <v>156</v>
      </c>
      <c r="B41" s="972"/>
      <c r="C41" s="973"/>
      <c r="D41" s="1779">
        <f>SUM(D19:D39)</f>
        <v>450</v>
      </c>
      <c r="E41" s="1779">
        <f>SUM(E19:E40)</f>
        <v>141451</v>
      </c>
      <c r="F41" s="1779">
        <f>SUM(F19:F39)</f>
        <v>4095</v>
      </c>
      <c r="G41" s="1779">
        <f>SUM(G19:G40)</f>
        <v>137806</v>
      </c>
    </row>
    <row r="42" spans="1:7" x14ac:dyDescent="0.2">
      <c r="A42" s="960"/>
      <c r="B42" s="162"/>
      <c r="C42" s="974"/>
      <c r="D42" s="2353" t="s">
        <v>522</v>
      </c>
      <c r="E42" s="2354"/>
      <c r="F42" s="975" t="s">
        <v>523</v>
      </c>
      <c r="G42" s="976"/>
    </row>
    <row r="43" spans="1:7" ht="12" customHeight="1" x14ac:dyDescent="0.2">
      <c r="A43" s="960"/>
      <c r="B43" s="162"/>
      <c r="C43" s="974"/>
      <c r="D43" s="1780" t="s">
        <v>473</v>
      </c>
      <c r="E43" s="1781">
        <f>D41</f>
        <v>450</v>
      </c>
      <c r="F43" s="1780" t="s">
        <v>473</v>
      </c>
      <c r="G43" s="1781">
        <f>F41</f>
        <v>4095</v>
      </c>
    </row>
    <row r="44" spans="1:7" ht="12" customHeight="1" x14ac:dyDescent="0.2">
      <c r="A44" s="960"/>
      <c r="B44" s="162"/>
      <c r="C44" s="974"/>
      <c r="D44" s="1780" t="s">
        <v>474</v>
      </c>
      <c r="E44" s="1781">
        <f>E41</f>
        <v>141451</v>
      </c>
      <c r="F44" s="1780" t="s">
        <v>474</v>
      </c>
      <c r="G44" s="1781">
        <f>G41</f>
        <v>137806</v>
      </c>
    </row>
    <row r="45" spans="1:7" ht="12" customHeight="1" x14ac:dyDescent="0.2">
      <c r="A45" s="960"/>
      <c r="B45" s="162"/>
      <c r="C45" s="162"/>
      <c r="D45" s="1782" t="s">
        <v>1006</v>
      </c>
      <c r="E45" s="1783">
        <f>(E43/E44)</f>
        <v>3.1813136704583211E-3</v>
      </c>
      <c r="F45" s="1782" t="s">
        <v>1006</v>
      </c>
      <c r="G45" s="1783">
        <f>(G43/G44)</f>
        <v>2.9715687270510719E-2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F22" sqref="AF22"/>
      <selection pane="bottomLeft" activeCell="D33" sqref="D33"/>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2" t="s">
        <v>1379</v>
      </c>
      <c r="B1" s="2372"/>
      <c r="C1" s="2372"/>
      <c r="D1" s="2372"/>
      <c r="E1" s="2372"/>
      <c r="F1" s="2372"/>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3" t="s">
        <v>1546</v>
      </c>
      <c r="B5" s="2374"/>
      <c r="C5" s="2375"/>
      <c r="D5" s="2375"/>
      <c r="E5" s="2375"/>
      <c r="F5" s="2375"/>
    </row>
    <row r="6" spans="1:10" ht="12" customHeight="1" x14ac:dyDescent="0.25">
      <c r="A6" s="1823"/>
      <c r="B6" s="1824"/>
      <c r="C6" s="2376" t="str">
        <f>COVER!A17</f>
        <v xml:space="preserve">McHenry Co Coop for Employ Educ </v>
      </c>
      <c r="D6" s="2376"/>
      <c r="E6" s="2376"/>
      <c r="F6" s="1825"/>
    </row>
    <row r="7" spans="1:10" ht="11.25" customHeight="1" thickBot="1" x14ac:dyDescent="0.3">
      <c r="A7" s="1823"/>
      <c r="B7" s="1824"/>
      <c r="C7" s="2377">
        <f>COVER!A13</f>
        <v>44000000046</v>
      </c>
      <c r="D7" s="2377"/>
      <c r="E7" s="2377"/>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c r="D19" s="1838"/>
      <c r="E19" s="1841"/>
      <c r="F19" s="1840"/>
      <c r="H19" s="1851">
        <f t="shared" si="0"/>
        <v>0</v>
      </c>
      <c r="I19" s="1851">
        <f t="shared" si="1"/>
        <v>0</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c r="D26" s="1838"/>
      <c r="E26" s="1841"/>
      <c r="F26" s="1840"/>
      <c r="H26" s="1851">
        <f t="shared" si="0"/>
        <v>0</v>
      </c>
      <c r="I26" s="1851">
        <f t="shared" si="1"/>
        <v>0</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t="s">
        <v>2072</v>
      </c>
      <c r="D32" s="1838" t="s">
        <v>2072</v>
      </c>
      <c r="E32" s="1841"/>
      <c r="F32" s="1840" t="s">
        <v>2076</v>
      </c>
      <c r="H32" s="1851">
        <f t="shared" si="0"/>
        <v>5</v>
      </c>
      <c r="I32" s="1851">
        <f t="shared" si="1"/>
        <v>5</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5</v>
      </c>
      <c r="I34" s="1851">
        <f>SUM(I11:I32)</f>
        <v>5</v>
      </c>
      <c r="J34" s="1851">
        <f>SUM(J11:J32)</f>
        <v>0</v>
      </c>
      <c r="K34" s="1851">
        <f>SUM(H34:J34)</f>
        <v>10</v>
      </c>
    </row>
    <row r="35" spans="1:11" ht="12" customHeight="1" x14ac:dyDescent="0.2">
      <c r="A35" s="1844" t="s">
        <v>1392</v>
      </c>
      <c r="B35" s="1845"/>
      <c r="C35" s="2378"/>
      <c r="D35" s="2378"/>
      <c r="E35" s="2378"/>
      <c r="F35" s="2379"/>
    </row>
    <row r="36" spans="1:11" ht="12" customHeight="1" x14ac:dyDescent="0.2">
      <c r="A36" s="2361"/>
      <c r="B36" s="2362"/>
      <c r="C36" s="2362"/>
      <c r="D36" s="2362"/>
      <c r="E36" s="2362"/>
      <c r="F36" s="2363"/>
    </row>
    <row r="37" spans="1:11" ht="12" customHeight="1" x14ac:dyDescent="0.2">
      <c r="A37" s="2361"/>
      <c r="B37" s="2362"/>
      <c r="C37" s="2362"/>
      <c r="D37" s="2362"/>
      <c r="E37" s="2362"/>
      <c r="F37" s="2363"/>
    </row>
    <row r="38" spans="1:11" ht="12" customHeight="1" x14ac:dyDescent="0.2">
      <c r="A38" s="2364"/>
      <c r="B38" s="2365"/>
      <c r="C38" s="2365"/>
      <c r="D38" s="2365"/>
      <c r="E38" s="2365"/>
      <c r="F38" s="2366"/>
    </row>
    <row r="39" spans="1:11" ht="4.5" hidden="1" customHeight="1" x14ac:dyDescent="0.2">
      <c r="A39" s="1846"/>
      <c r="B39" s="1846"/>
      <c r="C39" s="1846"/>
      <c r="D39" s="1846"/>
      <c r="E39" s="1846"/>
      <c r="F39" s="1846"/>
    </row>
    <row r="40" spans="1:11" s="1843" customFormat="1" ht="12" customHeight="1" x14ac:dyDescent="0.25">
      <c r="A40" s="1847" t="s">
        <v>1391</v>
      </c>
      <c r="B40" s="1848"/>
      <c r="C40" s="2367"/>
      <c r="D40" s="2367"/>
      <c r="E40" s="2367"/>
      <c r="F40" s="2368"/>
      <c r="H40" s="1852"/>
      <c r="I40" s="1852"/>
      <c r="J40" s="1852"/>
      <c r="K40" s="1852"/>
    </row>
    <row r="41" spans="1:11" s="1843" customFormat="1" ht="12" customHeight="1" x14ac:dyDescent="0.25">
      <c r="A41" s="2369"/>
      <c r="B41" s="2370"/>
      <c r="C41" s="2370"/>
      <c r="D41" s="2370"/>
      <c r="E41" s="2370"/>
      <c r="F41" s="2371"/>
      <c r="H41" s="1852"/>
      <c r="I41" s="1852"/>
      <c r="J41" s="1852"/>
      <c r="K41" s="1852"/>
    </row>
    <row r="42" spans="1:11" s="1843" customFormat="1" ht="12" customHeight="1" x14ac:dyDescent="0.25">
      <c r="A42" s="2369"/>
      <c r="B42" s="2370"/>
      <c r="C42" s="2370"/>
      <c r="D42" s="2370"/>
      <c r="E42" s="2370"/>
      <c r="F42" s="2371"/>
      <c r="H42" s="1852"/>
      <c r="I42" s="1852"/>
      <c r="J42" s="1852"/>
      <c r="K42" s="1852"/>
    </row>
    <row r="43" spans="1:11" s="1843" customFormat="1" ht="15" x14ac:dyDescent="0.25">
      <c r="A43" s="2358"/>
      <c r="B43" s="2359"/>
      <c r="C43" s="2359"/>
      <c r="D43" s="2359"/>
      <c r="E43" s="2359"/>
      <c r="F43" s="2360"/>
      <c r="H43" s="1852"/>
      <c r="I43" s="1852"/>
      <c r="J43" s="1852"/>
      <c r="K43" s="1852"/>
    </row>
    <row r="44" spans="1:11" s="1843" customFormat="1" ht="12" hidden="1" customHeight="1" x14ac:dyDescent="0.25">
      <c r="A44" s="2358"/>
      <c r="B44" s="2359"/>
      <c r="C44" s="2359"/>
      <c r="D44" s="2359"/>
      <c r="E44" s="2359"/>
      <c r="F44" s="236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5" t="str">
        <f>COVER!A17</f>
        <v xml:space="preserve">McHenry Co Coop for Employ Educ </v>
      </c>
      <c r="J6" s="2386"/>
      <c r="Q6" s="1637"/>
    </row>
    <row r="7" spans="1:17" x14ac:dyDescent="0.2">
      <c r="A7" s="2387" t="s">
        <v>869</v>
      </c>
      <c r="B7" s="2388"/>
      <c r="C7" s="2388"/>
      <c r="D7" s="2388"/>
      <c r="E7" s="2389"/>
      <c r="F7" s="990"/>
      <c r="G7" s="982"/>
      <c r="H7" s="989" t="s">
        <v>372</v>
      </c>
      <c r="I7" s="2390">
        <f>COVER!A13</f>
        <v>44000000046</v>
      </c>
      <c r="J7" s="2390"/>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1" t="s">
        <v>481</v>
      </c>
      <c r="B11" s="2392"/>
      <c r="C11" s="2393"/>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74617</v>
      </c>
      <c r="F12" s="1012"/>
      <c r="G12" s="1784">
        <f t="shared" ref="G12:G18" si="0">SUM(E12:F12)</f>
        <v>74617</v>
      </c>
      <c r="H12" s="1013">
        <v>64689</v>
      </c>
      <c r="I12" s="1012"/>
      <c r="J12" s="1784">
        <f t="shared" ref="J12:J18" si="1">SUM(H12:I12)</f>
        <v>64689</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4" t="s">
        <v>7</v>
      </c>
      <c r="C18" s="2395"/>
      <c r="D18" s="2396"/>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74617</v>
      </c>
      <c r="F19" s="1786">
        <f t="shared" si="2"/>
        <v>0</v>
      </c>
      <c r="G19" s="1786">
        <f t="shared" si="2"/>
        <v>74617</v>
      </c>
      <c r="H19" s="1786">
        <f t="shared" si="2"/>
        <v>64689</v>
      </c>
      <c r="I19" s="1786">
        <f t="shared" si="2"/>
        <v>0</v>
      </c>
      <c r="J19" s="1786">
        <f t="shared" si="2"/>
        <v>64689</v>
      </c>
    </row>
    <row r="20" spans="1:10" ht="13.5" thickTop="1" x14ac:dyDescent="0.2">
      <c r="A20" s="1008">
        <v>9</v>
      </c>
      <c r="B20" s="2397" t="s">
        <v>1981</v>
      </c>
      <c r="C20" s="2397"/>
      <c r="D20" s="2398"/>
      <c r="E20" s="1019"/>
      <c r="F20" s="1019"/>
      <c r="G20" s="1019"/>
      <c r="H20" s="1019"/>
      <c r="I20" s="1019"/>
      <c r="J20" s="1787">
        <f>IF(AND(G19&gt;0,J19&gt;0),(((J19-G19)/G19)),"Enter Budget Data")</f>
        <v>-0.1330527895787823</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3"/>
      <c r="D26" s="2403"/>
      <c r="E26" s="1023"/>
      <c r="F26" s="2402"/>
      <c r="G26" s="2402"/>
    </row>
    <row r="27" spans="1:10" x14ac:dyDescent="0.2">
      <c r="B27" s="1020"/>
      <c r="C27" s="1024" t="s">
        <v>1033</v>
      </c>
      <c r="D27" s="1025"/>
      <c r="E27" s="1026"/>
      <c r="F27" s="2399" t="s">
        <v>1509</v>
      </c>
      <c r="G27" s="2399"/>
    </row>
    <row r="28" spans="1:10" ht="28.5" customHeight="1" x14ac:dyDescent="0.2">
      <c r="B28" s="1020"/>
      <c r="C28" s="2401"/>
      <c r="D28" s="2401"/>
      <c r="E28" s="1027"/>
      <c r="F28" s="2401"/>
      <c r="G28" s="2401"/>
    </row>
    <row r="29" spans="1:10" x14ac:dyDescent="0.2">
      <c r="B29" s="1020"/>
      <c r="C29" s="1028" t="s">
        <v>1561</v>
      </c>
      <c r="E29" s="1029"/>
      <c r="F29" s="2400" t="s">
        <v>1510</v>
      </c>
      <c r="G29" s="2400"/>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2" t="s">
        <v>132</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35"/>
    </row>
    <row r="36" spans="1:10" ht="13.5" customHeight="1" x14ac:dyDescent="0.2">
      <c r="B36" s="1034"/>
      <c r="C36" s="2384" t="s">
        <v>1983</v>
      </c>
      <c r="D36" s="2383"/>
      <c r="E36" s="2383"/>
      <c r="F36" s="2383"/>
      <c r="G36" s="2383"/>
      <c r="H36" s="2383"/>
      <c r="I36" s="2383"/>
      <c r="J36" s="1036"/>
    </row>
    <row r="37" spans="1:10" ht="22.5" customHeight="1" x14ac:dyDescent="0.2">
      <c r="C37" s="2383"/>
      <c r="D37" s="2383"/>
      <c r="E37" s="2383"/>
      <c r="F37" s="2383"/>
      <c r="G37" s="2383"/>
      <c r="H37" s="2383"/>
      <c r="I37" s="2383"/>
      <c r="J37" s="1036"/>
    </row>
    <row r="38" spans="1:10" ht="7.5" customHeight="1" x14ac:dyDescent="0.2">
      <c r="C38" s="1035"/>
      <c r="D38" s="1037"/>
      <c r="E38" s="1038"/>
      <c r="F38" s="1039"/>
      <c r="G38" s="1038"/>
    </row>
    <row r="39" spans="1:10" ht="13.5" customHeight="1" x14ac:dyDescent="0.2">
      <c r="B39" s="1034"/>
      <c r="C39" s="2380" t="s">
        <v>882</v>
      </c>
      <c r="D39" s="2381"/>
      <c r="E39" s="2381"/>
      <c r="F39" s="2381"/>
      <c r="G39" s="2381"/>
      <c r="H39" s="2381"/>
      <c r="I39" s="2381"/>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2079</v>
      </c>
    </row>
    <row r="6" spans="1:2" x14ac:dyDescent="0.2">
      <c r="A6" s="1041"/>
      <c r="B6" s="329" t="s">
        <v>2085</v>
      </c>
    </row>
    <row r="7" spans="1:2" x14ac:dyDescent="0.2">
      <c r="A7" s="1041">
        <v>2</v>
      </c>
      <c r="B7" s="329" t="s">
        <v>2082</v>
      </c>
    </row>
    <row r="8" spans="1:2" x14ac:dyDescent="0.2">
      <c r="A8" s="1041"/>
      <c r="B8" s="329" t="s">
        <v>2081</v>
      </c>
    </row>
    <row r="9" spans="1:2" x14ac:dyDescent="0.2">
      <c r="A9" s="1041"/>
    </row>
    <row r="10" spans="1:2" x14ac:dyDescent="0.2">
      <c r="A10" s="1042"/>
    </row>
    <row r="11" spans="1:2" x14ac:dyDescent="0.2">
      <c r="A11" s="1042"/>
    </row>
    <row r="12" spans="1:2" x14ac:dyDescent="0.2">
      <c r="A12" s="1042"/>
    </row>
    <row r="13" spans="1:2" x14ac:dyDescent="0.2">
      <c r="A13" s="1042"/>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c r="B65" s="258" t="str">
        <f>COVER!A17</f>
        <v xml:space="preserve">McHenry Co Coop for Employ Educ </v>
      </c>
    </row>
    <row r="66" spans="1:2" x14ac:dyDescent="0.2">
      <c r="B66" s="1043">
        <f>COVER!A13</f>
        <v>44000000046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4" t="s">
        <v>1685</v>
      </c>
      <c r="B18" s="2404"/>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466725</xdr:colOff>
                <xdr:row>6</xdr:row>
                <xdr:rowOff>57150</xdr:rowOff>
              </from>
              <to>
                <xdr:col>1</xdr:col>
                <xdr:colOff>1381125</xdr:colOff>
                <xdr:row>10</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1690</v>
      </c>
      <c r="B1" s="2406"/>
      <c r="C1" s="2406"/>
      <c r="D1" s="2406"/>
      <c r="E1" s="2406"/>
      <c r="F1" s="2407"/>
    </row>
    <row r="2" spans="1:8" ht="45" customHeight="1" x14ac:dyDescent="0.2">
      <c r="A2" s="2415" t="s">
        <v>1987</v>
      </c>
      <c r="B2" s="2416"/>
      <c r="C2" s="2416"/>
      <c r="D2" s="2416"/>
      <c r="E2" s="2416"/>
      <c r="F2" s="2417"/>
      <c r="G2" s="1047"/>
      <c r="H2" s="1047"/>
    </row>
    <row r="3" spans="1:8" ht="57" customHeight="1" x14ac:dyDescent="0.2">
      <c r="A3" s="2418" t="s">
        <v>1686</v>
      </c>
      <c r="B3" s="2419"/>
      <c r="C3" s="2419"/>
      <c r="D3" s="2419"/>
      <c r="E3" s="2419"/>
      <c r="F3" s="2420"/>
      <c r="G3" s="1047"/>
      <c r="H3" s="1047"/>
    </row>
    <row r="4" spans="1:8" ht="14.25" customHeight="1" x14ac:dyDescent="0.2">
      <c r="A4" s="2424" t="s">
        <v>1988</v>
      </c>
      <c r="B4" s="2425"/>
      <c r="C4" s="2425"/>
      <c r="D4" s="2425"/>
      <c r="E4" s="2425"/>
      <c r="F4" s="2426"/>
      <c r="G4" s="1047"/>
      <c r="H4" s="1047"/>
    </row>
    <row r="5" spans="1:8" ht="14.25" customHeight="1" x14ac:dyDescent="0.2">
      <c r="A5" s="2427" t="s">
        <v>1984</v>
      </c>
      <c r="B5" s="2428"/>
      <c r="C5" s="2428"/>
      <c r="D5" s="2428"/>
      <c r="E5" s="2428"/>
      <c r="F5" s="2429"/>
      <c r="G5" s="1047"/>
      <c r="H5" s="1047"/>
    </row>
    <row r="6" spans="1:8" s="1048" customFormat="1" ht="41.25" customHeight="1" x14ac:dyDescent="0.2">
      <c r="A6" s="2421" t="s">
        <v>1691</v>
      </c>
      <c r="B6" s="2422"/>
      <c r="C6" s="2422"/>
      <c r="D6" s="2422"/>
      <c r="E6" s="2422"/>
      <c r="F6" s="2423"/>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989505</v>
      </c>
      <c r="C8" s="1788">
        <f>'Acct Summary 7-8'!D8</f>
        <v>0</v>
      </c>
      <c r="D8" s="1788">
        <f>'Acct Summary 7-8'!F8</f>
        <v>0</v>
      </c>
      <c r="E8" s="1788">
        <f>'Acct Summary 7-8'!I8</f>
        <v>0</v>
      </c>
      <c r="F8" s="1788">
        <f>SUM(B8:E8)</f>
        <v>989505</v>
      </c>
    </row>
    <row r="9" spans="1:8" s="1052" customFormat="1" ht="14.25" customHeight="1" thickBot="1" x14ac:dyDescent="0.25">
      <c r="A9" s="1051" t="s">
        <v>1369</v>
      </c>
      <c r="B9" s="1789">
        <f>'Acct Summary 7-8'!C17</f>
        <v>1098402</v>
      </c>
      <c r="C9" s="1789">
        <f>'Acct Summary 7-8'!D17</f>
        <v>0</v>
      </c>
      <c r="D9" s="1789">
        <f>'Acct Summary 7-8'!F17</f>
        <v>0</v>
      </c>
      <c r="E9" s="1788"/>
      <c r="F9" s="1788">
        <f>SUM(B9:E9)</f>
        <v>1098402</v>
      </c>
    </row>
    <row r="10" spans="1:8" s="1052" customFormat="1" ht="14.25" thickTop="1" thickBot="1" x14ac:dyDescent="0.25">
      <c r="A10" s="1053" t="s">
        <v>1370</v>
      </c>
      <c r="B10" s="1790">
        <f>(B8-B9)</f>
        <v>-108897</v>
      </c>
      <c r="C10" s="1790">
        <f>(C8-C9)</f>
        <v>0</v>
      </c>
      <c r="D10" s="1790">
        <f>(D8-D9)</f>
        <v>0</v>
      </c>
      <c r="E10" s="1789">
        <f>(E8-E9)</f>
        <v>0</v>
      </c>
      <c r="F10" s="1791">
        <f>SUM(F8-F9)</f>
        <v>-108897</v>
      </c>
    </row>
    <row r="11" spans="1:8" s="1052" customFormat="1" ht="14.25" thickTop="1" thickBot="1" x14ac:dyDescent="0.25">
      <c r="A11" s="1054" t="s">
        <v>1985</v>
      </c>
      <c r="B11" s="1792">
        <f>'Acct Summary 7-8'!C81</f>
        <v>210157</v>
      </c>
      <c r="C11" s="1792">
        <f>'Acct Summary 7-8'!D81</f>
        <v>0</v>
      </c>
      <c r="D11" s="1792">
        <f>'Acct Summary 7-8'!F81</f>
        <v>0</v>
      </c>
      <c r="E11" s="1792">
        <f>'Acct Summary 7-8'!I81</f>
        <v>0</v>
      </c>
      <c r="F11" s="1793">
        <f>SUM(B11:E11)</f>
        <v>210157</v>
      </c>
    </row>
    <row r="12" spans="1:8" ht="16.5" customHeight="1" thickTop="1" x14ac:dyDescent="0.2">
      <c r="A12" s="1055"/>
      <c r="B12" s="1056"/>
      <c r="C12" s="240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10"/>
      <c r="E12" s="2410"/>
      <c r="F12" s="2411"/>
    </row>
    <row r="13" spans="1:8" ht="19.5" customHeight="1" x14ac:dyDescent="0.2">
      <c r="A13" s="1057"/>
      <c r="B13" s="1058"/>
      <c r="C13" s="2409"/>
      <c r="D13" s="2410"/>
      <c r="E13" s="2410"/>
      <c r="F13" s="2411"/>
      <c r="H13" s="1047"/>
    </row>
    <row r="14" spans="1:8" ht="19.5" customHeight="1" x14ac:dyDescent="0.2">
      <c r="A14" s="1057"/>
      <c r="B14" s="1058"/>
      <c r="C14" s="2409"/>
      <c r="D14" s="2410"/>
      <c r="E14" s="2410"/>
      <c r="F14" s="2411"/>
      <c r="H14" s="1047"/>
    </row>
    <row r="15" spans="1:8" ht="17.25" customHeight="1" x14ac:dyDescent="0.2">
      <c r="A15" s="1057"/>
      <c r="B15" s="1058"/>
      <c r="C15" s="2412"/>
      <c r="D15" s="2413"/>
      <c r="E15" s="2413"/>
      <c r="F15" s="2414"/>
      <c r="H15" s="1047"/>
    </row>
    <row r="16" spans="1:8" s="310" customFormat="1" ht="51.75" hidden="1" customHeight="1" x14ac:dyDescent="0.2">
      <c r="A16" s="2408" t="s">
        <v>1687</v>
      </c>
      <c r="B16" s="2408"/>
      <c r="C16" s="2408"/>
      <c r="D16" s="2408"/>
      <c r="E16" s="2408"/>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D29" sqref="D2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0" t="s">
        <v>665</v>
      </c>
      <c r="B3" s="2431"/>
      <c r="C3" s="2431"/>
      <c r="D3" s="2432"/>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1" t="s">
        <v>1504</v>
      </c>
      <c r="D7" s="2442"/>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3" t="s">
        <v>1008</v>
      </c>
      <c r="B15" s="2434"/>
      <c r="C15" s="2434"/>
      <c r="D15" s="2435"/>
    </row>
    <row r="16" spans="1:4" s="643" customFormat="1" ht="24" customHeight="1" x14ac:dyDescent="0.2">
      <c r="A16" s="2436" t="s">
        <v>663</v>
      </c>
      <c r="B16" s="2437"/>
      <c r="C16" s="2437"/>
      <c r="D16" s="2438"/>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5" t="s">
        <v>314</v>
      </c>
      <c r="D21" s="2446"/>
    </row>
    <row r="22" spans="1:10" ht="12.75" x14ac:dyDescent="0.2">
      <c r="A22" s="1112"/>
      <c r="B22" s="1113">
        <v>2</v>
      </c>
      <c r="C22" s="2443" t="s">
        <v>1524</v>
      </c>
      <c r="D22" s="2444"/>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PLEASE CHECK YES or NO.</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7" t="s">
        <v>536</v>
      </c>
      <c r="D43" s="2448"/>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9" t="s">
        <v>784</v>
      </c>
      <c r="D56" s="2440"/>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9" t="s">
        <v>1696</v>
      </c>
      <c r="D70" s="2440"/>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44000000046</v>
      </c>
    </row>
    <row r="3" spans="1:2" x14ac:dyDescent="0.2">
      <c r="A3" t="s">
        <v>956</v>
      </c>
      <c r="B3" s="138" t="str">
        <f>COVER!A15</f>
        <v>MCHENRY</v>
      </c>
    </row>
    <row r="4" spans="1:2" x14ac:dyDescent="0.2">
      <c r="A4" t="s">
        <v>1007</v>
      </c>
      <c r="B4" s="138" t="str">
        <f>COVER!A17</f>
        <v xml:space="preserve">McHenry Co Coop for Employ Educ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210157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210157</v>
      </c>
      <c r="D92" s="2" t="str">
        <f t="shared" si="0"/>
        <v>Error?</v>
      </c>
    </row>
    <row r="93" spans="1:4" x14ac:dyDescent="0.2">
      <c r="A93" s="5">
        <v>32</v>
      </c>
      <c r="B93" s="138">
        <f>'Assets-Liab 5-6'!C41</f>
        <v>210157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52531</v>
      </c>
      <c r="D733" s="2" t="str">
        <f t="shared" si="10"/>
        <v>Error?</v>
      </c>
    </row>
    <row r="734" spans="1:4" x14ac:dyDescent="0.2">
      <c r="A734" s="5">
        <v>673</v>
      </c>
      <c r="B734" s="138">
        <f>'Expenditures 15-22'!C53</f>
        <v>52531</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52531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52531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8966</v>
      </c>
      <c r="D791" s="2" t="str">
        <f t="shared" si="11"/>
        <v>Error?</v>
      </c>
    </row>
    <row r="792" spans="1:4" x14ac:dyDescent="0.2">
      <c r="A792" s="5">
        <v>731</v>
      </c>
      <c r="B792" s="138">
        <f>'Expenditures 15-22'!D53</f>
        <v>8966</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8966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8966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40232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40232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20615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200</v>
      </c>
      <c r="D846" s="2" t="str">
        <f t="shared" si="12"/>
        <v>Error?</v>
      </c>
    </row>
    <row r="847" spans="1:4" x14ac:dyDescent="0.2">
      <c r="A847" s="5">
        <v>786</v>
      </c>
      <c r="B847" s="138">
        <f>'Expenditures 15-22'!E47</f>
        <v>20815</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13120</v>
      </c>
      <c r="D849" s="2" t="str">
        <f t="shared" si="12"/>
        <v>Error?</v>
      </c>
    </row>
    <row r="850" spans="1:4" x14ac:dyDescent="0.2">
      <c r="A850" s="5">
        <v>789</v>
      </c>
      <c r="B850" s="138">
        <f>'Expenditures 15-22'!E53</f>
        <v>13120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450</v>
      </c>
      <c r="D855" s="2" t="str">
        <f t="shared" si="12"/>
        <v>Error?</v>
      </c>
    </row>
    <row r="856" spans="1:4" x14ac:dyDescent="0.2">
      <c r="A856" s="5">
        <v>795</v>
      </c>
      <c r="B856" s="138">
        <f>'Expenditures 15-22'!E61</f>
        <v>3645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4095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38030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78262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2142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2142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956501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956501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42374</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42374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20615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200</v>
      </c>
      <c r="C1118" s="2" t="s">
        <v>573</v>
      </c>
      <c r="D1118" s="2" t="str">
        <f t="shared" si="16"/>
        <v>Error?</v>
      </c>
    </row>
    <row r="1119" spans="1:4" x14ac:dyDescent="0.2">
      <c r="A1119" s="5">
        <v>1058</v>
      </c>
      <c r="B1119" s="138">
        <f>'Expenditures 15-22'!K47</f>
        <v>20815</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74617</v>
      </c>
      <c r="C1121" s="2" t="s">
        <v>573</v>
      </c>
      <c r="D1121" s="2" t="str">
        <f t="shared" si="16"/>
        <v>Error?</v>
      </c>
    </row>
    <row r="1122" spans="1:4" x14ac:dyDescent="0.2">
      <c r="A1122" s="5">
        <v>1061</v>
      </c>
      <c r="B1122" s="138">
        <f>'Expenditures 15-22'!K53</f>
        <v>74617</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450</v>
      </c>
      <c r="C1127" s="2" t="s">
        <v>573</v>
      </c>
      <c r="D1127" s="2" t="str">
        <f t="shared" si="16"/>
        <v>Error?</v>
      </c>
    </row>
    <row r="1128" spans="1:4" x14ac:dyDescent="0.2">
      <c r="A1128" s="5">
        <v>1067</v>
      </c>
      <c r="B1128" s="138">
        <f>'Expenditures 15-22'!K61</f>
        <v>3645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4095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99527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956501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1098402</v>
      </c>
      <c r="C1152" s="2" t="s">
        <v>573</v>
      </c>
      <c r="D1152" s="2" t="str">
        <f t="shared" si="17"/>
        <v>Error?</v>
      </c>
    </row>
    <row r="1153" spans="1:4" x14ac:dyDescent="0.2">
      <c r="A1153" s="5">
        <v>1092</v>
      </c>
      <c r="B1153" s="138">
        <f>'Expenditures 15-22'!K115</f>
        <v>-108897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319054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210157</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956501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956501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5684</v>
      </c>
      <c r="C2551" s="2" t="s">
        <v>573</v>
      </c>
      <c r="D2551" s="2" t="str">
        <f t="shared" si="38"/>
        <v>Error?</v>
      </c>
    </row>
    <row r="2552" spans="1:4" x14ac:dyDescent="0.2">
      <c r="A2552" s="10">
        <v>2491</v>
      </c>
      <c r="D2552" s="2" t="str">
        <f t="shared" si="38"/>
        <v>OK</v>
      </c>
    </row>
    <row r="2553" spans="1:4" x14ac:dyDescent="0.2">
      <c r="A2553" s="5">
        <v>2492</v>
      </c>
      <c r="B2553" s="138">
        <f>'Acct Summary 7-8'!C6</f>
        <v>20633</v>
      </c>
      <c r="C2553" s="2" t="s">
        <v>573</v>
      </c>
      <c r="D2553" s="2" t="str">
        <f t="shared" si="38"/>
        <v>Error?</v>
      </c>
    </row>
    <row r="2554" spans="1:4" x14ac:dyDescent="0.2">
      <c r="A2554" s="5">
        <v>2493</v>
      </c>
      <c r="B2554" s="138">
        <f>'Acct Summary 7-8'!C7</f>
        <v>6687</v>
      </c>
      <c r="C2554" s="2" t="s">
        <v>573</v>
      </c>
      <c r="D2554" s="2" t="str">
        <f t="shared" si="38"/>
        <v>Error?</v>
      </c>
    </row>
    <row r="2555" spans="1:4" x14ac:dyDescent="0.2">
      <c r="A2555" s="5">
        <v>2494</v>
      </c>
      <c r="B2555" s="138">
        <f>'Acct Summary 7-8'!C8</f>
        <v>989505</v>
      </c>
      <c r="C2555" s="2" t="s">
        <v>573</v>
      </c>
      <c r="D2555" s="2" t="str">
        <f t="shared" si="38"/>
        <v>Error?</v>
      </c>
    </row>
    <row r="2556" spans="1:4" x14ac:dyDescent="0.2">
      <c r="A2556" s="5">
        <v>2495</v>
      </c>
      <c r="B2556" s="138">
        <f>'Acct Summary 7-8'!C12</f>
        <v>42374</v>
      </c>
      <c r="C2556" s="2" t="s">
        <v>573</v>
      </c>
      <c r="D2556" s="2" t="str">
        <f t="shared" si="38"/>
        <v>Error?</v>
      </c>
    </row>
    <row r="2557" spans="1:4" x14ac:dyDescent="0.2">
      <c r="A2557" s="5">
        <v>2496</v>
      </c>
      <c r="B2557" s="138">
        <f>'Acct Summary 7-8'!C13</f>
        <v>99527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956501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1098402</v>
      </c>
      <c r="C2561" s="2" t="s">
        <v>573</v>
      </c>
      <c r="D2561" s="2" t="str">
        <f t="shared" si="39"/>
        <v>Error?</v>
      </c>
    </row>
    <row r="2562" spans="1:4" x14ac:dyDescent="0.2">
      <c r="A2562" s="5">
        <v>2501</v>
      </c>
      <c r="B2562" s="138">
        <f>'Acct Summary 7-8'!C20</f>
        <v>-108897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956501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956501</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-108897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956501</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210157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989505</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1098402</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210157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5684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5684</v>
      </c>
      <c r="C5120" s="2" t="s">
        <v>573</v>
      </c>
      <c r="D5120" s="2" t="str">
        <f t="shared" si="79"/>
        <v>Error?</v>
      </c>
    </row>
    <row r="5121" spans="1:4" x14ac:dyDescent="0.2">
      <c r="A5121" s="5">
        <v>5060</v>
      </c>
      <c r="B5121" s="138">
        <f>'Revenues 9-14'!C109</f>
        <v>5684</v>
      </c>
      <c r="C5121" s="2" t="s">
        <v>573</v>
      </c>
      <c r="D5121" s="2" t="str">
        <f t="shared" si="79"/>
        <v>Error?</v>
      </c>
    </row>
    <row r="5122" spans="1:4" x14ac:dyDescent="0.2">
      <c r="A5122" s="5">
        <v>5061</v>
      </c>
      <c r="B5122" s="138">
        <f>'Revenues 9-14'!C111</f>
        <v>622892</v>
      </c>
      <c r="D5122" s="2" t="str">
        <f t="shared" si="79"/>
        <v>Error?</v>
      </c>
    </row>
    <row r="5123" spans="1:4" x14ac:dyDescent="0.2">
      <c r="A5123" s="5">
        <v>5062</v>
      </c>
      <c r="B5123" s="138">
        <f>'Revenues 9-14'!C112</f>
        <v>333609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956501</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20633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20633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20633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20633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6687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6687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6687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6687</v>
      </c>
      <c r="C5326" s="2" t="s">
        <v>573</v>
      </c>
      <c r="D5326" s="2" t="str">
        <f t="shared" si="82"/>
        <v>Error?</v>
      </c>
    </row>
    <row r="5327" spans="1:5" x14ac:dyDescent="0.2">
      <c r="A5327" s="5">
        <v>5266</v>
      </c>
      <c r="B5327" s="138">
        <f>'Revenues 9-14'!C268</f>
        <v>989505</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-108897</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-0.51816974928267912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algorithmName="SHA-512" hashValue="OpS/2u5A+9Lh9PisKre6jlAWRxYHDWr7AFs6ZNPVppTBZN1kPgKh4kwXHmzq5bri9CCt4fFiiHf3mfVIEsXK5A==" saltValue="9toZ7V35uc7fmjXuaW4TTw=="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2" t="s">
        <v>1191</v>
      </c>
      <c r="B2" s="2472"/>
      <c r="C2" s="2472"/>
      <c r="D2" s="2472"/>
      <c r="E2" s="2472"/>
      <c r="F2" s="2472"/>
      <c r="G2" s="2472"/>
      <c r="H2" s="2472"/>
      <c r="I2" s="2472"/>
      <c r="J2" s="2472"/>
      <c r="K2" s="2472"/>
      <c r="L2" s="2472"/>
    </row>
    <row r="3" spans="1:29" ht="13.5" customHeight="1" x14ac:dyDescent="0.2">
      <c r="A3" s="2458" t="s">
        <v>1190</v>
      </c>
      <c r="B3" s="2458"/>
      <c r="C3" s="2458"/>
      <c r="D3" s="2458"/>
      <c r="E3" s="2458"/>
      <c r="F3" s="2458"/>
      <c r="G3" s="2458"/>
      <c r="H3" s="2458"/>
      <c r="I3" s="2458"/>
      <c r="J3" s="2458"/>
      <c r="K3" s="2458"/>
      <c r="L3" s="2458"/>
    </row>
    <row r="4" spans="1:29" ht="13.5" customHeight="1" x14ac:dyDescent="0.2">
      <c r="A4" s="2472" t="s">
        <v>1989</v>
      </c>
      <c r="B4" s="2489"/>
      <c r="C4" s="2489"/>
      <c r="D4" s="2489"/>
      <c r="E4" s="2489"/>
      <c r="F4" s="2489"/>
      <c r="G4" s="2489"/>
      <c r="H4" s="2489"/>
      <c r="I4" s="2489"/>
      <c r="J4" s="2489"/>
      <c r="K4" s="2489"/>
      <c r="L4" s="248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2" t="str">
        <f>COVER!A17</f>
        <v xml:space="preserve">McHenry Co Coop for Employ Educ </v>
      </c>
      <c r="B7" s="2453"/>
      <c r="C7" s="2453"/>
      <c r="D7" s="2490"/>
      <c r="E7" s="2491">
        <f>COVER!A13</f>
        <v>44000000046</v>
      </c>
      <c r="F7" s="2492"/>
      <c r="G7" s="2459" t="str">
        <f>COVER!T23</f>
        <v>066-005142</v>
      </c>
      <c r="H7" s="2460"/>
      <c r="I7" s="2460"/>
      <c r="J7" s="2460"/>
      <c r="K7" s="2460"/>
      <c r="L7" s="246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2"/>
      <c r="B9" s="2463"/>
      <c r="C9" s="2463"/>
      <c r="D9" s="2463"/>
      <c r="E9" s="2463"/>
      <c r="F9" s="2464"/>
      <c r="G9" s="2465" t="str">
        <f>COVER!T13</f>
        <v>EDER, CASELLA &amp; CO.</v>
      </c>
      <c r="H9" s="2466"/>
      <c r="I9" s="2466"/>
      <c r="J9" s="2466"/>
      <c r="K9" s="2466"/>
      <c r="L9" s="2467"/>
    </row>
    <row r="10" spans="1:29" ht="13.5" customHeight="1" x14ac:dyDescent="0.2">
      <c r="A10" s="2449">
        <f>COVER!A38</f>
        <v>0</v>
      </c>
      <c r="B10" s="2450"/>
      <c r="C10" s="2450"/>
      <c r="D10" s="2450"/>
      <c r="E10" s="2450"/>
      <c r="F10" s="2451"/>
      <c r="G10" s="2465" t="str">
        <f>COVER!T17</f>
        <v>5400 WEST ELM STREET, SUITE 203</v>
      </c>
      <c r="H10" s="2478"/>
      <c r="I10" s="2478"/>
      <c r="J10" s="2478"/>
      <c r="K10" s="2478"/>
      <c r="L10" s="2479"/>
    </row>
    <row r="11" spans="1:29" ht="13.5" customHeight="1" x14ac:dyDescent="0.2">
      <c r="A11" s="1157" t="s">
        <v>1519</v>
      </c>
      <c r="B11" s="1158"/>
      <c r="C11" s="1159"/>
      <c r="D11" s="1164"/>
      <c r="E11" s="1159"/>
      <c r="F11" s="1163"/>
      <c r="G11" s="2465" t="str">
        <f>COVER!T19</f>
        <v>MCHENRY</v>
      </c>
      <c r="H11" s="2478"/>
      <c r="I11" s="2478"/>
      <c r="J11" s="2478"/>
      <c r="K11" s="2478"/>
      <c r="L11" s="2479"/>
    </row>
    <row r="12" spans="1:29" ht="13.5" customHeight="1" x14ac:dyDescent="0.2">
      <c r="A12" s="2483" t="s">
        <v>1518</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1520</v>
      </c>
      <c r="H13" s="2474"/>
      <c r="I13" s="2486" t="str">
        <f>COVER!T25</f>
        <v>CPAS@EDERCASELLA.COM</v>
      </c>
      <c r="J13" s="2487"/>
      <c r="K13" s="2487"/>
      <c r="L13" s="2488"/>
    </row>
    <row r="14" spans="1:29" ht="13.5" customHeight="1" x14ac:dyDescent="0.2">
      <c r="A14" s="2465" t="str">
        <f>COVER!A19</f>
        <v xml:space="preserve">2200 N SEMINARY AVE. </v>
      </c>
      <c r="B14" s="2478"/>
      <c r="C14" s="2478"/>
      <c r="D14" s="2478"/>
      <c r="E14" s="2478"/>
      <c r="F14" s="2479"/>
      <c r="G14" s="1168" t="s">
        <v>1185</v>
      </c>
      <c r="H14" s="1166"/>
      <c r="I14" s="1166"/>
      <c r="J14" s="1166"/>
      <c r="K14" s="1166"/>
      <c r="L14" s="1167"/>
    </row>
    <row r="15" spans="1:29" ht="13.5" customHeight="1" x14ac:dyDescent="0.2">
      <c r="A15" s="2465" t="str">
        <f>COVER!A21</f>
        <v xml:space="preserve">WOODSTOCK </v>
      </c>
      <c r="B15" s="2478"/>
      <c r="C15" s="2478"/>
      <c r="D15" s="2478"/>
      <c r="E15" s="2478"/>
      <c r="F15" s="2479"/>
      <c r="G15" s="2475" t="str">
        <f>COVER!T15</f>
        <v>CHERYDEN JUERGENSEN</v>
      </c>
      <c r="H15" s="2476"/>
      <c r="I15" s="2476"/>
      <c r="J15" s="2476"/>
      <c r="K15" s="2476"/>
      <c r="L15" s="2477"/>
    </row>
    <row r="16" spans="1:29" ht="12.2" customHeight="1" x14ac:dyDescent="0.2">
      <c r="A16" s="2455">
        <f>COVER!A25</f>
        <v>60098</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168" t="s">
        <v>1184</v>
      </c>
      <c r="H17" s="1166"/>
      <c r="I17" s="1166"/>
      <c r="J17" s="1166"/>
      <c r="K17" s="1170" t="s">
        <v>1183</v>
      </c>
      <c r="L17" s="1163"/>
      <c r="M17" s="1156"/>
    </row>
    <row r="18" spans="1:13" ht="12.2" customHeight="1" x14ac:dyDescent="0.2">
      <c r="A18" s="2449"/>
      <c r="B18" s="2450"/>
      <c r="C18" s="2450"/>
      <c r="D18" s="2450"/>
      <c r="E18" s="2450"/>
      <c r="F18" s="2451"/>
      <c r="G18" s="2452" t="str">
        <f>COVER!T21</f>
        <v>815-344-1300</v>
      </c>
      <c r="H18" s="2453"/>
      <c r="I18" s="2453"/>
      <c r="J18" s="2453"/>
      <c r="K18" s="2452" t="str">
        <f>COVER!X21</f>
        <v>815-344-1320</v>
      </c>
      <c r="L18" s="245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3" t="str">
        <f>'Single Audit Cover'!A7</f>
        <v xml:space="preserve">McHenry Co Coop for Employ Educ </v>
      </c>
      <c r="B1" s="2489"/>
      <c r="C1" s="2489"/>
      <c r="D1" s="2489"/>
    </row>
    <row r="2" spans="1:11" s="1185" customFormat="1" ht="12.75" x14ac:dyDescent="0.2">
      <c r="A2" s="2494">
        <f>'Single Audit Cover'!E7</f>
        <v>44000000046</v>
      </c>
      <c r="B2" s="2495"/>
      <c r="C2" s="2495"/>
      <c r="D2" s="2495"/>
    </row>
    <row r="3" spans="1:11" s="1185" customFormat="1" ht="12.75" x14ac:dyDescent="0.2">
      <c r="A3" s="2493" t="s">
        <v>1513</v>
      </c>
      <c r="B3" s="2489"/>
      <c r="C3" s="2489"/>
      <c r="D3" s="248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7" t="str">
        <f>'Single Audit Cover'!A7</f>
        <v xml:space="preserve">McHenry Co Coop for Employ Educ </v>
      </c>
      <c r="B1" s="2497"/>
      <c r="C1" s="2497"/>
      <c r="D1" s="2497"/>
      <c r="E1" s="2497"/>
    </row>
    <row r="2" spans="1:5" x14ac:dyDescent="0.2">
      <c r="A2" s="2498">
        <f>'Single Audit Cover'!E7</f>
        <v>44000000046</v>
      </c>
      <c r="B2" s="2498"/>
      <c r="C2" s="2498"/>
      <c r="D2" s="2498"/>
      <c r="E2" s="2498"/>
    </row>
    <row r="3" spans="1:5" ht="4.5" customHeight="1" x14ac:dyDescent="0.2"/>
    <row r="4" spans="1:5" x14ac:dyDescent="0.2">
      <c r="A4" s="2497" t="s">
        <v>1245</v>
      </c>
      <c r="B4" s="2497"/>
      <c r="C4" s="2497"/>
      <c r="D4" s="2497"/>
      <c r="E4" s="2497"/>
    </row>
    <row r="5" spans="1:5" x14ac:dyDescent="0.2">
      <c r="A5" s="2500" t="str">
        <f>'Single Audit Cover'!A4</f>
        <v>Year Ending June 30, 2019</v>
      </c>
      <c r="B5" s="2500"/>
      <c r="C5" s="2500"/>
      <c r="D5" s="2500"/>
      <c r="E5" s="2500"/>
    </row>
    <row r="6" spans="1:5" x14ac:dyDescent="0.2">
      <c r="A6" s="2497" t="s">
        <v>1244</v>
      </c>
      <c r="B6" s="2497"/>
      <c r="C6" s="2497"/>
      <c r="D6" s="2497"/>
      <c r="E6" s="2497"/>
    </row>
    <row r="8" spans="1:5" x14ac:dyDescent="0.2">
      <c r="A8" s="1230" t="s">
        <v>1243</v>
      </c>
    </row>
    <row r="10" spans="1:5" x14ac:dyDescent="0.2">
      <c r="A10" s="1231" t="s">
        <v>1242</v>
      </c>
      <c r="B10" s="1232" t="s">
        <v>1241</v>
      </c>
      <c r="C10" s="1232"/>
      <c r="D10" s="1233">
        <f>SUM('Acct Summary 7-8'!C7:K7)</f>
        <v>6687</v>
      </c>
    </row>
    <row r="11" spans="1:5" ht="18" customHeight="1" x14ac:dyDescent="0.2">
      <c r="A11" s="1231" t="s">
        <v>1240</v>
      </c>
      <c r="B11" s="1232"/>
      <c r="C11" s="1232"/>
    </row>
    <row r="12" spans="1:5" x14ac:dyDescent="0.2">
      <c r="A12" s="1231" t="s">
        <v>1239</v>
      </c>
      <c r="B12" s="1232" t="s">
        <v>1238</v>
      </c>
      <c r="C12" s="1232"/>
      <c r="D12" s="1234">
        <f>SUM('Revenues 9-14'!C112:D112,'Revenues 9-14'!F112:G112)</f>
        <v>333609</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0</v>
      </c>
    </row>
    <row r="19" spans="1:4" ht="13.5" thickBot="1" x14ac:dyDescent="0.25">
      <c r="A19" s="1235" t="s">
        <v>1235</v>
      </c>
      <c r="D19" s="1236">
        <f>SUM(D10:D17)</f>
        <v>340296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9"/>
      <c r="B24" s="2499"/>
      <c r="D24" s="1238"/>
    </row>
    <row r="25" spans="1:4" x14ac:dyDescent="0.2">
      <c r="A25" s="2496"/>
      <c r="B25" s="2496"/>
      <c r="D25" s="1238"/>
    </row>
    <row r="26" spans="1:4" x14ac:dyDescent="0.2">
      <c r="A26" s="2496"/>
      <c r="B26" s="2496"/>
      <c r="D26" s="1238"/>
    </row>
    <row r="27" spans="1:4" x14ac:dyDescent="0.2">
      <c r="A27" s="2496"/>
      <c r="B27" s="2496"/>
      <c r="D27" s="1238"/>
    </row>
    <row r="28" spans="1:4" x14ac:dyDescent="0.2">
      <c r="A28" s="2496"/>
      <c r="B28" s="2496"/>
      <c r="D28" s="1238"/>
    </row>
    <row r="29" spans="1:4" x14ac:dyDescent="0.2">
      <c r="A29" s="2496"/>
      <c r="B29" s="2496"/>
      <c r="D29" s="1238"/>
    </row>
    <row r="30" spans="1:4" x14ac:dyDescent="0.2">
      <c r="A30" s="2496"/>
      <c r="B30" s="2496"/>
      <c r="D30" s="1238"/>
    </row>
    <row r="32" spans="1:4" x14ac:dyDescent="0.2">
      <c r="A32" s="1230" t="s">
        <v>1233</v>
      </c>
      <c r="D32" s="1233">
        <f>SUM(D19:D30)</f>
        <v>340296</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6"/>
      <c r="B40" s="2496"/>
      <c r="D40" s="1238"/>
    </row>
    <row r="41" spans="1:4" x14ac:dyDescent="0.2">
      <c r="A41" s="2496"/>
      <c r="B41" s="2496"/>
      <c r="D41" s="1241"/>
    </row>
    <row r="42" spans="1:4" x14ac:dyDescent="0.2">
      <c r="A42" s="2496"/>
      <c r="B42" s="2496"/>
      <c r="D42" s="1241"/>
    </row>
    <row r="43" spans="1:4" x14ac:dyDescent="0.2">
      <c r="A43" s="2496"/>
      <c r="B43" s="2496"/>
      <c r="D43" s="1241"/>
    </row>
    <row r="44" spans="1:4" x14ac:dyDescent="0.2">
      <c r="A44" s="2496"/>
      <c r="B44" s="2496"/>
      <c r="D44" s="1241"/>
    </row>
    <row r="45" spans="1:4" x14ac:dyDescent="0.2">
      <c r="A45" s="2496"/>
      <c r="B45" s="2496"/>
      <c r="D45" s="1241"/>
    </row>
    <row r="47" spans="1:4" x14ac:dyDescent="0.2">
      <c r="B47" s="1242" t="s">
        <v>1227</v>
      </c>
      <c r="C47" s="1242"/>
      <c r="D47" s="1243">
        <f>SUM(D35:D45)</f>
        <v>0</v>
      </c>
    </row>
    <row r="49" spans="2:4" x14ac:dyDescent="0.2">
      <c r="B49" s="1242" t="s">
        <v>1226</v>
      </c>
      <c r="C49" s="1242"/>
      <c r="D49" s="1243">
        <f>D32-D47</f>
        <v>340296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8" t="str">
        <f>'Single Audit Cover'!A7</f>
        <v xml:space="preserve">McHenry Co Coop for Employ Educ </v>
      </c>
      <c r="C1" s="2501"/>
      <c r="D1" s="2501"/>
      <c r="E1" s="2501"/>
      <c r="F1" s="2501"/>
      <c r="G1" s="2501"/>
      <c r="H1" s="2501"/>
      <c r="I1" s="2501"/>
      <c r="J1" s="2501"/>
      <c r="K1" s="2501"/>
      <c r="L1" s="2501"/>
      <c r="M1" s="2501"/>
    </row>
    <row r="2" spans="2:14" ht="15" x14ac:dyDescent="0.2">
      <c r="B2" s="2502">
        <f>'Single Audit Cover'!E7</f>
        <v>44000000046</v>
      </c>
      <c r="C2" s="2502"/>
      <c r="D2" s="2502"/>
      <c r="E2" s="2502"/>
      <c r="F2" s="2502"/>
      <c r="G2" s="2502"/>
      <c r="H2" s="2502"/>
      <c r="I2" s="2502"/>
      <c r="J2" s="2502"/>
      <c r="K2" s="2502"/>
      <c r="L2" s="2502"/>
      <c r="M2" s="2502"/>
      <c r="N2" s="1272"/>
    </row>
    <row r="3" spans="2:14" ht="15" x14ac:dyDescent="0.2">
      <c r="B3" s="2503" t="s">
        <v>1219</v>
      </c>
      <c r="C3" s="2503"/>
      <c r="D3" s="2503"/>
      <c r="E3" s="2503"/>
      <c r="F3" s="2503"/>
      <c r="G3" s="2503"/>
      <c r="H3" s="2503"/>
      <c r="I3" s="2503"/>
      <c r="J3" s="2503"/>
      <c r="K3" s="2503"/>
      <c r="L3" s="2503"/>
      <c r="M3" s="2503"/>
      <c r="N3" s="1272"/>
    </row>
    <row r="4" spans="2:14" ht="15" x14ac:dyDescent="0.2">
      <c r="B4" s="2504" t="str">
        <f>'Single Audit Cover'!A4</f>
        <v>Year Ending June 30, 2019</v>
      </c>
      <c r="C4" s="2504"/>
      <c r="D4" s="2504"/>
      <c r="E4" s="2504"/>
      <c r="F4" s="2504"/>
      <c r="G4" s="2504"/>
      <c r="H4" s="2504"/>
      <c r="I4" s="2504"/>
      <c r="J4" s="2504"/>
      <c r="K4" s="2504"/>
      <c r="L4" s="2504"/>
      <c r="M4" s="2504"/>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6" t="str">
        <f>'Single Audit Cover'!A7</f>
        <v xml:space="preserve">McHenry Co Coop for Employ Educ </v>
      </c>
      <c r="B1" s="2506"/>
      <c r="C1" s="2506"/>
      <c r="D1" s="2506"/>
      <c r="E1" s="2506"/>
      <c r="F1" s="2506"/>
    </row>
    <row r="2" spans="1:7" ht="13.5" customHeight="1" x14ac:dyDescent="0.2">
      <c r="A2" s="2502">
        <f>'Single Audit Cover'!E7</f>
        <v>44000000046</v>
      </c>
      <c r="B2" s="2502"/>
      <c r="C2" s="2502"/>
      <c r="D2" s="2502"/>
      <c r="E2" s="2502"/>
      <c r="F2" s="2502"/>
      <c r="G2" s="1245"/>
    </row>
    <row r="3" spans="1:7" ht="15.75" customHeight="1" x14ac:dyDescent="0.2">
      <c r="A3" s="2507" t="s">
        <v>1271</v>
      </c>
      <c r="B3" s="2507"/>
      <c r="C3" s="2507"/>
      <c r="D3" s="2507"/>
      <c r="E3" s="2507"/>
      <c r="F3" s="2507"/>
    </row>
    <row r="4" spans="1:7" ht="13.5" customHeight="1" x14ac:dyDescent="0.2">
      <c r="A4" s="2508" t="str">
        <f>'Single Audit Cover'!A4</f>
        <v>Year Ending June 30, 2019</v>
      </c>
      <c r="B4" s="2508"/>
      <c r="C4" s="2508"/>
      <c r="D4" s="2508"/>
      <c r="E4" s="2508"/>
      <c r="F4" s="2508"/>
    </row>
    <row r="5" spans="1:7" ht="8.25" customHeight="1" x14ac:dyDescent="0.2">
      <c r="C5" s="317"/>
      <c r="D5" s="317"/>
    </row>
    <row r="6" spans="1:7" ht="13.5" customHeight="1" x14ac:dyDescent="0.2">
      <c r="A6" s="1246" t="s">
        <v>1728</v>
      </c>
      <c r="C6" s="317"/>
      <c r="D6" s="317"/>
    </row>
    <row r="7" spans="1:7" ht="60.95" customHeight="1" x14ac:dyDescent="0.2">
      <c r="A7" s="2505" t="s">
        <v>1729</v>
      </c>
      <c r="B7" s="2505"/>
      <c r="C7" s="2505"/>
      <c r="D7" s="2505"/>
      <c r="E7" s="2505"/>
      <c r="F7" s="2505"/>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5" t="s">
        <v>1731</v>
      </c>
      <c r="B13" s="2505"/>
      <c r="C13" s="2505"/>
      <c r="D13" s="2505"/>
      <c r="E13" s="2505"/>
      <c r="F13" s="2505"/>
    </row>
    <row r="14" spans="1:7" ht="9.75" customHeight="1" x14ac:dyDescent="0.2">
      <c r="C14" s="1230"/>
      <c r="D14" s="1230"/>
    </row>
    <row r="15" spans="1:7" ht="13.5" customHeight="1" x14ac:dyDescent="0.2">
      <c r="C15" s="1819" t="s">
        <v>1270</v>
      </c>
      <c r="D15" s="2510" t="s">
        <v>1269</v>
      </c>
      <c r="E15" s="2510"/>
      <c r="F15" s="2510"/>
    </row>
    <row r="16" spans="1:7" ht="13.5" customHeight="1" x14ac:dyDescent="0.2">
      <c r="A16" s="1252"/>
      <c r="B16" s="1246" t="s">
        <v>1268</v>
      </c>
      <c r="C16" s="1819" t="s">
        <v>1267</v>
      </c>
      <c r="D16" s="2511" t="s">
        <v>1588</v>
      </c>
      <c r="E16" s="2511"/>
      <c r="F16" s="2511"/>
    </row>
    <row r="17" spans="1:6" ht="20.45" customHeight="1" x14ac:dyDescent="0.2">
      <c r="A17" s="1253"/>
      <c r="B17" s="1254"/>
      <c r="C17" s="1255"/>
      <c r="D17" s="2509"/>
      <c r="E17" s="2509"/>
      <c r="F17" s="2509"/>
    </row>
    <row r="18" spans="1:6" ht="20.65" customHeight="1" x14ac:dyDescent="0.2">
      <c r="A18" s="1253"/>
      <c r="B18" s="1254"/>
      <c r="C18" s="1255"/>
      <c r="D18" s="2509"/>
      <c r="E18" s="2509"/>
      <c r="F18" s="2509"/>
    </row>
    <row r="19" spans="1:6" ht="20.65" customHeight="1" x14ac:dyDescent="0.2">
      <c r="A19" s="1253"/>
      <c r="B19" s="1254"/>
      <c r="C19" s="1255"/>
      <c r="D19" s="2509"/>
      <c r="E19" s="2509"/>
      <c r="F19" s="2509"/>
    </row>
    <row r="20" spans="1:6" ht="20.65" customHeight="1" x14ac:dyDescent="0.2">
      <c r="A20" s="1253"/>
      <c r="B20" s="1254"/>
      <c r="C20" s="1255"/>
      <c r="D20" s="2509"/>
      <c r="E20" s="2509"/>
      <c r="F20" s="2509"/>
    </row>
    <row r="21" spans="1:6" ht="20.65" customHeight="1" x14ac:dyDescent="0.2">
      <c r="A21" s="1253"/>
      <c r="B21" s="1254"/>
      <c r="C21" s="1255"/>
      <c r="D21" s="2509"/>
      <c r="E21" s="2509"/>
      <c r="F21" s="2509"/>
    </row>
    <row r="22" spans="1:6" ht="20.65" customHeight="1" x14ac:dyDescent="0.2">
      <c r="A22" s="1253"/>
      <c r="B22" s="1254"/>
      <c r="C22" s="1255"/>
      <c r="D22" s="2509"/>
      <c r="E22" s="2509"/>
      <c r="F22" s="2509"/>
    </row>
    <row r="23" spans="1:6" ht="20.65" customHeight="1" x14ac:dyDescent="0.2">
      <c r="A23" s="1253"/>
      <c r="B23" s="1254"/>
      <c r="C23" s="1255"/>
      <c r="D23" s="2509"/>
      <c r="E23" s="2509"/>
      <c r="F23" s="2509"/>
    </row>
    <row r="24" spans="1:6" ht="20.65" customHeight="1" x14ac:dyDescent="0.2">
      <c r="A24" s="1253"/>
      <c r="B24" s="1254"/>
      <c r="C24" s="1255"/>
      <c r="D24" s="2509"/>
      <c r="E24" s="2509"/>
      <c r="F24" s="2509"/>
    </row>
    <row r="25" spans="1:6" ht="20.65" customHeight="1" x14ac:dyDescent="0.2">
      <c r="A25" s="1253"/>
      <c r="B25" s="1254"/>
      <c r="C25" s="1255"/>
      <c r="D25" s="2509"/>
      <c r="E25" s="2509"/>
      <c r="F25" s="2509"/>
    </row>
    <row r="26" spans="1:6" ht="20.65" customHeight="1" x14ac:dyDescent="0.2">
      <c r="A26" s="1253"/>
      <c r="B26" s="1254"/>
      <c r="C26" s="1255"/>
      <c r="D26" s="2509"/>
      <c r="E26" s="2509"/>
      <c r="F26" s="2509"/>
    </row>
    <row r="27" spans="1:6" ht="20.65" customHeight="1" x14ac:dyDescent="0.2">
      <c r="A27" s="1253"/>
      <c r="B27" s="1254"/>
      <c r="C27" s="1255"/>
      <c r="D27" s="2509"/>
      <c r="E27" s="2509"/>
      <c r="F27" s="2509"/>
    </row>
    <row r="28" spans="1:6" ht="20.65" customHeight="1" x14ac:dyDescent="0.2">
      <c r="A28" s="1253"/>
      <c r="B28" s="1254"/>
      <c r="C28" s="1255"/>
      <c r="D28" s="2509"/>
      <c r="E28" s="2509"/>
      <c r="F28" s="2509"/>
    </row>
    <row r="29" spans="1:6" ht="20.65" customHeight="1" x14ac:dyDescent="0.2">
      <c r="A29" s="1253"/>
      <c r="B29" s="1254"/>
      <c r="C29" s="1255"/>
      <c r="D29" s="2509"/>
      <c r="E29" s="2509"/>
      <c r="F29" s="2509"/>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3" t="s">
        <v>1732</v>
      </c>
      <c r="B32" s="2513"/>
      <c r="C32" s="2513"/>
      <c r="D32" s="2513"/>
      <c r="E32" s="2513"/>
      <c r="F32" s="2513"/>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4">
        <f>+C33+C34</f>
        <v>0</v>
      </c>
      <c r="F34" s="2515"/>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6" t="s">
        <v>1590</v>
      </c>
      <c r="C49" s="2516"/>
      <c r="D49" s="2516"/>
      <c r="E49" s="1369"/>
    </row>
    <row r="50" spans="1:5" s="1270" customFormat="1" ht="3.75" customHeight="1" x14ac:dyDescent="0.2">
      <c r="A50" s="1269"/>
      <c r="B50" s="1818"/>
      <c r="C50" s="1818"/>
      <c r="D50" s="1818"/>
      <c r="E50" s="1369"/>
    </row>
    <row r="51" spans="1:5" s="1270" customFormat="1" ht="20.25" customHeight="1" x14ac:dyDescent="0.2">
      <c r="A51" s="1271">
        <v>6</v>
      </c>
      <c r="B51" s="2512" t="s">
        <v>1551</v>
      </c>
      <c r="C51" s="2512"/>
      <c r="D51" s="2512"/>
    </row>
    <row r="52" spans="1:5" ht="14.25" customHeight="1" x14ac:dyDescent="0.2">
      <c r="A52" s="1271"/>
      <c r="B52" s="2512"/>
      <c r="C52" s="2512"/>
      <c r="D52" s="251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 xml:space="preserve">McHenry Co Coop for Employ Educ </v>
      </c>
      <c r="C1" s="2522"/>
      <c r="D1" s="2522"/>
      <c r="E1" s="2522"/>
      <c r="F1" s="2522"/>
      <c r="G1" s="2522"/>
      <c r="H1" s="2522"/>
      <c r="I1" s="2522"/>
      <c r="J1" s="1379"/>
    </row>
    <row r="2" spans="2:10" s="317" customFormat="1" ht="12.75" customHeight="1" x14ac:dyDescent="0.2">
      <c r="B2" s="2523">
        <f>'Single Audit Cover'!E7</f>
        <v>44000000046</v>
      </c>
      <c r="C2" s="2524"/>
      <c r="D2" s="2524"/>
      <c r="E2" s="2524"/>
      <c r="F2" s="2524"/>
      <c r="G2" s="2524"/>
      <c r="H2" s="2524"/>
      <c r="I2" s="2524"/>
      <c r="J2" s="1379"/>
    </row>
    <row r="3" spans="2:10" s="317" customFormat="1" ht="12.75" customHeight="1" x14ac:dyDescent="0.2">
      <c r="B3" s="2525" t="s">
        <v>1285</v>
      </c>
      <c r="C3" s="2526"/>
      <c r="D3" s="2526"/>
      <c r="E3" s="2526"/>
      <c r="F3" s="2526"/>
      <c r="G3" s="2526"/>
      <c r="H3" s="2526"/>
      <c r="I3" s="2526"/>
      <c r="J3" s="1380"/>
    </row>
    <row r="4" spans="2:10" s="317" customFormat="1" ht="12.75" customHeight="1" x14ac:dyDescent="0.2">
      <c r="B4" s="2525" t="str">
        <f>'Single Audit Cover'!A4</f>
        <v>Year Ending June 30, 2019</v>
      </c>
      <c r="C4" s="2526"/>
      <c r="D4" s="2526"/>
      <c r="E4" s="2526"/>
      <c r="F4" s="2526"/>
      <c r="G4" s="2526"/>
      <c r="H4" s="2526"/>
      <c r="I4" s="2526"/>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5" t="s">
        <v>1284</v>
      </c>
      <c r="C7" s="2526"/>
      <c r="D7" s="2526"/>
      <c r="E7" s="2526"/>
      <c r="F7" s="2526"/>
      <c r="G7" s="2526"/>
      <c r="H7" s="2526"/>
      <c r="I7" s="2526"/>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7"/>
      <c r="D11" s="2527"/>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28"/>
      <c r="E29" s="2528"/>
      <c r="F29" s="2528"/>
      <c r="G29" s="2528"/>
      <c r="H29" s="2528"/>
      <c r="I29" s="2528"/>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29" t="s">
        <v>1751</v>
      </c>
      <c r="D37" s="2530"/>
      <c r="E37" s="2530"/>
      <c r="F37" s="2531"/>
      <c r="G37" s="2529" t="s">
        <v>1592</v>
      </c>
      <c r="H37" s="2530"/>
      <c r="I37" s="2531"/>
    </row>
    <row r="38" spans="2:9" ht="16.5" customHeight="1" x14ac:dyDescent="0.2">
      <c r="B38" s="1401"/>
      <c r="C38" s="2517"/>
      <c r="D38" s="2518"/>
      <c r="E38" s="2518"/>
      <c r="F38" s="2519"/>
      <c r="G38" s="2532"/>
      <c r="H38" s="2533"/>
      <c r="I38" s="2534"/>
    </row>
    <row r="39" spans="2:9" ht="16.5" customHeight="1" x14ac:dyDescent="0.2">
      <c r="B39" s="1401"/>
      <c r="C39" s="2517"/>
      <c r="D39" s="2518"/>
      <c r="E39" s="2518"/>
      <c r="F39" s="2519"/>
      <c r="G39" s="2520"/>
      <c r="H39" s="2520"/>
      <c r="I39" s="2520"/>
    </row>
    <row r="40" spans="2:9" ht="16.5" customHeight="1" x14ac:dyDescent="0.2">
      <c r="B40" s="1401"/>
      <c r="C40" s="2517"/>
      <c r="D40" s="2518"/>
      <c r="E40" s="2518"/>
      <c r="F40" s="2519"/>
      <c r="G40" s="2520"/>
      <c r="H40" s="2520"/>
      <c r="I40" s="2520"/>
    </row>
    <row r="41" spans="2:9" ht="16.5" customHeight="1" x14ac:dyDescent="0.2">
      <c r="B41" s="1401"/>
      <c r="C41" s="2517"/>
      <c r="D41" s="2518"/>
      <c r="E41" s="2518"/>
      <c r="F41" s="2519"/>
      <c r="G41" s="2520"/>
      <c r="H41" s="2520"/>
      <c r="I41" s="2520"/>
    </row>
    <row r="42" spans="2:9" ht="16.5" customHeight="1" x14ac:dyDescent="0.2">
      <c r="B42" s="1401"/>
      <c r="C42" s="2517"/>
      <c r="D42" s="2518"/>
      <c r="E42" s="2518"/>
      <c r="F42" s="2519"/>
      <c r="G42" s="2520"/>
      <c r="H42" s="2520"/>
      <c r="I42" s="2520"/>
    </row>
    <row r="43" spans="2:9" ht="16.5" customHeight="1" x14ac:dyDescent="0.2">
      <c r="B43" s="1401"/>
      <c r="C43" s="2535" t="s">
        <v>1593</v>
      </c>
      <c r="D43" s="2536"/>
      <c r="E43" s="2536"/>
      <c r="F43" s="2537"/>
      <c r="G43" s="2538">
        <f>SUM(G38:I42)</f>
        <v>0</v>
      </c>
      <c r="H43" s="2538"/>
      <c r="I43" s="2538"/>
    </row>
    <row r="44" spans="2:9" ht="12.75" customHeight="1" x14ac:dyDescent="0.2"/>
    <row r="45" spans="2:9" ht="12.75" customHeight="1" x14ac:dyDescent="0.2">
      <c r="B45" s="1392" t="s">
        <v>1841</v>
      </c>
      <c r="D45" s="2539">
        <v>0</v>
      </c>
      <c r="E45" s="2540"/>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1"/>
      <c r="F49" s="2541"/>
      <c r="G49" s="2541"/>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 xml:space="preserve">McHenry Co Coop for Employ Educ </v>
      </c>
      <c r="C1" s="2521"/>
      <c r="D1" s="2521"/>
      <c r="E1" s="2521"/>
      <c r="F1" s="2521"/>
      <c r="G1" s="2521"/>
      <c r="H1" s="2521"/>
      <c r="I1" s="2521"/>
      <c r="J1" s="2521"/>
      <c r="K1" s="2521"/>
      <c r="L1" s="1344"/>
      <c r="M1" s="1344"/>
    </row>
    <row r="2" spans="1:13" ht="12" customHeight="1" x14ac:dyDescent="0.2">
      <c r="B2" s="2523">
        <f>'Single Audit Cover'!E7</f>
        <v>44000000046</v>
      </c>
      <c r="C2" s="2523"/>
      <c r="D2" s="2523"/>
      <c r="E2" s="2523"/>
      <c r="F2" s="2523"/>
      <c r="G2" s="2523"/>
      <c r="H2" s="2523"/>
      <c r="I2" s="2523"/>
      <c r="J2" s="2523"/>
      <c r="K2" s="2523"/>
      <c r="L2" s="1345"/>
      <c r="M2" s="1346"/>
    </row>
    <row r="3" spans="1:13" ht="10.35" customHeight="1" x14ac:dyDescent="0.2">
      <c r="B3" s="2544" t="s">
        <v>1285</v>
      </c>
      <c r="C3" s="2544"/>
      <c r="D3" s="2544"/>
      <c r="E3" s="2544"/>
      <c r="F3" s="2544"/>
      <c r="G3" s="2544"/>
      <c r="H3" s="2544"/>
      <c r="I3" s="2544"/>
      <c r="J3" s="2544"/>
      <c r="K3" s="2544"/>
      <c r="L3" s="1347"/>
      <c r="M3" s="1347"/>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5" t="s">
        <v>1296</v>
      </c>
      <c r="C7" s="2545"/>
      <c r="D7" s="2546"/>
      <c r="E7" s="2546"/>
      <c r="F7" s="2546"/>
      <c r="G7" s="2546"/>
      <c r="H7" s="2546"/>
      <c r="I7" s="2546"/>
      <c r="J7" s="2546"/>
      <c r="K7" s="2546"/>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3"/>
      <c r="C14" s="2543"/>
      <c r="D14" s="2543"/>
      <c r="E14" s="2543"/>
      <c r="F14" s="2543"/>
      <c r="G14" s="2543"/>
      <c r="H14" s="2543"/>
      <c r="I14" s="2543"/>
      <c r="J14" s="2543"/>
      <c r="K14" s="2543"/>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3"/>
      <c r="C17" s="2543"/>
      <c r="D17" s="2543"/>
      <c r="E17" s="2543"/>
      <c r="F17" s="2543"/>
      <c r="G17" s="2543"/>
      <c r="H17" s="2543"/>
      <c r="I17" s="2543"/>
      <c r="J17" s="2543"/>
      <c r="K17" s="2543"/>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7"/>
      <c r="C20" s="2547"/>
      <c r="D20" s="2543"/>
      <c r="E20" s="2543"/>
      <c r="F20" s="2543"/>
      <c r="G20" s="2543"/>
      <c r="H20" s="2543"/>
      <c r="I20" s="2543"/>
      <c r="J20" s="2543"/>
      <c r="K20" s="2543"/>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3"/>
      <c r="C23" s="2543"/>
      <c r="D23" s="2543"/>
      <c r="E23" s="2543"/>
      <c r="F23" s="2543"/>
      <c r="G23" s="2543"/>
      <c r="H23" s="2543"/>
      <c r="I23" s="2543"/>
      <c r="J23" s="2543"/>
      <c r="K23" s="2543"/>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3"/>
      <c r="C26" s="2543"/>
      <c r="D26" s="2543"/>
      <c r="E26" s="2543"/>
      <c r="F26" s="2543"/>
      <c r="G26" s="2543"/>
      <c r="H26" s="2543"/>
      <c r="I26" s="2543"/>
      <c r="J26" s="2543"/>
      <c r="K26" s="2543"/>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2"/>
      <c r="C29" s="2542"/>
      <c r="D29" s="2543"/>
      <c r="E29" s="2543"/>
      <c r="F29" s="2543"/>
      <c r="G29" s="2543"/>
      <c r="H29" s="2543"/>
      <c r="I29" s="2543"/>
      <c r="J29" s="2543"/>
      <c r="K29" s="2543"/>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2"/>
      <c r="C32" s="2542"/>
      <c r="D32" s="2543"/>
      <c r="E32" s="2543"/>
      <c r="F32" s="2543"/>
      <c r="G32" s="2543"/>
      <c r="H32" s="2543"/>
      <c r="I32" s="2543"/>
      <c r="J32" s="2543"/>
      <c r="K32" s="2543"/>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 xml:space="preserve">McHenry Co Coop for Employ Educ </v>
      </c>
      <c r="C1" s="2548"/>
      <c r="D1" s="2548"/>
      <c r="E1" s="2548"/>
      <c r="F1" s="2548"/>
      <c r="G1" s="2548"/>
      <c r="H1" s="2548"/>
      <c r="I1" s="2548"/>
      <c r="J1" s="2548"/>
      <c r="K1" s="2548"/>
      <c r="L1" s="1422"/>
    </row>
    <row r="2" spans="1:12" ht="12.75" customHeight="1" x14ac:dyDescent="0.2">
      <c r="B2" s="2549">
        <f>'Single Audit Cover'!E7</f>
        <v>44000000046</v>
      </c>
      <c r="C2" s="2549"/>
      <c r="D2" s="2549"/>
      <c r="E2" s="2549"/>
      <c r="F2" s="2549"/>
      <c r="G2" s="2549"/>
      <c r="H2" s="2549"/>
      <c r="I2" s="2549"/>
      <c r="J2" s="2549"/>
      <c r="K2" s="2549"/>
      <c r="L2" s="1423"/>
    </row>
    <row r="3" spans="1:12" ht="12.75" customHeight="1" x14ac:dyDescent="0.2">
      <c r="B3" s="2544" t="s">
        <v>1285</v>
      </c>
      <c r="C3" s="2544"/>
      <c r="D3" s="2544"/>
      <c r="E3" s="2544"/>
      <c r="F3" s="2544"/>
      <c r="G3" s="2544"/>
      <c r="H3" s="2544"/>
      <c r="I3" s="2544"/>
      <c r="J3" s="2544"/>
      <c r="K3" s="2544"/>
      <c r="L3" s="1347"/>
    </row>
    <row r="4" spans="1:12" ht="12.75" customHeight="1" x14ac:dyDescent="0.2">
      <c r="B4" s="2544" t="str">
        <f>'Single Audit Cover'!A4</f>
        <v>Year Ending June 30, 2019</v>
      </c>
      <c r="C4" s="2544"/>
      <c r="D4" s="2544"/>
      <c r="E4" s="2544"/>
      <c r="F4" s="2544"/>
      <c r="G4" s="2544"/>
      <c r="H4" s="2544"/>
      <c r="I4" s="2544"/>
      <c r="J4" s="2544"/>
      <c r="K4" s="2544"/>
      <c r="L4" s="1347"/>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28"/>
      <c r="G12" s="2528"/>
      <c r="H12" s="2528"/>
      <c r="I12" s="2528"/>
      <c r="J12" s="2528"/>
      <c r="K12" s="2528"/>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1"/>
      <c r="E14" s="2551"/>
      <c r="F14" s="2551"/>
      <c r="H14" s="1432" t="s">
        <v>1303</v>
      </c>
      <c r="I14" s="2552"/>
      <c r="J14" s="2552"/>
      <c r="K14" s="2552"/>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2"/>
      <c r="E16" s="2552"/>
      <c r="F16" s="2552"/>
      <c r="G16" s="2552"/>
      <c r="H16" s="2552"/>
      <c r="I16" s="2552"/>
      <c r="J16" s="2552"/>
      <c r="K16" s="2552"/>
      <c r="L16" s="322"/>
    </row>
    <row r="17" spans="2:12" ht="13.5" customHeight="1" x14ac:dyDescent="0.2">
      <c r="B17" s="1357" t="s">
        <v>1301</v>
      </c>
      <c r="C17" s="1357"/>
      <c r="D17" s="2553"/>
      <c r="E17" s="2553"/>
      <c r="F17" s="2553"/>
      <c r="G17" s="2553"/>
      <c r="H17" s="2553"/>
      <c r="I17" s="2553"/>
      <c r="J17" s="2553"/>
      <c r="K17" s="2553"/>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3"/>
      <c r="C20" s="2543"/>
      <c r="D20" s="2543"/>
      <c r="E20" s="2543"/>
      <c r="F20" s="2543"/>
      <c r="G20" s="2543"/>
      <c r="H20" s="2543"/>
      <c r="I20" s="2543"/>
      <c r="J20" s="2543"/>
      <c r="K20" s="2543"/>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1" t="str">
        <f>'Single Audit Cover'!A7</f>
        <v xml:space="preserve">McHenry Co Coop for Employ Educ </v>
      </c>
      <c r="C1" s="2521"/>
      <c r="D1" s="2521"/>
      <c r="E1" s="1442"/>
    </row>
    <row r="2" spans="2:5" s="1252" customFormat="1" ht="12.75" customHeight="1" x14ac:dyDescent="0.2">
      <c r="B2" s="2523">
        <f>'Single Audit Cover'!E7</f>
        <v>44000000046</v>
      </c>
      <c r="C2" s="2523"/>
      <c r="D2" s="2523"/>
      <c r="E2" s="1443"/>
    </row>
    <row r="3" spans="2:5" ht="12.75" customHeight="1" x14ac:dyDescent="0.2">
      <c r="B3" s="2544" t="s">
        <v>1766</v>
      </c>
      <c r="C3" s="2544"/>
      <c r="D3" s="2544"/>
      <c r="E3" s="1244"/>
    </row>
    <row r="4" spans="2:5" s="1252" customFormat="1" ht="12.75" customHeight="1" x14ac:dyDescent="0.2">
      <c r="B4" s="2554" t="str">
        <f>'Single Audit Cover'!A4</f>
        <v>Year Ending June 30, 2019</v>
      </c>
      <c r="C4" s="2554"/>
      <c r="D4" s="2554"/>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9" ma:contentTypeDescription="Create a new document." ma:contentTypeScope="" ma:versionID="d62665202c7b46e50f42e814f6053d97">
  <xsd:schema xmlns:xsd="http://www.w3.org/2001/XMLSchema" xmlns:xs="http://www.w3.org/2001/XMLSchema" xmlns:p="http://schemas.microsoft.com/office/2006/metadata/properties" xmlns:ns3="54fdbbb2-8a27-4de6-9bc4-b74849914af9" targetNamespace="http://schemas.microsoft.com/office/2006/metadata/properties" ma:root="true" ma:fieldsID="fa96caf6dfb2fa20647192df3f60e67c" ns3:_="">
    <xsd:import namespace="54fdbbb2-8a27-4de6-9bc4-b74849914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A66C7-F5D0-44B6-9D12-7D0B53D06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54fdbbb2-8a27-4de6-9bc4-b74849914af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2019-07-16T13:19:28Z</cp:lastPrinted>
  <dcterms:created xsi:type="dcterms:W3CDTF">2003-10-29T19:06:34Z</dcterms:created>
  <dcterms:modified xsi:type="dcterms:W3CDTF">2019-11-20T17:46:08Z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vt:lpwstr>
  </property>
</Properties>
</file>