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B9F142A6-54F3-49D2-9611-999F26E3FE62}"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G38" i="181"/>
  <c r="E38" i="181"/>
  <c r="F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B5304" i="106" s="1"/>
  <c r="D5304" i="106" s="1"/>
  <c r="C252" i="5"/>
  <c r="B7761" i="106"/>
  <c r="D7761" i="106" s="1"/>
  <c r="L127" i="29"/>
  <c r="L129" i="29" s="1"/>
  <c r="L139" i="29"/>
  <c r="L149" i="29"/>
  <c r="I7" i="145"/>
  <c r="I6" i="145"/>
  <c r="D82" i="36"/>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B6997" i="106" s="1"/>
  <c r="D6997" i="106" s="1"/>
  <c r="K94" i="29"/>
  <c r="K95" i="29"/>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B7076" i="106" s="1"/>
  <c r="D7076" i="106"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4" i="106"/>
  <c r="D7004" i="106" s="1"/>
  <c r="B7006" i="106"/>
  <c r="D7006"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J210" i="29"/>
  <c r="B7072" i="106" s="1"/>
  <c r="D7072"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F67" i="34"/>
  <c r="C68" i="34"/>
  <c r="D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J22" i="37"/>
  <c r="D24" i="37"/>
  <c r="B4270" i="106" s="1"/>
  <c r="D4270" i="106" s="1"/>
  <c r="L5" i="11"/>
  <c r="B2056" i="106" s="1"/>
  <c r="D2056" i="106" s="1"/>
  <c r="B1126" i="106" l="1"/>
  <c r="D1126" i="106" s="1"/>
  <c r="F26" i="108"/>
  <c r="F72" i="34"/>
  <c r="F37" i="34"/>
  <c r="D26" i="108"/>
  <c r="D54" i="36"/>
  <c r="H112" i="29"/>
  <c r="B7018" i="106" s="1"/>
  <c r="D7018" i="106" s="1"/>
  <c r="F71" i="34"/>
  <c r="G14" i="4"/>
  <c r="B2609" i="106" s="1"/>
  <c r="D2609" i="106" s="1"/>
  <c r="F50" i="34"/>
  <c r="F49" i="34"/>
  <c r="F42" i="34"/>
  <c r="I210" i="29"/>
  <c r="B7071" i="106" s="1"/>
  <c r="D7071" i="106" s="1"/>
  <c r="F46" i="34"/>
  <c r="F36" i="108"/>
  <c r="L367" i="29"/>
  <c r="H365" i="29"/>
  <c r="B7242" i="106" s="1"/>
  <c r="D7242" i="106" s="1"/>
  <c r="J352" i="29"/>
  <c r="J367" i="29" s="1"/>
  <c r="B7245" i="106" s="1"/>
  <c r="D7245" i="106" s="1"/>
  <c r="C352" i="29"/>
  <c r="B3621" i="106" s="1"/>
  <c r="D3621"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L151" i="29"/>
  <c r="C266" i="5"/>
  <c r="J24" i="12"/>
  <c r="B7730" i="106"/>
  <c r="D7730" i="106" s="1"/>
  <c r="B7270" i="106"/>
  <c r="C367" i="29" l="1"/>
  <c r="B3622" i="106" s="1"/>
  <c r="D3622" i="106" s="1"/>
  <c r="J16" i="4"/>
  <c r="B6226" i="106" s="1"/>
  <c r="D6226" i="106" s="1"/>
  <c r="B1328" i="106"/>
  <c r="D1328" i="106" s="1"/>
  <c r="I7" i="4"/>
  <c r="B4444" i="106" s="1"/>
  <c r="D4444" i="106" s="1"/>
  <c r="L16" i="11"/>
  <c r="B2061" i="106" s="1"/>
  <c r="D206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B6263" i="106"/>
  <c r="D6263" i="106" s="1"/>
  <c r="D78" i="4"/>
  <c r="D81" i="4" s="1"/>
  <c r="B3588" i="106"/>
  <c r="D3588" i="106" s="1"/>
  <c r="K81" i="4"/>
  <c r="F78" i="4"/>
  <c r="B2601" i="106"/>
  <c r="D2601" i="106" s="1"/>
  <c r="B3320" i="106"/>
  <c r="D3320" i="106" s="1"/>
  <c r="K17" i="118"/>
  <c r="B3300" i="106"/>
  <c r="D3300" i="106" s="1"/>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<sst xmlns="http://schemas.openxmlformats.org/spreadsheetml/2006/main" count="5064" uniqueCount="2093">
  <si>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</si>
  <si>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</si>
  <si>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</si>
  <si>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</si>
  <si>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</si>
  <si>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</si>
  <si>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</si>
  <si>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</si>
  <si>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</si>
  <si>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</si>
  <si>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</si>
  <si>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</si>
  <si>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</si>
  <si>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</si>
  <si>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</si>
  <si>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</si>
  <si>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</si>
  <si>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</si>
  <si>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</si>
  <si>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</si>
  <si>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</si>
  <si>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</si>
  <si>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</si>
  <si>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</si>
  <si>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</si>
  <si>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</si>
  <si>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</si>
  <si>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</si>
  <si>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</si>
  <si>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</si>
  <si>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</si>
  <si>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</si>
  <si>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</si>
  <si>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</si>
  <si>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</si>
  <si>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</si>
  <si>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</si>
  <si>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</si>
  <si>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</si>
  <si>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</si>
  <si>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</si>
  <si>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</si>
  <si>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</si>
  <si>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</si>
  <si>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</si>
  <si>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</si>
  <si>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</si>
  <si>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</si>
  <si>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</si>
  <si>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</si>
  <si>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</si>
  <si>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</si>
  <si>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</si>
  <si>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</si>
  <si>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</si>
  <si>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</si>
  <si>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</si>
  <si>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</si>
  <si>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</si>
  <si>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</si>
  <si>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</si>
  <si>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</si>
  <si>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</si>
  <si>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</si>
  <si>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</si>
  <si>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</si>
  <si>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</si>
  <si>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</si>
  <si>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</si>
  <si>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</si>
  <si>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</si>
  <si>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</si>
  <si>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</si>
  <si>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</si>
  <si>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</si>
  <si>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</si>
  <si>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</si>
  <si>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</si>
  <si>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</si>
  <si>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</si>
  <si>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</si>
  <si>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</si>
  <si>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</si>
  <si>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</si>
  <si>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</si>
  <si>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</si>
  <si>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</si>
  <si>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</si>
  <si>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</si>
  <si>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</si>
  <si>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</si>
  <si>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</si>
  <si>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</si>
  <si>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</si>
  <si>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</si>
  <si>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</si>
  <si>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</si>
  <si>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</si>
  <si>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</si>
  <si>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</si>
  <si>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</si>
  <si>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</si>
  <si>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</si>
  <si>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</si>
  <si>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</si>
  <si>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</si>
  <si>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</si>
  <si>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</si>
  <si>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</si>
  <si>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</si>
  <si>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</si>
  <si>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</si>
  <si>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</si>
  <si>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</si>
  <si>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</si>
  <si>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</si>
  <si>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</si>
  <si>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</si>
  <si>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</si>
  <si>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</si>
  <si>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</si>
  <si>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</si>
  <si>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</si>
  <si>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</si>
  <si>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</si>
  <si>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</si>
  <si>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</si>
  <si>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</si>
  <si>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</si>
  <si>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</si>
  <si>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</si>
  <si>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</si>
  <si>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</si>
  <si>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</si>
  <si>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</si>
  <si>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</si>
  <si>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</si>
  <si>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</si>
  <si>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</si>
  <si>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</si>
  <si>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</si>
  <si>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</si>
  <si>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</si>
  <si>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</si>
  <si>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</si>
  <si>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</si>
  <si>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</si>
  <si>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</si>
  <si>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</si>
  <si>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</si>
  <si>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</si>
  <si>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</si>
  <si>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</si>
  <si>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</si>
  <si>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</si>
  <si>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</si>
  <si>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</si>
  <si>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</si>
  <si>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</si>
  <si>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</si>
  <si>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</si>
  <si>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</si>
  <si>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</si>
  <si>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</si>
  <si>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</si>
  <si>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</si>
  <si>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</si>
  <si>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</si>
  <si>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</si>
  <si>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</si>
  <si>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</si>
  <si>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</si>
  <si>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</si>
  <si>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</si>
  <si>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</si>
  <si>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</si>
  <si>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</si>
  <si>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</si>
  <si>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</si>
  <si>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</si>
  <si>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</si>
  <si>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</si>
  <si>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</si>
  <si>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</si>
  <si>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</si>
  <si>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</si>
  <si>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</si>
  <si>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</si>
  <si>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</si>
  <si>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</si>
  <si>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</si>
  <si>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</si>
  <si>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</si>
  <si>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</si>
  <si>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</si>
  <si>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</si>
  <si>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</si>
  <si>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</si>
  <si>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</si>
  <si>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</si>
  <si>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</si>
  <si>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</si>
  <si>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</si>
  <si>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</si>
  <si>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</si>
  <si>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</si>
  <si>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</si>
  <si>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</si>
  <si>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</si>
  <si>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</si>
  <si>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</si>
  <si>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</si>
  <si>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</si>
  <si>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</si>
  <si>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</si>
  <si>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</si>
  <si>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</si>
  <si>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</si>
  <si>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</si>
  <si>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</si>
  <si>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</si>
  <si>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</si>
  <si>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</si>
  <si>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</si>
  <si>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</si>
  <si>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</si>
  <si>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</si>
  <si>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</si>
  <si>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</si>
  <si>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</si>
  <si>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</si>
  <si>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</si>
  <si>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</si>
  <si>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</si>
  <si>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</si>
  <si>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</si>
  <si>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</si>
  <si>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</si>
  <si>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</si>
  <si>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</si>
  <si>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</si>
  <si>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</si>
  <si>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</si>
  <si>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</si>
  <si>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</si>
  <si>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</si>
  <si>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</si>
  <si>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</si>
  <si>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</si>
  <si>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</si>
  <si>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</si>
  <si>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</si>
  <si>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</si>
  <si>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</si>
  <si>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</si>
  <si>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</si>
  <si>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</si>
  <si>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</si>
  <si>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</si>
  <si>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</si>
  <si>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</si>
  <si>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</si>
  <si>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</si>
  <si>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</si>
  <si>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</si>
  <si>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</si>
  <si>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</si>
  <si>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</si>
  <si>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</si>
  <si>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</si>
  <si>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</si>
  <si>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</si>
  <si>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</si>
  <si>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</si>
  <si>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</si>
  <si>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</si>
  <si>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</si>
  <si>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</si>
  <si>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</si>
  <si>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</si>
  <si>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</si>
  <si>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</si>
  <si>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</si>
  <si>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</si>
  <si>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</si>
  <si>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</si>
  <si>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</si>
  <si>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</si>
  <si>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</si>
  <si>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</si>
  <si>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</si>
  <si>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</si>
  <si>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</si>
  <si>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</si>
  <si>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</si>
  <si>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</si>
  <si>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</si>
  <si>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</si>
  <si>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</si>
  <si>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</si>
  <si>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</si>
  <si>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</si>
  <si>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</si>
  <si>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</si>
  <si>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</si>
  <si>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</si>
  <si>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</si>
  <si>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</si>
  <si>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</si>
  <si>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</si>
  <si>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</si>
  <si>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</si>
  <si>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</si>
  <si>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</si>
  <si>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</si>
  <si>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</si>
  <si>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</si>
  <si>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</si>
  <si>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</si>
  <si>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</si>
  <si>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</si>
  <si>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</si>
  <si>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</si>
  <si>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</si>
  <si>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</si>
  <si>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</si>
  <si>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</si>
  <si>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</si>
  <si>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</si>
  <si>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</si>
  <si>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</si>
  <si>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</si>
  <si>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</si>
  <si>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</si>
  <si>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</si>
  <si>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</si>
  <si>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</si>
  <si>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</si>
  <si>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</si>
  <si>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</si>
  <si>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</si>
  <si>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</si>
  <si>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</si>
  <si>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</si>
  <si>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</si>
  <si>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</si>
  <si>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</si>
  <si>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</si>
  <si>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</si>
  <si>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</si>
  <si>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</si>
  <si>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</si>
  <si>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</si>
  <si>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</si>
  <si>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</si>
  <si>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</si>
  <si>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</si>
  <si>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</si>
  <si>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</si>
  <si>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</si>
  <si>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</si>
  <si>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</si>
  <si>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</si>
  <si>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</si>
  <si>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</si>
  <si>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</si>
  <si>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</si>
  <si>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</si>
  <si>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</si>
  <si>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</si>
  <si>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</si>
  <si>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</si>
  <si>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</si>
  <si>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</si>
  <si>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</si>
  <si>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</si>
  <si>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</si>
  <si>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</si>
  <si>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</si>
  <si>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</si>
  <si>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</si>
  <si>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</si>
  <si>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</si>
  <si>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</si>
  <si>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</si>
  <si>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</si>
  <si>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</si>
  <si>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</si>
  <si>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</si>
  <si>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</si>
  <si>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</si>
  <si>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</si>
  <si>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</si>
  <si>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</si>
  <si>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</si>
  <si>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</si>
  <si>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</si>
  <si>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</si>
  <si>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</si>
  <si>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</si>
  <si>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</si>
  <si>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</si>
  <si>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</si>
  <si>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</si>
  <si>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</si>
  <si>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</si>
  <si>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</si>
  <si>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</si>
  <si>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</si>
  <si>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</si>
  <si>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</si>
  <si>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</si>
  <si>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</si>
  <si>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</si>
  <si>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</si>
  <si>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</si>
  <si>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</si>
  <si>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</si>
  <si>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</si>
  <si>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</si>
  <si>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</si>
  <si>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</si>
  <si>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</si>
  <si>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</si>
  <si>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</si>
  <si>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</si>
  <si>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</si>
  <si>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</si>
  <si>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</si>
  <si>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</si>
  <si>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</si>
  <si>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</si>
  <si>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</si>
  <si>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</si>
  <si>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</si>
  <si>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</si>
  <si>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</si>
  <si>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</si>
  <si>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</si>
  <si>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</si>
  <si>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</si>
  <si>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</si>
  <si>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</si>
  <si>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</si>
  <si>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</si>
  <si>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</si>
  <si>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</si>
  <si>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</si>
  <si>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</si>
  <si>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</si>
  <si>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</si>
  <si>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</si>
  <si>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</si>
  <si>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</si>
  <si>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</si>
  <si>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</si>
  <si>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</si>
  <si>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</si>
  <si>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</si>
  <si>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</si>
  <si>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</si>
  <si>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</si>
  <si>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</si>
  <si>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</si>
  <si>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</si>
  <si>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</si>
  <si>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</si>
  <si>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</si>
  <si>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</si>
  <si>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</si>
  <si>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</si>
  <si>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</si>
  <si>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</si>
  <si>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</si>
  <si>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</si>
  <si>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</si>
  <si>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</si>
  <si>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</si>
  <si>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</si>
  <si>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</si>
  <si>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</si>
  <si>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</si>
  <si>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</si>
  <si>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</si>
  <si>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</si>
  <si>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</si>
  <si>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</si>
  <si>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</si>
  <si>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</si>
  <si>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</si>
  <si>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</si>
  <si>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</si>
  <si>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</si>
  <si>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</si>
  <si>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</si>
  <si>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</si>
  <si>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</si>
  <si>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</si>
  <si>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</si>
  <si>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</si>
  <si>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</si>
  <si>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</si>
  <si>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</si>
  <si>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</si>
  <si>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</si>
  <si>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</si>
  <si>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</si>
  <si>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</si>
  <si>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</si>
  <si>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</si>
  <si>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</si>
  <si>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</si>
  <si>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</si>
  <si>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</si>
  <si>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</si>
  <si>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</si>
  <si>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</si>
  <si>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</si>
  <si>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</si>
  <si>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</si>
  <si>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</si>
  <si>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</si>
  <si>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</si>
  <si>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</si>
  <si>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</si>
  <si>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</si>
  <si>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</si>
  <si>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</si>
  <si>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</si>
  <si>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</si>
  <si>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</si>
  <si>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</si>
  <si>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</si>
  <si>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</si>
  <si>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</si>
  <si>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</si>
  <si>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</si>
  <si>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</si>
  <si>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</si>
  <si>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</si>
  <si>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</si>
  <si>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</si>
  <si>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</si>
  <si>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</si>
  <si>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</si>
  <si>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</si>
  <si>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</si>
  <si>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</si>
  <si>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</si>
  <si>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</si>
  <si>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</si>
  <si>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</si>
  <si>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</si>
  <si>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</si>
  <si>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</si>
  <si>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</si>
  <si>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</si>
  <si>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</si>
  <si>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</si>
  <si>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</si>
  <si>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</si>
  <si>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</si>
  <si>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</si>
  <si>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</si>
  <si>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</si>
  <si>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</si>
  <si>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</si>
  <si>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</si>
  <si>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</si>
  <si>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</si>
  <si>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</si>
  <si>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</si>
  <si>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</si>
  <si>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</si>
  <si>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</si>
  <si>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</si>
  <si>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</si>
  <si>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</si>
  <si>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</si>
  <si>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</si>
  <si>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</si>
  <si>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</si>
  <si>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</si>
  <si>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</si>
  <si>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</si>
  <si>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</si>
  <si>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</si>
  <si>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</si>
  <si>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</si>
  <si>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</si>
  <si>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</si>
  <si>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</si>
  <si>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</si>
  <si>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</si>
  <si>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</si>
  <si>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</si>
  <si>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</si>
  <si>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</si>
  <si>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</si>
  <si>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</si>
  <si>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</si>
  <si>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</si>
  <si>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</si>
  <si>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</si>
  <si>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</si>
  <si>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</si>
  <si>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</si>
  <si>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</si>
  <si>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</si>
  <si>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</si>
  <si>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</si>
  <si>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</si>
  <si>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</si>
  <si>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</si>
  <si>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</si>
  <si>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</si>
  <si>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</si>
  <si>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</si>
  <si>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</si>
  <si>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</si>
  <si>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</si>
  <si>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</si>
  <si>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</si>
  <si>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</si>
  <si>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</si>
  <si>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</si>
  <si>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</si>
  <si>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</si>
  <si>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</si>
  <si>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</si>
  <si>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</si>
  <si>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</si>
  <si>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</si>
  <si>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</si>
  <si>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</si>
  <si>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</si>
  <si>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</si>
  <si>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</si>
  <si>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</si>
  <si>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</si>
  <si>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</si>
  <si>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</si>
  <si>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</si>
  <si>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</si>
  <si>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</si>
  <si>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</si>
  <si>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</si>
  <si>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</si>
  <si>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</si>
  <si>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</si>
  <si>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</si>
  <si>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</si>
  <si>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</si>
  <si>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</si>
  <si>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</si>
  <si>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</si>
  <si>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</si>
  <si>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</si>
  <si>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</si>
  <si>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</si>
  <si>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</si>
  <si>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</si>
  <si>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</si>
  <si>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</si>
  <si>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</si>
  <si>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</si>
  <si>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</si>
  <si>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</si>
  <si>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</si>
  <si>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</si>
  <si>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</si>
  <si>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</si>
  <si>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</si>
  <si>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</si>
  <si>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</si>
  <si>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</si>
  <si>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</si>
  <si>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</si>
  <si>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</si>
  <si>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</si>
  <si>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</si>
  <si>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</si>
  <si>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</si>
  <si>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</si>
  <si>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</si>
  <si>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</si>
  <si>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</si>
  <si>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</si>
  <si>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</si>
  <si>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</si>
  <si>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</si>
  <si>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</si>
  <si>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</si>
  <si>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</si>
  <si>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</si>
  <si>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</si>
  <si>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</si>
  <si>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</si>
  <si>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</si>
  <si>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</si>
  <si>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</si>
  <si>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</si>
  <si>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</si>
  <si>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</si>
  <si>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</si>
  <si>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</si>
  <si>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</si>
  <si>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</si>
  <si>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</si>
  <si>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</si>
  <si>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</si>
  <si>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</si>
  <si>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</si>
  <si>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</si>
  <si>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</si>
  <si>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</si>
  <si>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</si>
  <si>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</si>
  <si>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</si>
  <si>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</si>
  <si>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</si>
  <si>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</si>
  <si>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</si>
  <si>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</si>
  <si>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</si>
  <si>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</si>
  <si>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</si>
  <si>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</si>
  <si>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</si>
  <si>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</si>
  <si>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</si>
  <si>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</si>
  <si>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</si>
  <si>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</si>
  <si>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</si>
  <si>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</si>
  <si>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</si>
  <si>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</si>
  <si>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</si>
  <si>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</si>
  <si>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</si>
  <si>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</si>
  <si>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</si>
  <si>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</si>
  <si>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</si>
  <si>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</si>
  <si>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</si>
  <si>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</si>
  <si>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</si>
  <si>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</si>
  <si>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</si>
  <si>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</si>
  <si>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</si>
  <si>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</si>
  <si>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</si>
  <si>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</si>
  <si>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</si>
  <si>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</si>
  <si>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</si>
  <si>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</si>
  <si>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</si>
  <si>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</si>
  <si>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</si>
  <si>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</si>
  <si>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</si>
  <si>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</si>
  <si>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</si>
  <si>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</si>
  <si>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</si>
  <si>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</si>
  <si>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</si>
  <si>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</si>
  <si>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</si>
  <si>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</si>
  <si>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</si>
  <si>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</si>
  <si>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</si>
  <si>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</si>
  <si>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</si>
  <si>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</si>
  <si>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</si>
  <si>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</si>
  <si>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</si>
  <si>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</si>
  <si>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</si>
  <si>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</si>
  <si>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</si>
  <si>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</si>
  <si>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</si>
  <si>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</si>
  <si>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</si>
  <si>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</si>
  <si>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</si>
  <si>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</si>
  <si>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</si>
  <si>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</si>
  <si>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</si>
  <si>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</si>
  <si>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</si>
  <si>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</si>
  <si>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</si>
  <si>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</si>
  <si>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</si>
  <si>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</si>
  <si>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</si>
  <si>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</si>
  <si>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</si>
  <si>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</si>
  <si>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</si>
  <si>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</si>
  <si>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</si>
  <si>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</si>
  <si>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</si>
  <si>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</si>
  <si>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</si>
  <si>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</si>
  <si>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</si>
  <si>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</si>
  <si>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</si>
  <si>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</si>
  <si>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</si>
  <si>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</si>
  <si>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</si>
  <si>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</si>
  <si>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</si>
  <si>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</si>
  <si>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</si>
  <si>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</si>
  <si>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</si>
  <si>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</si>
  <si>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</si>
  <si>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</si>
  <si>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</si>
  <si>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</si>
  <si>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</si>
  <si>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</si>
  <si>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</si>
  <si>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</si>
  <si>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</si>
  <si>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</si>
  <si>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</si>
  <si>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</si>
  <si>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</si>
  <si>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</si>
  <si>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</si>
  <si>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</si>
  <si>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</si>
  <si>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</si>
  <si>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</si>
  <si>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</si>
  <si>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</si>
  <si>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</si>
  <si>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</si>
  <si>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</si>
  <si>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</si>
  <si>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</si>
  <si>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</si>
  <si>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</si>
  <si>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</si>
  <si>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</si>
  <si>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</si>
  <si>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</si>
  <si>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</si>
  <si>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</si>
  <si>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</si>
  <si>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</si>
  <si>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</si>
  <si>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</si>
  <si>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</si>
  <si>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</si>
  <si>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</si>
  <si>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</si>
  <si>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</si>
  <si>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</si>
  <si>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</si>
  <si>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</si>
  <si>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</si>
  <si>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</si>
  <si>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</si>
  <si>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</si>
  <si>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</si>
  <si>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</si>
  <si>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</si>
  <si>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</si>
  <si>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</si>
  <si>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</si>
  <si>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</si>
  <si>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</si>
  <si>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</si>
  <si>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</si>
  <si>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</si>
  <si>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</si>
  <si>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</si>
  <si>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</si>
  <si>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</si>
  <si>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</si>
  <si>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</si>
  <si>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</si>
  <si>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</si>
  <si>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</si>
  <si>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</si>
  <si>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</si>
  <si>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</si>
  <si>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</si>
  <si>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</si>
  <si>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</si>
  <si>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</si>
  <si>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</si>
  <si>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</si>
  <si>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</si>
  <si>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</si>
  <si>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</si>
  <si>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</si>
  <si>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</si>
  <si>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</si>
  <si>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</si>
  <si>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</si>
  <si>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</si>
  <si>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</si>
  <si>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</si>
  <si>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</si>
  <si>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</si>
  <si>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</si>
  <si>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</si>
  <si>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</si>
  <si>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</si>
  <si>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</si>
  <si>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</si>
  <si>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</si>
  <si>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</si>
  <si>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</si>
  <si>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</si>
  <si>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</si>
  <si>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</si>
  <si>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</si>
  <si>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</si>
  <si>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</si>
  <si>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</si>
  <si>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</si>
  <si>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</si>
  <si>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</si>
  <si>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</si>
  <si>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</si>
  <si>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</si>
  <si>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</si>
  <si>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</si>
  <si>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</si>
  <si>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</si>
  <si>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</si>
  <si>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</si>
  <si>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</si>
  <si>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</si>
  <si>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</si>
  <si>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</si>
  <si>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</si>
  <si>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</si>
  <si>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</si>
  <si>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</si>
  <si>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</si>
  <si>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</si>
  <si>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</si>
  <si>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</si>
  <si>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</si>
  <si>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</si>
  <si>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</si>
  <si>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</si>
  <si>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</si>
  <si>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</si>
  <si>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</si>
  <si>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</si>
  <si>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</si>
  <si>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</si>
  <si>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</si>
  <si>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</si>
  <si>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</si>
  <si>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</si>
  <si>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</si>
  <si>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</si>
  <si>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</si>
  <si>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</si>
  <si>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</si>
  <si>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</si>
  <si>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</si>
  <si>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</si>
  <si>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</si>
  <si>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</si>
  <si>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</si>
  <si>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</si>
  <si>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</si>
  <si>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</si>
  <si>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</si>
  <si>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</si>
  <si>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</si>
  <si>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</si>
  <si>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</si>
  <si>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</si>
  <si>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</si>
  <si>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</si>
  <si>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</si>
  <si>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</si>
  <si>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</si>
  <si>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</si>
  <si>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</si>
  <si>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</si>
  <si>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</si>
  <si>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</si>
  <si>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</si>
  <si>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</si>
  <si>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</si>
  <si>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</si>
  <si>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</si>
  <si>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</si>
  <si>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</si>
  <si>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</si>
  <si>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</si>
  <si>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</si>
  <si>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</si>
  <si>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</si>
  <si>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</si>
  <si>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</si>
  <si>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</si>
  <si>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</si>
  <si>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</si>
  <si>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</si>
  <si>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</si>
  <si>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</si>
  <si>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</si>
  <si>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</si>
  <si>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</si>
  <si>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</si>
  <si>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</si>
  <si>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</si>
  <si>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</si>
  <si>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</si>
  <si>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</si>
  <si>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</si>
  <si>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</si>
  <si>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</si>
  <si>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</si>
  <si>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</si>
  <si>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</si>
  <si>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</si>
  <si>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</si>
  <si>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</si>
  <si>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</si>
  <si>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</si>
  <si>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</si>
  <si>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</si>
  <si>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</si>
  <si>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</si>
  <si>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</si>
  <si>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</si>
  <si>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</si>
  <si>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</si>
  <si>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</si>
  <si>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</si>
  <si>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</si>
  <si>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</si>
  <si>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</si>
  <si>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</si>
  <si>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</si>
  <si>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</si>
  <si>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</si>
  <si>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</si>
  <si>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</si>
  <si>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</si>
  <si>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</si>
  <si>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</si>
  <si>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</si>
  <si>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</si>
  <si>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</si>
  <si>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</si>
  <si>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</si>
  <si>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</si>
  <si>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</si>
  <si>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</si>
  <si>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</si>
  <si>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</si>
  <si>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</si>
  <si>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</si>
  <si>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</si>
  <si>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</si>
  <si>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</si>
  <si>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</si>
  <si>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</si>
  <si>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</si>
  <si>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</si>
  <si>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</si>
  <si>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</si>
  <si>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</si>
  <si>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</si>
  <si>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</si>
  <si>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</si>
  <si>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</si>
  <si>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</si>
  <si>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</si>
  <si>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</si>
  <si>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</si>
  <si>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</si>
  <si>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</si>
  <si>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</si>
  <si>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</si>
  <si>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</si>
  <si>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</si>
  <si>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</si>
  <si>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</si>
  <si>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</si>
  <si>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</si>
  <si>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</si>
  <si>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</si>
  <si>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</si>
  <si>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</si>
  <si>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</si>
  <si>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</si>
  <si>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</si>
  <si>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</si>
  <si>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</si>
  <si>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</si>
  <si>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</si>
  <si>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</si>
  <si>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</si>
  <si>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</si>
  <si>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</si>
  <si>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</si>
  <si>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</si>
  <si>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</si>
  <si>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</si>
  <si>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</si>
  <si>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</si>
  <si>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</si>
  <si>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</si>
  <si>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</si>
  <si>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</si>
  <si>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</si>
  <si>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</si>
  <si>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</si>
  <si>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</si>
  <si>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</si>
  <si>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</si>
  <si>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</si>
  <si>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</si>
  <si>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</si>
  <si>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</si>
  <si>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</si>
  <si>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</si>
  <si>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</si>
  <si>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</si>
  <si>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</si>
  <si>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</si>
  <si>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</si>
  <si>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</si>
  <si>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</si>
  <si>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</si>
  <si>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</si>
  <si>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</si>
  <si>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</si>
  <si>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</si>
  <si>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</si>
  <si>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</si>
  <si>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</si>
  <si>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</si>
  <si>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</si>
  <si>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</si>
  <si>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</si>
  <si>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</si>
  <si>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</si>
  <si>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</si>
  <si>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</si>
  <si>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</si>
  <si>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</si>
  <si>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</si>
  <si>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</si>
  <si>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</si>
  <si>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</si>
  <si>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</si>
  <si>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</si>
  <si>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</si>
  <si>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</si>
  <si>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</si>
  <si>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</si>
  <si>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</si>
  <si>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</si>
  <si>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</si>
  <si>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</si>
  <si>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</si>
  <si>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</si>
  <si>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</si>
  <si>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</si>
  <si>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</si>
  <si>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</si>
  <si>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</si>
  <si>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</si>
  <si>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</si>
  <si>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</si>
  <si>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</si>
  <si>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</si>
  <si>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</si>
  <si>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</si>
  <si>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</si>
  <si>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</si>
  <si>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</si>
  <si>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</si>
  <si>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</si>
  <si>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</si>
  <si>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</si>
  <si>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</si>
  <si>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</si>
  <si>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</si>
  <si>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</si>
  <si>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</si>
  <si>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</si>
  <si>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</si>
  <si>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</si>
  <si>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</si>
  <si>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</si>
  <si>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</si>
  <si>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</si>
  <si>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</si>
  <si>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</si>
  <si>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</si>
  <si>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</si>
  <si>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</si>
  <si>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</si>
  <si>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</si>
  <si>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</si>
  <si>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</si>
  <si>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</si>
  <si>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</si>
  <si>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</si>
  <si>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</si>
  <si>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</si>
  <si>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</si>
  <si>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</si>
  <si>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</si>
  <si>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</si>
  <si>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</si>
  <si>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</si>
  <si>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</si>
  <si>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</si>
  <si>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</si>
  <si>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</si>
  <si>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</si>
  <si>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</si>
  <si>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</si>
  <si>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</si>
  <si>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</si>
  <si>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</si>
  <si>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</si>
  <si>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</si>
  <si>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</si>
  <si>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</si>
  <si>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</si>
  <si>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</si>
  <si>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</si>
  <si>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</si>
  <si>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</si>
  <si>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</si>
  <si>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</si>
  <si>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</si>
  <si>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</si>
  <si>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</si>
  <si>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</si>
  <si>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</si>
  <si>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</si>
  <si>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</si>
  <si>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</si>
  <si>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</si>
  <si>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</si>
  <si>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</si>
  <si>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</si>
  <si>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</si>
  <si>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</si>
  <si>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</si>
  <si>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</si>
  <si>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</si>
  <si>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</si>
  <si>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</si>
  <si>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</si>
  <si>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</si>
  <si>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</si>
  <si>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</si>
  <si>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</si>
  <si>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</si>
  <si>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</si>
  <si>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</si>
  <si>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</si>
  <si>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</si>
  <si>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</si>
  <si>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</si>
  <si>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</si>
  <si>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</si>
  <si>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</si>
  <si>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</si>
  <si>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</si>
  <si>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</si>
  <si>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</si>
  <si>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</si>
  <si>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</si>
  <si>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</si>
  <si>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</si>
  <si>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</si>
  <si>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</si>
  <si>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</si>
  <si>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</si>
  <si>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</si>
  <si>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</si>
  <si>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</si>
  <si>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</si>
  <si>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</si>
  <si>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</si>
  <si>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</si>
  <si>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</si>
  <si>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</si>
  <si>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</si>
  <si>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</si>
  <si>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</si>
  <si>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</si>
  <si>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</si>
  <si>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</si>
  <si>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</si>
  <si>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</si>
  <si>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</si>
  <si>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</si>
  <si>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</si>
  <si>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</si>
  <si>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</si>
  <si>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</si>
  <si>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</si>
  <si>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</si>
  <si>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</si>
  <si>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</si>
  <si>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</si>
  <si>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</si>
  <si>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</si>
  <si>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</si>
  <si>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</si>
  <si>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</si>
  <si>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</si>
  <si>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</si>
  <si>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</si>
  <si>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</si>
  <si>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</si>
  <si>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</si>
  <si>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</si>
  <si>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</si>
  <si>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</si>
  <si>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</si>
  <si>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</si>
  <si>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</si>
  <si>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</si>
  <si>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</si>
  <si>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</si>
  <si>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</si>
  <si>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</si>
  <si>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</si>
  <si>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</si>
  <si>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</si>
  <si>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</si>
  <si>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</si>
  <si>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</si>
  <si>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</si>
  <si>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</si>
  <si>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</si>
  <si>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</si>
  <si>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</si>
  <si>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</si>
  <si>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</si>
  <si>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</si>
  <si>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</si>
  <si>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</si>
  <si>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</si>
  <si>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</si>
  <si>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</si>
  <si>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</si>
  <si>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</si>
  <si>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</si>
  <si>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</si>
  <si>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</si>
  <si>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</si>
  <si>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</si>
  <si>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</si>
  <si>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</si>
  <si>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</si>
  <si>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</si>
  <si>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</si>
  <si>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</si>
  <si>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</si>
  <si>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</si>
  <si>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</si>
  <si>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</si>
  <si>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</si>
  <si>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</si>
  <si>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</si>
  <si>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</si>
  <si>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</si>
  <si>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</si>
  <si>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</si>
  <si>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</si>
  <si>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</si>
  <si>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</si>
  <si>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</si>
  <si>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</si>
  <si>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</si>
  <si>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</si>
  <si>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</si>
  <si>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</si>
  <si>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</si>
  <si>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</si>
  <si>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</si>
  <si>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</si>
  <si>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</si>
  <si>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</si>
  <si>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</si>
  <si>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</si>
  <si>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</si>
  <si>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</si>
  <si>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</si>
  <si>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</si>
  <si>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</si>
  <si>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</si>
  <si>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</si>
  <si>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</si>
  <si>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</si>
  <si>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</si>
  <si>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</si>
  <si>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</si>
  <si>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</si>
  <si>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</si>
  <si>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</si>
  <si>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</si>
  <si>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</si>
  <si>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</si>
  <si>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</si>
  <si>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</si>
  <si>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</si>
  <si>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</si>
  <si>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</si>
  <si>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</si>
  <si>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</si>
  <si>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</si>
  <si>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</si>
  <si>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</si>
  <si>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</si>
  <si>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</si>
  <si>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</si>
  <si>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</si>
  <si>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</si>
  <si>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</si>
  <si>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</si>
  <si>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</si>
  <si>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</si>
  <si>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</si>
  <si>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</si>
  <si>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</si>
  <si>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</si>
  <si>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</si>
  <si>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</si>
  <si>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</si>
  <si>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</si>
  <si>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</si>
  <si>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</si>
  <si>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</si>
  <si>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</si>
  <si>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</si>
  <si>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</si>
  <si>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</si>
  <si>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</si>
  <si>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</si>
  <si>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</si>
  <si>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</si>
  <si>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</si>
  <si>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</si>
  <si>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</si>
  <si>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</si>
  <si>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</si>
  <si>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</si>
  <si>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</si>
  <si>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</si>
  <si>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</si>
  <si>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</si>
  <si>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</si>
  <si>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</si>
  <si>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</si>
  <si>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</si>
  <si>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</si>
  <si>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</si>
  <si>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</si>
  <si>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</si>
  <si>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</si>
  <si>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</si>
  <si>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</si>
  <si>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</si>
  <si>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</si>
  <si>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</si>
  <si>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</si>
  <si>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</si>
  <si>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</si>
  <si>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</si>
  <si>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</si>
  <si>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</si>
  <si>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</si>
  <si>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</si>
  <si>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</si>
  <si>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</si>
  <si>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</si>
  <si>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</si>
  <si>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</si>
  <si>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</si>
  <si>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</si>
  <si>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</si>
  <si>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</si>
  <si>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</si>
  <si>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</si>
  <si>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</si>
  <si>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</si>
  <si>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</si>
  <si>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</si>
  <si>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</si>
  <si>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</si>
  <si>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</si>
  <si>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</si>
  <si>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</si>
  <si>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</si>
  <si>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</si>
  <si>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</si>
  <si>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</si>
  <si>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</si>
  <si>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</si>
  <si>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</si>
  <si>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</si>
  <si>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</si>
  <si>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</si>
  <si>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</si>
  <si>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</si>
  <si>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</si>
  <si>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</si>
  <si>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</si>
  <si>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</si>
  <si>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</si>
  <si>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</si>
  <si>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</si>
  <si>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</si>
  <si>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</si>
  <si>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</si>
  <si>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</si>
  <si>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</si>
  <si>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</si>
  <si>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</si>
  <si>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</si>
  <si>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</si>
  <si>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</si>
  <si>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</si>
  <si>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</si>
  <si>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</si>
  <si>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</si>
  <si>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</si>
  <si>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</si>
  <si>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</si>
  <si>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</si>
  <si>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</si>
  <si>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</si>
  <si>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</si>
  <si>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</si>
  <si>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</si>
  <si>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</si>
  <si>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</si>
  <si>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</si>
  <si>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</si>
  <si>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</si>
  <si>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</si>
  <si>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</si>
  <si>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</si>
  <si>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</si>
  <si>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</si>
  <si>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</si>
  <si>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</si>
  <si>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</si>
  <si>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</si>
  <si>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</si>
  <si>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</si>
  <si>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</si>
  <si>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</si>
  <si>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</si>
  <si>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</si>
  <si>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</si>
  <si>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</si>
  <si>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</si>
  <si>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</si>
  <si>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</si>
  <si>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</si>
  <si>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</si>
  <si>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</si>
  <si>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</si>
  <si>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</si>
  <si>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</si>
  <si>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</si>
  <si>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</si>
  <si>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</si>
  <si>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</si>
  <si>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</si>
  <si>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</si>
  <si>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</si>
  <si>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</si>
  <si>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</si>
  <si>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</si>
  <si>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</si>
  <si>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</si>
  <si>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</si>
  <si>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</si>
  <si>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</si>
  <si>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</si>
  <si>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</si>
  <si>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</si>
  <si>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</si>
  <si>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</si>
  <si>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</si>
  <si>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</si>
  <si>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</si>
  <si>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</si>
  <si>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</si>
  <si>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</si>
  <si>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</si>
  <si>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</si>
  <si>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</si>
  <si>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</si>
  <si>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</si>
  <si>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</si>
  <si>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</si>
  <si>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</si>
  <si>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</si>
  <si>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</si>
  <si>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</si>
  <si>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</si>
  <si>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</si>
  <si>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</si>
  <si>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</si>
  <si>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</si>
  <si>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</si>
  <si>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</si>
  <si>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</si>
  <si>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</si>
  <si>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</si>
  <si>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</si>
  <si>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</si>
  <si>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</si>
  <si>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</si>
  <si>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</si>
  <si>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</si>
  <si>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</si>
  <si>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</si>
  <si>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</si>
  <si>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</si>
  <si>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</si>
  <si>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</si>
  <si>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</si>
  <si>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</si>
  <si>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</si>
  <si>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</si>
  <si>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</si>
  <si>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</si>
  <si>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</si>
  <si>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</si>
  <si>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</si>
  <si>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</si>
  <si>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</si>
  <si>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</si>
  <si>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</si>
  <si>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</si>
  <si>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</si>
  <si>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</si>
  <si>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</si>
  <si>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</si>
  <si>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</si>
  <si>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</si>
  <si>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</si>
  <si>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</si>
  <si>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</si>
  <si>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</si>
  <si>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</si>
  <si>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</si>
  <si>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</si>
  <si>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</si>
  <si>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</si>
  <si>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</si>
  <si>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</si>
  <si>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</si>
  <si>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</si>
  <si>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</si>
  <si>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</si>
  <si>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</si>
  <si>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</si>
  <si>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</si>
  <si>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</si>
  <si>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</si>
  <si>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</si>
  <si>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</si>
  <si>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</si>
  <si>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</si>
  <si>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</si>
  <si>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</si>
  <si>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</si>
  <si>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</si>
  <si>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</si>
  <si>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</si>
  <si>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</si>
  <si>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</si>
  <si>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</si>
  <si>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</si>
  <si>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</si>
  <si>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</si>
  <si>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</si>
  <si>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</si>
  <si>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</si>
  <si>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</si>
  <si>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</si>
  <si>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</si>
  <si>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</si>
  <si>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</si>
  <si>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</si>
  <si>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</si>
  <si>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</si>
  <si>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</si>
  <si>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</si>
  <si>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</si>
  <si>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</si>
  <si>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</si>
  <si>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</si>
  <si>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</si>
  <si>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</si>
  <si>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</si>
  <si>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</si>
  <si>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</si>
  <si>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</si>
  <si>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</si>
  <si>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</si>
  <si>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</si>
  <si>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</si>
  <si>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</si>
  <si>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</si>
  <si>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</si>
  <si>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</si>
  <si>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</si>
  <si>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</si>
  <si>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</si>
  <si>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</si>
  <si>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</si>
  <si>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</si>
  <si>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</si>
  <si>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</si>
  <si>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</si>
  <si>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</si>
  <si>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</si>
  <si>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</si>
  <si>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</si>
  <si>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</si>
  <si>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</si>
  <si>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</si>
  <si>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</si>
  <si>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</si>
  <si>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</si>
  <si>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</si>
  <si>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</si>
  <si>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</si>
  <si>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</si>
  <si>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</si>
  <si>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</si>
  <si>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</si>
  <si>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</si>
  <si>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</si>
  <si>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</si>
  <si>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</si>
  <si>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</si>
  <si>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</si>
  <si>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</si>
  <si>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</si>
  <si>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</si>
  <si>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</si>
  <si>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</si>
  <si>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</si>
  <si>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</si>
  <si>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</si>
  <si>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</si>
  <si>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</si>
  <si>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</si>
  <si>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</si>
  <si>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</si>
  <si>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</si>
  <si>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</si>
  <si>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</si>
  <si>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</si>
  <si>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</si>
  <si>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</si>
  <si>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</si>
  <si>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</si>
  <si>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</si>
  <si>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</si>
  <si>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</si>
  <si>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</si>
  <si>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</si>
  <si>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</si>
  <si>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</si>
  <si>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</si>
  <si>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</si>
  <si>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</si>
  <si>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</si>
  <si>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</si>
  <si>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</si>
  <si>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</si>
  <si>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</si>
  <si>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</si>
  <si>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</si>
  <si>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</si>
  <si>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</si>
  <si>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</si>
  <si>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</si>
  <si>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</si>
  <si>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</si>
  <si>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</si>
  <si>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</si>
  <si>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</si>
  <si>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</si>
  <si>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</si>
  <si>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</si>
  <si>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</si>
  <si>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</si>
  <si>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</si>
  <si>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</si>
  <si>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</si>
  <si>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</si>
  <si>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</si>
  <si>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</si>
  <si>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</si>
  <si>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</si>
  <si>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</si>
  <si>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</si>
  <si>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</si>
  <si>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</si>
  <si>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</si>
  <si>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</si>
  <si>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</si>
  <si>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</si>
  <si>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</si>
  <si>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</si>
  <si>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</si>
  <si>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</si>
  <si>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</si>
  <si>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</si>
  <si>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</si>
  <si>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</si>
  <si>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</si>
  <si>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</si>
  <si>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</si>
  <si>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</si>
  <si>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</si>
  <si>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</si>
  <si>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</si>
  <si>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</si>
  <si>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</si>
  <si>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</si>
  <si>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</si>
  <si>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</si>
  <si>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</si>
  <si>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</si>
  <si>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</si>
  <si>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</si>
  <si>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</si>
  <si>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</si>
  <si>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</si>
  <si>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</si>
  <si>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</si>
  <si>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</si>
  <si>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</si>
  <si>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</si>
  <si>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</si>
  <si>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</si>
  <si>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</si>
  <si>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</si>
  <si>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</si>
  <si>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</si>
  <si>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</si>
  <si>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</si>
  <si>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</si>
  <si>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</si>
  <si>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</si>
  <si>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</si>
  <si>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</si>
  <si>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</si>
  <si>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</si>
  <si>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</si>
  <si>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</si>
  <si>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</si>
  <si>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</si>
  <si>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</si>
  <si>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</si>
  <si>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</si>
  <si>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</si>
  <si>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</si>
  <si>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</si>
  <si>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</si>
  <si>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</si>
  <si>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</si>
  <si>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</si>
  <si>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</si>
  <si>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</si>
  <si>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</si>
  <si>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</si>
  <si>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</si>
  <si>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</si>
  <si>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</si>
  <si>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</si>
  <si>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</si>
  <si>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</si>
  <si>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</si>
  <si>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</si>
  <si>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</si>
  <si>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</si>
  <si>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</si>
  <si>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</si>
  <si>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</si>
  <si>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</si>
  <si>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</si>
  <si>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</si>
  <si>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</si>
  <si>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</si>
  <si>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</si>
  <si>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</si>
  <si>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</si>
  <si>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</si>
  <si>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</si>
  <si>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</si>
  <si>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</si>
  <si>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</si>
  <si>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</si>
  <si>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</si>
  <si>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</si>
  <si>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</si>
  <si>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</si>
  <si>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</si>
  <si>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</si>
  <si>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</si>
  <si>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</si>
  <si>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</si>
  <si>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</si>
  <si>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</si>
  <si>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</si>
  <si>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</si>
  <si>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</si>
  <si>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</si>
  <si>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</si>
  <si>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</si>
  <si>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</si>
  <si>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</si>
  <si>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</si>
  <si>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</si>
  <si>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</si>
  <si>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</si>
  <si>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</si>
  <si>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</si>
  <si>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</si>
  <si>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</si>
  <si>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</si>
  <si>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</si>
  <si>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</si>
  <si>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</si>
  <si>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</si>
  <si>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</si>
  <si>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</si>
  <si>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</si>
  <si>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</si>
  <si>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</si>
  <si>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</si>
  <si>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</si>
  <si>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</si>
  <si>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</si>
  <si>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</si>
  <si>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</si>
  <si>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</si>
  <si>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</si>
  <si>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</si>
  <si>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</si>
  <si>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</si>
  <si>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</si>
  <si>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</si>
  <si>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</si>
  <si>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</si>
  <si>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</si>
  <si>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</si>
  <si>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</si>
  <si>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</si>
  <si>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</si>
  <si>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</si>
  <si>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</si>
  <si>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</si>
  <si>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</si>
  <si>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</si>
  <si>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</si>
  <si>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</si>
  <si>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</si>
  <si>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</si>
  <si>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</si>
  <si>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</si>
  <si>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</si>
  <si>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</si>
  <si>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</si>
  <si>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</si>
  <si>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</si>
  <si>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</si>
  <si>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</si>
  <si>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</si>
  <si>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</si>
  <si>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</si>
  <si>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</si>
  <si>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</si>
  <si>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</si>
  <si>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</si>
  <si>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</si>
  <si>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</si>
  <si>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</si>
  <si>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</si>
  <si>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</si>
  <si>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</si>
  <si>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</si>
  <si>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</si>
  <si>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</si>
  <si>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</si>
  <si>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</si>
  <si>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</si>
  <si>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</si>
  <si>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</si>
  <si>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</si>
  <si>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</si>
  <si>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</si>
  <si>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</si>
  <si>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</si>
  <si>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</si>
  <si>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</si>
  <si>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</si>
  <si>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</si>
  <si>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</si>
  <si>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</si>
  <si>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</si>
  <si>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</si>
  <si>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</si>
  <si>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</si>
  <si>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</si>
  <si>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</si>
  <si>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</si>
  <si>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</si>
  <si>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</si>
  <si>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</si>
  <si>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</si>
  <si>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</si>
  <si>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</si>
  <si>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</si>
  <si>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</si>
  <si>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</si>
  <si>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</si>
  <si>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</si>
  <si>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</si>
  <si>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</si>
  <si>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</si>
  <si>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</si>
  <si>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</si>
  <si>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</si>
  <si>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</si>
  <si>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</si>
  <si>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</si>
  <si>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</si>
  <si>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</si>
  <si>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</si>
  <si>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</si>
  <si>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</si>
  <si>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</si>
  <si>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LaSalle</t>
  </si>
  <si>
    <t>900 Ninth Street</t>
  </si>
  <si>
    <t>Peru</t>
  </si>
  <si>
    <t>dmentgen@lphs.net</t>
  </si>
  <si>
    <t>Tim C. Custis, CPA</t>
  </si>
  <si>
    <t>tcustis@gorenzcpa.com</t>
  </si>
  <si>
    <t>Steve Wrobleski</t>
  </si>
  <si>
    <t>swrobleski@lphs.net</t>
  </si>
  <si>
    <t>815-223-1721</t>
  </si>
  <si>
    <t>815-223-3444</t>
  </si>
  <si>
    <t>x</t>
  </si>
  <si>
    <t>LaSalle-Peru High School No. 120</t>
  </si>
  <si>
    <t>No contracts for the year ended June 30, 2019</t>
  </si>
  <si>
    <t>Page 29, Line 80 "PLEASE ENTER CONTRACTS PAID IN THE CURRENT YEAR"</t>
  </si>
  <si>
    <t>For the current fiscal year under audit the district did not have any qualifying contracts</t>
  </si>
  <si>
    <t>exceeding the $25,000 limit</t>
  </si>
  <si>
    <t>Page 13, Line 220 - Perkins Secondary from SRAVTE</t>
  </si>
  <si>
    <t>Page 10, Line 106 - Class Supply Fees</t>
  </si>
  <si>
    <t>See PDF Version</t>
  </si>
  <si>
    <t>La Salle Peru Area Career Ctr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</si>
</sst>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1" fillId="0" borderId="157" xfId="17"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225137</xdr:colOff>
          <xdr:row>2</xdr:row>
          <xdr:rowOff>69274</xdr:rowOff>
        </xdr:from>
        <xdr:to>
          <xdr:col>1</xdr:col>
          <xdr:colOff>1139537</xdr:colOff>
          <xdr:row>6</xdr:row>
          <xdr:rowOff>107374</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1298864</xdr:colOff>
          <xdr:row>2</xdr:row>
          <xdr:rowOff>86591</xdr:rowOff>
        </xdr:from>
        <xdr:to>
          <xdr:col>1</xdr:col>
          <xdr:colOff>2209800</xdr:colOff>
          <xdr:row>6</xdr:row>
          <xdr:rowOff>124691</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1977" t="s">
        <v>405</v>
      </c>
      <c r="J1" s="1978"/>
      <c r="K1" s="1978"/>
      <c r="L1" s="1978"/>
      <c r="M1" s="1978"/>
      <c r="N1" s="1978"/>
      <c r="O1" s="1978"/>
      <c r="P1" s="1978"/>
      <c r="Q1" s="1978"/>
      <c r="R1" s="1978"/>
      <c r="S1" s="1978"/>
    </row>
    <row r="2" spans="1:28" ht="12" customHeight="1" x14ac:dyDescent="0.2">
      <c r="A2" s="47" t="s">
        <v>1993</v>
      </c>
      <c r="D2" s="48"/>
      <c r="I2" s="1979" t="s">
        <v>979</v>
      </c>
      <c r="J2" s="1978"/>
      <c r="K2" s="1978"/>
      <c r="L2" s="1978"/>
      <c r="M2" s="1978"/>
      <c r="N2" s="1978"/>
      <c r="O2" s="1978"/>
      <c r="P2" s="1978"/>
      <c r="Q2" s="1978"/>
      <c r="R2" s="1978"/>
      <c r="S2" s="1978"/>
    </row>
    <row r="3" spans="1:28" ht="12" customHeight="1" x14ac:dyDescent="0.2">
      <c r="A3" s="155" t="s">
        <v>1945</v>
      </c>
      <c r="B3" s="156"/>
      <c r="C3" s="156"/>
      <c r="D3" s="157"/>
      <c r="I3" s="1979" t="s">
        <v>52</v>
      </c>
      <c r="J3" s="1978"/>
      <c r="K3" s="1978"/>
      <c r="L3" s="1978"/>
      <c r="M3" s="1978"/>
      <c r="N3" s="1978"/>
      <c r="O3" s="1978"/>
      <c r="P3" s="1978"/>
      <c r="Q3" s="1978"/>
      <c r="R3" s="1978"/>
      <c r="S3" s="1978"/>
    </row>
    <row r="4" spans="1:28" ht="12" customHeight="1" x14ac:dyDescent="0.2">
      <c r="A4" s="37"/>
      <c r="I4" s="1979" t="s">
        <v>524</v>
      </c>
      <c r="J4" s="1978"/>
      <c r="K4" s="1978"/>
      <c r="L4" s="1978"/>
      <c r="M4" s="1978"/>
      <c r="N4" s="1978"/>
      <c r="O4" s="1978"/>
      <c r="P4" s="1978"/>
      <c r="Q4" s="1978"/>
      <c r="R4" s="1978"/>
      <c r="S4" s="1978"/>
    </row>
    <row r="5" spans="1:28" ht="14.1" customHeight="1" x14ac:dyDescent="0.2">
      <c r="B5" s="104"/>
      <c r="C5" s="26" t="s">
        <v>910</v>
      </c>
      <c r="D5" s="84"/>
      <c r="E5" s="84"/>
      <c r="H5" s="38"/>
      <c r="I5" s="1987" t="s">
        <v>680</v>
      </c>
      <c r="J5" s="1986"/>
      <c r="K5" s="1986"/>
      <c r="L5" s="1986"/>
      <c r="M5" s="1986"/>
      <c r="N5" s="1986"/>
      <c r="O5" s="1986"/>
      <c r="P5" s="1986"/>
      <c r="Q5" s="1986"/>
      <c r="R5" s="1986"/>
      <c r="S5" s="1986"/>
    </row>
    <row r="6" spans="1:28" ht="14.1" customHeight="1" x14ac:dyDescent="0.2">
      <c r="B6" s="104" t="s">
        <v>2070</v>
      </c>
      <c r="C6" s="26" t="s">
        <v>911</v>
      </c>
      <c r="D6" s="84"/>
      <c r="E6" s="84"/>
      <c r="I6" s="1985" t="s">
        <v>883</v>
      </c>
      <c r="J6" s="1986"/>
      <c r="K6" s="1986"/>
      <c r="L6" s="1986"/>
      <c r="M6" s="1986"/>
      <c r="N6" s="1986"/>
      <c r="O6" s="1986"/>
      <c r="P6" s="1986"/>
      <c r="Q6" s="1986"/>
      <c r="R6" s="1986"/>
      <c r="S6" s="1986"/>
    </row>
    <row r="7" spans="1:28" ht="12.2" customHeight="1" x14ac:dyDescent="0.2">
      <c r="I7" s="1980">
        <v>43646</v>
      </c>
      <c r="J7" s="1981"/>
      <c r="K7" s="1981"/>
      <c r="L7" s="1981"/>
      <c r="M7" s="1981"/>
      <c r="N7" s="1981"/>
      <c r="O7" s="1981"/>
      <c r="P7" s="1981"/>
      <c r="Q7" s="1981"/>
      <c r="R7" s="1981"/>
      <c r="S7" s="198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2" t="s">
        <v>674</v>
      </c>
      <c r="J9" s="1983"/>
      <c r="K9" s="1983"/>
      <c r="L9" s="1983"/>
      <c r="M9" s="1983"/>
      <c r="N9" s="1983"/>
      <c r="O9" s="1983"/>
      <c r="P9" s="1983"/>
      <c r="Q9" s="1983"/>
      <c r="R9" s="1983"/>
      <c r="S9" s="1984"/>
      <c r="T9" s="1998" t="s">
        <v>533</v>
      </c>
      <c r="U9" s="1999"/>
      <c r="V9" s="1999"/>
      <c r="W9" s="1999"/>
      <c r="X9" s="1999"/>
      <c r="Y9" s="1999"/>
      <c r="Z9" s="1999"/>
      <c r="AA9" s="2000"/>
    </row>
    <row r="10" spans="1:28" ht="13.5" customHeight="1" x14ac:dyDescent="0.2">
      <c r="A10" s="2005" t="s">
        <v>675</v>
      </c>
      <c r="B10" s="2006"/>
      <c r="C10" s="2006"/>
      <c r="D10" s="2006"/>
      <c r="E10" s="2006"/>
      <c r="F10" s="2006"/>
      <c r="G10" s="2006"/>
      <c r="H10" s="2007"/>
      <c r="I10" s="29"/>
      <c r="J10" s="30"/>
      <c r="K10" s="28"/>
      <c r="R10" s="30"/>
      <c r="S10" s="30"/>
      <c r="T10" s="2001"/>
      <c r="U10" s="1986"/>
      <c r="V10" s="1986"/>
      <c r="W10" s="1986"/>
      <c r="X10" s="1986"/>
      <c r="Y10" s="1986"/>
      <c r="Z10" s="1986"/>
      <c r="AA10" s="1992"/>
    </row>
    <row r="11" spans="1:28" ht="14.25" customHeight="1" x14ac:dyDescent="0.2">
      <c r="A11" s="2008" t="s">
        <v>955</v>
      </c>
      <c r="B11" s="2009"/>
      <c r="C11" s="2009"/>
      <c r="D11" s="2009"/>
      <c r="E11" s="2009"/>
      <c r="F11" s="2009"/>
      <c r="G11" s="2009"/>
      <c r="H11" s="2010"/>
      <c r="I11" s="27"/>
      <c r="J11" s="74"/>
      <c r="K11" s="27"/>
      <c r="O11" s="148" t="s">
        <v>2070</v>
      </c>
      <c r="P11" s="100" t="s">
        <v>201</v>
      </c>
      <c r="Q11" s="30"/>
      <c r="R11" s="28"/>
      <c r="S11" s="27"/>
      <c r="T11" s="2002"/>
      <c r="U11" s="2003"/>
      <c r="V11" s="2003"/>
      <c r="W11" s="2003"/>
      <c r="X11" s="2003"/>
      <c r="Y11" s="2003"/>
      <c r="Z11" s="2003"/>
      <c r="AA11" s="200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2">
        <v>35050120040</v>
      </c>
      <c r="B13" s="2013"/>
      <c r="C13" s="2013"/>
      <c r="D13" s="2013"/>
      <c r="E13" s="2013"/>
      <c r="F13" s="2013"/>
      <c r="G13" s="2013"/>
      <c r="H13" s="2014"/>
      <c r="I13" s="31"/>
      <c r="J13" s="30"/>
      <c r="K13" s="28"/>
      <c r="L13" s="30"/>
      <c r="M13" s="30"/>
      <c r="N13" s="30"/>
      <c r="O13" s="30"/>
      <c r="P13" s="30"/>
      <c r="Q13" s="30"/>
      <c r="R13" s="30"/>
      <c r="S13" s="30"/>
      <c r="T13" s="2017" t="s">
        <v>2072</v>
      </c>
      <c r="U13" s="2018"/>
      <c r="V13" s="2018"/>
      <c r="W13" s="2018"/>
      <c r="X13" s="2018"/>
      <c r="Y13" s="2019"/>
      <c r="Z13" s="2019"/>
      <c r="AA13" s="202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1" t="s">
        <v>2073</v>
      </c>
      <c r="B15" s="2015"/>
      <c r="C15" s="2015"/>
      <c r="D15" s="2015"/>
      <c r="E15" s="2015"/>
      <c r="F15" s="2015"/>
      <c r="G15" s="2015"/>
      <c r="H15" s="2016"/>
      <c r="T15" s="2021" t="s">
        <v>2077</v>
      </c>
      <c r="U15" s="1965"/>
      <c r="V15" s="1965"/>
      <c r="W15" s="1965"/>
      <c r="X15" s="1965"/>
      <c r="Y15" s="2022"/>
      <c r="Z15" s="2022"/>
      <c r="AA15" s="202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1" t="s">
        <v>2092</v>
      </c>
      <c r="B17" s="1972"/>
      <c r="C17" s="1972"/>
      <c r="D17" s="1972"/>
      <c r="E17" s="1972"/>
      <c r="F17" s="1972"/>
      <c r="G17" s="1972"/>
      <c r="H17" s="1997"/>
      <c r="T17" s="2028" t="s">
        <v>2064</v>
      </c>
      <c r="U17" s="2029"/>
      <c r="V17" s="2029"/>
      <c r="W17" s="2029"/>
      <c r="X17" s="2029"/>
      <c r="Y17" s="2029"/>
      <c r="Z17" s="2029"/>
      <c r="AA17" s="2030"/>
    </row>
    <row r="18" spans="1:27" ht="13.5" customHeight="1" x14ac:dyDescent="0.2">
      <c r="A18" s="85" t="s">
        <v>530</v>
      </c>
      <c r="B18" s="76"/>
      <c r="C18" s="72"/>
      <c r="D18" s="76"/>
      <c r="E18" s="76"/>
      <c r="F18" s="76"/>
      <c r="G18" s="76"/>
      <c r="H18" s="56"/>
      <c r="I18" s="1996" t="s">
        <v>676</v>
      </c>
      <c r="J18" s="1947"/>
      <c r="K18" s="1947"/>
      <c r="L18" s="1947"/>
      <c r="M18" s="1947"/>
      <c r="N18" s="1947"/>
      <c r="O18" s="1947"/>
      <c r="P18" s="1947"/>
      <c r="Q18" s="1947"/>
      <c r="R18" s="1947"/>
      <c r="S18" s="1948"/>
      <c r="T18" s="85" t="s">
        <v>711</v>
      </c>
      <c r="U18" s="51"/>
      <c r="V18" s="72"/>
      <c r="W18" s="50"/>
      <c r="X18" s="85" t="s">
        <v>266</v>
      </c>
      <c r="Y18" s="81"/>
      <c r="Z18" s="159" t="s">
        <v>677</v>
      </c>
      <c r="AA18" s="46"/>
    </row>
    <row r="19" spans="1:27" ht="13.5" customHeight="1" x14ac:dyDescent="0.2">
      <c r="A19" s="2011" t="s">
        <v>2074</v>
      </c>
      <c r="B19" s="1957"/>
      <c r="C19" s="1957"/>
      <c r="D19" s="1957"/>
      <c r="E19" s="1957"/>
      <c r="F19" s="1957"/>
      <c r="G19" s="1957"/>
      <c r="H19" s="1937"/>
      <c r="I19" s="30"/>
      <c r="J19" s="99"/>
      <c r="K19" s="40"/>
      <c r="L19" s="38"/>
      <c r="M19" s="112" t="s">
        <v>315</v>
      </c>
      <c r="P19" s="27"/>
      <c r="Q19" s="27"/>
      <c r="R19" s="27"/>
      <c r="S19" s="31"/>
      <c r="T19" s="2011" t="s">
        <v>2065</v>
      </c>
      <c r="U19" s="1936"/>
      <c r="V19" s="1936"/>
      <c r="W19" s="1937"/>
      <c r="X19" s="2026" t="s">
        <v>2066</v>
      </c>
      <c r="Y19" s="2027"/>
      <c r="Z19" s="2024">
        <v>61614</v>
      </c>
      <c r="AA19" s="202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5" t="s">
        <v>2075</v>
      </c>
      <c r="B21" s="1936"/>
      <c r="C21" s="1936"/>
      <c r="D21" s="1936"/>
      <c r="E21" s="1936"/>
      <c r="F21" s="1936"/>
      <c r="G21" s="1936"/>
      <c r="H21" s="1937"/>
      <c r="I21" s="1991" t="s">
        <v>678</v>
      </c>
      <c r="J21" s="1986"/>
      <c r="K21" s="1986"/>
      <c r="L21" s="1986"/>
      <c r="M21" s="1986"/>
      <c r="N21" s="1986"/>
      <c r="O21" s="1986"/>
      <c r="P21" s="1986"/>
      <c r="Q21" s="1986"/>
      <c r="R21" s="1986"/>
      <c r="S21" s="1992"/>
      <c r="T21" s="2035" t="s">
        <v>2067</v>
      </c>
      <c r="U21" s="2036"/>
      <c r="V21" s="2036"/>
      <c r="W21" s="2036"/>
      <c r="X21" s="2041" t="s">
        <v>2068</v>
      </c>
      <c r="Y21" s="2042"/>
      <c r="Z21" s="2042"/>
      <c r="AA21" s="2043"/>
    </row>
    <row r="22" spans="1:27" ht="13.5" customHeight="1" x14ac:dyDescent="0.2">
      <c r="A22" s="87" t="s">
        <v>531</v>
      </c>
      <c r="B22" s="59"/>
      <c r="C22" s="59"/>
      <c r="D22" s="59"/>
      <c r="E22" s="59"/>
      <c r="F22" s="59"/>
      <c r="G22" s="59"/>
      <c r="H22" s="60"/>
      <c r="I22" s="1993" t="s">
        <v>1429</v>
      </c>
      <c r="J22" s="1994"/>
      <c r="K22" s="1994"/>
      <c r="L22" s="1994"/>
      <c r="M22" s="1994"/>
      <c r="N22" s="1994"/>
      <c r="O22" s="1994"/>
      <c r="P22" s="1994"/>
      <c r="Q22" s="1994"/>
      <c r="R22" s="1994"/>
      <c r="S22" s="1995"/>
      <c r="T22" s="85" t="s">
        <v>1516</v>
      </c>
      <c r="U22" s="51"/>
      <c r="V22" s="72"/>
      <c r="W22" s="51"/>
      <c r="X22" s="160" t="s">
        <v>1318</v>
      </c>
      <c r="Z22" s="45"/>
      <c r="AA22" s="46"/>
    </row>
    <row r="23" spans="1:27" ht="13.5" customHeight="1" x14ac:dyDescent="0.2">
      <c r="A23" s="1988" t="s">
        <v>2076</v>
      </c>
      <c r="B23" s="1989"/>
      <c r="C23" s="1989"/>
      <c r="D23" s="1989"/>
      <c r="E23" s="1989"/>
      <c r="F23" s="1989"/>
      <c r="G23" s="1989"/>
      <c r="H23" s="1990"/>
      <c r="T23" s="1971" t="s">
        <v>2069</v>
      </c>
      <c r="U23" s="2034"/>
      <c r="V23" s="2034"/>
      <c r="W23" s="2034"/>
      <c r="X23" s="2038">
        <v>44501</v>
      </c>
      <c r="Y23" s="2039"/>
      <c r="Z23" s="2039"/>
      <c r="AA23" s="2040"/>
    </row>
    <row r="24" spans="1:27" ht="14.1" customHeight="1" x14ac:dyDescent="0.2">
      <c r="A24" s="88" t="s">
        <v>677</v>
      </c>
      <c r="B24" s="49"/>
      <c r="C24" s="49"/>
      <c r="D24" s="49"/>
      <c r="E24" s="49"/>
      <c r="F24" s="49"/>
      <c r="G24" s="49"/>
      <c r="H24" s="61"/>
      <c r="J24" s="1958" t="str">
        <f>IF(B5="x",IF(AUDITCHECK!D29="AFR form Incomplete.","",IF(AUDITCHECK!D29="Deficit reduction plan is required.","School District must complete a deficit reduction plan in the 2019-2020 Budget",)),"")</f>
        <v/>
      </c>
      <c r="K24" s="1958"/>
      <c r="L24" s="1958"/>
      <c r="M24" s="1958"/>
      <c r="N24" s="1958"/>
      <c r="O24" s="1958"/>
      <c r="P24" s="1958"/>
      <c r="Q24" s="1958"/>
      <c r="R24" s="1958"/>
      <c r="S24" s="1959"/>
      <c r="T24" s="105" t="s">
        <v>531</v>
      </c>
      <c r="U24" s="106"/>
      <c r="V24" s="106"/>
      <c r="W24" s="106"/>
      <c r="X24" s="107"/>
      <c r="Y24" s="107"/>
      <c r="Z24" s="107"/>
      <c r="AA24" s="108"/>
    </row>
    <row r="25" spans="1:27" ht="14.1" customHeight="1" x14ac:dyDescent="0.2">
      <c r="A25" s="1935">
        <v>61354</v>
      </c>
      <c r="B25" s="1936"/>
      <c r="C25" s="1936"/>
      <c r="D25" s="1936"/>
      <c r="E25" s="1936"/>
      <c r="F25" s="1936"/>
      <c r="G25" s="1936"/>
      <c r="H25" s="1937"/>
      <c r="I25" s="113"/>
      <c r="J25" s="1960"/>
      <c r="K25" s="1960"/>
      <c r="L25" s="1960"/>
      <c r="M25" s="1960"/>
      <c r="N25" s="1960"/>
      <c r="O25" s="1960"/>
      <c r="P25" s="1960"/>
      <c r="Q25" s="1960"/>
      <c r="R25" s="1960"/>
      <c r="S25" s="1961"/>
      <c r="T25" s="2031" t="s">
        <v>2078</v>
      </c>
      <c r="U25" s="2032"/>
      <c r="V25" s="2032"/>
      <c r="W25" s="2032"/>
      <c r="X25" s="2032"/>
      <c r="Y25" s="2032"/>
      <c r="Z25" s="2032"/>
      <c r="AA25" s="203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6" t="s">
        <v>1511</v>
      </c>
      <c r="J27" s="1947"/>
      <c r="K27" s="1947"/>
      <c r="L27" s="1947"/>
      <c r="M27" s="1947"/>
      <c r="N27" s="1947"/>
      <c r="O27" s="1947"/>
      <c r="P27" s="1947"/>
      <c r="Q27" s="1947"/>
      <c r="R27" s="1947"/>
      <c r="S27" s="194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2070</v>
      </c>
      <c r="M29" s="40" t="s">
        <v>99</v>
      </c>
      <c r="N29" s="32" t="s">
        <v>1523</v>
      </c>
      <c r="O29" s="32"/>
      <c r="P29" s="32"/>
      <c r="Q29" s="32"/>
      <c r="R29" s="32"/>
      <c r="S29" s="123"/>
      <c r="T29" s="6"/>
      <c r="U29" s="6"/>
      <c r="V29" s="6"/>
      <c r="W29" s="6"/>
      <c r="X29" s="6"/>
      <c r="Y29" s="6"/>
      <c r="Z29" s="6"/>
      <c r="AA29" s="132"/>
    </row>
    <row r="30" spans="1:27" ht="13.5" customHeight="1" x14ac:dyDescent="0.2">
      <c r="A30" s="153"/>
      <c r="B30" s="136" t="s">
        <v>2070</v>
      </c>
      <c r="C30" s="124" t="s">
        <v>1164</v>
      </c>
      <c r="D30" s="28"/>
      <c r="E30" s="28"/>
      <c r="F30" s="140"/>
      <c r="G30" s="114"/>
      <c r="H30" s="114"/>
      <c r="I30" s="54"/>
      <c r="J30" s="102"/>
      <c r="K30" s="28" t="s">
        <v>576</v>
      </c>
      <c r="L30" s="148" t="s">
        <v>2070</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2070</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7"/>
      <c r="Q35" s="1936"/>
      <c r="R35" s="193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1" t="s">
        <v>2079</v>
      </c>
      <c r="B38" s="1972"/>
      <c r="C38" s="1972"/>
      <c r="D38" s="1972"/>
      <c r="E38" s="1972"/>
      <c r="F38" s="1936"/>
      <c r="G38" s="1936"/>
      <c r="H38" s="1937"/>
      <c r="I38" s="1964"/>
      <c r="J38" s="1965"/>
      <c r="K38" s="1965"/>
      <c r="L38" s="1965"/>
      <c r="M38" s="1965"/>
      <c r="N38" s="1965"/>
      <c r="O38" s="1965"/>
      <c r="P38" s="1966"/>
      <c r="Q38" s="1966"/>
      <c r="R38" s="1966"/>
      <c r="S38" s="1967"/>
      <c r="T38" s="2021"/>
      <c r="U38" s="1965"/>
      <c r="V38" s="1965"/>
      <c r="W38" s="1965"/>
      <c r="X38" s="1966"/>
      <c r="Y38" s="1966"/>
      <c r="Z38" s="1966"/>
      <c r="AA38" s="1967"/>
    </row>
    <row r="39" spans="1:27" ht="12" customHeight="1" x14ac:dyDescent="0.2">
      <c r="A39" s="1941" t="s">
        <v>531</v>
      </c>
      <c r="B39" s="1942"/>
      <c r="C39" s="72"/>
      <c r="D39" s="69"/>
      <c r="E39" s="69"/>
      <c r="F39" s="79"/>
      <c r="G39" s="69"/>
      <c r="H39" s="56"/>
      <c r="I39" s="1941" t="s">
        <v>531</v>
      </c>
      <c r="J39" s="1942"/>
      <c r="K39" s="1942"/>
      <c r="L39" s="1942"/>
      <c r="M39" s="1942"/>
      <c r="N39" s="67"/>
      <c r="O39" s="72"/>
      <c r="P39" s="72"/>
      <c r="Q39" s="78"/>
      <c r="R39" s="72"/>
      <c r="S39" s="56"/>
      <c r="T39" s="72" t="s">
        <v>531</v>
      </c>
      <c r="U39" s="51"/>
      <c r="V39" s="72"/>
      <c r="W39" s="50"/>
      <c r="X39" s="78"/>
      <c r="Y39" s="45"/>
      <c r="Z39" s="45"/>
      <c r="AA39" s="46"/>
    </row>
    <row r="40" spans="1:27" ht="13.5" customHeight="1" x14ac:dyDescent="0.2">
      <c r="A40" s="1949" t="s">
        <v>2080</v>
      </c>
      <c r="B40" s="1950"/>
      <c r="C40" s="1951"/>
      <c r="D40" s="1951"/>
      <c r="E40" s="1951"/>
      <c r="F40" s="1952"/>
      <c r="G40" s="1952"/>
      <c r="H40" s="1953"/>
      <c r="I40" s="1974"/>
      <c r="J40" s="1975"/>
      <c r="K40" s="1975"/>
      <c r="L40" s="1975"/>
      <c r="M40" s="1975"/>
      <c r="N40" s="1975"/>
      <c r="O40" s="1975"/>
      <c r="P40" s="1975"/>
      <c r="Q40" s="1975"/>
      <c r="R40" s="1975"/>
      <c r="S40" s="1976"/>
      <c r="T40" s="1974"/>
      <c r="U40" s="2037"/>
      <c r="V40" s="1975"/>
      <c r="W40" s="1975"/>
      <c r="X40" s="1975"/>
      <c r="Y40" s="1975"/>
      <c r="Z40" s="1975"/>
      <c r="AA40" s="197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t="s">
        <v>2081</v>
      </c>
      <c r="B42" s="1955"/>
      <c r="C42" s="1956"/>
      <c r="D42" s="1954" t="s">
        <v>2082</v>
      </c>
      <c r="E42" s="1955"/>
      <c r="F42" s="1955"/>
      <c r="G42" s="1955"/>
      <c r="H42" s="1956"/>
      <c r="I42" s="1938"/>
      <c r="J42" s="1939"/>
      <c r="K42" s="1939"/>
      <c r="L42" s="1939"/>
      <c r="M42" s="1939"/>
      <c r="N42" s="1939"/>
      <c r="O42" s="1940"/>
      <c r="P42" s="1973"/>
      <c r="Q42" s="1939"/>
      <c r="R42" s="1939"/>
      <c r="S42" s="1940"/>
      <c r="T42" s="1938"/>
      <c r="U42" s="1939"/>
      <c r="V42" s="1939"/>
      <c r="W42" s="1940"/>
      <c r="X42" s="1973"/>
      <c r="Y42" s="1939"/>
      <c r="Z42" s="1939"/>
      <c r="AA42" s="194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8"/>
      <c r="B44" s="1969"/>
      <c r="C44" s="1969"/>
      <c r="D44" s="1969"/>
      <c r="E44" s="1969"/>
      <c r="F44" s="1969"/>
      <c r="G44" s="1969"/>
      <c r="H44" s="1970"/>
      <c r="I44" s="1943"/>
      <c r="J44" s="1944"/>
      <c r="K44" s="1944"/>
      <c r="L44" s="1944"/>
      <c r="M44" s="1944"/>
      <c r="N44" s="1944"/>
      <c r="O44" s="1944"/>
      <c r="P44" s="1944"/>
      <c r="Q44" s="1944"/>
      <c r="R44" s="1944"/>
      <c r="S44" s="1945"/>
      <c r="T44" s="1943"/>
      <c r="U44" s="1962"/>
      <c r="V44" s="1962"/>
      <c r="W44" s="1962"/>
      <c r="X44" s="1962"/>
      <c r="Y44" s="1962"/>
      <c r="Z44" s="1944"/>
      <c r="AA44" s="194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0</v>
      </c>
      <c r="C4" s="1521"/>
      <c r="D4" s="1749">
        <f>B4-C4</f>
        <v>0</v>
      </c>
      <c r="E4" s="1521"/>
      <c r="F4" s="1749">
        <f>E4-C4</f>
        <v>0</v>
      </c>
    </row>
    <row r="5" spans="1:6" ht="13.7" customHeight="1" x14ac:dyDescent="0.2">
      <c r="A5" s="712" t="s">
        <v>870</v>
      </c>
      <c r="B5" s="1747">
        <f>'Revenues 9-14'!D5</f>
        <v>0</v>
      </c>
      <c r="C5" s="582"/>
      <c r="D5" s="1750">
        <f t="shared" ref="D5:D18" si="0">B5-C5</f>
        <v>0</v>
      </c>
      <c r="E5" s="582"/>
      <c r="F5" s="1750">
        <f>E5-C5</f>
        <v>0</v>
      </c>
    </row>
    <row r="6" spans="1:6" ht="13.7" customHeight="1" x14ac:dyDescent="0.2">
      <c r="A6" s="712" t="s">
        <v>411</v>
      </c>
      <c r="B6" s="1747">
        <f>'Revenues 9-14'!E5</f>
        <v>0</v>
      </c>
      <c r="C6" s="582"/>
      <c r="D6" s="1750">
        <f t="shared" si="0"/>
        <v>0</v>
      </c>
      <c r="E6" s="582"/>
      <c r="F6" s="1750">
        <f t="shared" ref="F6:F18" si="1">E6-C6</f>
        <v>0</v>
      </c>
    </row>
    <row r="7" spans="1:6" ht="13.7" customHeight="1" x14ac:dyDescent="0.2">
      <c r="A7" s="712" t="s">
        <v>155</v>
      </c>
      <c r="B7" s="1747">
        <f>'Revenues 9-14'!F5</f>
        <v>0</v>
      </c>
      <c r="C7" s="582"/>
      <c r="D7" s="1750">
        <f t="shared" si="0"/>
        <v>0</v>
      </c>
      <c r="E7" s="582"/>
      <c r="F7" s="1750">
        <f t="shared" si="1"/>
        <v>0</v>
      </c>
    </row>
    <row r="8" spans="1:6" ht="13.7" customHeight="1" x14ac:dyDescent="0.2">
      <c r="A8" s="712" t="s">
        <v>1179</v>
      </c>
      <c r="B8" s="1747">
        <f>'Revenues 9-14'!G5</f>
        <v>0</v>
      </c>
      <c r="C8" s="582"/>
      <c r="D8" s="1750">
        <f t="shared" si="0"/>
        <v>0</v>
      </c>
      <c r="E8" s="582"/>
      <c r="F8" s="1750">
        <f t="shared" si="1"/>
        <v>0</v>
      </c>
    </row>
    <row r="9" spans="1:6" ht="13.7" customHeight="1" x14ac:dyDescent="0.2">
      <c r="A9" s="712" t="s">
        <v>408</v>
      </c>
      <c r="B9" s="1747">
        <f>'Revenues 9-14'!H5</f>
        <v>0</v>
      </c>
      <c r="C9" s="582"/>
      <c r="D9" s="1750">
        <f t="shared" si="0"/>
        <v>0</v>
      </c>
      <c r="E9" s="582"/>
      <c r="F9" s="1750">
        <f t="shared" si="1"/>
        <v>0</v>
      </c>
    </row>
    <row r="10" spans="1:6" ht="13.7" customHeight="1" x14ac:dyDescent="0.2">
      <c r="A10" s="712" t="s">
        <v>407</v>
      </c>
      <c r="B10" s="1747">
        <f>'Revenues 9-14'!I5</f>
        <v>0</v>
      </c>
      <c r="C10" s="582"/>
      <c r="D10" s="1750">
        <f t="shared" si="0"/>
        <v>0</v>
      </c>
      <c r="E10" s="582"/>
      <c r="F10" s="1750">
        <f t="shared" si="1"/>
        <v>0</v>
      </c>
    </row>
    <row r="11" spans="1:6" x14ac:dyDescent="0.2">
      <c r="A11" s="712" t="s">
        <v>409</v>
      </c>
      <c r="B11" s="1747">
        <f>'Revenues 9-14'!J5</f>
        <v>0</v>
      </c>
      <c r="C11" s="582"/>
      <c r="D11" s="1750">
        <f t="shared" si="0"/>
        <v>0</v>
      </c>
      <c r="E11" s="582"/>
      <c r="F11" s="1750">
        <f t="shared" si="1"/>
        <v>0</v>
      </c>
    </row>
    <row r="12" spans="1:6" ht="13.7" customHeight="1" x14ac:dyDescent="0.2">
      <c r="A12" s="712" t="s">
        <v>157</v>
      </c>
      <c r="B12" s="1747">
        <f>'Revenues 9-14'!K5</f>
        <v>0</v>
      </c>
      <c r="C12" s="582"/>
      <c r="D12" s="1750">
        <f t="shared" si="0"/>
        <v>0</v>
      </c>
      <c r="E12" s="582"/>
      <c r="F12" s="1750">
        <f t="shared" si="1"/>
        <v>0</v>
      </c>
    </row>
    <row r="13" spans="1:6" ht="13.7" customHeight="1" x14ac:dyDescent="0.2">
      <c r="A13" s="712" t="s">
        <v>936</v>
      </c>
      <c r="B13" s="1747">
        <f>SUM('Revenues 9-14'!C6:D6)</f>
        <v>0</v>
      </c>
      <c r="C13" s="582"/>
      <c r="D13" s="1750">
        <f t="shared" si="0"/>
        <v>0</v>
      </c>
      <c r="E13" s="582"/>
      <c r="F13" s="1750">
        <f t="shared" si="1"/>
        <v>0</v>
      </c>
    </row>
    <row r="14" spans="1:6" ht="13.7" customHeight="1" x14ac:dyDescent="0.2">
      <c r="A14" s="712" t="s">
        <v>410</v>
      </c>
      <c r="B14" s="1747">
        <f>SUM('Revenues 9-14'!C7:D7,'Revenues 9-14'!F7:H7)</f>
        <v>0</v>
      </c>
      <c r="C14" s="582"/>
      <c r="D14" s="1750">
        <f t="shared" si="0"/>
        <v>0</v>
      </c>
      <c r="E14" s="582"/>
      <c r="F14" s="1750">
        <f t="shared" si="1"/>
        <v>0</v>
      </c>
    </row>
    <row r="15" spans="1:6" ht="13.7" customHeight="1" x14ac:dyDescent="0.2">
      <c r="A15" s="712" t="s">
        <v>1158</v>
      </c>
      <c r="B15" s="1747">
        <f>SUM('Revenues 9-14'!D9:E9,'Revenues 9-14'!H9)</f>
        <v>0</v>
      </c>
      <c r="C15" s="582"/>
      <c r="D15" s="1750">
        <f t="shared" si="0"/>
        <v>0</v>
      </c>
      <c r="E15" s="582"/>
      <c r="F15" s="1750">
        <f t="shared" si="1"/>
        <v>0</v>
      </c>
    </row>
    <row r="16" spans="1:6" ht="13.7" customHeight="1" x14ac:dyDescent="0.2">
      <c r="A16" s="712" t="s">
        <v>1159</v>
      </c>
      <c r="B16" s="1747">
        <f>'Revenues 9-14'!G8</f>
        <v>0</v>
      </c>
      <c r="C16" s="582"/>
      <c r="D16" s="1750">
        <f t="shared" si="0"/>
        <v>0</v>
      </c>
      <c r="E16" s="582"/>
      <c r="F16" s="1750">
        <f t="shared" si="1"/>
        <v>0</v>
      </c>
    </row>
    <row r="17" spans="1:6" ht="13.7" customHeight="1" x14ac:dyDescent="0.2">
      <c r="A17" s="712" t="s">
        <v>1160</v>
      </c>
      <c r="B17" s="1747">
        <f>'Revenues 9-14'!C10</f>
        <v>0</v>
      </c>
      <c r="C17" s="582"/>
      <c r="D17" s="1750">
        <f t="shared" si="0"/>
        <v>0</v>
      </c>
      <c r="E17" s="582"/>
      <c r="F17" s="1750">
        <f t="shared" si="1"/>
        <v>0</v>
      </c>
    </row>
    <row r="18" spans="1:6" ht="13.7" customHeight="1" x14ac:dyDescent="0.2">
      <c r="A18" s="712" t="s">
        <v>762</v>
      </c>
      <c r="B18" s="1747">
        <f>SUM('Revenues 9-14'!C11:K11)</f>
        <v>0</v>
      </c>
      <c r="C18" s="582"/>
      <c r="D18" s="1750">
        <f t="shared" si="0"/>
        <v>0</v>
      </c>
      <c r="E18" s="582"/>
      <c r="F18" s="1750">
        <f t="shared" si="1"/>
        <v>0</v>
      </c>
    </row>
    <row r="19" spans="1:6" ht="13.7" customHeight="1" thickBot="1" x14ac:dyDescent="0.25">
      <c r="A19" s="1751" t="s">
        <v>1161</v>
      </c>
      <c r="B19" s="1748">
        <f>SUM(B4:B18)</f>
        <v>0</v>
      </c>
      <c r="C19" s="1748">
        <f>SUM(C4:C18)</f>
        <v>0</v>
      </c>
      <c r="D19" s="1748">
        <f>SUM(D4:D18)</f>
        <v>0</v>
      </c>
      <c r="E19" s="1748">
        <f>SUM(E4:E18)</f>
        <v>0</v>
      </c>
      <c r="F19" s="1748">
        <f>SUM(F4:F18)</f>
        <v>0</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9" t="s">
        <v>629</v>
      </c>
      <c r="B1" s="2197"/>
      <c r="C1" s="718"/>
    </row>
    <row r="2" spans="1:7" ht="33.75" x14ac:dyDescent="0.2">
      <c r="A2" s="2204" t="s">
        <v>1802</v>
      </c>
      <c r="B2" s="2205"/>
      <c r="C2" s="1881" t="s">
        <v>1956</v>
      </c>
      <c r="D2" s="720" t="s">
        <v>1957</v>
      </c>
      <c r="E2" s="720" t="s">
        <v>1958</v>
      </c>
      <c r="F2" s="1881" t="s">
        <v>1959</v>
      </c>
    </row>
    <row r="3" spans="1:7" ht="15.75" customHeight="1" x14ac:dyDescent="0.2">
      <c r="A3" s="2206" t="s">
        <v>1114</v>
      </c>
      <c r="B3" s="2207"/>
      <c r="C3" s="2200"/>
      <c r="D3" s="2201"/>
      <c r="E3" s="2201"/>
      <c r="F3" s="2202"/>
    </row>
    <row r="4" spans="1:7" ht="12.75" customHeight="1" thickBot="1" x14ac:dyDescent="0.25">
      <c r="A4" s="2194" t="s">
        <v>630</v>
      </c>
      <c r="B4" s="2195"/>
      <c r="C4" s="578"/>
      <c r="D4" s="578"/>
      <c r="E4" s="578"/>
      <c r="F4" s="1752">
        <f>SUM(C4+D4)-E4</f>
        <v>0</v>
      </c>
    </row>
    <row r="5" spans="1:7" ht="15.75" customHeight="1" thickTop="1" x14ac:dyDescent="0.2">
      <c r="A5" s="2198" t="s">
        <v>1110</v>
      </c>
      <c r="B5" s="2193"/>
      <c r="C5" s="2187"/>
      <c r="D5" s="2188"/>
      <c r="E5" s="2188"/>
      <c r="F5" s="2189"/>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90" t="s">
        <v>631</v>
      </c>
      <c r="B15" s="2191"/>
      <c r="C15" s="1752">
        <f>SUM(C6:C14)</f>
        <v>0</v>
      </c>
      <c r="D15" s="1752">
        <f>SUM(D6:D14)</f>
        <v>0</v>
      </c>
      <c r="E15" s="1752">
        <f>SUM(E6:E14)</f>
        <v>0</v>
      </c>
      <c r="F15" s="1752">
        <f>SUM(F6:F14)</f>
        <v>0</v>
      </c>
      <c r="G15" s="549"/>
    </row>
    <row r="16" spans="1:7" s="202" customFormat="1" ht="15.75" customHeight="1" thickTop="1" x14ac:dyDescent="0.2">
      <c r="A16" s="2203" t="s">
        <v>1111</v>
      </c>
      <c r="B16" s="2193"/>
      <c r="C16" s="2187"/>
      <c r="D16" s="2188"/>
      <c r="E16" s="2188"/>
      <c r="F16" s="2189"/>
    </row>
    <row r="17" spans="1:11" ht="12.75" customHeight="1" thickBot="1" x14ac:dyDescent="0.25">
      <c r="A17" s="2185" t="s">
        <v>64</v>
      </c>
      <c r="B17" s="2186"/>
      <c r="C17" s="723"/>
      <c r="D17" s="582"/>
      <c r="E17" s="723"/>
      <c r="F17" s="1752">
        <f>SUM(C17+D17)-E17</f>
        <v>0</v>
      </c>
    </row>
    <row r="18" spans="1:11" ht="12.75" customHeight="1" thickTop="1" thickBot="1" x14ac:dyDescent="0.25">
      <c r="A18" s="2185" t="s">
        <v>6</v>
      </c>
      <c r="B18" s="2186"/>
      <c r="C18" s="723"/>
      <c r="D18" s="582"/>
      <c r="E18" s="723"/>
      <c r="F18" s="1752">
        <f>SUM(C18+D18)-E18</f>
        <v>0</v>
      </c>
    </row>
    <row r="19" spans="1:11" ht="12.75" customHeight="1" thickTop="1" thickBot="1" x14ac:dyDescent="0.25">
      <c r="A19" s="2185" t="s">
        <v>388</v>
      </c>
      <c r="B19" s="2186"/>
      <c r="C19" s="723"/>
      <c r="D19" s="582"/>
      <c r="E19" s="723"/>
      <c r="F19" s="1752">
        <f>SUM(C19+D19)-E19</f>
        <v>0</v>
      </c>
    </row>
    <row r="20" spans="1:11" ht="12.75" customHeight="1" thickTop="1" thickBot="1" x14ac:dyDescent="0.25">
      <c r="A20" s="2185" t="s">
        <v>448</v>
      </c>
      <c r="B20" s="2186"/>
      <c r="C20" s="723"/>
      <c r="D20" s="582"/>
      <c r="E20" s="723"/>
      <c r="F20" s="1752">
        <f>SUM(C20+D20)-E20</f>
        <v>0</v>
      </c>
    </row>
    <row r="21" spans="1:11" ht="14.25" thickTop="1" thickBot="1" x14ac:dyDescent="0.25">
      <c r="A21" s="2190" t="s">
        <v>632</v>
      </c>
      <c r="B21" s="2191"/>
      <c r="C21" s="1752">
        <f>SUM(C17:C20)</f>
        <v>0</v>
      </c>
      <c r="D21" s="1752">
        <f>SUM(D17:D20)</f>
        <v>0</v>
      </c>
      <c r="E21" s="1752">
        <f>SUM(E17:E20)</f>
        <v>0</v>
      </c>
      <c r="F21" s="1752">
        <f>SUM(F17:F20)</f>
        <v>0</v>
      </c>
      <c r="G21" s="549"/>
    </row>
    <row r="22" spans="1:11" ht="15.75" customHeight="1" thickTop="1" x14ac:dyDescent="0.2">
      <c r="A22" s="2192" t="s">
        <v>1112</v>
      </c>
      <c r="B22" s="2193"/>
      <c r="C22" s="2187"/>
      <c r="D22" s="2188"/>
      <c r="E22" s="2188"/>
      <c r="F22" s="2189"/>
    </row>
    <row r="23" spans="1:11" ht="13.5" thickBot="1" x14ac:dyDescent="0.25">
      <c r="A23" s="2194" t="s">
        <v>633</v>
      </c>
      <c r="B23" s="2195"/>
      <c r="C23" s="578"/>
      <c r="D23" s="578"/>
      <c r="E23" s="578"/>
      <c r="F23" s="1752">
        <f>SUM(C23+D23)-E23</f>
        <v>0</v>
      </c>
      <c r="G23" s="549"/>
    </row>
    <row r="24" spans="1:11" ht="15.75" customHeight="1" thickTop="1" x14ac:dyDescent="0.2">
      <c r="A24" s="2192" t="s">
        <v>1113</v>
      </c>
      <c r="B24" s="2193"/>
      <c r="C24" s="2187"/>
      <c r="D24" s="2188"/>
      <c r="E24" s="2188"/>
      <c r="F24" s="2189"/>
    </row>
    <row r="25" spans="1:11" ht="13.5" thickBot="1" x14ac:dyDescent="0.25">
      <c r="A25" s="2194" t="s">
        <v>634</v>
      </c>
      <c r="B25" s="2195"/>
      <c r="C25" s="578"/>
      <c r="D25" s="578"/>
      <c r="E25" s="578"/>
      <c r="F25" s="1752">
        <f>SUM(C25+D25)-E25</f>
        <v>0</v>
      </c>
      <c r="G25" s="549"/>
    </row>
    <row r="26" spans="1:11" ht="15.75" customHeight="1" thickTop="1" x14ac:dyDescent="0.2">
      <c r="A26" s="2198" t="s">
        <v>657</v>
      </c>
      <c r="B26" s="2193"/>
      <c r="C26" s="724"/>
      <c r="D26" s="724"/>
      <c r="E26" s="724"/>
      <c r="F26" s="725"/>
    </row>
    <row r="27" spans="1:11" ht="13.5" thickBot="1" x14ac:dyDescent="0.25">
      <c r="A27" s="2190" t="s">
        <v>1070</v>
      </c>
      <c r="B27" s="2191"/>
      <c r="C27" s="582"/>
      <c r="D27" s="582"/>
      <c r="E27" s="582"/>
      <c r="F27" s="1752">
        <f>SUM(C27+D27)-E27</f>
        <v>0</v>
      </c>
      <c r="G27" s="549"/>
    </row>
    <row r="28" spans="1:11" ht="7.5" customHeight="1" thickTop="1" x14ac:dyDescent="0.2">
      <c r="A28" s="590"/>
    </row>
    <row r="29" spans="1:11" ht="23.25" customHeight="1" x14ac:dyDescent="0.2">
      <c r="A29" s="2196" t="s">
        <v>582</v>
      </c>
      <c r="B29" s="2197"/>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c r="B31" s="730"/>
      <c r="C31" s="731"/>
      <c r="D31" s="732"/>
      <c r="E31" s="731"/>
      <c r="F31" s="731"/>
      <c r="G31" s="731"/>
      <c r="H31" s="731"/>
      <c r="I31" s="1753">
        <f>((E31+F31)-H31)+G31</f>
        <v>0</v>
      </c>
      <c r="J31" s="731"/>
      <c r="K31" s="733"/>
    </row>
    <row r="32" spans="1:11" ht="12" customHeight="1" x14ac:dyDescent="0.2">
      <c r="A32" s="729"/>
      <c r="B32" s="730"/>
      <c r="C32" s="731"/>
      <c r="D32" s="732"/>
      <c r="E32" s="731"/>
      <c r="F32" s="731"/>
      <c r="G32" s="731"/>
      <c r="H32" s="731"/>
      <c r="I32" s="1753">
        <f>((E32+F32)-H32)+G32</f>
        <v>0</v>
      </c>
      <c r="J32" s="731"/>
      <c r="K32" s="733"/>
    </row>
    <row r="33" spans="1:11" ht="12" customHeight="1" x14ac:dyDescent="0.2">
      <c r="A33" s="729"/>
      <c r="B33" s="730"/>
      <c r="C33" s="731"/>
      <c r="D33" s="732"/>
      <c r="E33" s="731"/>
      <c r="F33" s="731"/>
      <c r="G33" s="731"/>
      <c r="H33" s="731"/>
      <c r="I33" s="1753">
        <f t="shared" ref="I33:I48" si="1">((E33+F33)-H33)+G33</f>
        <v>0</v>
      </c>
      <c r="J33" s="731"/>
      <c r="K33" s="733"/>
    </row>
    <row r="34" spans="1:11" ht="12" customHeight="1" x14ac:dyDescent="0.2">
      <c r="A34" s="729"/>
      <c r="B34" s="730"/>
      <c r="C34" s="731"/>
      <c r="D34" s="732"/>
      <c r="E34" s="731"/>
      <c r="F34" s="731"/>
      <c r="G34" s="731"/>
      <c r="H34" s="731"/>
      <c r="I34" s="1753">
        <f t="shared" si="1"/>
        <v>0</v>
      </c>
      <c r="J34" s="731"/>
      <c r="K34" s="734"/>
    </row>
    <row r="35" spans="1:11" ht="12" customHeight="1" x14ac:dyDescent="0.2">
      <c r="A35" s="729"/>
      <c r="B35" s="730"/>
      <c r="C35" s="735"/>
      <c r="D35" s="732"/>
      <c r="E35" s="735"/>
      <c r="F35" s="735"/>
      <c r="G35" s="735"/>
      <c r="H35" s="735"/>
      <c r="I35" s="1753">
        <f t="shared" si="1"/>
        <v>0</v>
      </c>
      <c r="J35" s="735"/>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0</v>
      </c>
      <c r="D49" s="742"/>
      <c r="E49" s="1753">
        <f t="shared" ref="E49:J49" si="2">SUM(E31:E48)</f>
        <v>0</v>
      </c>
      <c r="F49" s="1753">
        <f t="shared" si="2"/>
        <v>0</v>
      </c>
      <c r="G49" s="1753">
        <f t="shared" si="2"/>
        <v>0</v>
      </c>
      <c r="H49" s="1753">
        <f t="shared" si="2"/>
        <v>0</v>
      </c>
      <c r="I49" s="1753">
        <f t="shared" si="2"/>
        <v>0</v>
      </c>
      <c r="J49" s="1753">
        <f t="shared" si="2"/>
        <v>0</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79" t="s">
        <v>584</v>
      </c>
      <c r="C52" s="2180"/>
      <c r="D52" s="2180"/>
      <c r="E52" s="746" t="s">
        <v>845</v>
      </c>
      <c r="F52" s="2181"/>
      <c r="G52" s="2182"/>
      <c r="H52" s="733"/>
      <c r="I52" s="733"/>
      <c r="J52" s="743"/>
    </row>
    <row r="53" spans="1:11" ht="11.25" customHeight="1" x14ac:dyDescent="0.2">
      <c r="A53" s="747" t="s">
        <v>913</v>
      </c>
      <c r="B53" s="748" t="s">
        <v>951</v>
      </c>
      <c r="C53" s="743"/>
      <c r="D53" s="734"/>
      <c r="E53" s="746" t="s">
        <v>497</v>
      </c>
      <c r="F53" s="2183"/>
      <c r="G53" s="2184"/>
      <c r="H53" s="733"/>
      <c r="I53" s="733"/>
      <c r="J53" s="743"/>
    </row>
    <row r="54" spans="1:11" ht="11.25" customHeight="1" x14ac:dyDescent="0.2">
      <c r="A54" s="749" t="s">
        <v>914</v>
      </c>
      <c r="B54" s="744" t="s">
        <v>952</v>
      </c>
      <c r="C54" s="743"/>
      <c r="D54" s="734"/>
      <c r="E54" s="746" t="s">
        <v>498</v>
      </c>
      <c r="F54" s="2183"/>
      <c r="G54" s="2184"/>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8" t="s">
        <v>856</v>
      </c>
      <c r="B1" s="2209"/>
      <c r="C1" s="2209"/>
      <c r="D1" s="2209"/>
      <c r="E1" s="2209"/>
      <c r="F1" s="2209"/>
      <c r="G1" s="2210"/>
      <c r="H1" s="1527"/>
      <c r="I1" s="757"/>
      <c r="J1" s="433"/>
    </row>
    <row r="2" spans="1:11" ht="26.25" x14ac:dyDescent="0.2">
      <c r="A2" s="2227" t="s">
        <v>1677</v>
      </c>
      <c r="B2" s="2228"/>
      <c r="C2" s="2228"/>
      <c r="D2" s="2228"/>
      <c r="E2" s="2229"/>
      <c r="F2" s="758" t="s">
        <v>904</v>
      </c>
      <c r="G2" s="759" t="s">
        <v>1674</v>
      </c>
      <c r="H2" s="759" t="s">
        <v>410</v>
      </c>
      <c r="I2" s="759" t="s">
        <v>1158</v>
      </c>
      <c r="J2" s="759" t="s">
        <v>1812</v>
      </c>
      <c r="K2" s="759" t="s">
        <v>138</v>
      </c>
    </row>
    <row r="3" spans="1:11" x14ac:dyDescent="0.2">
      <c r="A3" s="2230" t="s">
        <v>1964</v>
      </c>
      <c r="B3" s="2231"/>
      <c r="C3" s="2231"/>
      <c r="D3" s="2231"/>
      <c r="E3" s="2232"/>
      <c r="F3" s="760"/>
      <c r="G3" s="761"/>
      <c r="H3" s="761"/>
      <c r="I3" s="761"/>
      <c r="J3" s="762"/>
      <c r="K3" s="762"/>
    </row>
    <row r="4" spans="1:11" x14ac:dyDescent="0.2">
      <c r="A4" s="2233" t="s">
        <v>369</v>
      </c>
      <c r="B4" s="2234"/>
      <c r="C4" s="2234"/>
      <c r="D4" s="2234"/>
      <c r="E4" s="2180"/>
      <c r="F4" s="763"/>
      <c r="G4" s="764"/>
      <c r="H4" s="765"/>
      <c r="I4" s="764"/>
      <c r="J4" s="766"/>
      <c r="K4" s="766"/>
    </row>
    <row r="5" spans="1:11" x14ac:dyDescent="0.2">
      <c r="A5" s="2211" t="s">
        <v>1069</v>
      </c>
      <c r="B5" s="2212"/>
      <c r="C5" s="2212"/>
      <c r="D5" s="2212"/>
      <c r="E5" s="2213"/>
      <c r="F5" s="767" t="s">
        <v>848</v>
      </c>
      <c r="G5" s="768"/>
      <c r="H5" s="761"/>
      <c r="I5" s="769"/>
      <c r="J5" s="770"/>
      <c r="K5" s="770"/>
    </row>
    <row r="6" spans="1:11" x14ac:dyDescent="0.2">
      <c r="A6" s="771" t="s">
        <v>720</v>
      </c>
      <c r="B6" s="772"/>
      <c r="C6" s="772"/>
      <c r="D6" s="772"/>
      <c r="E6" s="773"/>
      <c r="F6" s="774" t="s">
        <v>849</v>
      </c>
      <c r="G6" s="761"/>
      <c r="H6" s="761"/>
      <c r="I6" s="761"/>
      <c r="J6" s="762"/>
      <c r="K6" s="762"/>
    </row>
    <row r="7" spans="1:11" x14ac:dyDescent="0.2">
      <c r="A7" s="775" t="s">
        <v>246</v>
      </c>
      <c r="B7" s="776"/>
      <c r="C7" s="776"/>
      <c r="D7" s="776"/>
      <c r="E7" s="777"/>
      <c r="F7" s="767" t="s">
        <v>850</v>
      </c>
      <c r="G7" s="764"/>
      <c r="H7" s="764"/>
      <c r="I7" s="764"/>
      <c r="J7" s="778"/>
      <c r="K7" s="762"/>
    </row>
    <row r="8" spans="1:11" x14ac:dyDescent="0.2">
      <c r="A8" s="775" t="s">
        <v>345</v>
      </c>
      <c r="B8" s="776"/>
      <c r="C8" s="776"/>
      <c r="D8" s="776"/>
      <c r="E8" s="777"/>
      <c r="F8" s="767" t="s">
        <v>851</v>
      </c>
      <c r="G8" s="779"/>
      <c r="H8" s="779"/>
      <c r="I8" s="779"/>
      <c r="J8" s="762"/>
      <c r="K8" s="766"/>
    </row>
    <row r="9" spans="1:11" x14ac:dyDescent="0.2">
      <c r="A9" s="775" t="s">
        <v>138</v>
      </c>
      <c r="B9" s="776"/>
      <c r="C9" s="776"/>
      <c r="D9" s="776"/>
      <c r="E9" s="777"/>
      <c r="F9" s="774" t="s">
        <v>853</v>
      </c>
      <c r="G9" s="779"/>
      <c r="H9" s="768"/>
      <c r="I9" s="768"/>
      <c r="J9" s="778"/>
      <c r="K9" s="762"/>
    </row>
    <row r="10" spans="1:11" x14ac:dyDescent="0.2">
      <c r="A10" s="2211" t="s">
        <v>1813</v>
      </c>
      <c r="B10" s="2212"/>
      <c r="C10" s="2212"/>
      <c r="D10" s="2212"/>
      <c r="E10" s="2214"/>
      <c r="F10" s="780" t="s">
        <v>862</v>
      </c>
      <c r="G10" s="779"/>
      <c r="H10" s="781"/>
      <c r="I10" s="761"/>
      <c r="J10" s="762"/>
      <c r="K10" s="762"/>
    </row>
    <row r="11" spans="1:11" x14ac:dyDescent="0.2">
      <c r="A11" s="2211" t="s">
        <v>160</v>
      </c>
      <c r="B11" s="2212"/>
      <c r="C11" s="2212"/>
      <c r="D11" s="2212"/>
      <c r="E11" s="2213"/>
      <c r="F11" s="767" t="s">
        <v>852</v>
      </c>
      <c r="G11" s="768"/>
      <c r="H11" s="761"/>
      <c r="I11" s="761"/>
      <c r="J11" s="762"/>
      <c r="K11" s="770"/>
    </row>
    <row r="12" spans="1:11" ht="13.5" thickBot="1" x14ac:dyDescent="0.25">
      <c r="A12" s="2238" t="s">
        <v>905</v>
      </c>
      <c r="B12" s="2239"/>
      <c r="C12" s="2239"/>
      <c r="D12" s="2239"/>
      <c r="E12" s="2240"/>
      <c r="F12" s="1754"/>
      <c r="G12" s="1755">
        <f>SUM(G5:G11)</f>
        <v>0</v>
      </c>
      <c r="H12" s="1755">
        <f>SUM(H5:H11)</f>
        <v>0</v>
      </c>
      <c r="I12" s="1755">
        <f>SUM(I5:I11)</f>
        <v>0</v>
      </c>
      <c r="J12" s="1755">
        <f>SUM(J5:J11)</f>
        <v>0</v>
      </c>
      <c r="K12" s="1755">
        <f>SUM(K5:K11)</f>
        <v>0</v>
      </c>
    </row>
    <row r="13" spans="1:11" ht="13.5" thickTop="1" x14ac:dyDescent="0.2">
      <c r="A13" s="2235" t="s">
        <v>370</v>
      </c>
      <c r="B13" s="2236"/>
      <c r="C13" s="2236"/>
      <c r="D13" s="2236"/>
      <c r="E13" s="2237"/>
      <c r="F13" s="782"/>
      <c r="G13" s="783"/>
      <c r="H13" s="784"/>
      <c r="I13" s="785"/>
      <c r="J13" s="785"/>
      <c r="K13" s="785"/>
    </row>
    <row r="14" spans="1:11" x14ac:dyDescent="0.2">
      <c r="A14" s="2218" t="s">
        <v>456</v>
      </c>
      <c r="B14" s="2218"/>
      <c r="C14" s="2218"/>
      <c r="D14" s="2218"/>
      <c r="E14" s="2219"/>
      <c r="F14" s="786" t="s">
        <v>854</v>
      </c>
      <c r="G14" s="779"/>
      <c r="H14" s="761"/>
      <c r="I14" s="768"/>
      <c r="J14" s="770"/>
      <c r="K14" s="762"/>
    </row>
    <row r="15" spans="1:11" x14ac:dyDescent="0.2">
      <c r="A15" s="2212" t="s">
        <v>4</v>
      </c>
      <c r="B15" s="2212"/>
      <c r="C15" s="2212"/>
      <c r="D15" s="2212"/>
      <c r="E15" s="2213"/>
      <c r="F15" s="786" t="s">
        <v>855</v>
      </c>
      <c r="G15" s="768"/>
      <c r="H15" s="761"/>
      <c r="I15" s="761"/>
      <c r="J15" s="762"/>
      <c r="K15" s="762"/>
    </row>
    <row r="16" spans="1:11" x14ac:dyDescent="0.2">
      <c r="A16" s="2212" t="s">
        <v>298</v>
      </c>
      <c r="B16" s="2212"/>
      <c r="C16" s="2212"/>
      <c r="D16" s="2212"/>
      <c r="E16" s="2213"/>
      <c r="F16" s="786" t="s">
        <v>923</v>
      </c>
      <c r="G16" s="769"/>
      <c r="H16" s="764"/>
      <c r="I16" s="764"/>
      <c r="J16" s="766"/>
      <c r="K16" s="766"/>
    </row>
    <row r="17" spans="1:11" x14ac:dyDescent="0.2">
      <c r="A17" s="2243" t="s">
        <v>935</v>
      </c>
      <c r="B17" s="2243"/>
      <c r="C17" s="2243"/>
      <c r="D17" s="2243"/>
      <c r="E17" s="2244"/>
      <c r="F17" s="787"/>
      <c r="G17" s="788"/>
      <c r="H17" s="789"/>
      <c r="I17" s="789"/>
      <c r="J17" s="790"/>
      <c r="K17" s="791"/>
    </row>
    <row r="18" spans="1:11" x14ac:dyDescent="0.2">
      <c r="A18" s="2222" t="s">
        <v>368</v>
      </c>
      <c r="B18" s="2223"/>
      <c r="C18" s="2223"/>
      <c r="D18" s="2223"/>
      <c r="E18" s="2224"/>
      <c r="F18" s="786" t="s">
        <v>932</v>
      </c>
      <c r="G18" s="779"/>
      <c r="H18" s="779"/>
      <c r="I18" s="779"/>
      <c r="J18" s="762"/>
      <c r="K18" s="792"/>
    </row>
    <row r="19" spans="1:11" ht="21.75" customHeight="1" x14ac:dyDescent="0.2">
      <c r="A19" s="2220" t="s">
        <v>1809</v>
      </c>
      <c r="B19" s="2220"/>
      <c r="C19" s="2220"/>
      <c r="D19" s="2220"/>
      <c r="E19" s="2221"/>
      <c r="F19" s="786" t="s">
        <v>933</v>
      </c>
      <c r="G19" s="779"/>
      <c r="H19" s="779"/>
      <c r="I19" s="779"/>
      <c r="J19" s="762"/>
      <c r="K19" s="792"/>
    </row>
    <row r="20" spans="1:11" x14ac:dyDescent="0.2">
      <c r="A20" s="2222" t="s">
        <v>1814</v>
      </c>
      <c r="B20" s="2223"/>
      <c r="C20" s="2223"/>
      <c r="D20" s="2223"/>
      <c r="E20" s="2224"/>
      <c r="F20" s="786" t="s">
        <v>934</v>
      </c>
      <c r="G20" s="779"/>
      <c r="H20" s="779"/>
      <c r="I20" s="779"/>
      <c r="J20" s="762"/>
      <c r="K20" s="792"/>
    </row>
    <row r="21" spans="1:11" ht="13.5" thickBot="1" x14ac:dyDescent="0.25">
      <c r="A21" s="2241" t="s">
        <v>638</v>
      </c>
      <c r="B21" s="2241"/>
      <c r="C21" s="2241"/>
      <c r="D21" s="2241"/>
      <c r="E21" s="2241"/>
      <c r="F21" s="1756"/>
      <c r="G21" s="789"/>
      <c r="H21" s="793"/>
      <c r="I21" s="793"/>
      <c r="J21" s="1757">
        <f>SUM(J18:J20)</f>
        <v>0</v>
      </c>
      <c r="K21" s="790"/>
    </row>
    <row r="22" spans="1:11" ht="13.5" thickTop="1" x14ac:dyDescent="0.2">
      <c r="A22" s="2212" t="s">
        <v>1815</v>
      </c>
      <c r="B22" s="2212"/>
      <c r="C22" s="2212"/>
      <c r="D22" s="2212"/>
      <c r="E22" s="2213"/>
      <c r="F22" s="786" t="s">
        <v>862</v>
      </c>
      <c r="G22" s="779"/>
      <c r="H22" s="761"/>
      <c r="I22" s="761"/>
      <c r="J22" s="794"/>
      <c r="K22" s="762"/>
    </row>
    <row r="23" spans="1:11" ht="13.5" thickBot="1" x14ac:dyDescent="0.25">
      <c r="A23" s="2242" t="s">
        <v>906</v>
      </c>
      <c r="B23" s="2241"/>
      <c r="C23" s="2241"/>
      <c r="D23" s="2241"/>
      <c r="E23" s="2241"/>
      <c r="F23" s="1758"/>
      <c r="G23" s="1755">
        <f>SUM(G14:G16,G21,G22)</f>
        <v>0</v>
      </c>
      <c r="H23" s="1755">
        <f>SUM(H14:H16,H21,H22)</f>
        <v>0</v>
      </c>
      <c r="I23" s="1755">
        <f>SUM(I14:I16,I21,I22)</f>
        <v>0</v>
      </c>
      <c r="J23" s="1755">
        <f>SUM(J14:J16,J21,J22)</f>
        <v>0</v>
      </c>
      <c r="K23" s="1755">
        <f>SUM(K14:K16,K21,K22)</f>
        <v>0</v>
      </c>
    </row>
    <row r="24" spans="1:11" ht="14.25" thickTop="1" thickBot="1" x14ac:dyDescent="0.25">
      <c r="A24" s="2242" t="s">
        <v>1965</v>
      </c>
      <c r="B24" s="2241"/>
      <c r="C24" s="2241"/>
      <c r="D24" s="2241"/>
      <c r="E24" s="2241"/>
      <c r="F24" s="1759"/>
      <c r="G24" s="1760">
        <f>SUM(G3,G12)-G23</f>
        <v>0</v>
      </c>
      <c r="H24" s="1760">
        <f>SUM(H3,H12)-H23</f>
        <v>0</v>
      </c>
      <c r="I24" s="1760">
        <f>SUM(I3,I12)-I23</f>
        <v>0</v>
      </c>
      <c r="J24" s="1760">
        <f>SUM(J3,J12)-J23</f>
        <v>0</v>
      </c>
      <c r="K24" s="1760">
        <f>SUM(K3,K12)-K23</f>
        <v>0</v>
      </c>
    </row>
    <row r="25" spans="1:11" ht="13.5" thickTop="1" x14ac:dyDescent="0.2">
      <c r="A25" s="795" t="s">
        <v>420</v>
      </c>
      <c r="B25" s="796"/>
      <c r="C25" s="796"/>
      <c r="D25" s="796"/>
      <c r="E25" s="797"/>
      <c r="F25" s="798">
        <v>714</v>
      </c>
      <c r="G25" s="799"/>
      <c r="H25" s="799"/>
      <c r="I25" s="799"/>
      <c r="J25" s="794"/>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15"/>
      <c r="I31" s="2216"/>
      <c r="J31" s="2216"/>
      <c r="K31" s="2216"/>
    </row>
    <row r="32" spans="1:11" x14ac:dyDescent="0.2">
      <c r="A32" s="806"/>
      <c r="B32" s="237"/>
      <c r="C32" s="237"/>
      <c r="D32" s="237"/>
      <c r="E32" s="802"/>
      <c r="F32" s="808" t="s">
        <v>540</v>
      </c>
      <c r="G32" s="761"/>
      <c r="H32" s="2217"/>
      <c r="I32" s="2216"/>
      <c r="J32" s="2216"/>
      <c r="K32" s="2216"/>
    </row>
    <row r="33" spans="1:11" ht="1.5" customHeight="1" x14ac:dyDescent="0.2">
      <c r="A33" s="809" t="s">
        <v>1169</v>
      </c>
      <c r="B33" s="364"/>
      <c r="C33" s="364"/>
      <c r="D33" s="364"/>
      <c r="E33" s="364"/>
      <c r="F33" s="364"/>
      <c r="G33" s="810"/>
      <c r="H33" s="2217"/>
      <c r="I33" s="2216"/>
      <c r="J33" s="2216"/>
      <c r="K33" s="2216"/>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12" t="s">
        <v>541</v>
      </c>
      <c r="B41" s="2225"/>
      <c r="C41" s="2225"/>
      <c r="D41" s="2225"/>
      <c r="E41" s="2225"/>
      <c r="F41" s="2226"/>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54850</v>
      </c>
      <c r="D5" s="838"/>
      <c r="E5" s="838"/>
      <c r="F5" s="1757">
        <f>(C5+D5)-E5</f>
        <v>54850</v>
      </c>
      <c r="G5" s="834"/>
      <c r="H5" s="839"/>
      <c r="I5" s="839"/>
      <c r="J5" s="839"/>
      <c r="K5" s="790"/>
      <c r="L5" s="1766">
        <f>F5-K5</f>
        <v>54850</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562637</v>
      </c>
      <c r="D8" s="841">
        <v>5500</v>
      </c>
      <c r="E8" s="841"/>
      <c r="F8" s="1757">
        <f>(C8+D8)-E8</f>
        <v>568137</v>
      </c>
      <c r="G8" s="840">
        <v>50</v>
      </c>
      <c r="H8" s="762">
        <v>295702</v>
      </c>
      <c r="I8" s="762">
        <v>8964</v>
      </c>
      <c r="J8" s="762"/>
      <c r="K8" s="1766">
        <f>(H8+I8)-J8</f>
        <v>304666</v>
      </c>
      <c r="L8" s="1766">
        <f>F8-K8</f>
        <v>263471</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16909</v>
      </c>
      <c r="D10" s="843"/>
      <c r="E10" s="843"/>
      <c r="F10" s="1761">
        <f>(C10+D10)-E10</f>
        <v>16909</v>
      </c>
      <c r="G10" s="840">
        <v>20</v>
      </c>
      <c r="H10" s="844">
        <v>9506</v>
      </c>
      <c r="I10" s="844">
        <v>846</v>
      </c>
      <c r="J10" s="844"/>
      <c r="K10" s="1766">
        <f>(H10+I10)-J10</f>
        <v>10352</v>
      </c>
      <c r="L10" s="1766">
        <f>F10-K10</f>
        <v>6557</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86399</v>
      </c>
      <c r="D12" s="841">
        <v>1104</v>
      </c>
      <c r="E12" s="841">
        <v>45554</v>
      </c>
      <c r="F12" s="1757">
        <f>(C12+D12)-E12</f>
        <v>41949</v>
      </c>
      <c r="G12" s="840">
        <v>10</v>
      </c>
      <c r="H12" s="762">
        <v>69624</v>
      </c>
      <c r="I12" s="762">
        <v>4199</v>
      </c>
      <c r="J12" s="762">
        <v>45554</v>
      </c>
      <c r="K12" s="1766">
        <f>(H12+I12)-J12</f>
        <v>28269</v>
      </c>
      <c r="L12" s="1766">
        <f>F12-K12</f>
        <v>13680</v>
      </c>
    </row>
    <row r="13" spans="1:14" ht="14.25" thickTop="1" thickBot="1" x14ac:dyDescent="0.25">
      <c r="A13" s="845" t="s">
        <v>1122</v>
      </c>
      <c r="B13" s="837">
        <v>252</v>
      </c>
      <c r="C13" s="841">
        <v>0</v>
      </c>
      <c r="D13" s="841"/>
      <c r="E13" s="841"/>
      <c r="F13" s="1757">
        <f>(C13+D13)-E13</f>
        <v>0</v>
      </c>
      <c r="G13" s="840">
        <v>5</v>
      </c>
      <c r="H13" s="762">
        <v>0</v>
      </c>
      <c r="I13" s="762"/>
      <c r="J13" s="762"/>
      <c r="K13" s="1766">
        <f>(H13+I13)-J13</f>
        <v>0</v>
      </c>
      <c r="L13" s="1766">
        <f>F13-K13</f>
        <v>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c r="E15" s="841"/>
      <c r="F15" s="1757">
        <f>(C15+D15)-E15</f>
        <v>0</v>
      </c>
      <c r="G15" s="846" t="s">
        <v>862</v>
      </c>
      <c r="H15" s="778"/>
      <c r="I15" s="778"/>
      <c r="J15" s="778"/>
      <c r="K15" s="778"/>
      <c r="L15" s="1766">
        <f>F15-K15</f>
        <v>0</v>
      </c>
    </row>
    <row r="16" spans="1:14" ht="15" customHeight="1" thickTop="1" thickBot="1" x14ac:dyDescent="0.25">
      <c r="A16" s="1762" t="s">
        <v>643</v>
      </c>
      <c r="B16" s="1763">
        <v>200</v>
      </c>
      <c r="C16" s="1757">
        <f>SUM(C3,C5:C6,C8:C10,C12:C15)</f>
        <v>720795</v>
      </c>
      <c r="D16" s="1757">
        <f>SUM(D3,D5:D6,D8:D10,D12:D15)</f>
        <v>6604</v>
      </c>
      <c r="E16" s="1757">
        <f>SUM(E3,E5:E6,E8:E10,E12:E15)</f>
        <v>45554</v>
      </c>
      <c r="F16" s="1757">
        <f>SUM(F3,F5:F6,F8:F10,F12:F15)</f>
        <v>681845</v>
      </c>
      <c r="G16" s="840"/>
      <c r="H16" s="1757">
        <f>SUM(H3,H6,H8:H10,H12:H14,)</f>
        <v>374832</v>
      </c>
      <c r="I16" s="1757">
        <f>SUM(I3,I6,I8:I10,I12:I14,)</f>
        <v>14009</v>
      </c>
      <c r="J16" s="1757">
        <f>SUM(J3,J6,J8:J10,J12:J14,)</f>
        <v>45554</v>
      </c>
      <c r="K16" s="1757">
        <f>(H16+I16)-J16</f>
        <v>343287</v>
      </c>
      <c r="L16" s="1757">
        <f>F16-K16</f>
        <v>338558</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14009</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1" sqref="L31"/>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779833</v>
      </c>
      <c r="G8" s="862"/>
    </row>
    <row r="9" spans="1:7" x14ac:dyDescent="0.2">
      <c r="A9" s="866" t="s">
        <v>460</v>
      </c>
      <c r="B9" s="867" t="s">
        <v>1877</v>
      </c>
      <c r="C9" s="868"/>
      <c r="D9" s="866" t="s">
        <v>501</v>
      </c>
      <c r="E9" s="865"/>
      <c r="F9" s="1906">
        <f>'Expenditures 15-22'!K151</f>
        <v>151845</v>
      </c>
      <c r="G9" s="869"/>
    </row>
    <row r="10" spans="1:7" x14ac:dyDescent="0.2">
      <c r="A10" s="866" t="s">
        <v>499</v>
      </c>
      <c r="B10" s="867" t="s">
        <v>1878</v>
      </c>
      <c r="C10" s="868"/>
      <c r="D10" s="866" t="s">
        <v>501</v>
      </c>
      <c r="E10" s="865"/>
      <c r="F10" s="1906">
        <f>'Expenditures 15-22'!K174</f>
        <v>0</v>
      </c>
      <c r="G10" s="869"/>
    </row>
    <row r="11" spans="1:7" x14ac:dyDescent="0.2">
      <c r="A11" s="866" t="s">
        <v>461</v>
      </c>
      <c r="B11" s="867" t="s">
        <v>1879</v>
      </c>
      <c r="C11" s="868"/>
      <c r="D11" s="866" t="s">
        <v>501</v>
      </c>
      <c r="E11" s="865"/>
      <c r="F11" s="1906">
        <f>'Expenditures 15-22'!K210</f>
        <v>4571</v>
      </c>
      <c r="G11" s="869"/>
    </row>
    <row r="12" spans="1:7" x14ac:dyDescent="0.2">
      <c r="A12" s="866" t="s">
        <v>462</v>
      </c>
      <c r="B12" s="867" t="s">
        <v>1880</v>
      </c>
      <c r="C12" s="868"/>
      <c r="D12" s="866" t="s">
        <v>501</v>
      </c>
      <c r="E12" s="865"/>
      <c r="F12" s="1906">
        <f>'Expenditures 15-22'!K295</f>
        <v>0</v>
      </c>
      <c r="G12" s="869"/>
    </row>
    <row r="13" spans="1:7" x14ac:dyDescent="0.2">
      <c r="A13" s="866" t="s">
        <v>106</v>
      </c>
      <c r="B13" s="867" t="s">
        <v>1881</v>
      </c>
      <c r="C13" s="868"/>
      <c r="D13" s="866" t="s">
        <v>501</v>
      </c>
      <c r="E13" s="865"/>
      <c r="F13" s="1906">
        <f>'Expenditures 15-22'!K342</f>
        <v>0</v>
      </c>
      <c r="G13" s="870"/>
    </row>
    <row r="14" spans="1:7" ht="12" customHeight="1" thickBot="1" x14ac:dyDescent="0.25">
      <c r="A14" s="1767"/>
      <c r="B14" s="1768"/>
      <c r="C14" s="1769"/>
      <c r="D14" s="1770" t="s">
        <v>501</v>
      </c>
      <c r="E14" s="1771" t="s">
        <v>958</v>
      </c>
      <c r="F14" s="1772">
        <f>SUM(F8:F13)</f>
        <v>936249</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0</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51000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0</v>
      </c>
      <c r="G52" s="862"/>
    </row>
    <row r="53" spans="1:7" x14ac:dyDescent="0.2">
      <c r="A53" s="866" t="s">
        <v>459</v>
      </c>
      <c r="B53" s="866" t="s">
        <v>1475</v>
      </c>
      <c r="C53" s="886">
        <f>'Expenditures 15-22'!B102</f>
        <v>4000</v>
      </c>
      <c r="D53" s="885" t="str">
        <f>'Expenditures 15-22'!A102</f>
        <v>Total Payments to Other Govt Units</v>
      </c>
      <c r="E53" s="865"/>
      <c r="F53" s="1910">
        <f>'Expenditures 15-22'!K102</f>
        <v>634579</v>
      </c>
      <c r="G53" s="862"/>
    </row>
    <row r="54" spans="1:7" x14ac:dyDescent="0.2">
      <c r="A54" s="866" t="s">
        <v>459</v>
      </c>
      <c r="B54" s="866" t="s">
        <v>1476</v>
      </c>
      <c r="C54" s="886" t="s">
        <v>982</v>
      </c>
      <c r="D54" s="882" t="s">
        <v>1095</v>
      </c>
      <c r="E54" s="865"/>
      <c r="F54" s="1910">
        <f>'Expenditures 15-22'!G114</f>
        <v>1104</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107162</v>
      </c>
      <c r="G57" s="862"/>
    </row>
    <row r="58" spans="1:7" x14ac:dyDescent="0.2">
      <c r="A58" s="866" t="s">
        <v>460</v>
      </c>
      <c r="B58" s="866" t="s">
        <v>1883</v>
      </c>
      <c r="C58" s="883" t="s">
        <v>982</v>
      </c>
      <c r="D58" s="882" t="s">
        <v>1095</v>
      </c>
      <c r="E58" s="865"/>
      <c r="F58" s="1912">
        <f>'Expenditures 15-22'!G151</f>
        <v>5500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0</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3591</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0</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0</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802936</v>
      </c>
      <c r="G76" s="862"/>
    </row>
    <row r="77" spans="1:8" s="890" customFormat="1" ht="12" customHeight="1" thickTop="1" thickBot="1" x14ac:dyDescent="0.25">
      <c r="A77" s="1776"/>
      <c r="B77" s="1773"/>
      <c r="C77" s="1769"/>
      <c r="D77" s="1774" t="s">
        <v>1900</v>
      </c>
      <c r="E77" s="1771"/>
      <c r="F77" s="1777">
        <f>(F14-F76)</f>
        <v>133313</v>
      </c>
      <c r="G77" s="866"/>
    </row>
    <row r="78" spans="1:8" s="890" customFormat="1" ht="12" customHeight="1" thickTop="1" x14ac:dyDescent="0.2">
      <c r="A78" s="1778"/>
      <c r="B78" s="1773"/>
      <c r="C78" s="1769"/>
      <c r="D78" s="1774" t="s">
        <v>2062</v>
      </c>
      <c r="E78" s="1771"/>
      <c r="F78" s="895">
        <v>0</v>
      </c>
      <c r="G78" s="896"/>
      <c r="H78" s="866"/>
    </row>
    <row r="79" spans="1:8" s="890" customFormat="1" ht="12" customHeight="1" thickBot="1" x14ac:dyDescent="0.25">
      <c r="A79" s="1779"/>
      <c r="B79" s="1773"/>
      <c r="C79" s="1769"/>
      <c r="D79" s="1774" t="s">
        <v>1901</v>
      </c>
      <c r="E79" s="1771" t="s">
        <v>958</v>
      </c>
      <c r="F79" s="1780" t="str">
        <f>IF(F78&gt;0,F77/F78," Complete Line 78")</f>
        <v xml:space="preserve"> Complete Line 78</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0</v>
      </c>
      <c r="G94" s="909"/>
    </row>
    <row r="95" spans="1:7" x14ac:dyDescent="0.2">
      <c r="A95" s="905" t="s">
        <v>140</v>
      </c>
      <c r="B95" s="905" t="s">
        <v>175</v>
      </c>
      <c r="C95" s="907">
        <v>1700</v>
      </c>
      <c r="D95" s="915" t="str">
        <f>'Revenues 9-14'!A82</f>
        <v>Total District/School Activity Income</v>
      </c>
      <c r="E95" s="903"/>
      <c r="F95" s="1786">
        <f>SUM('Revenues 9-14'!C82,'Revenues 9-14'!D82)</f>
        <v>0</v>
      </c>
      <c r="G95" s="909"/>
    </row>
    <row r="96" spans="1:7" x14ac:dyDescent="0.2">
      <c r="A96" s="905" t="s">
        <v>459</v>
      </c>
      <c r="B96" s="905" t="s">
        <v>176</v>
      </c>
      <c r="C96" s="907">
        <f>'Revenues 9-14'!B84</f>
        <v>1811</v>
      </c>
      <c r="D96" s="908" t="str">
        <f>'Revenues 9-14'!A84</f>
        <v>Rentals - Regular Textbooks</v>
      </c>
      <c r="E96" s="903"/>
      <c r="F96" s="1786">
        <f>'Revenues 9-14'!C84</f>
        <v>0</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5705</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6299</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206411</v>
      </c>
      <c r="G103" s="909"/>
    </row>
    <row r="104" spans="1:7" x14ac:dyDescent="0.2">
      <c r="A104" s="905" t="s">
        <v>459</v>
      </c>
      <c r="B104" s="905" t="s">
        <v>808</v>
      </c>
      <c r="C104" s="907">
        <f>'Revenues 9-14'!B106</f>
        <v>1993</v>
      </c>
      <c r="D104" s="908" t="str">
        <f>'Revenues 9-14'!A106</f>
        <v>Other Local Fees (Describe &amp; Itemize)</v>
      </c>
      <c r="E104" s="903"/>
      <c r="F104" s="1786">
        <f>('Revenues 9-14'!C106)</f>
        <v>3694</v>
      </c>
      <c r="G104" s="909"/>
    </row>
    <row r="105" spans="1:7" x14ac:dyDescent="0.2">
      <c r="A105" s="905" t="s">
        <v>503</v>
      </c>
      <c r="B105" s="905" t="s">
        <v>2003</v>
      </c>
      <c r="C105" s="910">
        <v>3100</v>
      </c>
      <c r="D105" s="916" t="str">
        <f>'Revenues 9-14'!A132</f>
        <v>Total Special Education</v>
      </c>
      <c r="E105" s="903"/>
      <c r="F105" s="1786">
        <f>SUM('Revenues 9-14'!C132:D132,'Revenues 9-14'!F132)</f>
        <v>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240000</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0</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4026</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0</v>
      </c>
      <c r="G125" s="927"/>
    </row>
    <row r="126" spans="1:7" x14ac:dyDescent="0.2">
      <c r="A126" s="924" t="s">
        <v>668</v>
      </c>
      <c r="B126" s="924" t="s">
        <v>2024</v>
      </c>
      <c r="C126" s="929">
        <v>4300</v>
      </c>
      <c r="D126" s="930" t="str">
        <f>'Revenues 9-14'!A204</f>
        <v>Total Title I</v>
      </c>
      <c r="E126" s="903"/>
      <c r="F126" s="1786">
        <f>SUM('Revenues 9-14'!C204,'Revenues 9-14'!D204,'Revenues 9-14'!F204,'Revenues 9-14'!G204)</f>
        <v>0</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8680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0</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0</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0</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c r="G171" s="924"/>
    </row>
    <row r="172" spans="1:7" x14ac:dyDescent="0.2">
      <c r="A172" s="1915" t="s">
        <v>664</v>
      </c>
      <c r="B172" s="1916" t="s">
        <v>1920</v>
      </c>
      <c r="C172" s="1917">
        <v>3300</v>
      </c>
      <c r="D172" s="1918" t="s">
        <v>1923</v>
      </c>
      <c r="E172" s="903"/>
      <c r="F172" s="1903"/>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474815</v>
      </c>
    </row>
    <row r="175" spans="1:7" ht="12" customHeight="1" x14ac:dyDescent="0.2">
      <c r="A175" s="1767"/>
      <c r="B175" s="1781"/>
      <c r="C175" s="1782"/>
      <c r="D175" s="1783" t="s">
        <v>2057</v>
      </c>
      <c r="E175" s="1784"/>
      <c r="F175" s="1786">
        <f>'PCTC-OEPP 27-28'!F77-F174</f>
        <v>-341502</v>
      </c>
    </row>
    <row r="176" spans="1:7" ht="12" customHeight="1" x14ac:dyDescent="0.2">
      <c r="A176" s="1767"/>
      <c r="B176" s="1781"/>
      <c r="C176" s="1782"/>
      <c r="D176" s="1783" t="s">
        <v>1817</v>
      </c>
      <c r="E176" s="1784"/>
      <c r="F176" s="1786">
        <f>'Cap Outlay Deprec 26'!I18</f>
        <v>14009</v>
      </c>
    </row>
    <row r="177" spans="1:7" ht="12" customHeight="1" x14ac:dyDescent="0.2">
      <c r="A177" s="1767"/>
      <c r="B177" s="1781"/>
      <c r="C177" s="1782"/>
      <c r="D177" s="1783" t="s">
        <v>2058</v>
      </c>
      <c r="E177" s="1784"/>
      <c r="F177" s="1786">
        <f>F175+F176</f>
        <v>-327493</v>
      </c>
    </row>
    <row r="178" spans="1:7" ht="12" customHeight="1" x14ac:dyDescent="0.2">
      <c r="A178" s="1767"/>
      <c r="B178" s="1787"/>
      <c r="C178" s="1782"/>
      <c r="D178" s="1783" t="str">
        <f>D78</f>
        <v>9 Month ADA from District Average Daily Attendance/Prior General State Aid Inquiry 2018-2019</v>
      </c>
      <c r="E178" s="1784"/>
      <c r="F178" s="1788">
        <f>'PCTC-OEPP 27-28'!F78</f>
        <v>0</v>
      </c>
      <c r="G178" s="927"/>
    </row>
    <row r="179" spans="1:7" ht="12" customHeight="1" thickBot="1" x14ac:dyDescent="0.25">
      <c r="A179" s="1767"/>
      <c r="B179" s="1787"/>
      <c r="C179" s="1782"/>
      <c r="D179" s="1783" t="s">
        <v>2059</v>
      </c>
      <c r="E179" s="1784" t="s">
        <v>1545</v>
      </c>
      <c r="F179" s="1789" t="e">
        <f>F177/F178</f>
        <v>#DIV/0!</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1" sqref="L31"/>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34" t="s">
        <v>2085</v>
      </c>
      <c r="B17" s="1931"/>
      <c r="C17" s="1653"/>
      <c r="D17" s="1841"/>
      <c r="E17" s="1537">
        <f t="shared" ref="E17:E141" si="0">IF(D17&lt;=25000,D17,IF(D17&gt;25000,25000,0))</f>
        <v>0</v>
      </c>
      <c r="F17" s="1929">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1"/>
      <c r="C18" s="1653"/>
      <c r="D18" s="1841"/>
      <c r="E18" s="1537">
        <f t="shared" ref="E18:E140" si="2">IF(D18&lt;=25000,D18,IF(D18&gt;25000,25000,0))</f>
        <v>0</v>
      </c>
      <c r="F18" s="1929">
        <f t="shared" si="1"/>
        <v>0</v>
      </c>
      <c r="G18" s="1790">
        <f t="shared" ref="G18:G140" si="3">IF(F18=0,0,D18-F18)</f>
        <v>0</v>
      </c>
    </row>
    <row r="19" spans="1:8" x14ac:dyDescent="0.25">
      <c r="A19" s="1650"/>
      <c r="B19" s="1931"/>
      <c r="C19" s="1653"/>
      <c r="D19" s="1841"/>
      <c r="E19" s="1537">
        <f t="shared" si="2"/>
        <v>0</v>
      </c>
      <c r="F19" s="1929">
        <f t="shared" si="1"/>
        <v>0</v>
      </c>
      <c r="G19" s="1790">
        <f t="shared" si="3"/>
        <v>0</v>
      </c>
    </row>
    <row r="20" spans="1:8" x14ac:dyDescent="0.25">
      <c r="A20" s="1650"/>
      <c r="B20" s="1931"/>
      <c r="C20" s="1653"/>
      <c r="D20" s="1841"/>
      <c r="E20" s="1537">
        <f t="shared" si="2"/>
        <v>0</v>
      </c>
      <c r="F20" s="1929">
        <f t="shared" si="1"/>
        <v>0</v>
      </c>
      <c r="G20" s="1790">
        <f t="shared" si="3"/>
        <v>0</v>
      </c>
    </row>
    <row r="21" spans="1:8" x14ac:dyDescent="0.25">
      <c r="A21" s="1650"/>
      <c r="B21" s="1931"/>
      <c r="C21" s="1653"/>
      <c r="D21" s="1841"/>
      <c r="E21" s="1537">
        <f t="shared" si="2"/>
        <v>0</v>
      </c>
      <c r="F21" s="1929">
        <f t="shared" si="1"/>
        <v>0</v>
      </c>
      <c r="G21" s="1790">
        <f t="shared" si="3"/>
        <v>0</v>
      </c>
    </row>
    <row r="22" spans="1:8" x14ac:dyDescent="0.25">
      <c r="A22" s="1650"/>
      <c r="B22" s="1931"/>
      <c r="C22" s="1653"/>
      <c r="D22" s="1841"/>
      <c r="E22" s="1537">
        <f t="shared" si="2"/>
        <v>0</v>
      </c>
      <c r="F22" s="1929">
        <f t="shared" si="1"/>
        <v>0</v>
      </c>
      <c r="G22" s="1790">
        <f t="shared" si="3"/>
        <v>0</v>
      </c>
    </row>
    <row r="23" spans="1:8" x14ac:dyDescent="0.25">
      <c r="A23" s="1650"/>
      <c r="B23" s="1931"/>
      <c r="C23" s="1653"/>
      <c r="D23" s="1841"/>
      <c r="E23" s="1537">
        <f t="shared" si="2"/>
        <v>0</v>
      </c>
      <c r="F23" s="1929">
        <f t="shared" si="1"/>
        <v>0</v>
      </c>
      <c r="G23" s="1790">
        <f t="shared" si="3"/>
        <v>0</v>
      </c>
    </row>
    <row r="24" spans="1:8" x14ac:dyDescent="0.25">
      <c r="A24" s="1650"/>
      <c r="B24" s="1931"/>
      <c r="C24" s="1653"/>
      <c r="D24" s="1841"/>
      <c r="E24" s="1537">
        <f t="shared" si="2"/>
        <v>0</v>
      </c>
      <c r="F24" s="1929">
        <f t="shared" si="1"/>
        <v>0</v>
      </c>
      <c r="G24" s="1790">
        <f t="shared" si="3"/>
        <v>0</v>
      </c>
    </row>
    <row r="25" spans="1:8" x14ac:dyDescent="0.25">
      <c r="A25" s="1650"/>
      <c r="B25" s="1931"/>
      <c r="C25" s="1653"/>
      <c r="D25" s="1841"/>
      <c r="E25" s="1537">
        <f t="shared" si="2"/>
        <v>0</v>
      </c>
      <c r="F25" s="1929">
        <f t="shared" si="1"/>
        <v>0</v>
      </c>
      <c r="G25" s="1790">
        <f t="shared" si="3"/>
        <v>0</v>
      </c>
    </row>
    <row r="26" spans="1:8" x14ac:dyDescent="0.25">
      <c r="A26" s="1650"/>
      <c r="B26" s="1931"/>
      <c r="C26" s="1651"/>
      <c r="D26" s="1841"/>
      <c r="E26" s="1537">
        <f t="shared" si="2"/>
        <v>0</v>
      </c>
      <c r="F26" s="1929">
        <f t="shared" si="1"/>
        <v>0</v>
      </c>
      <c r="G26" s="1790">
        <f t="shared" si="3"/>
        <v>0</v>
      </c>
    </row>
    <row r="27" spans="1:8" x14ac:dyDescent="0.25">
      <c r="A27" s="1650"/>
      <c r="B27" s="1931"/>
      <c r="C27" s="1651"/>
      <c r="D27" s="1841"/>
      <c r="E27" s="1537">
        <f t="shared" si="2"/>
        <v>0</v>
      </c>
      <c r="F27" s="1929">
        <f t="shared" si="1"/>
        <v>0</v>
      </c>
      <c r="G27" s="1790">
        <f t="shared" si="3"/>
        <v>0</v>
      </c>
    </row>
    <row r="28" spans="1:8" x14ac:dyDescent="0.25">
      <c r="A28" s="1650"/>
      <c r="B28" s="1931"/>
      <c r="C28" s="1651"/>
      <c r="D28" s="1841"/>
      <c r="E28" s="1537">
        <f t="shared" si="2"/>
        <v>0</v>
      </c>
      <c r="F28" s="1929">
        <f t="shared" si="1"/>
        <v>0</v>
      </c>
      <c r="G28" s="1790">
        <f t="shared" si="3"/>
        <v>0</v>
      </c>
    </row>
    <row r="29" spans="1:8" x14ac:dyDescent="0.25">
      <c r="A29" s="1650"/>
      <c r="B29" s="1931"/>
      <c r="C29" s="1651"/>
      <c r="D29" s="1841"/>
      <c r="E29" s="1537">
        <f t="shared" si="2"/>
        <v>0</v>
      </c>
      <c r="F29" s="1929">
        <f t="shared" si="1"/>
        <v>0</v>
      </c>
      <c r="G29" s="1790">
        <f t="shared" si="3"/>
        <v>0</v>
      </c>
    </row>
    <row r="30" spans="1:8" x14ac:dyDescent="0.25">
      <c r="A30" s="1650"/>
      <c r="B30" s="1931"/>
      <c r="C30" s="1651"/>
      <c r="D30" s="1841"/>
      <c r="E30" s="1537">
        <f t="shared" si="2"/>
        <v>0</v>
      </c>
      <c r="F30" s="1929">
        <f t="shared" si="1"/>
        <v>0</v>
      </c>
      <c r="G30" s="1790">
        <f t="shared" si="3"/>
        <v>0</v>
      </c>
    </row>
    <row r="31" spans="1:8" x14ac:dyDescent="0.25">
      <c r="A31" s="1650"/>
      <c r="B31" s="1931"/>
      <c r="C31" s="1651"/>
      <c r="D31" s="1841"/>
      <c r="E31" s="1537">
        <f t="shared" si="2"/>
        <v>0</v>
      </c>
      <c r="F31" s="1929">
        <f t="shared" si="1"/>
        <v>0</v>
      </c>
      <c r="G31" s="1790">
        <f t="shared" si="3"/>
        <v>0</v>
      </c>
    </row>
    <row r="32" spans="1:8" x14ac:dyDescent="0.25">
      <c r="A32" s="1650"/>
      <c r="B32" s="1931"/>
      <c r="C32" s="1651"/>
      <c r="D32" s="1841"/>
      <c r="E32" s="1537">
        <f t="shared" si="2"/>
        <v>0</v>
      </c>
      <c r="F32" s="1929">
        <f t="shared" si="1"/>
        <v>0</v>
      </c>
      <c r="G32" s="1790">
        <f t="shared" si="3"/>
        <v>0</v>
      </c>
    </row>
    <row r="33" spans="1:7" x14ac:dyDescent="0.25">
      <c r="A33" s="1650"/>
      <c r="B33" s="1931"/>
      <c r="C33" s="1651"/>
      <c r="D33" s="1841"/>
      <c r="E33" s="1537">
        <f t="shared" si="2"/>
        <v>0</v>
      </c>
      <c r="F33" s="1929">
        <f t="shared" si="1"/>
        <v>0</v>
      </c>
      <c r="G33" s="1790">
        <f t="shared" si="3"/>
        <v>0</v>
      </c>
    </row>
    <row r="34" spans="1:7" x14ac:dyDescent="0.25">
      <c r="A34" s="1650"/>
      <c r="B34" s="1931"/>
      <c r="C34" s="1651"/>
      <c r="D34" s="1841"/>
      <c r="E34" s="1537">
        <f t="shared" si="2"/>
        <v>0</v>
      </c>
      <c r="F34" s="1929">
        <f t="shared" si="1"/>
        <v>0</v>
      </c>
      <c r="G34" s="1790">
        <f t="shared" si="3"/>
        <v>0</v>
      </c>
    </row>
    <row r="35" spans="1:7" x14ac:dyDescent="0.25">
      <c r="A35" s="1650"/>
      <c r="B35" s="1931"/>
      <c r="C35" s="1651"/>
      <c r="D35" s="1841"/>
      <c r="E35" s="1537">
        <f t="shared" si="2"/>
        <v>0</v>
      </c>
      <c r="F35" s="1929">
        <f t="shared" si="1"/>
        <v>0</v>
      </c>
      <c r="G35" s="1790">
        <f t="shared" si="3"/>
        <v>0</v>
      </c>
    </row>
    <row r="36" spans="1:7" x14ac:dyDescent="0.25">
      <c r="A36" s="1650"/>
      <c r="B36" s="1931"/>
      <c r="C36" s="1651"/>
      <c r="D36" s="1841"/>
      <c r="E36" s="1537">
        <f t="shared" si="2"/>
        <v>0</v>
      </c>
      <c r="F36" s="1929">
        <f t="shared" si="1"/>
        <v>0</v>
      </c>
      <c r="G36" s="1790">
        <f t="shared" si="3"/>
        <v>0</v>
      </c>
    </row>
    <row r="37" spans="1:7" x14ac:dyDescent="0.25">
      <c r="A37" s="1650"/>
      <c r="B37" s="1931"/>
      <c r="C37" s="1651"/>
      <c r="D37" s="1841"/>
      <c r="E37" s="1537">
        <f t="shared" si="2"/>
        <v>0</v>
      </c>
      <c r="F37" s="1929">
        <f t="shared" si="1"/>
        <v>0</v>
      </c>
      <c r="G37" s="1790">
        <f t="shared" si="3"/>
        <v>0</v>
      </c>
    </row>
    <row r="38" spans="1:7" x14ac:dyDescent="0.25">
      <c r="A38" s="1650"/>
      <c r="B38" s="1932"/>
      <c r="C38" s="1651"/>
      <c r="D38" s="1841"/>
      <c r="E38" s="1537">
        <f t="shared" si="2"/>
        <v>0</v>
      </c>
      <c r="F38" s="1929">
        <f t="shared" si="1"/>
        <v>0</v>
      </c>
      <c r="G38" s="1790">
        <f t="shared" si="3"/>
        <v>0</v>
      </c>
    </row>
    <row r="39" spans="1:7" x14ac:dyDescent="0.25">
      <c r="A39" s="1650"/>
      <c r="B39" s="1932"/>
      <c r="C39" s="1651"/>
      <c r="D39" s="1841"/>
      <c r="E39" s="1537">
        <f t="shared" si="2"/>
        <v>0</v>
      </c>
      <c r="F39" s="1929">
        <f t="shared" si="1"/>
        <v>0</v>
      </c>
      <c r="G39" s="1790">
        <f t="shared" si="3"/>
        <v>0</v>
      </c>
    </row>
    <row r="40" spans="1:7" x14ac:dyDescent="0.25">
      <c r="A40" s="1650"/>
      <c r="B40" s="1932"/>
      <c r="C40" s="1651"/>
      <c r="D40" s="1841"/>
      <c r="E40" s="1537">
        <f t="shared" si="2"/>
        <v>0</v>
      </c>
      <c r="F40" s="1929">
        <f t="shared" si="1"/>
        <v>0</v>
      </c>
      <c r="G40" s="1790">
        <f t="shared" si="3"/>
        <v>0</v>
      </c>
    </row>
    <row r="41" spans="1:7" x14ac:dyDescent="0.25">
      <c r="A41" s="1650"/>
      <c r="B41" s="1932"/>
      <c r="C41" s="1651"/>
      <c r="D41" s="1841"/>
      <c r="E41" s="1537">
        <f t="shared" si="2"/>
        <v>0</v>
      </c>
      <c r="F41" s="1929">
        <f t="shared" si="1"/>
        <v>0</v>
      </c>
      <c r="G41" s="1790">
        <f t="shared" si="3"/>
        <v>0</v>
      </c>
    </row>
    <row r="42" spans="1:7" x14ac:dyDescent="0.25">
      <c r="A42" s="1650"/>
      <c r="B42" s="1932"/>
      <c r="C42" s="1651"/>
      <c r="D42" s="1841"/>
      <c r="E42" s="1537">
        <f t="shared" si="2"/>
        <v>0</v>
      </c>
      <c r="F42" s="1929">
        <f t="shared" si="1"/>
        <v>0</v>
      </c>
      <c r="G42" s="1790">
        <f t="shared" si="3"/>
        <v>0</v>
      </c>
    </row>
    <row r="43" spans="1:7" x14ac:dyDescent="0.25">
      <c r="A43" s="1650"/>
      <c r="B43" s="1932"/>
      <c r="C43" s="1651"/>
      <c r="D43" s="1841"/>
      <c r="E43" s="1537">
        <f t="shared" si="2"/>
        <v>0</v>
      </c>
      <c r="F43" s="1929">
        <f t="shared" si="1"/>
        <v>0</v>
      </c>
      <c r="G43" s="1790">
        <f t="shared" si="3"/>
        <v>0</v>
      </c>
    </row>
    <row r="44" spans="1:7" x14ac:dyDescent="0.25">
      <c r="A44" s="1650"/>
      <c r="B44" s="1932"/>
      <c r="C44" s="1651"/>
      <c r="D44" s="1841"/>
      <c r="E44" s="1537">
        <f t="shared" si="2"/>
        <v>0</v>
      </c>
      <c r="F44" s="1929">
        <f t="shared" si="1"/>
        <v>0</v>
      </c>
      <c r="G44" s="1790">
        <f t="shared" si="3"/>
        <v>0</v>
      </c>
    </row>
    <row r="45" spans="1:7" x14ac:dyDescent="0.25">
      <c r="A45" s="1650"/>
      <c r="B45" s="1932"/>
      <c r="C45" s="1651"/>
      <c r="D45" s="1841"/>
      <c r="E45" s="1537">
        <f t="shared" si="2"/>
        <v>0</v>
      </c>
      <c r="F45" s="1929">
        <f t="shared" si="1"/>
        <v>0</v>
      </c>
      <c r="G45" s="1790">
        <f t="shared" si="3"/>
        <v>0</v>
      </c>
    </row>
    <row r="46" spans="1:7" x14ac:dyDescent="0.25">
      <c r="A46" s="1650"/>
      <c r="B46" s="1664"/>
      <c r="C46" s="1651"/>
      <c r="D46" s="1841"/>
      <c r="E46" s="1537">
        <f t="shared" si="2"/>
        <v>0</v>
      </c>
      <c r="F46" s="1929">
        <f t="shared" si="1"/>
        <v>0</v>
      </c>
      <c r="G46" s="1790">
        <f t="shared" si="3"/>
        <v>0</v>
      </c>
    </row>
    <row r="47" spans="1:7" x14ac:dyDescent="0.25">
      <c r="A47" s="1650"/>
      <c r="B47" s="1664"/>
      <c r="C47" s="1651"/>
      <c r="D47" s="1841"/>
      <c r="E47" s="1537">
        <f t="shared" si="2"/>
        <v>0</v>
      </c>
      <c r="F47" s="1929">
        <f t="shared" si="1"/>
        <v>0</v>
      </c>
      <c r="G47" s="1790">
        <f t="shared" si="3"/>
        <v>0</v>
      </c>
    </row>
    <row r="48" spans="1:7" x14ac:dyDescent="0.25">
      <c r="A48" s="1650"/>
      <c r="B48" s="1664"/>
      <c r="C48" s="1651"/>
      <c r="D48" s="1841"/>
      <c r="E48" s="1537">
        <f t="shared" si="2"/>
        <v>0</v>
      </c>
      <c r="F48" s="1929">
        <f t="shared" si="1"/>
        <v>0</v>
      </c>
      <c r="G48" s="1790">
        <f t="shared" si="3"/>
        <v>0</v>
      </c>
    </row>
    <row r="49" spans="1:7" x14ac:dyDescent="0.25">
      <c r="A49" s="1650"/>
      <c r="B49" s="1664"/>
      <c r="C49" s="1651"/>
      <c r="D49" s="1841"/>
      <c r="E49" s="1537">
        <f t="shared" si="2"/>
        <v>0</v>
      </c>
      <c r="F49" s="1929">
        <f t="shared" si="1"/>
        <v>0</v>
      </c>
      <c r="G49" s="1790">
        <f t="shared" si="3"/>
        <v>0</v>
      </c>
    </row>
    <row r="50" spans="1:7" x14ac:dyDescent="0.25">
      <c r="A50" s="1650"/>
      <c r="B50" s="1664"/>
      <c r="C50" s="1651"/>
      <c r="D50" s="1841"/>
      <c r="E50" s="1537">
        <f t="shared" si="2"/>
        <v>0</v>
      </c>
      <c r="F50" s="1929">
        <f t="shared" si="1"/>
        <v>0</v>
      </c>
      <c r="G50" s="1790">
        <f t="shared" si="3"/>
        <v>0</v>
      </c>
    </row>
    <row r="51" spans="1:7" x14ac:dyDescent="0.25">
      <c r="A51" s="1650"/>
      <c r="B51" s="1664"/>
      <c r="C51" s="1651"/>
      <c r="D51" s="1841"/>
      <c r="E51" s="1537">
        <f t="shared" si="2"/>
        <v>0</v>
      </c>
      <c r="F51" s="1929">
        <f t="shared" si="1"/>
        <v>0</v>
      </c>
      <c r="G51" s="1790">
        <f t="shared" si="3"/>
        <v>0</v>
      </c>
    </row>
    <row r="52" spans="1:7" x14ac:dyDescent="0.25">
      <c r="A52" s="1650"/>
      <c r="B52" s="1664"/>
      <c r="C52" s="1651"/>
      <c r="D52" s="1841"/>
      <c r="E52" s="1537">
        <f t="shared" si="2"/>
        <v>0</v>
      </c>
      <c r="F52" s="1929">
        <f t="shared" si="1"/>
        <v>0</v>
      </c>
      <c r="G52" s="1790">
        <f t="shared" si="3"/>
        <v>0</v>
      </c>
    </row>
    <row r="53" spans="1:7" x14ac:dyDescent="0.25">
      <c r="A53" s="1650"/>
      <c r="B53" s="1664"/>
      <c r="C53" s="1651"/>
      <c r="D53" s="1841"/>
      <c r="E53" s="1537">
        <f t="shared" si="2"/>
        <v>0</v>
      </c>
      <c r="F53" s="1929">
        <f t="shared" si="1"/>
        <v>0</v>
      </c>
      <c r="G53" s="1790">
        <f t="shared" si="3"/>
        <v>0</v>
      </c>
    </row>
    <row r="54" spans="1:7" x14ac:dyDescent="0.25">
      <c r="A54" s="1650"/>
      <c r="B54" s="1664"/>
      <c r="C54" s="1651"/>
      <c r="D54" s="1841"/>
      <c r="E54" s="1537">
        <f t="shared" si="2"/>
        <v>0</v>
      </c>
      <c r="F54" s="1929">
        <f t="shared" si="1"/>
        <v>0</v>
      </c>
      <c r="G54" s="1790">
        <f t="shared" si="3"/>
        <v>0</v>
      </c>
    </row>
    <row r="55" spans="1:7" x14ac:dyDescent="0.25">
      <c r="A55" s="1650"/>
      <c r="B55" s="1664"/>
      <c r="C55" s="1651"/>
      <c r="D55" s="1841"/>
      <c r="E55" s="1537">
        <f t="shared" si="2"/>
        <v>0</v>
      </c>
      <c r="F55" s="1929">
        <f t="shared" si="1"/>
        <v>0</v>
      </c>
      <c r="G55" s="1790">
        <f t="shared" si="3"/>
        <v>0</v>
      </c>
    </row>
    <row r="56" spans="1:7" x14ac:dyDescent="0.25">
      <c r="A56" s="1650"/>
      <c r="B56" s="1664"/>
      <c r="C56" s="1651"/>
      <c r="D56" s="1841"/>
      <c r="E56" s="1537">
        <f t="shared" si="2"/>
        <v>0</v>
      </c>
      <c r="F56" s="1929">
        <f t="shared" si="1"/>
        <v>0</v>
      </c>
      <c r="G56" s="1790">
        <f t="shared" si="3"/>
        <v>0</v>
      </c>
    </row>
    <row r="57" spans="1:7" x14ac:dyDescent="0.25">
      <c r="A57" s="1650"/>
      <c r="B57" s="1664"/>
      <c r="C57" s="1651"/>
      <c r="D57" s="1841"/>
      <c r="E57" s="1537">
        <f t="shared" si="2"/>
        <v>0</v>
      </c>
      <c r="F57" s="1929">
        <f t="shared" si="1"/>
        <v>0</v>
      </c>
      <c r="G57" s="1790">
        <f t="shared" si="3"/>
        <v>0</v>
      </c>
    </row>
    <row r="58" spans="1:7" x14ac:dyDescent="0.25">
      <c r="A58" s="1650"/>
      <c r="B58" s="1664"/>
      <c r="C58" s="1651"/>
      <c r="D58" s="1841"/>
      <c r="E58" s="1537">
        <f t="shared" si="2"/>
        <v>0</v>
      </c>
      <c r="F58" s="1929">
        <f t="shared" si="1"/>
        <v>0</v>
      </c>
      <c r="G58" s="1790">
        <f t="shared" si="3"/>
        <v>0</v>
      </c>
    </row>
    <row r="59" spans="1:7" x14ac:dyDescent="0.25">
      <c r="A59" s="1650"/>
      <c r="B59" s="1664"/>
      <c r="C59" s="1651"/>
      <c r="D59" s="1841"/>
      <c r="E59" s="1537">
        <f t="shared" si="2"/>
        <v>0</v>
      </c>
      <c r="F59" s="1929">
        <f t="shared" si="1"/>
        <v>0</v>
      </c>
      <c r="G59" s="1790">
        <f t="shared" si="3"/>
        <v>0</v>
      </c>
    </row>
    <row r="60" spans="1:7" x14ac:dyDescent="0.25">
      <c r="A60" s="1650"/>
      <c r="B60" s="1664"/>
      <c r="C60" s="1651"/>
      <c r="D60" s="1841"/>
      <c r="E60" s="1537">
        <f t="shared" si="2"/>
        <v>0</v>
      </c>
      <c r="F60" s="1929">
        <f t="shared" si="1"/>
        <v>0</v>
      </c>
      <c r="G60" s="1790">
        <f t="shared" si="3"/>
        <v>0</v>
      </c>
    </row>
    <row r="61" spans="1:7" x14ac:dyDescent="0.25">
      <c r="A61" s="1650"/>
      <c r="B61" s="1664"/>
      <c r="C61" s="1651"/>
      <c r="D61" s="1841"/>
      <c r="E61" s="1537">
        <f t="shared" si="2"/>
        <v>0</v>
      </c>
      <c r="F61" s="1929">
        <f t="shared" si="1"/>
        <v>0</v>
      </c>
      <c r="G61" s="1790">
        <f t="shared" si="3"/>
        <v>0</v>
      </c>
    </row>
    <row r="62" spans="1:7" x14ac:dyDescent="0.25">
      <c r="A62" s="1650"/>
      <c r="B62" s="1664"/>
      <c r="C62" s="1651"/>
      <c r="D62" s="1841"/>
      <c r="E62" s="1537">
        <f t="shared" si="2"/>
        <v>0</v>
      </c>
      <c r="F62" s="1929">
        <f t="shared" si="1"/>
        <v>0</v>
      </c>
      <c r="G62" s="1790">
        <f t="shared" si="3"/>
        <v>0</v>
      </c>
    </row>
    <row r="63" spans="1:7" x14ac:dyDescent="0.25">
      <c r="A63" s="1650"/>
      <c r="B63" s="1664"/>
      <c r="C63" s="1651"/>
      <c r="D63" s="1841"/>
      <c r="E63" s="1537">
        <f t="shared" si="2"/>
        <v>0</v>
      </c>
      <c r="F63" s="1929">
        <f t="shared" si="1"/>
        <v>0</v>
      </c>
      <c r="G63" s="1790">
        <f t="shared" si="3"/>
        <v>0</v>
      </c>
    </row>
    <row r="64" spans="1:7" x14ac:dyDescent="0.25">
      <c r="A64" s="1652"/>
      <c r="B64" s="1664"/>
      <c r="C64" s="1653"/>
      <c r="D64" s="1841"/>
      <c r="E64" s="1537">
        <f t="shared" si="2"/>
        <v>0</v>
      </c>
      <c r="F64" s="1929">
        <f t="shared" si="1"/>
        <v>0</v>
      </c>
      <c r="G64" s="1790">
        <f t="shared" si="3"/>
        <v>0</v>
      </c>
    </row>
    <row r="65" spans="1:7" x14ac:dyDescent="0.25">
      <c r="A65" s="1650"/>
      <c r="B65" s="1664"/>
      <c r="C65" s="1651"/>
      <c r="D65" s="1841"/>
      <c r="E65" s="1537">
        <f t="shared" si="2"/>
        <v>0</v>
      </c>
      <c r="F65" s="1929">
        <f t="shared" si="1"/>
        <v>0</v>
      </c>
      <c r="G65" s="1790">
        <f t="shared" si="3"/>
        <v>0</v>
      </c>
    </row>
    <row r="66" spans="1:7" x14ac:dyDescent="0.25">
      <c r="A66" s="1650"/>
      <c r="B66" s="1664"/>
      <c r="C66" s="1651"/>
      <c r="D66" s="1841"/>
      <c r="E66" s="1537">
        <f t="shared" si="2"/>
        <v>0</v>
      </c>
      <c r="F66" s="1929">
        <f t="shared" si="1"/>
        <v>0</v>
      </c>
      <c r="G66" s="1790">
        <f t="shared" si="3"/>
        <v>0</v>
      </c>
    </row>
    <row r="67" spans="1:7" x14ac:dyDescent="0.25">
      <c r="A67" s="1650"/>
      <c r="B67" s="1664"/>
      <c r="C67" s="1651"/>
      <c r="D67" s="1841"/>
      <c r="E67" s="1537">
        <f t="shared" si="2"/>
        <v>0</v>
      </c>
      <c r="F67" s="1929">
        <f t="shared" si="1"/>
        <v>0</v>
      </c>
      <c r="G67" s="1790">
        <f t="shared" si="3"/>
        <v>0</v>
      </c>
    </row>
    <row r="68" spans="1:7" x14ac:dyDescent="0.25">
      <c r="A68" s="1650"/>
      <c r="B68" s="1664"/>
      <c r="C68" s="1651"/>
      <c r="D68" s="1841"/>
      <c r="E68" s="1537">
        <f t="shared" si="2"/>
        <v>0</v>
      </c>
      <c r="F68" s="1929">
        <f t="shared" si="1"/>
        <v>0</v>
      </c>
      <c r="G68" s="1790">
        <f t="shared" si="3"/>
        <v>0</v>
      </c>
    </row>
    <row r="69" spans="1:7" x14ac:dyDescent="0.25">
      <c r="A69" s="1650"/>
      <c r="B69" s="1664"/>
      <c r="C69" s="1651"/>
      <c r="D69" s="1841"/>
      <c r="E69" s="1537">
        <f t="shared" si="2"/>
        <v>0</v>
      </c>
      <c r="F69" s="1929">
        <f t="shared" si="1"/>
        <v>0</v>
      </c>
      <c r="G69" s="1790">
        <f t="shared" si="3"/>
        <v>0</v>
      </c>
    </row>
    <row r="70" spans="1:7" x14ac:dyDescent="0.25">
      <c r="A70" s="1650"/>
      <c r="B70" s="1664"/>
      <c r="C70" s="1651"/>
      <c r="D70" s="1841"/>
      <c r="E70" s="1537">
        <f t="shared" si="2"/>
        <v>0</v>
      </c>
      <c r="F70" s="1929">
        <f t="shared" si="1"/>
        <v>0</v>
      </c>
      <c r="G70" s="1790">
        <f t="shared" si="3"/>
        <v>0</v>
      </c>
    </row>
    <row r="71" spans="1:7" x14ac:dyDescent="0.25">
      <c r="A71" s="1650"/>
      <c r="B71" s="1664"/>
      <c r="C71" s="1651"/>
      <c r="D71" s="1841"/>
      <c r="E71" s="1537">
        <f t="shared" si="2"/>
        <v>0</v>
      </c>
      <c r="F71" s="1929">
        <f t="shared" si="1"/>
        <v>0</v>
      </c>
      <c r="G71" s="1790">
        <f t="shared" si="3"/>
        <v>0</v>
      </c>
    </row>
    <row r="72" spans="1:7" x14ac:dyDescent="0.25">
      <c r="A72" s="1650"/>
      <c r="B72" s="1664"/>
      <c r="C72" s="1651"/>
      <c r="D72" s="1841"/>
      <c r="E72" s="1537">
        <f t="shared" si="2"/>
        <v>0</v>
      </c>
      <c r="F72" s="1929">
        <f t="shared" si="1"/>
        <v>0</v>
      </c>
      <c r="G72" s="1790">
        <f t="shared" si="3"/>
        <v>0</v>
      </c>
    </row>
    <row r="73" spans="1:7" x14ac:dyDescent="0.25">
      <c r="A73" s="1650"/>
      <c r="B73" s="1664"/>
      <c r="C73" s="1651"/>
      <c r="D73" s="1841"/>
      <c r="E73" s="1537">
        <f t="shared" ref="E73:E84" si="4">IF(D73&lt;=25000,D73,IF(D73&gt;25000,25000,0))</f>
        <v>0</v>
      </c>
      <c r="F73" s="1929">
        <f t="shared" si="1"/>
        <v>0</v>
      </c>
      <c r="G73" s="1790">
        <f t="shared" ref="G73:G84" si="5">IF(F73=0,0,D73-F73)</f>
        <v>0</v>
      </c>
    </row>
    <row r="74" spans="1:7" x14ac:dyDescent="0.25">
      <c r="A74" s="1650"/>
      <c r="B74" s="1664"/>
      <c r="C74" s="1651"/>
      <c r="D74" s="1841"/>
      <c r="E74" s="1537">
        <f t="shared" si="4"/>
        <v>0</v>
      </c>
      <c r="F74" s="1929">
        <f t="shared" si="1"/>
        <v>0</v>
      </c>
      <c r="G74" s="1790">
        <f t="shared" si="5"/>
        <v>0</v>
      </c>
    </row>
    <row r="75" spans="1:7" x14ac:dyDescent="0.25">
      <c r="A75" s="1650"/>
      <c r="B75" s="1664"/>
      <c r="C75" s="1651"/>
      <c r="D75" s="1841"/>
      <c r="E75" s="1537">
        <f t="shared" si="4"/>
        <v>0</v>
      </c>
      <c r="F75" s="1929">
        <f t="shared" si="1"/>
        <v>0</v>
      </c>
      <c r="G75" s="1790">
        <f t="shared" si="5"/>
        <v>0</v>
      </c>
    </row>
    <row r="76" spans="1:7" x14ac:dyDescent="0.25">
      <c r="A76" s="1650"/>
      <c r="B76" s="1664"/>
      <c r="C76" s="1651"/>
      <c r="D76" s="1841"/>
      <c r="E76" s="1537">
        <f t="shared" si="4"/>
        <v>0</v>
      </c>
      <c r="F76" s="1929">
        <f t="shared" si="1"/>
        <v>0</v>
      </c>
      <c r="G76" s="1790">
        <f t="shared" si="5"/>
        <v>0</v>
      </c>
    </row>
    <row r="77" spans="1:7" x14ac:dyDescent="0.25">
      <c r="A77" s="1650"/>
      <c r="B77" s="1664"/>
      <c r="C77" s="1651"/>
      <c r="D77" s="1841"/>
      <c r="E77" s="1537">
        <f t="shared" si="4"/>
        <v>0</v>
      </c>
      <c r="F77" s="1929">
        <f t="shared" si="1"/>
        <v>0</v>
      </c>
      <c r="G77" s="1790">
        <f t="shared" si="5"/>
        <v>0</v>
      </c>
    </row>
    <row r="78" spans="1:7" x14ac:dyDescent="0.25">
      <c r="A78" s="1650"/>
      <c r="B78" s="1664"/>
      <c r="C78" s="1651"/>
      <c r="D78" s="1841"/>
      <c r="E78" s="1537">
        <f t="shared" si="4"/>
        <v>0</v>
      </c>
      <c r="F78" s="1929">
        <f t="shared" si="1"/>
        <v>0</v>
      </c>
      <c r="G78" s="1790">
        <f t="shared" si="5"/>
        <v>0</v>
      </c>
    </row>
    <row r="79" spans="1:7" x14ac:dyDescent="0.25">
      <c r="A79" s="1650"/>
      <c r="B79" s="1664"/>
      <c r="C79" s="1651"/>
      <c r="D79" s="1841"/>
      <c r="E79" s="1537">
        <f t="shared" si="4"/>
        <v>0</v>
      </c>
      <c r="F79" s="1929">
        <f t="shared" si="1"/>
        <v>0</v>
      </c>
      <c r="G79" s="1790">
        <f t="shared" si="5"/>
        <v>0</v>
      </c>
    </row>
    <row r="80" spans="1:7" x14ac:dyDescent="0.25">
      <c r="A80" s="1650"/>
      <c r="B80" s="1664"/>
      <c r="C80" s="1651"/>
      <c r="D80" s="1841"/>
      <c r="E80" s="1537">
        <f t="shared" si="4"/>
        <v>0</v>
      </c>
      <c r="F80" s="1929">
        <f t="shared" si="1"/>
        <v>0</v>
      </c>
      <c r="G80" s="1790">
        <f t="shared" si="5"/>
        <v>0</v>
      </c>
    </row>
    <row r="81" spans="1:7" x14ac:dyDescent="0.25">
      <c r="A81" s="1650"/>
      <c r="B81" s="1664"/>
      <c r="C81" s="1651"/>
      <c r="D81" s="1841"/>
      <c r="E81" s="1537">
        <f t="shared" si="4"/>
        <v>0</v>
      </c>
      <c r="F81" s="1929">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29">
        <f t="shared" si="6"/>
        <v>0</v>
      </c>
      <c r="G82" s="1790">
        <f t="shared" si="5"/>
        <v>0</v>
      </c>
    </row>
    <row r="83" spans="1:7" x14ac:dyDescent="0.25">
      <c r="A83" s="1650"/>
      <c r="B83" s="1664"/>
      <c r="C83" s="1651"/>
      <c r="D83" s="1841"/>
      <c r="E83" s="1537">
        <f t="shared" si="4"/>
        <v>0</v>
      </c>
      <c r="F83" s="1929">
        <f t="shared" si="6"/>
        <v>0</v>
      </c>
      <c r="G83" s="1790">
        <f t="shared" si="5"/>
        <v>0</v>
      </c>
    </row>
    <row r="84" spans="1:7" x14ac:dyDescent="0.25">
      <c r="A84" s="1650"/>
      <c r="B84" s="1664"/>
      <c r="C84" s="1651"/>
      <c r="D84" s="1841"/>
      <c r="E84" s="1537">
        <f t="shared" si="4"/>
        <v>0</v>
      </c>
      <c r="F84" s="1929">
        <f t="shared" si="6"/>
        <v>0</v>
      </c>
      <c r="G84" s="1790">
        <f t="shared" si="5"/>
        <v>0</v>
      </c>
    </row>
    <row r="85" spans="1:7" x14ac:dyDescent="0.25">
      <c r="A85" s="1650"/>
      <c r="B85" s="1664"/>
      <c r="C85" s="1651"/>
      <c r="D85" s="1841"/>
      <c r="E85" s="1537">
        <f t="shared" si="2"/>
        <v>0</v>
      </c>
      <c r="F85" s="1929">
        <f t="shared" si="6"/>
        <v>0</v>
      </c>
      <c r="G85" s="1790">
        <f t="shared" si="3"/>
        <v>0</v>
      </c>
    </row>
    <row r="86" spans="1:7" x14ac:dyDescent="0.25">
      <c r="A86" s="1650"/>
      <c r="B86" s="1664"/>
      <c r="C86" s="1651"/>
      <c r="D86" s="1841"/>
      <c r="E86" s="1537">
        <f t="shared" si="2"/>
        <v>0</v>
      </c>
      <c r="F86" s="1929">
        <f t="shared" si="6"/>
        <v>0</v>
      </c>
      <c r="G86" s="1790">
        <f t="shared" si="3"/>
        <v>0</v>
      </c>
    </row>
    <row r="87" spans="1:7" x14ac:dyDescent="0.25">
      <c r="A87" s="1650"/>
      <c r="B87" s="1664"/>
      <c r="C87" s="1651"/>
      <c r="D87" s="1841"/>
      <c r="E87" s="1537">
        <f t="shared" si="2"/>
        <v>0</v>
      </c>
      <c r="F87" s="1929">
        <f t="shared" si="6"/>
        <v>0</v>
      </c>
      <c r="G87" s="1790">
        <f t="shared" si="3"/>
        <v>0</v>
      </c>
    </row>
    <row r="88" spans="1:7" x14ac:dyDescent="0.25">
      <c r="A88" s="1650"/>
      <c r="B88" s="1664"/>
      <c r="C88" s="1651"/>
      <c r="D88" s="1841"/>
      <c r="E88" s="1537">
        <f t="shared" si="2"/>
        <v>0</v>
      </c>
      <c r="F88" s="1929">
        <f t="shared" si="6"/>
        <v>0</v>
      </c>
      <c r="G88" s="1790">
        <f t="shared" si="3"/>
        <v>0</v>
      </c>
    </row>
    <row r="89" spans="1:7" x14ac:dyDescent="0.25">
      <c r="A89" s="1650"/>
      <c r="B89" s="1664"/>
      <c r="C89" s="1651"/>
      <c r="D89" s="1841"/>
      <c r="E89" s="1537">
        <f t="shared" si="2"/>
        <v>0</v>
      </c>
      <c r="F89" s="1929">
        <f t="shared" si="6"/>
        <v>0</v>
      </c>
      <c r="G89" s="1790">
        <f t="shared" si="3"/>
        <v>0</v>
      </c>
    </row>
    <row r="90" spans="1:7" x14ac:dyDescent="0.25">
      <c r="A90" s="1650"/>
      <c r="B90" s="1664"/>
      <c r="C90" s="1651"/>
      <c r="D90" s="1841"/>
      <c r="E90" s="1537">
        <f t="shared" si="2"/>
        <v>0</v>
      </c>
      <c r="F90" s="1929">
        <f t="shared" si="6"/>
        <v>0</v>
      </c>
      <c r="G90" s="1790">
        <f t="shared" si="3"/>
        <v>0</v>
      </c>
    </row>
    <row r="91" spans="1:7" x14ac:dyDescent="0.25">
      <c r="A91" s="1650"/>
      <c r="B91" s="1664"/>
      <c r="C91" s="1651"/>
      <c r="D91" s="1841"/>
      <c r="E91" s="1537">
        <f t="shared" si="2"/>
        <v>0</v>
      </c>
      <c r="F91" s="1929">
        <f t="shared" si="6"/>
        <v>0</v>
      </c>
      <c r="G91" s="1790">
        <f t="shared" si="3"/>
        <v>0</v>
      </c>
    </row>
    <row r="92" spans="1:7" x14ac:dyDescent="0.25">
      <c r="A92" s="1650"/>
      <c r="B92" s="1664"/>
      <c r="C92" s="1651"/>
      <c r="D92" s="1841"/>
      <c r="E92" s="1537">
        <f t="shared" si="2"/>
        <v>0</v>
      </c>
      <c r="F92" s="1929">
        <f t="shared" si="6"/>
        <v>0</v>
      </c>
      <c r="G92" s="1790">
        <f t="shared" si="3"/>
        <v>0</v>
      </c>
    </row>
    <row r="93" spans="1:7" x14ac:dyDescent="0.25">
      <c r="A93" s="1650"/>
      <c r="B93" s="1664"/>
      <c r="C93" s="1651"/>
      <c r="D93" s="1841"/>
      <c r="E93" s="1537">
        <f t="shared" ref="E93" si="7">IF(D93&lt;=25000,D93,IF(D93&gt;25000,25000,0))</f>
        <v>0</v>
      </c>
      <c r="F93" s="1929">
        <f t="shared" si="6"/>
        <v>0</v>
      </c>
      <c r="G93" s="1790">
        <f t="shared" ref="G93" si="8">IF(F93=0,0,D93-F93)</f>
        <v>0</v>
      </c>
    </row>
    <row r="94" spans="1:7" x14ac:dyDescent="0.25">
      <c r="A94" s="1650"/>
      <c r="B94" s="1664"/>
      <c r="C94" s="1651"/>
      <c r="D94" s="1841"/>
      <c r="E94" s="1537">
        <f t="shared" si="2"/>
        <v>0</v>
      </c>
      <c r="F94" s="1929">
        <f t="shared" si="6"/>
        <v>0</v>
      </c>
      <c r="G94" s="1790">
        <f t="shared" si="3"/>
        <v>0</v>
      </c>
    </row>
    <row r="95" spans="1:7" x14ac:dyDescent="0.25">
      <c r="A95" s="1650"/>
      <c r="B95" s="1664"/>
      <c r="C95" s="1651"/>
      <c r="D95" s="1841"/>
      <c r="E95" s="1537">
        <f t="shared" ref="E95:E98" si="9">IF(D95&lt;=25000,D95,IF(D95&gt;25000,25000,0))</f>
        <v>0</v>
      </c>
      <c r="F95" s="1929">
        <f t="shared" si="6"/>
        <v>0</v>
      </c>
      <c r="G95" s="1790">
        <f t="shared" ref="G95:G98" si="10">IF(F95=0,0,D95-F95)</f>
        <v>0</v>
      </c>
    </row>
    <row r="96" spans="1:7" x14ac:dyDescent="0.25">
      <c r="A96" s="1650"/>
      <c r="B96" s="1664"/>
      <c r="C96" s="1651"/>
      <c r="D96" s="1841"/>
      <c r="E96" s="1537">
        <f t="shared" si="9"/>
        <v>0</v>
      </c>
      <c r="F96" s="1929">
        <f t="shared" si="6"/>
        <v>0</v>
      </c>
      <c r="G96" s="1790">
        <f t="shared" si="10"/>
        <v>0</v>
      </c>
    </row>
    <row r="97" spans="1:7" x14ac:dyDescent="0.25">
      <c r="A97" s="1650"/>
      <c r="B97" s="1664"/>
      <c r="C97" s="1651"/>
      <c r="D97" s="1841"/>
      <c r="E97" s="1537">
        <f t="shared" si="9"/>
        <v>0</v>
      </c>
      <c r="F97" s="1929">
        <f t="shared" si="6"/>
        <v>0</v>
      </c>
      <c r="G97" s="1790">
        <f t="shared" si="10"/>
        <v>0</v>
      </c>
    </row>
    <row r="98" spans="1:7" x14ac:dyDescent="0.25">
      <c r="A98" s="1650"/>
      <c r="B98" s="1664"/>
      <c r="C98" s="1651"/>
      <c r="D98" s="1841"/>
      <c r="E98" s="1537">
        <f t="shared" si="9"/>
        <v>0</v>
      </c>
      <c r="F98" s="1929">
        <f t="shared" si="6"/>
        <v>0</v>
      </c>
      <c r="G98" s="1790">
        <f t="shared" si="10"/>
        <v>0</v>
      </c>
    </row>
    <row r="99" spans="1:7" x14ac:dyDescent="0.25">
      <c r="A99" s="1650"/>
      <c r="B99" s="1664"/>
      <c r="C99" s="1651"/>
      <c r="D99" s="1841"/>
      <c r="E99" s="1537">
        <f t="shared" ref="E99" si="11">IF(D99&lt;=25000,D99,IF(D99&gt;25000,25000,0))</f>
        <v>0</v>
      </c>
      <c r="F99" s="1929">
        <f t="shared" si="6"/>
        <v>0</v>
      </c>
      <c r="G99" s="1790">
        <f t="shared" ref="G99" si="12">IF(F99=0,0,D99-F99)</f>
        <v>0</v>
      </c>
    </row>
    <row r="100" spans="1:7" x14ac:dyDescent="0.25">
      <c r="A100" s="1650"/>
      <c r="B100" s="1664"/>
      <c r="C100" s="1651"/>
      <c r="D100" s="1841"/>
      <c r="E100" s="1537">
        <f t="shared" ref="E100:E112" si="13">IF(D100&lt;=25000,D100,IF(D100&gt;25000,25000,0))</f>
        <v>0</v>
      </c>
      <c r="F100" s="1929">
        <f t="shared" si="6"/>
        <v>0</v>
      </c>
      <c r="G100" s="1790">
        <f t="shared" ref="G100:G112" si="14">IF(F100=0,0,D100-F100)</f>
        <v>0</v>
      </c>
    </row>
    <row r="101" spans="1:7" x14ac:dyDescent="0.25">
      <c r="A101" s="1650"/>
      <c r="B101" s="1664"/>
      <c r="C101" s="1651"/>
      <c r="D101" s="1841"/>
      <c r="E101" s="1537">
        <f t="shared" si="13"/>
        <v>0</v>
      </c>
      <c r="F101" s="1929">
        <f t="shared" si="6"/>
        <v>0</v>
      </c>
      <c r="G101" s="1790">
        <f t="shared" si="14"/>
        <v>0</v>
      </c>
    </row>
    <row r="102" spans="1:7" x14ac:dyDescent="0.25">
      <c r="A102" s="1650"/>
      <c r="B102" s="1664"/>
      <c r="C102" s="1651"/>
      <c r="D102" s="1841"/>
      <c r="E102" s="1537">
        <f t="shared" si="13"/>
        <v>0</v>
      </c>
      <c r="F102" s="1929">
        <f t="shared" si="6"/>
        <v>0</v>
      </c>
      <c r="G102" s="1790">
        <f t="shared" si="14"/>
        <v>0</v>
      </c>
    </row>
    <row r="103" spans="1:7" x14ac:dyDescent="0.25">
      <c r="A103" s="1650"/>
      <c r="B103" s="1664"/>
      <c r="C103" s="1651"/>
      <c r="D103" s="1841"/>
      <c r="E103" s="1537">
        <f t="shared" si="13"/>
        <v>0</v>
      </c>
      <c r="F103" s="1929">
        <f t="shared" si="6"/>
        <v>0</v>
      </c>
      <c r="G103" s="1790">
        <f t="shared" si="14"/>
        <v>0</v>
      </c>
    </row>
    <row r="104" spans="1:7" x14ac:dyDescent="0.25">
      <c r="A104" s="1650"/>
      <c r="B104" s="1664"/>
      <c r="C104" s="1651"/>
      <c r="D104" s="1841"/>
      <c r="E104" s="1537">
        <f t="shared" si="13"/>
        <v>0</v>
      </c>
      <c r="F104" s="1929">
        <f t="shared" si="6"/>
        <v>0</v>
      </c>
      <c r="G104" s="1790">
        <f t="shared" si="14"/>
        <v>0</v>
      </c>
    </row>
    <row r="105" spans="1:7" x14ac:dyDescent="0.25">
      <c r="A105" s="1650"/>
      <c r="B105" s="1664"/>
      <c r="C105" s="1651"/>
      <c r="D105" s="1841"/>
      <c r="E105" s="1537">
        <f t="shared" si="13"/>
        <v>0</v>
      </c>
      <c r="F105" s="1929">
        <f t="shared" si="6"/>
        <v>0</v>
      </c>
      <c r="G105" s="1790">
        <f t="shared" si="14"/>
        <v>0</v>
      </c>
    </row>
    <row r="106" spans="1:7" x14ac:dyDescent="0.25">
      <c r="A106" s="1650"/>
      <c r="B106" s="1664"/>
      <c r="C106" s="1651"/>
      <c r="D106" s="1841"/>
      <c r="E106" s="1537">
        <f t="shared" si="13"/>
        <v>0</v>
      </c>
      <c r="F106" s="1929">
        <f t="shared" si="6"/>
        <v>0</v>
      </c>
      <c r="G106" s="1790">
        <f t="shared" si="14"/>
        <v>0</v>
      </c>
    </row>
    <row r="107" spans="1:7" x14ac:dyDescent="0.25">
      <c r="A107" s="1650"/>
      <c r="B107" s="1664"/>
      <c r="C107" s="1651"/>
      <c r="D107" s="1841"/>
      <c r="E107" s="1537">
        <f t="shared" si="13"/>
        <v>0</v>
      </c>
      <c r="F107" s="1929">
        <f t="shared" si="6"/>
        <v>0</v>
      </c>
      <c r="G107" s="1790">
        <f t="shared" si="14"/>
        <v>0</v>
      </c>
    </row>
    <row r="108" spans="1:7" x14ac:dyDescent="0.25">
      <c r="A108" s="1650"/>
      <c r="B108" s="1664"/>
      <c r="C108" s="1651"/>
      <c r="D108" s="1841"/>
      <c r="E108" s="1537">
        <f t="shared" si="13"/>
        <v>0</v>
      </c>
      <c r="F108" s="1929">
        <f t="shared" si="6"/>
        <v>0</v>
      </c>
      <c r="G108" s="1790">
        <f t="shared" si="14"/>
        <v>0</v>
      </c>
    </row>
    <row r="109" spans="1:7" x14ac:dyDescent="0.25">
      <c r="A109" s="1650"/>
      <c r="B109" s="1664"/>
      <c r="C109" s="1651"/>
      <c r="D109" s="1841"/>
      <c r="E109" s="1537">
        <f t="shared" si="13"/>
        <v>0</v>
      </c>
      <c r="F109" s="1929">
        <f t="shared" si="6"/>
        <v>0</v>
      </c>
      <c r="G109" s="1790">
        <f t="shared" si="14"/>
        <v>0</v>
      </c>
    </row>
    <row r="110" spans="1:7" x14ac:dyDescent="0.25">
      <c r="A110" s="1650"/>
      <c r="B110" s="1664"/>
      <c r="C110" s="1651"/>
      <c r="D110" s="1841"/>
      <c r="E110" s="1537">
        <f t="shared" si="13"/>
        <v>0</v>
      </c>
      <c r="F110" s="1929">
        <f t="shared" si="6"/>
        <v>0</v>
      </c>
      <c r="G110" s="1790">
        <f t="shared" si="14"/>
        <v>0</v>
      </c>
    </row>
    <row r="111" spans="1:7" x14ac:dyDescent="0.25">
      <c r="A111" s="1650"/>
      <c r="B111" s="1664"/>
      <c r="C111" s="1651"/>
      <c r="D111" s="1841"/>
      <c r="E111" s="1537">
        <f t="shared" si="13"/>
        <v>0</v>
      </c>
      <c r="F111" s="1929">
        <f t="shared" si="6"/>
        <v>0</v>
      </c>
      <c r="G111" s="1790">
        <f t="shared" si="14"/>
        <v>0</v>
      </c>
    </row>
    <row r="112" spans="1:7" x14ac:dyDescent="0.25">
      <c r="A112" s="1650"/>
      <c r="B112" s="1664"/>
      <c r="C112" s="1651"/>
      <c r="D112" s="1841"/>
      <c r="E112" s="1537">
        <f t="shared" si="13"/>
        <v>0</v>
      </c>
      <c r="F112" s="1929">
        <f t="shared" si="6"/>
        <v>0</v>
      </c>
      <c r="G112" s="1790">
        <f t="shared" si="14"/>
        <v>0</v>
      </c>
    </row>
    <row r="113" spans="1:7" x14ac:dyDescent="0.25">
      <c r="A113" s="1650"/>
      <c r="B113" s="1664"/>
      <c r="C113" s="1651"/>
      <c r="D113" s="1841"/>
      <c r="E113" s="1537">
        <f t="shared" ref="E113:E125" si="15">IF(D113&lt;=25000,D113,IF(D113&gt;25000,25000,0))</f>
        <v>0</v>
      </c>
      <c r="F113" s="1929">
        <f t="shared" si="6"/>
        <v>0</v>
      </c>
      <c r="G113" s="1790">
        <f t="shared" ref="G113:G125" si="16">IF(F113=0,0,D113-F113)</f>
        <v>0</v>
      </c>
    </row>
    <row r="114" spans="1:7" x14ac:dyDescent="0.25">
      <c r="A114" s="1650"/>
      <c r="B114" s="1664"/>
      <c r="C114" s="1651"/>
      <c r="D114" s="1841"/>
      <c r="E114" s="1537">
        <f t="shared" si="15"/>
        <v>0</v>
      </c>
      <c r="F114" s="1929">
        <f t="shared" si="6"/>
        <v>0</v>
      </c>
      <c r="G114" s="1790">
        <f t="shared" si="16"/>
        <v>0</v>
      </c>
    </row>
    <row r="115" spans="1:7" x14ac:dyDescent="0.25">
      <c r="A115" s="1650"/>
      <c r="B115" s="1664"/>
      <c r="C115" s="1651"/>
      <c r="D115" s="1841"/>
      <c r="E115" s="1537">
        <f t="shared" si="15"/>
        <v>0</v>
      </c>
      <c r="F115" s="1929">
        <f t="shared" si="6"/>
        <v>0</v>
      </c>
      <c r="G115" s="1790">
        <f t="shared" si="16"/>
        <v>0</v>
      </c>
    </row>
    <row r="116" spans="1:7" x14ac:dyDescent="0.25">
      <c r="A116" s="1650"/>
      <c r="B116" s="1664"/>
      <c r="C116" s="1651"/>
      <c r="D116" s="1841"/>
      <c r="E116" s="1537">
        <f t="shared" si="15"/>
        <v>0</v>
      </c>
      <c r="F116" s="1929">
        <f t="shared" si="6"/>
        <v>0</v>
      </c>
      <c r="G116" s="1790">
        <f t="shared" si="16"/>
        <v>0</v>
      </c>
    </row>
    <row r="117" spans="1:7" x14ac:dyDescent="0.25">
      <c r="A117" s="1650"/>
      <c r="B117" s="1664"/>
      <c r="C117" s="1651"/>
      <c r="D117" s="1841"/>
      <c r="E117" s="1537">
        <f t="shared" si="15"/>
        <v>0</v>
      </c>
      <c r="F117" s="1929">
        <f t="shared" si="6"/>
        <v>0</v>
      </c>
      <c r="G117" s="1790">
        <f t="shared" si="16"/>
        <v>0</v>
      </c>
    </row>
    <row r="118" spans="1:7" x14ac:dyDescent="0.25">
      <c r="A118" s="1650"/>
      <c r="B118" s="1664"/>
      <c r="C118" s="1651"/>
      <c r="D118" s="1841"/>
      <c r="E118" s="1537">
        <f t="shared" si="15"/>
        <v>0</v>
      </c>
      <c r="F118" s="1929">
        <f t="shared" si="6"/>
        <v>0</v>
      </c>
      <c r="G118" s="1790">
        <f t="shared" si="16"/>
        <v>0</v>
      </c>
    </row>
    <row r="119" spans="1:7" x14ac:dyDescent="0.25">
      <c r="A119" s="1650"/>
      <c r="B119" s="1664"/>
      <c r="C119" s="1651"/>
      <c r="D119" s="1841"/>
      <c r="E119" s="1537">
        <f t="shared" si="15"/>
        <v>0</v>
      </c>
      <c r="F119" s="1929">
        <f t="shared" si="6"/>
        <v>0</v>
      </c>
      <c r="G119" s="1790">
        <f t="shared" si="16"/>
        <v>0</v>
      </c>
    </row>
    <row r="120" spans="1:7" x14ac:dyDescent="0.25">
      <c r="A120" s="1650"/>
      <c r="B120" s="1664"/>
      <c r="C120" s="1651"/>
      <c r="D120" s="1841"/>
      <c r="E120" s="1537">
        <f t="shared" si="15"/>
        <v>0</v>
      </c>
      <c r="F120" s="1929">
        <f t="shared" si="6"/>
        <v>0</v>
      </c>
      <c r="G120" s="1790">
        <f t="shared" si="16"/>
        <v>0</v>
      </c>
    </row>
    <row r="121" spans="1:7" x14ac:dyDescent="0.25">
      <c r="A121" s="1650"/>
      <c r="B121" s="1664"/>
      <c r="C121" s="1651"/>
      <c r="D121" s="1841"/>
      <c r="E121" s="1537">
        <f t="shared" si="15"/>
        <v>0</v>
      </c>
      <c r="F121" s="1929">
        <f t="shared" si="6"/>
        <v>0</v>
      </c>
      <c r="G121" s="1790">
        <f t="shared" si="16"/>
        <v>0</v>
      </c>
    </row>
    <row r="122" spans="1:7" x14ac:dyDescent="0.25">
      <c r="A122" s="1650"/>
      <c r="B122" s="1664"/>
      <c r="C122" s="1651"/>
      <c r="D122" s="1841"/>
      <c r="E122" s="1537">
        <f t="shared" si="15"/>
        <v>0</v>
      </c>
      <c r="F122" s="1929">
        <f t="shared" si="6"/>
        <v>0</v>
      </c>
      <c r="G122" s="1790">
        <f t="shared" si="16"/>
        <v>0</v>
      </c>
    </row>
    <row r="123" spans="1:7" x14ac:dyDescent="0.25">
      <c r="A123" s="1650"/>
      <c r="B123" s="1664"/>
      <c r="C123" s="1651"/>
      <c r="D123" s="1841"/>
      <c r="E123" s="1537">
        <f t="shared" si="15"/>
        <v>0</v>
      </c>
      <c r="F123" s="1929">
        <f t="shared" si="6"/>
        <v>0</v>
      </c>
      <c r="G123" s="1790">
        <f t="shared" si="16"/>
        <v>0</v>
      </c>
    </row>
    <row r="124" spans="1:7" x14ac:dyDescent="0.25">
      <c r="A124" s="1650"/>
      <c r="B124" s="1664"/>
      <c r="C124" s="1651"/>
      <c r="D124" s="1841"/>
      <c r="E124" s="1537">
        <f t="shared" si="15"/>
        <v>0</v>
      </c>
      <c r="F124" s="1929">
        <f t="shared" si="6"/>
        <v>0</v>
      </c>
      <c r="G124" s="1790">
        <f t="shared" si="16"/>
        <v>0</v>
      </c>
    </row>
    <row r="125" spans="1:7" x14ac:dyDescent="0.25">
      <c r="A125" s="1650"/>
      <c r="B125" s="1664"/>
      <c r="C125" s="1651"/>
      <c r="D125" s="1841"/>
      <c r="E125" s="1537">
        <f t="shared" si="15"/>
        <v>0</v>
      </c>
      <c r="F125" s="1929">
        <f t="shared" si="6"/>
        <v>0</v>
      </c>
      <c r="G125" s="1790">
        <f t="shared" si="16"/>
        <v>0</v>
      </c>
    </row>
    <row r="126" spans="1:7" x14ac:dyDescent="0.25">
      <c r="A126" s="1650"/>
      <c r="B126" s="1664"/>
      <c r="C126" s="1651"/>
      <c r="D126" s="1841"/>
      <c r="E126" s="1537">
        <f t="shared" ref="E126:E134" si="17">IF(D126&lt;=25000,D126,IF(D126&gt;25000,25000,0))</f>
        <v>0</v>
      </c>
      <c r="F126" s="1929">
        <f t="shared" si="6"/>
        <v>0</v>
      </c>
      <c r="G126" s="1790">
        <f t="shared" ref="G126:G134" si="18">IF(F126=0,0,D126-F126)</f>
        <v>0</v>
      </c>
    </row>
    <row r="127" spans="1:7" x14ac:dyDescent="0.25">
      <c r="A127" s="1650"/>
      <c r="B127" s="1664"/>
      <c r="C127" s="1651"/>
      <c r="D127" s="1841"/>
      <c r="E127" s="1537">
        <f t="shared" si="17"/>
        <v>0</v>
      </c>
      <c r="F127" s="1929">
        <f t="shared" si="6"/>
        <v>0</v>
      </c>
      <c r="G127" s="1790">
        <f t="shared" si="18"/>
        <v>0</v>
      </c>
    </row>
    <row r="128" spans="1:7" x14ac:dyDescent="0.25">
      <c r="A128" s="1650"/>
      <c r="B128" s="1664"/>
      <c r="C128" s="1651"/>
      <c r="D128" s="1841"/>
      <c r="E128" s="1537">
        <f t="shared" si="17"/>
        <v>0</v>
      </c>
      <c r="F128" s="1929">
        <f t="shared" si="6"/>
        <v>0</v>
      </c>
      <c r="G128" s="1790">
        <f t="shared" si="18"/>
        <v>0</v>
      </c>
    </row>
    <row r="129" spans="1:7" x14ac:dyDescent="0.25">
      <c r="A129" s="1650"/>
      <c r="B129" s="1664"/>
      <c r="C129" s="1651"/>
      <c r="D129" s="1841"/>
      <c r="E129" s="1537">
        <f t="shared" si="17"/>
        <v>0</v>
      </c>
      <c r="F129" s="1929">
        <f t="shared" si="6"/>
        <v>0</v>
      </c>
      <c r="G129" s="1790">
        <f t="shared" si="18"/>
        <v>0</v>
      </c>
    </row>
    <row r="130" spans="1:7" x14ac:dyDescent="0.25">
      <c r="A130" s="1650"/>
      <c r="B130" s="1664"/>
      <c r="C130" s="1651"/>
      <c r="D130" s="1841"/>
      <c r="E130" s="1537">
        <f t="shared" si="17"/>
        <v>0</v>
      </c>
      <c r="F130" s="1929">
        <f t="shared" si="6"/>
        <v>0</v>
      </c>
      <c r="G130" s="1790">
        <f t="shared" si="18"/>
        <v>0</v>
      </c>
    </row>
    <row r="131" spans="1:7" x14ac:dyDescent="0.25">
      <c r="A131" s="1650"/>
      <c r="B131" s="1834"/>
      <c r="C131" s="1651"/>
      <c r="D131" s="1841"/>
      <c r="E131" s="1537">
        <f t="shared" si="17"/>
        <v>0</v>
      </c>
      <c r="F131" s="1929">
        <f t="shared" si="6"/>
        <v>0</v>
      </c>
      <c r="G131" s="1790">
        <f t="shared" si="18"/>
        <v>0</v>
      </c>
    </row>
    <row r="132" spans="1:7" x14ac:dyDescent="0.25">
      <c r="A132" s="1650"/>
      <c r="B132" s="1834"/>
      <c r="C132" s="1651"/>
      <c r="D132" s="1841"/>
      <c r="E132" s="1537">
        <f t="shared" si="17"/>
        <v>0</v>
      </c>
      <c r="F132" s="1929">
        <f t="shared" si="6"/>
        <v>0</v>
      </c>
      <c r="G132" s="1790">
        <f t="shared" si="18"/>
        <v>0</v>
      </c>
    </row>
    <row r="133" spans="1:7" x14ac:dyDescent="0.25">
      <c r="A133" s="1650"/>
      <c r="B133" s="1664"/>
      <c r="C133" s="1651"/>
      <c r="D133" s="1841"/>
      <c r="E133" s="1537">
        <f t="shared" si="17"/>
        <v>0</v>
      </c>
      <c r="F133" s="1929">
        <f t="shared" si="6"/>
        <v>0</v>
      </c>
      <c r="G133" s="1790">
        <f t="shared" si="18"/>
        <v>0</v>
      </c>
    </row>
    <row r="134" spans="1:7" x14ac:dyDescent="0.25">
      <c r="A134" s="1650"/>
      <c r="B134" s="1664"/>
      <c r="C134" s="1651"/>
      <c r="D134" s="1841"/>
      <c r="E134" s="1537">
        <f t="shared" si="17"/>
        <v>0</v>
      </c>
      <c r="F134" s="1929">
        <f t="shared" si="6"/>
        <v>0</v>
      </c>
      <c r="G134" s="1790">
        <f t="shared" si="18"/>
        <v>0</v>
      </c>
    </row>
    <row r="135" spans="1:7" x14ac:dyDescent="0.25">
      <c r="A135" s="1650"/>
      <c r="B135" s="1664"/>
      <c r="C135" s="1651"/>
      <c r="D135" s="1841"/>
      <c r="E135" s="1537">
        <f t="shared" ref="E135:E139" si="19">IF(D135&lt;=25000,D135,IF(D135&gt;25000,25000,0))</f>
        <v>0</v>
      </c>
      <c r="F135" s="1929">
        <f t="shared" si="6"/>
        <v>0</v>
      </c>
      <c r="G135" s="1790">
        <f t="shared" ref="G135:G139" si="20">IF(F135=0,0,D135-F135)</f>
        <v>0</v>
      </c>
    </row>
    <row r="136" spans="1:7" x14ac:dyDescent="0.25">
      <c r="A136" s="1650"/>
      <c r="B136" s="1664"/>
      <c r="C136" s="1651"/>
      <c r="D136" s="1841"/>
      <c r="E136" s="1537">
        <f t="shared" si="19"/>
        <v>0</v>
      </c>
      <c r="F136" s="1929">
        <f t="shared" si="6"/>
        <v>0</v>
      </c>
      <c r="G136" s="1790">
        <f t="shared" si="20"/>
        <v>0</v>
      </c>
    </row>
    <row r="137" spans="1:7" x14ac:dyDescent="0.25">
      <c r="A137" s="1650"/>
      <c r="B137" s="1664"/>
      <c r="C137" s="1651"/>
      <c r="D137" s="1841"/>
      <c r="E137" s="1537">
        <f t="shared" si="19"/>
        <v>0</v>
      </c>
      <c r="F137" s="1929">
        <f t="shared" si="6"/>
        <v>0</v>
      </c>
      <c r="G137" s="1790">
        <f t="shared" si="20"/>
        <v>0</v>
      </c>
    </row>
    <row r="138" spans="1:7" x14ac:dyDescent="0.25">
      <c r="A138" s="1650"/>
      <c r="B138" s="1664"/>
      <c r="C138" s="1651"/>
      <c r="D138" s="1841"/>
      <c r="E138" s="1537">
        <f t="shared" si="19"/>
        <v>0</v>
      </c>
      <c r="F138" s="1929">
        <f t="shared" si="6"/>
        <v>0</v>
      </c>
      <c r="G138" s="1790">
        <f t="shared" si="20"/>
        <v>0</v>
      </c>
    </row>
    <row r="139" spans="1:7" x14ac:dyDescent="0.25">
      <c r="A139" s="1650"/>
      <c r="B139" s="1664"/>
      <c r="C139" s="1651"/>
      <c r="D139" s="1841"/>
      <c r="E139" s="1537">
        <f t="shared" si="19"/>
        <v>0</v>
      </c>
      <c r="F139" s="1929">
        <f t="shared" si="6"/>
        <v>0</v>
      </c>
      <c r="G139" s="1790">
        <f t="shared" si="20"/>
        <v>0</v>
      </c>
    </row>
    <row r="140" spans="1:7" x14ac:dyDescent="0.25">
      <c r="A140" s="1650"/>
      <c r="B140" s="1663"/>
      <c r="C140" s="1651"/>
      <c r="D140" s="1841"/>
      <c r="E140" s="1537">
        <f t="shared" si="2"/>
        <v>0</v>
      </c>
      <c r="F140" s="1929">
        <f t="shared" si="6"/>
        <v>0</v>
      </c>
      <c r="G140" s="1790">
        <f t="shared" si="3"/>
        <v>0</v>
      </c>
    </row>
    <row r="141" spans="1:7" x14ac:dyDescent="0.25">
      <c r="A141" s="1793" t="s">
        <v>156</v>
      </c>
      <c r="B141" s="1794"/>
      <c r="C141" s="1795"/>
      <c r="D141" s="1791">
        <f>SUM(D17:D140)</f>
        <v>0</v>
      </c>
      <c r="E141" s="1538">
        <f t="shared" si="0"/>
        <v>0</v>
      </c>
      <c r="F141" s="1930">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c r="F10" s="971"/>
      <c r="G10" s="972"/>
      <c r="H10" s="162"/>
      <c r="I10" s="162"/>
    </row>
    <row r="11" spans="1:9" s="665" customFormat="1" ht="22.5" customHeight="1" x14ac:dyDescent="0.2">
      <c r="A11" s="2281" t="s">
        <v>1977</v>
      </c>
      <c r="B11" s="2282"/>
      <c r="C11" s="2282"/>
      <c r="D11" s="2283"/>
      <c r="E11" s="974"/>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125612</v>
      </c>
      <c r="F19" s="1796"/>
      <c r="G19" s="1798">
        <f>'Expenditures 15-22'!K33-SUM('Expenditures 15-22'!G33,'Expenditures 15-22'!I33)+'Expenditures 15-22'!D229</f>
        <v>125612</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0</v>
      </c>
      <c r="F21" s="1799"/>
      <c r="G21" s="1802">
        <f>'Expenditures 15-22'!K42-SUM('Expenditures 15-22'!G42,'Expenditures 15-22'!I42)+'Expenditures 15-22'!K120-SUM('Expenditures 15-22'!G120,'Expenditures 15-22'!I120)+'Expenditures 15-22'!K180-SUM('Expenditures 15-22'!G180,'Expenditures 15-22'!I180)+'Expenditures 15-22'!D238</f>
        <v>0</v>
      </c>
      <c r="H21" s="984"/>
      <c r="I21" s="162"/>
    </row>
    <row r="22" spans="1:9" s="665" customFormat="1" ht="12" customHeight="1" x14ac:dyDescent="0.2">
      <c r="A22" s="991" t="s">
        <v>564</v>
      </c>
      <c r="B22" s="992"/>
      <c r="C22" s="990">
        <v>2200</v>
      </c>
      <c r="D22" s="1799"/>
      <c r="E22" s="1801">
        <f>'Expenditures 15-22'!K47-SUM('Expenditures 15-22'!G47,'Expenditures 15-22'!I47)+'Expenditures 15-22'!D243</f>
        <v>5090</v>
      </c>
      <c r="F22" s="1799"/>
      <c r="G22" s="1802">
        <f>'Expenditures 15-22'!K47-SUM('Expenditures 15-22'!G47,'Expenditures 15-22'!I47)+'Expenditures 15-22'!D243</f>
        <v>5090</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11075</v>
      </c>
      <c r="F23" s="1799"/>
      <c r="G23" s="1801">
        <f>'Expenditures 15-22'!K53-SUM('Expenditures 15-22'!G53,'Expenditures 15-22'!I53)+'Expenditures 15-22'!D257+'Expenditures 15-22'!K330-SUM('Expenditures 15-22'!G330,'Expenditures 15-22'!I330)</f>
        <v>11075</v>
      </c>
      <c r="H23" s="984"/>
      <c r="I23" s="162"/>
    </row>
    <row r="24" spans="1:9" s="665" customFormat="1" ht="12" customHeight="1" x14ac:dyDescent="0.2">
      <c r="A24" s="991" t="s">
        <v>566</v>
      </c>
      <c r="B24" s="992"/>
      <c r="C24" s="990">
        <v>2400</v>
      </c>
      <c r="D24" s="1799"/>
      <c r="E24" s="1801">
        <f>'Expenditures 15-22'!K57-SUM('Expenditures 15-22'!G57,'Expenditures 15-22'!I57)+'Expenditures 15-22'!D261</f>
        <v>0</v>
      </c>
      <c r="F24" s="1799"/>
      <c r="G24" s="1802">
        <f>'Expenditures 15-22'!K57-SUM('Expenditures 15-22'!G57,'Expenditures 15-22'!I57)+'Expenditures 15-22'!D261</f>
        <v>0</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0</v>
      </c>
      <c r="E27" s="1801">
        <f>E8</f>
        <v>0</v>
      </c>
      <c r="F27" s="1801">
        <f>'Expenditures 15-22'!K60-SUM('Expenditures 15-22'!G60,'Expenditures 15-22'!I60)+'Expenditures 15-22'!D264-E8</f>
        <v>0</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41466</v>
      </c>
      <c r="F28" s="1803">
        <f>'Expenditures 15-22'!K61-SUM('Expenditures 15-22'!G61,'Expenditures 15-22'!I61)+'Expenditures 15-22'!K124-SUM('Expenditures 15-22'!G124,'Expenditures 15-22'!I124)+'Expenditures 15-22'!D266-E9</f>
        <v>41466</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980</v>
      </c>
      <c r="F29" s="1799"/>
      <c r="G29" s="1802">
        <f>'Expenditures 15-22'!K62-SUM('Expenditures 15-22'!G62,'Expenditures 15-22'!I62)+'Expenditures 15-22'!K125-SUM('Expenditures 15-22'!G125,'Expenditures 15-22'!I125)+'Expenditures 15-22'!K182-SUM('Expenditures 15-22'!G182,'Expenditures 15-22'!I182)+'Expenditures 15-22'!D267</f>
        <v>980</v>
      </c>
      <c r="H29" s="982"/>
    </row>
    <row r="30" spans="1:9" ht="12" customHeight="1" x14ac:dyDescent="0.2">
      <c r="A30" s="991" t="s">
        <v>100</v>
      </c>
      <c r="B30" s="994"/>
      <c r="C30" s="990">
        <v>2560</v>
      </c>
      <c r="D30" s="1799"/>
      <c r="E30" s="1801">
        <f>'Expenditures 15-22'!K63-SUM('Expenditures 15-22'!G63,'Expenditures 15-22'!I63)+'Expenditures 15-22'!D268-E10</f>
        <v>0</v>
      </c>
      <c r="F30" s="1799"/>
      <c r="G30" s="1801">
        <f>'Expenditures 15-22'!K63-SUM('Expenditures 15-22'!G63,'Expenditures 15-22'!I63)+'Expenditures 15-22'!D268-E10</f>
        <v>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90</v>
      </c>
      <c r="F35" s="1799"/>
      <c r="G35" s="1801">
        <f>'Expenditures 15-22'!K69-SUM('Expenditures 15-22'!G69,'Expenditures 15-22'!I69)+'Expenditures 15-22'!D274</f>
        <v>90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0</v>
      </c>
      <c r="E37" s="1801">
        <f>E14</f>
        <v>0</v>
      </c>
      <c r="F37" s="1801">
        <f>'Expenditures 15-22'!K71-SUM('Expenditures 15-22'!G71,'Expenditures 15-22'!I71)+'Expenditures 15-22'!D276-E14</f>
        <v>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0</v>
      </c>
      <c r="F39" s="1799"/>
      <c r="G39" s="1801">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0</v>
      </c>
      <c r="E41" s="1803">
        <f>SUM(E19:E40)</f>
        <v>184313</v>
      </c>
      <c r="F41" s="1803">
        <f>SUM(F19:F39)</f>
        <v>41466</v>
      </c>
      <c r="G41" s="1803">
        <f>SUM(G19:G40)</f>
        <v>142847</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0</v>
      </c>
      <c r="F43" s="1804" t="s">
        <v>473</v>
      </c>
      <c r="G43" s="1805">
        <f>F41</f>
        <v>41466</v>
      </c>
    </row>
    <row r="44" spans="1:7" ht="12" customHeight="1" x14ac:dyDescent="0.2">
      <c r="A44" s="984"/>
      <c r="B44" s="162"/>
      <c r="C44" s="998"/>
      <c r="D44" s="1804" t="s">
        <v>474</v>
      </c>
      <c r="E44" s="1805">
        <f>E41</f>
        <v>184313</v>
      </c>
      <c r="F44" s="1804" t="s">
        <v>474</v>
      </c>
      <c r="G44" s="1805">
        <f>G41</f>
        <v>142847</v>
      </c>
    </row>
    <row r="45" spans="1:7" ht="12" customHeight="1" x14ac:dyDescent="0.2">
      <c r="A45" s="984"/>
      <c r="B45" s="162"/>
      <c r="C45" s="162"/>
      <c r="D45" s="1806" t="s">
        <v>1006</v>
      </c>
      <c r="E45" s="1807">
        <f>(E43/E44)</f>
        <v>0</v>
      </c>
      <c r="F45" s="1806" t="s">
        <v>1006</v>
      </c>
      <c r="G45" s="1807">
        <f>(G43/G44)</f>
        <v>0.29028261006531464</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1" sqref="L31"/>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La Salle Peru Area Career Ctr</v>
      </c>
      <c r="D6" s="2302"/>
      <c r="E6" s="2302"/>
      <c r="F6" s="1849"/>
    </row>
    <row r="7" spans="1:10" ht="11.25" customHeight="1" thickBot="1" x14ac:dyDescent="0.3">
      <c r="A7" s="1847"/>
      <c r="B7" s="1848"/>
      <c r="C7" s="2303">
        <f>COVER!A13</f>
        <v>35050120040</v>
      </c>
      <c r="D7" s="2303"/>
      <c r="E7" s="2303"/>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t="s">
        <v>2083</v>
      </c>
      <c r="D13" s="1862" t="s">
        <v>2083</v>
      </c>
      <c r="E13" s="1865"/>
      <c r="F13" s="1864" t="s">
        <v>2084</v>
      </c>
      <c r="H13" s="1875">
        <f t="shared" si="0"/>
        <v>5</v>
      </c>
      <c r="I13" s="1875">
        <f t="shared" si="1"/>
        <v>5</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c r="D19" s="1862"/>
      <c r="E19" s="1865"/>
      <c r="F19" s="1864"/>
      <c r="H19" s="1875">
        <f t="shared" si="0"/>
        <v>0</v>
      </c>
      <c r="I19" s="1875">
        <f t="shared" si="1"/>
        <v>0</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2083</v>
      </c>
      <c r="D21" s="1862" t="s">
        <v>2083</v>
      </c>
      <c r="E21" s="1865"/>
      <c r="F21" s="1864" t="s">
        <v>2084</v>
      </c>
      <c r="H21" s="1875">
        <f t="shared" si="0"/>
        <v>5</v>
      </c>
      <c r="I21" s="1875">
        <f t="shared" si="1"/>
        <v>5</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2083</v>
      </c>
      <c r="D25" s="1862" t="s">
        <v>2083</v>
      </c>
      <c r="E25" s="1865"/>
      <c r="F25" s="1864" t="s">
        <v>2084</v>
      </c>
      <c r="H25" s="1875">
        <f t="shared" si="0"/>
        <v>5</v>
      </c>
      <c r="I25" s="1875">
        <f t="shared" si="1"/>
        <v>5</v>
      </c>
      <c r="J25" s="1875">
        <f t="shared" si="2"/>
        <v>0</v>
      </c>
    </row>
    <row r="26" spans="1:12" ht="12" customHeight="1" x14ac:dyDescent="0.2">
      <c r="A26" s="1860" t="s">
        <v>1534</v>
      </c>
      <c r="B26" s="1861"/>
      <c r="C26" s="1862"/>
      <c r="D26" s="1862"/>
      <c r="E26" s="1865"/>
      <c r="F26" s="1864"/>
      <c r="H26" s="1875">
        <f t="shared" si="0"/>
        <v>0</v>
      </c>
      <c r="I26" s="1875">
        <f t="shared" si="1"/>
        <v>0</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c r="D31" s="1862"/>
      <c r="E31" s="1865"/>
      <c r="F31" s="1864"/>
      <c r="H31" s="1875">
        <f t="shared" si="0"/>
        <v>0</v>
      </c>
      <c r="I31" s="1875">
        <f t="shared" si="1"/>
        <v>0</v>
      </c>
      <c r="J31" s="1875">
        <f t="shared" si="2"/>
        <v>0</v>
      </c>
      <c r="L31" s="1866"/>
    </row>
    <row r="32" spans="1:12" ht="12" customHeight="1" x14ac:dyDescent="0.2">
      <c r="A32" s="1860" t="s">
        <v>1540</v>
      </c>
      <c r="B32" s="1861"/>
      <c r="C32" s="1862"/>
      <c r="D32" s="1862"/>
      <c r="E32" s="1865"/>
      <c r="F32" s="1864"/>
      <c r="H32" s="1875">
        <f t="shared" si="0"/>
        <v>0</v>
      </c>
      <c r="I32" s="1875">
        <f t="shared" si="1"/>
        <v>0</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15</v>
      </c>
      <c r="I34" s="1875">
        <f>SUM(I11:I32)</f>
        <v>15</v>
      </c>
      <c r="J34" s="1875">
        <f>SUM(J11:J32)</f>
        <v>0</v>
      </c>
      <c r="K34" s="1875">
        <f>SUM(H34:J34)</f>
        <v>30</v>
      </c>
    </row>
    <row r="35" spans="1:11" ht="12" customHeight="1" x14ac:dyDescent="0.2">
      <c r="A35" s="1868" t="s">
        <v>1392</v>
      </c>
      <c r="B35" s="1869"/>
      <c r="C35" s="2304"/>
      <c r="D35" s="2304"/>
      <c r="E35" s="2304"/>
      <c r="F35" s="2305"/>
    </row>
    <row r="36" spans="1:11" ht="12" customHeight="1" x14ac:dyDescent="0.2">
      <c r="A36" s="2287"/>
      <c r="B36" s="2288"/>
      <c r="C36" s="2288"/>
      <c r="D36" s="2288"/>
      <c r="E36" s="2288"/>
      <c r="F36" s="2289"/>
    </row>
    <row r="37" spans="1:11" ht="12" customHeight="1" x14ac:dyDescent="0.2">
      <c r="A37" s="2287"/>
      <c r="B37" s="2288"/>
      <c r="C37" s="2288"/>
      <c r="D37" s="2288"/>
      <c r="E37" s="2288"/>
      <c r="F37" s="2289"/>
    </row>
    <row r="38" spans="1:11" ht="12" customHeight="1" x14ac:dyDescent="0.2">
      <c r="A38" s="2290"/>
      <c r="B38" s="2291"/>
      <c r="C38" s="2291"/>
      <c r="D38" s="2291"/>
      <c r="E38" s="2291"/>
      <c r="F38" s="2292"/>
    </row>
    <row r="39" spans="1:11" ht="4.5" hidden="1" customHeight="1" x14ac:dyDescent="0.2">
      <c r="A39" s="1870"/>
      <c r="B39" s="1870"/>
      <c r="C39" s="1870"/>
      <c r="D39" s="1870"/>
      <c r="E39" s="1870"/>
      <c r="F39" s="1870"/>
    </row>
    <row r="40" spans="1:11" s="1867" customFormat="1" ht="12" customHeight="1" x14ac:dyDescent="0.25">
      <c r="A40" s="1871" t="s">
        <v>1391</v>
      </c>
      <c r="B40" s="1872"/>
      <c r="C40" s="2293"/>
      <c r="D40" s="2293"/>
      <c r="E40" s="2293"/>
      <c r="F40" s="2294"/>
      <c r="H40" s="1876"/>
      <c r="I40" s="1876"/>
      <c r="J40" s="1876"/>
      <c r="K40" s="1876"/>
    </row>
    <row r="41" spans="1:11" s="1867" customFormat="1" ht="12" customHeight="1" x14ac:dyDescent="0.25">
      <c r="A41" s="2295"/>
      <c r="B41" s="2296"/>
      <c r="C41" s="2296"/>
      <c r="D41" s="2296"/>
      <c r="E41" s="2296"/>
      <c r="F41" s="2297"/>
      <c r="H41" s="1876"/>
      <c r="I41" s="1876"/>
      <c r="J41" s="1876"/>
      <c r="K41" s="1876"/>
    </row>
    <row r="42" spans="1:11" s="1867" customFormat="1" ht="12" customHeight="1" x14ac:dyDescent="0.25">
      <c r="A42" s="2295"/>
      <c r="B42" s="2296"/>
      <c r="C42" s="2296"/>
      <c r="D42" s="2296"/>
      <c r="E42" s="2296"/>
      <c r="F42" s="2297"/>
      <c r="H42" s="1876"/>
      <c r="I42" s="1876"/>
      <c r="J42" s="1876"/>
      <c r="K42" s="1876"/>
    </row>
    <row r="43" spans="1:11" s="1867" customFormat="1" ht="15" x14ac:dyDescent="0.25">
      <c r="A43" s="2284"/>
      <c r="B43" s="2285"/>
      <c r="C43" s="2285"/>
      <c r="D43" s="2285"/>
      <c r="E43" s="2285"/>
      <c r="F43" s="2286"/>
      <c r="H43" s="1876"/>
      <c r="I43" s="1876"/>
      <c r="J43" s="1876"/>
      <c r="K43" s="1876"/>
    </row>
    <row r="44" spans="1:11" s="1867" customFormat="1" ht="12" hidden="1" customHeight="1" x14ac:dyDescent="0.25">
      <c r="A44" s="2284"/>
      <c r="B44" s="2285"/>
      <c r="C44" s="2285"/>
      <c r="D44" s="2285"/>
      <c r="E44" s="2285"/>
      <c r="F44" s="2286"/>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La Salle Peru Area Career Ctr</v>
      </c>
      <c r="J6" s="2312"/>
      <c r="Q6" s="1661"/>
    </row>
    <row r="7" spans="1:17" x14ac:dyDescent="0.2">
      <c r="A7" s="2313" t="s">
        <v>869</v>
      </c>
      <c r="B7" s="2314"/>
      <c r="C7" s="2314"/>
      <c r="D7" s="2314"/>
      <c r="E7" s="2315"/>
      <c r="F7" s="1014"/>
      <c r="G7" s="1006"/>
      <c r="H7" s="1013" t="s">
        <v>372</v>
      </c>
      <c r="I7" s="2316">
        <f>COVER!A13</f>
        <v>35050120040</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11075</v>
      </c>
      <c r="F12" s="1036"/>
      <c r="G12" s="1808">
        <f t="shared" ref="G12:G18" si="0">SUM(E12:F12)</f>
        <v>11075</v>
      </c>
      <c r="H12" s="1037"/>
      <c r="I12" s="1036"/>
      <c r="J12" s="1808">
        <f t="shared" ref="J12:J18" si="1">SUM(H12:I12)</f>
        <v>0</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11075</v>
      </c>
      <c r="F19" s="1810">
        <f t="shared" si="2"/>
        <v>0</v>
      </c>
      <c r="G19" s="1810">
        <f t="shared" si="2"/>
        <v>11075</v>
      </c>
      <c r="H19" s="1810">
        <f t="shared" si="2"/>
        <v>0</v>
      </c>
      <c r="I19" s="1810">
        <f t="shared" si="2"/>
        <v>0</v>
      </c>
      <c r="J19" s="1810">
        <f t="shared" si="2"/>
        <v>0</v>
      </c>
    </row>
    <row r="20" spans="1:10" ht="13.5" thickTop="1" x14ac:dyDescent="0.2">
      <c r="A20" s="1032">
        <v>9</v>
      </c>
      <c r="B20" s="2323" t="s">
        <v>1981</v>
      </c>
      <c r="C20" s="2323"/>
      <c r="D20" s="2324"/>
      <c r="E20" s="1043"/>
      <c r="F20" s="1043"/>
      <c r="G20" s="1043"/>
      <c r="H20" s="1043"/>
      <c r="I20" s="1043"/>
      <c r="J20" s="1811" t="str">
        <f>IF(AND(G19&gt;0,J19&gt;0),(((J19-G19)/G19)),"Enter Budget Data")</f>
        <v>Enter Budget Data</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2090</v>
      </c>
    </row>
    <row r="6" spans="1:2" x14ac:dyDescent="0.2">
      <c r="A6" s="1065">
        <v>2</v>
      </c>
      <c r="B6" s="329" t="s">
        <v>2089</v>
      </c>
    </row>
    <row r="7" spans="1:2" x14ac:dyDescent="0.2">
      <c r="A7" s="1065">
        <v>3</v>
      </c>
      <c r="B7" s="329" t="s">
        <v>2086</v>
      </c>
    </row>
    <row r="8" spans="1:2" x14ac:dyDescent="0.2">
      <c r="A8" s="1065"/>
      <c r="B8" s="329" t="s">
        <v>2087</v>
      </c>
    </row>
    <row r="9" spans="1:2" x14ac:dyDescent="0.2">
      <c r="A9" s="1066"/>
      <c r="B9" s="329" t="s">
        <v>2088</v>
      </c>
    </row>
    <row r="10" spans="1:2" x14ac:dyDescent="0.2">
      <c r="A10" s="1066"/>
    </row>
    <row r="11" spans="1:2" x14ac:dyDescent="0.2">
      <c r="A11" s="1066"/>
    </row>
    <row r="12" spans="1:2" x14ac:dyDescent="0.2">
      <c r="A12" s="1066"/>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La Salle Peru Area Career Ctr</v>
      </c>
    </row>
    <row r="65" spans="2:2" x14ac:dyDescent="0.2">
      <c r="B65" s="1067">
        <f>COVER!A13</f>
        <v>35050120040</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228600</xdr:colOff>
                <xdr:row>2</xdr:row>
                <xdr:rowOff>66675</xdr:rowOff>
              </from>
              <to>
                <xdr:col>1</xdr:col>
                <xdr:colOff>1143000</xdr:colOff>
                <xdr:row>6</xdr:row>
                <xdr:rowOff>104775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1295400</xdr:colOff>
                <xdr:row>2</xdr:row>
                <xdr:rowOff>85725</xdr:rowOff>
              </from>
              <to>
                <xdr:col>1</xdr:col>
                <xdr:colOff>2209800</xdr:colOff>
                <xdr:row>6</xdr:row>
                <xdr:rowOff>123825</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771948</v>
      </c>
      <c r="C8" s="1812">
        <f>'Acct Summary 7-8'!D8</f>
        <v>208865</v>
      </c>
      <c r="D8" s="1812">
        <f>'Acct Summary 7-8'!F8</f>
        <v>7509</v>
      </c>
      <c r="E8" s="1812">
        <f>'Acct Summary 7-8'!I8</f>
        <v>0</v>
      </c>
      <c r="F8" s="1812">
        <f>SUM(B8:E8)</f>
        <v>988322</v>
      </c>
    </row>
    <row r="9" spans="1:8" s="1076" customFormat="1" ht="14.25" customHeight="1" thickBot="1" x14ac:dyDescent="0.25">
      <c r="A9" s="1075" t="s">
        <v>1369</v>
      </c>
      <c r="B9" s="1813">
        <f>'Acct Summary 7-8'!C17</f>
        <v>779833</v>
      </c>
      <c r="C9" s="1813">
        <f>'Acct Summary 7-8'!D17</f>
        <v>151845</v>
      </c>
      <c r="D9" s="1813">
        <f>'Acct Summary 7-8'!F17</f>
        <v>4571</v>
      </c>
      <c r="E9" s="1812"/>
      <c r="F9" s="1812">
        <f>SUM(B9:E9)</f>
        <v>936249</v>
      </c>
    </row>
    <row r="10" spans="1:8" s="1076" customFormat="1" ht="14.25" thickTop="1" thickBot="1" x14ac:dyDescent="0.25">
      <c r="A10" s="1077" t="s">
        <v>1370</v>
      </c>
      <c r="B10" s="1814">
        <f>(B8-B9)</f>
        <v>-7885</v>
      </c>
      <c r="C10" s="1814">
        <f>(C8-C9)</f>
        <v>57020</v>
      </c>
      <c r="D10" s="1814">
        <f>(D8-D9)</f>
        <v>2938</v>
      </c>
      <c r="E10" s="1813">
        <f>(E8-E9)</f>
        <v>0</v>
      </c>
      <c r="F10" s="1815">
        <f>SUM(F8-F9)</f>
        <v>52073</v>
      </c>
    </row>
    <row r="11" spans="1:8" s="1076" customFormat="1" ht="14.25" thickTop="1" thickBot="1" x14ac:dyDescent="0.25">
      <c r="A11" s="1078" t="s">
        <v>1985</v>
      </c>
      <c r="B11" s="1816">
        <f>'Acct Summary 7-8'!C81</f>
        <v>218522</v>
      </c>
      <c r="C11" s="1816">
        <f>'Acct Summary 7-8'!D81</f>
        <v>151683</v>
      </c>
      <c r="D11" s="1816">
        <f>'Acct Summary 7-8'!F81</f>
        <v>40158</v>
      </c>
      <c r="E11" s="1816">
        <f>'Acct Summary 7-8'!I81</f>
        <v>0</v>
      </c>
      <c r="F11" s="1817">
        <f>SUM(B11:E11)</f>
        <v>410363</v>
      </c>
    </row>
    <row r="12" spans="1:8" ht="16.5" customHeight="1" thickTop="1" x14ac:dyDescent="0.2">
      <c r="A12" s="1079"/>
      <c r="B12" s="1080"/>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b">
        <f>IF('Aud Quest 2'!B53="X",IF('Aud Quest 2'!F53&gt;"00/00/00 ","Enter Effective Date","ok"))</f>
        <v>0</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35050120040</v>
      </c>
    </row>
    <row r="3" spans="1:2" x14ac:dyDescent="0.2">
      <c r="A3" t="s">
        <v>956</v>
      </c>
      <c r="B3" s="138" t="str">
        <f>COVER!A15</f>
        <v>LaSalle</v>
      </c>
    </row>
    <row r="4" spans="1:2" x14ac:dyDescent="0.2">
      <c r="A4" t="s">
        <v>1007</v>
      </c>
      <c r="B4" s="138" t="str">
        <f>COVER!A17</f>
        <v>La Salle Peru Area Career Ctr</v>
      </c>
    </row>
    <row r="5" spans="1:2" x14ac:dyDescent="0.2">
      <c r="A5" t="s">
        <v>704</v>
      </c>
      <c r="B5" s="138" t="str">
        <f>COVER!A38</f>
        <v>Steve Wrobleski</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218522</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218522</v>
      </c>
      <c r="D92" s="2" t="str">
        <f t="shared" si="0"/>
        <v>Error?</v>
      </c>
    </row>
    <row r="93" spans="1:4" x14ac:dyDescent="0.2">
      <c r="A93" s="5">
        <v>32</v>
      </c>
      <c r="B93" s="138">
        <f>'Assets-Liab 5-6'!C41</f>
        <v>218522</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151683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151683</v>
      </c>
      <c r="D123" s="2" t="str">
        <f t="shared" si="0"/>
        <v>Error?</v>
      </c>
    </row>
    <row r="124" spans="1:4" x14ac:dyDescent="0.2">
      <c r="A124" s="5">
        <v>63</v>
      </c>
      <c r="B124" s="138">
        <f>'Assets-Liab 5-6'!D41</f>
        <v>151683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40158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40158</v>
      </c>
      <c r="D170" s="2" t="str">
        <f t="shared" si="1"/>
        <v>Error?</v>
      </c>
    </row>
    <row r="171" spans="1:4" x14ac:dyDescent="0.2">
      <c r="A171" s="5">
        <v>110</v>
      </c>
      <c r="B171" s="138">
        <f>'Assets-Liab 5-6'!F41</f>
        <v>40158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54850</v>
      </c>
      <c r="D274" s="2" t="str">
        <f t="shared" si="3"/>
        <v>Error?</v>
      </c>
    </row>
    <row r="275" spans="1:4" x14ac:dyDescent="0.2">
      <c r="A275" s="5">
        <v>214</v>
      </c>
      <c r="B275" s="138">
        <f>'Assets-Liab 5-6'!M18</f>
        <v>568137</v>
      </c>
      <c r="D275" s="2" t="str">
        <f t="shared" si="3"/>
        <v>Error?</v>
      </c>
    </row>
    <row r="276" spans="1:4" x14ac:dyDescent="0.2">
      <c r="A276" s="5">
        <v>215</v>
      </c>
      <c r="B276" s="138">
        <f>'Assets-Liab 5-6'!M19</f>
        <v>16909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681845</v>
      </c>
      <c r="C279" s="2" t="s">
        <v>573</v>
      </c>
      <c r="D279" s="2" t="str">
        <f t="shared" si="3"/>
        <v>Error?</v>
      </c>
    </row>
    <row r="280" spans="1:4" x14ac:dyDescent="0.2">
      <c r="A280" s="5">
        <v>219</v>
      </c>
      <c r="B280" s="138">
        <f>'Assets-Liab 5-6'!M40</f>
        <v>681845</v>
      </c>
      <c r="D280" s="2" t="str">
        <f t="shared" si="3"/>
        <v>Error?</v>
      </c>
    </row>
    <row r="281" spans="1:4" x14ac:dyDescent="0.2">
      <c r="A281" s="5">
        <v>220</v>
      </c>
      <c r="B281" s="138">
        <f>'Assets-Liab 5-6'!M41</f>
        <v>681845</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0</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0</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1401</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1401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3998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3998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7890</v>
      </c>
      <c r="D849" s="2" t="str">
        <f t="shared" si="12"/>
        <v>Error?</v>
      </c>
    </row>
    <row r="850" spans="1:4" x14ac:dyDescent="0.2">
      <c r="A850" s="5">
        <v>789</v>
      </c>
      <c r="B850" s="138">
        <f>'Expenditures 15-22'!E53</f>
        <v>7890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2283</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2283</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14171</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650151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72094</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72094</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2554</v>
      </c>
      <c r="D907" s="2" t="str">
        <f t="shared" si="13"/>
        <v>Error?</v>
      </c>
    </row>
    <row r="908" spans="1:4" x14ac:dyDescent="0.2">
      <c r="A908" s="5">
        <v>847</v>
      </c>
      <c r="B908" s="138">
        <f>'Expenditures 15-22'!F53</f>
        <v>2554</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90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90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2644</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74738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1104</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1104</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1104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1117</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52117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1092</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1092</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631</v>
      </c>
      <c r="D1023" s="2" t="str">
        <f t="shared" ref="D1023:D1086" si="15">IF(ISBLANK(B1023),"OK",IF(A1023-B1023=0,"OK","Error?"))</f>
        <v>Error?</v>
      </c>
    </row>
    <row r="1024" spans="1:4" x14ac:dyDescent="0.2">
      <c r="A1024" s="5">
        <v>963</v>
      </c>
      <c r="B1024" s="138">
        <f>'Expenditures 15-22'!H53</f>
        <v>631</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1723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53840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75716</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126716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5090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5090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11075</v>
      </c>
      <c r="C1121" s="2" t="s">
        <v>573</v>
      </c>
      <c r="D1121" s="2" t="str">
        <f t="shared" si="16"/>
        <v>Error?</v>
      </c>
    </row>
    <row r="1122" spans="1:4" x14ac:dyDescent="0.2">
      <c r="A1122" s="5">
        <v>1061</v>
      </c>
      <c r="B1122" s="138">
        <f>'Expenditures 15-22'!K53</f>
        <v>11075</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2283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2283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90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90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18538</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634579</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779833</v>
      </c>
      <c r="C1152" s="2" t="s">
        <v>573</v>
      </c>
      <c r="D1152" s="2" t="str">
        <f t="shared" si="17"/>
        <v>Error?</v>
      </c>
    </row>
    <row r="1153" spans="1:4" x14ac:dyDescent="0.2">
      <c r="A1153" s="5">
        <v>1092</v>
      </c>
      <c r="B1153" s="138">
        <f>'Expenditures 15-22'!K115</f>
        <v>-7885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13253</v>
      </c>
      <c r="D1237" s="2" t="str">
        <f t="shared" si="18"/>
        <v>Error?</v>
      </c>
    </row>
    <row r="1238" spans="1:4" x14ac:dyDescent="0.2">
      <c r="A1238" s="10">
        <v>1177</v>
      </c>
      <c r="D1238" s="2" t="str">
        <f t="shared" si="18"/>
        <v>OK</v>
      </c>
    </row>
    <row r="1239" spans="1:4" x14ac:dyDescent="0.2">
      <c r="A1239" s="5">
        <v>1178</v>
      </c>
      <c r="B1239" s="138">
        <f>'Expenditures 15-22'!E127</f>
        <v>13253</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13253</v>
      </c>
      <c r="C1241" s="2" t="s">
        <v>573</v>
      </c>
      <c r="D1241" s="2" t="str">
        <f t="shared" si="18"/>
        <v>Error?</v>
      </c>
    </row>
    <row r="1242" spans="1:4" x14ac:dyDescent="0.2">
      <c r="A1242" s="5">
        <v>1181</v>
      </c>
      <c r="B1242" s="138">
        <f>'Expenditures 15-22'!E151</f>
        <v>120415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25930</v>
      </c>
      <c r="D1245" s="2" t="str">
        <f t="shared" si="18"/>
        <v>Error?</v>
      </c>
    </row>
    <row r="1246" spans="1:4" x14ac:dyDescent="0.2">
      <c r="A1246" s="10">
        <v>1185</v>
      </c>
      <c r="D1246" s="2" t="str">
        <f t="shared" si="18"/>
        <v>OK</v>
      </c>
    </row>
    <row r="1247" spans="1:4" x14ac:dyDescent="0.2">
      <c r="A1247" s="5">
        <v>1186</v>
      </c>
      <c r="B1247" s="138">
        <f>'Expenditures 15-22'!F127</f>
        <v>25930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25930</v>
      </c>
      <c r="C1249" s="2" t="s">
        <v>573</v>
      </c>
      <c r="D1249" s="2" t="str">
        <f t="shared" si="18"/>
        <v>Error?</v>
      </c>
    </row>
    <row r="1250" spans="1:4" x14ac:dyDescent="0.2">
      <c r="A1250" s="5">
        <v>1189</v>
      </c>
      <c r="B1250" s="138">
        <f>'Expenditures 15-22'!F151</f>
        <v>25930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3635</v>
      </c>
      <c r="D1252" s="2" t="str">
        <f t="shared" si="18"/>
        <v>Error?</v>
      </c>
    </row>
    <row r="1253" spans="1:4" x14ac:dyDescent="0.2">
      <c r="A1253" s="5">
        <v>1192</v>
      </c>
      <c r="B1253" s="138">
        <f>'Expenditures 15-22'!G124</f>
        <v>1865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5500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5500</v>
      </c>
      <c r="C1258" s="2" t="s">
        <v>573</v>
      </c>
      <c r="D1258" s="2" t="str">
        <f t="shared" si="18"/>
        <v>Error?</v>
      </c>
    </row>
    <row r="1259" spans="1:4" x14ac:dyDescent="0.2">
      <c r="A1259" s="5">
        <v>1198</v>
      </c>
      <c r="B1259" s="138">
        <f>'Expenditures 15-22'!G151</f>
        <v>5500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3635</v>
      </c>
      <c r="C1275" s="2" t="s">
        <v>573</v>
      </c>
      <c r="D1275" s="2" t="str">
        <f t="shared" si="18"/>
        <v>Error?</v>
      </c>
    </row>
    <row r="1276" spans="1:4" x14ac:dyDescent="0.2">
      <c r="A1276" s="5">
        <v>1215</v>
      </c>
      <c r="B1276" s="138">
        <f>'Expenditures 15-22'!K124</f>
        <v>41048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44683</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44683</v>
      </c>
      <c r="C1281" s="2" t="s">
        <v>573</v>
      </c>
      <c r="D1281" s="2" t="str">
        <f t="shared" si="19"/>
        <v>Error?</v>
      </c>
    </row>
    <row r="1282" spans="1:4" x14ac:dyDescent="0.2">
      <c r="A1282" s="5">
        <v>1221</v>
      </c>
      <c r="B1282" s="138">
        <f>'Expenditures 15-22'!K139</f>
        <v>107162</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151845</v>
      </c>
      <c r="C1288" s="2" t="s">
        <v>573</v>
      </c>
      <c r="D1288" s="2" t="str">
        <f t="shared" si="19"/>
        <v>Error?</v>
      </c>
    </row>
    <row r="1289" spans="1:4" x14ac:dyDescent="0.2">
      <c r="A1289" s="5">
        <v>1228</v>
      </c>
      <c r="B1289" s="138">
        <f>'Expenditures 15-22'!K152</f>
        <v>57020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980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980</v>
      </c>
      <c r="C1358" s="2" t="s">
        <v>573</v>
      </c>
      <c r="D1358" s="2" t="str">
        <f t="shared" si="20"/>
        <v>Error?</v>
      </c>
    </row>
    <row r="1359" spans="1:4" x14ac:dyDescent="0.2">
      <c r="A1359" s="5">
        <v>1298</v>
      </c>
      <c r="B1359" s="138">
        <f>'Expenditures 15-22'!F210</f>
        <v>980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3591</v>
      </c>
      <c r="C1376" s="2" t="s">
        <v>573</v>
      </c>
      <c r="D1376" s="2" t="str">
        <f t="shared" si="20"/>
        <v>Error?</v>
      </c>
    </row>
    <row r="1377" spans="1:4" x14ac:dyDescent="0.2">
      <c r="A1377" s="5">
        <v>1316</v>
      </c>
      <c r="B1377" s="138">
        <f>'Expenditures 15-22'!K182</f>
        <v>980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980</v>
      </c>
      <c r="C1381" s="2" t="s">
        <v>573</v>
      </c>
      <c r="D1381" s="2" t="str">
        <f t="shared" si="20"/>
        <v>Error?</v>
      </c>
    </row>
    <row r="1382" spans="1:4" x14ac:dyDescent="0.2">
      <c r="A1382" s="5">
        <v>1321</v>
      </c>
      <c r="B1382" s="138">
        <f>'Expenditures 15-22'!K196</f>
        <v>3591</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4571</v>
      </c>
      <c r="C1388" s="2" t="s">
        <v>573</v>
      </c>
      <c r="D1388" s="2" t="str">
        <f t="shared" si="20"/>
        <v>Error?</v>
      </c>
    </row>
    <row r="1389" spans="1:4" x14ac:dyDescent="0.2">
      <c r="A1389" s="5">
        <v>1328</v>
      </c>
      <c r="B1389" s="138">
        <f>'Expenditures 15-22'!K211</f>
        <v>2938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226407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218522</v>
      </c>
      <c r="C1630" s="2" t="s">
        <v>573</v>
      </c>
      <c r="D1630" s="2" t="str">
        <f t="shared" si="24"/>
        <v>Error?</v>
      </c>
    </row>
    <row r="1631" spans="1:4" x14ac:dyDescent="0.2">
      <c r="A1631" s="5">
        <v>1570</v>
      </c>
      <c r="B1631" s="138">
        <f>'Acct Summary 7-8'!D79</f>
        <v>94663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151683</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37220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40158</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54850</v>
      </c>
      <c r="D2008" s="2" t="str">
        <f t="shared" si="30"/>
        <v>Error?</v>
      </c>
    </row>
    <row r="2009" spans="1:4" x14ac:dyDescent="0.2">
      <c r="A2009" s="5">
        <v>1948</v>
      </c>
      <c r="B2009" s="138">
        <f>'Cap Outlay Deprec 26'!C8</f>
        <v>562637</v>
      </c>
      <c r="D2009" s="2" t="str">
        <f t="shared" si="30"/>
        <v>Error?</v>
      </c>
    </row>
    <row r="2010" spans="1:4" x14ac:dyDescent="0.2">
      <c r="A2010" s="5">
        <v>1949</v>
      </c>
      <c r="B2010" s="138">
        <f>'Cap Outlay Deprec 26'!C10</f>
        <v>16909</v>
      </c>
      <c r="D2010" s="2" t="str">
        <f t="shared" si="30"/>
        <v>Error?</v>
      </c>
    </row>
    <row r="2011" spans="1:4" x14ac:dyDescent="0.2">
      <c r="A2011" s="5">
        <v>1950</v>
      </c>
      <c r="B2011" s="138">
        <f>'Cap Outlay Deprec 26'!C12</f>
        <v>86399</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720795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5500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1104</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6604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45554</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45554</v>
      </c>
      <c r="C2025" s="2" t="s">
        <v>573</v>
      </c>
      <c r="D2025" s="2" t="str">
        <f t="shared" si="30"/>
        <v>Error?</v>
      </c>
    </row>
    <row r="2026" spans="1:4" x14ac:dyDescent="0.2">
      <c r="A2026" s="5">
        <v>1965</v>
      </c>
      <c r="B2026" s="138">
        <f>'Cap Outlay Deprec 26'!F5</f>
        <v>54850</v>
      </c>
      <c r="C2026" s="2" t="s">
        <v>573</v>
      </c>
      <c r="D2026" s="2" t="str">
        <f t="shared" si="30"/>
        <v>Error?</v>
      </c>
    </row>
    <row r="2027" spans="1:4" x14ac:dyDescent="0.2">
      <c r="A2027" s="5">
        <v>1966</v>
      </c>
      <c r="B2027" s="138">
        <f>'Cap Outlay Deprec 26'!F8</f>
        <v>568137</v>
      </c>
      <c r="C2027" s="2" t="s">
        <v>573</v>
      </c>
      <c r="D2027" s="2" t="str">
        <f t="shared" si="30"/>
        <v>Error?</v>
      </c>
    </row>
    <row r="2028" spans="1:4" x14ac:dyDescent="0.2">
      <c r="A2028" s="5">
        <v>1967</v>
      </c>
      <c r="B2028" s="138">
        <f>'Cap Outlay Deprec 26'!F10</f>
        <v>16909</v>
      </c>
      <c r="C2028" s="2" t="s">
        <v>573</v>
      </c>
      <c r="D2028" s="2" t="str">
        <f t="shared" si="30"/>
        <v>Error?</v>
      </c>
    </row>
    <row r="2029" spans="1:4" x14ac:dyDescent="0.2">
      <c r="A2029" s="5">
        <v>1968</v>
      </c>
      <c r="B2029" s="138">
        <f>'Cap Outlay Deprec 26'!F12</f>
        <v>41949</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681845</v>
      </c>
      <c r="C2031" s="2" t="s">
        <v>573</v>
      </c>
      <c r="D2031" s="2" t="str">
        <f t="shared" si="30"/>
        <v>Error?</v>
      </c>
    </row>
    <row r="2032" spans="1:4" x14ac:dyDescent="0.2">
      <c r="A2032" s="10">
        <v>1971</v>
      </c>
      <c r="D2032" s="2" t="str">
        <f t="shared" si="30"/>
        <v>OK</v>
      </c>
    </row>
    <row r="2033" spans="1:4" x14ac:dyDescent="0.2">
      <c r="A2033" s="5">
        <v>1972</v>
      </c>
      <c r="B2033" s="138">
        <f>'Cap Outlay Deprec 26'!H8</f>
        <v>295702</v>
      </c>
      <c r="D2033" s="2" t="str">
        <f t="shared" si="30"/>
        <v>Error?</v>
      </c>
    </row>
    <row r="2034" spans="1:4" x14ac:dyDescent="0.2">
      <c r="A2034" s="5">
        <v>1973</v>
      </c>
      <c r="B2034" s="138">
        <f>'Cap Outlay Deprec 26'!H10</f>
        <v>9506</v>
      </c>
      <c r="D2034" s="2" t="str">
        <f t="shared" si="30"/>
        <v>Error?</v>
      </c>
    </row>
    <row r="2035" spans="1:4" x14ac:dyDescent="0.2">
      <c r="A2035" s="5">
        <v>1974</v>
      </c>
      <c r="B2035" s="138">
        <f>'Cap Outlay Deprec 26'!H12</f>
        <v>69624</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374832</v>
      </c>
      <c r="C2037" s="2" t="s">
        <v>573</v>
      </c>
      <c r="D2037" s="2" t="str">
        <f t="shared" si="30"/>
        <v>Error?</v>
      </c>
    </row>
    <row r="2038" spans="1:4" x14ac:dyDescent="0.2">
      <c r="A2038" s="10">
        <v>1977</v>
      </c>
      <c r="D2038" s="2" t="str">
        <f t="shared" si="30"/>
        <v>OK</v>
      </c>
    </row>
    <row r="2039" spans="1:4" x14ac:dyDescent="0.2">
      <c r="A2039" s="5">
        <v>1978</v>
      </c>
      <c r="B2039" s="138">
        <f>'Cap Outlay Deprec 26'!I8</f>
        <v>8964</v>
      </c>
      <c r="D2039" s="2" t="str">
        <f t="shared" si="30"/>
        <v>Error?</v>
      </c>
    </row>
    <row r="2040" spans="1:4" x14ac:dyDescent="0.2">
      <c r="A2040" s="5">
        <v>1979</v>
      </c>
      <c r="B2040" s="138">
        <f>'Cap Outlay Deprec 26'!I10</f>
        <v>846</v>
      </c>
      <c r="D2040" s="2" t="str">
        <f t="shared" si="30"/>
        <v>Error?</v>
      </c>
    </row>
    <row r="2041" spans="1:4" x14ac:dyDescent="0.2">
      <c r="A2041" s="5">
        <v>1980</v>
      </c>
      <c r="B2041" s="138">
        <f>'Cap Outlay Deprec 26'!I12</f>
        <v>4199</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14009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45554</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45554</v>
      </c>
      <c r="C2049" s="2" t="s">
        <v>573</v>
      </c>
      <c r="D2049" s="2" t="str">
        <f t="shared" si="31"/>
        <v>Error?</v>
      </c>
    </row>
    <row r="2050" spans="1:4" x14ac:dyDescent="0.2">
      <c r="A2050" s="10">
        <v>1989</v>
      </c>
      <c r="D2050" s="2" t="str">
        <f t="shared" si="31"/>
        <v>OK</v>
      </c>
    </row>
    <row r="2051" spans="1:4" x14ac:dyDescent="0.2">
      <c r="A2051" s="5">
        <v>1990</v>
      </c>
      <c r="B2051" s="138">
        <f>'Cap Outlay Deprec 26'!K8</f>
        <v>304666</v>
      </c>
      <c r="C2051" s="2" t="s">
        <v>573</v>
      </c>
      <c r="D2051" s="2" t="str">
        <f t="shared" si="31"/>
        <v>Error?</v>
      </c>
    </row>
    <row r="2052" spans="1:4" x14ac:dyDescent="0.2">
      <c r="A2052" s="5">
        <v>1991</v>
      </c>
      <c r="B2052" s="138">
        <f>'Cap Outlay Deprec 26'!K10</f>
        <v>10352</v>
      </c>
      <c r="C2052" s="2" t="s">
        <v>573</v>
      </c>
      <c r="D2052" s="2" t="str">
        <f t="shared" si="31"/>
        <v>Error?</v>
      </c>
    </row>
    <row r="2053" spans="1:4" x14ac:dyDescent="0.2">
      <c r="A2053" s="5">
        <v>1992</v>
      </c>
      <c r="B2053" s="138">
        <f>'Cap Outlay Deprec 26'!K12</f>
        <v>28269</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343287</v>
      </c>
      <c r="C2055" s="2" t="s">
        <v>573</v>
      </c>
      <c r="D2055" s="2" t="str">
        <f t="shared" si="31"/>
        <v>Error?</v>
      </c>
    </row>
    <row r="2056" spans="1:4" x14ac:dyDescent="0.2">
      <c r="A2056" s="5">
        <v>1995</v>
      </c>
      <c r="B2056" s="138">
        <f>'Cap Outlay Deprec 26'!L5</f>
        <v>54850</v>
      </c>
      <c r="C2056" s="2" t="s">
        <v>573</v>
      </c>
      <c r="D2056" s="2" t="str">
        <f t="shared" si="31"/>
        <v>Error?</v>
      </c>
    </row>
    <row r="2057" spans="1:4" x14ac:dyDescent="0.2">
      <c r="A2057" s="5">
        <v>1996</v>
      </c>
      <c r="B2057" s="138">
        <f>'Cap Outlay Deprec 26'!L8</f>
        <v>263471</v>
      </c>
      <c r="C2057" s="2" t="s">
        <v>573</v>
      </c>
      <c r="D2057" s="2" t="str">
        <f t="shared" si="31"/>
        <v>Error?</v>
      </c>
    </row>
    <row r="2058" spans="1:4" x14ac:dyDescent="0.2">
      <c r="A2058" s="5">
        <v>1997</v>
      </c>
      <c r="B2058" s="138">
        <f>'Cap Outlay Deprec 26'!L10</f>
        <v>6557</v>
      </c>
      <c r="C2058" s="2" t="s">
        <v>573</v>
      </c>
      <c r="D2058" s="2" t="str">
        <f t="shared" si="31"/>
        <v>Error?</v>
      </c>
    </row>
    <row r="2059" spans="1:4" x14ac:dyDescent="0.2">
      <c r="A2059" s="5">
        <v>1998</v>
      </c>
      <c r="B2059" s="138">
        <f>'Cap Outlay Deprec 26'!L12</f>
        <v>13680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338558</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634579</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107162</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523268</v>
      </c>
      <c r="C2551" s="2" t="s">
        <v>573</v>
      </c>
      <c r="D2551" s="2" t="str">
        <f t="shared" si="38"/>
        <v>Error?</v>
      </c>
    </row>
    <row r="2552" spans="1:4" x14ac:dyDescent="0.2">
      <c r="A2552" s="10">
        <v>2491</v>
      </c>
      <c r="D2552" s="2" t="str">
        <f t="shared" si="38"/>
        <v>OK</v>
      </c>
    </row>
    <row r="2553" spans="1:4" x14ac:dyDescent="0.2">
      <c r="A2553" s="5">
        <v>2492</v>
      </c>
      <c r="B2553" s="138">
        <f>'Acct Summary 7-8'!C6</f>
        <v>240000</v>
      </c>
      <c r="C2553" s="2" t="s">
        <v>573</v>
      </c>
      <c r="D2553" s="2" t="str">
        <f t="shared" si="38"/>
        <v>Error?</v>
      </c>
    </row>
    <row r="2554" spans="1:4" x14ac:dyDescent="0.2">
      <c r="A2554" s="5">
        <v>2493</v>
      </c>
      <c r="B2554" s="138">
        <f>'Acct Summary 7-8'!C7</f>
        <v>8680</v>
      </c>
      <c r="C2554" s="2" t="s">
        <v>573</v>
      </c>
      <c r="D2554" s="2" t="str">
        <f t="shared" si="38"/>
        <v>Error?</v>
      </c>
    </row>
    <row r="2555" spans="1:4" x14ac:dyDescent="0.2">
      <c r="A2555" s="5">
        <v>2494</v>
      </c>
      <c r="B2555" s="138">
        <f>'Acct Summary 7-8'!C8</f>
        <v>771948</v>
      </c>
      <c r="C2555" s="2" t="s">
        <v>573</v>
      </c>
      <c r="D2555" s="2" t="str">
        <f t="shared" si="38"/>
        <v>Error?</v>
      </c>
    </row>
    <row r="2556" spans="1:4" x14ac:dyDescent="0.2">
      <c r="A2556" s="5">
        <v>2495</v>
      </c>
      <c r="B2556" s="138">
        <f>'Acct Summary 7-8'!C12</f>
        <v>126716</v>
      </c>
      <c r="C2556" s="2" t="s">
        <v>573</v>
      </c>
      <c r="D2556" s="2" t="str">
        <f t="shared" si="38"/>
        <v>Error?</v>
      </c>
    </row>
    <row r="2557" spans="1:4" x14ac:dyDescent="0.2">
      <c r="A2557" s="5">
        <v>2496</v>
      </c>
      <c r="B2557" s="138">
        <f>'Acct Summary 7-8'!C13</f>
        <v>18538</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634579</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779833</v>
      </c>
      <c r="C2561" s="2" t="s">
        <v>573</v>
      </c>
      <c r="D2561" s="2" t="str">
        <f t="shared" si="39"/>
        <v>Error?</v>
      </c>
    </row>
    <row r="2562" spans="1:4" x14ac:dyDescent="0.2">
      <c r="A2562" s="5">
        <v>2501</v>
      </c>
      <c r="B2562" s="138">
        <f>'Acct Summary 7-8'!C20</f>
        <v>-7885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208865</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208865</v>
      </c>
      <c r="C2568" s="2" t="s">
        <v>573</v>
      </c>
      <c r="D2568" s="2" t="str">
        <f t="shared" si="39"/>
        <v>Error?</v>
      </c>
    </row>
    <row r="2569" spans="1:4" x14ac:dyDescent="0.2">
      <c r="A2569" s="5">
        <v>2508</v>
      </c>
      <c r="B2569" s="138">
        <f>'Acct Summary 7-8'!D13</f>
        <v>44683</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107162</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151845</v>
      </c>
      <c r="C2573" s="2" t="s">
        <v>573</v>
      </c>
      <c r="D2573" s="2" t="str">
        <f t="shared" si="39"/>
        <v>Error?</v>
      </c>
    </row>
    <row r="2574" spans="1:4" x14ac:dyDescent="0.2">
      <c r="A2574" s="5">
        <v>2513</v>
      </c>
      <c r="B2574" s="138">
        <f>'Acct Summary 7-8'!D20</f>
        <v>57020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3483</v>
      </c>
      <c r="C2591" s="2" t="s">
        <v>573</v>
      </c>
      <c r="D2591" s="2" t="str">
        <f t="shared" si="39"/>
        <v>Error?</v>
      </c>
    </row>
    <row r="2592" spans="1:4" x14ac:dyDescent="0.2">
      <c r="A2592" s="10">
        <v>2531</v>
      </c>
      <c r="D2592" s="2" t="str">
        <f t="shared" si="39"/>
        <v>OK</v>
      </c>
    </row>
    <row r="2593" spans="1:4" x14ac:dyDescent="0.2">
      <c r="A2593" s="5">
        <v>2532</v>
      </c>
      <c r="B2593" s="138">
        <f>'Acct Summary 7-8'!F6</f>
        <v>4026</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7509</v>
      </c>
      <c r="C2595" s="2" t="s">
        <v>573</v>
      </c>
      <c r="D2595" s="2" t="str">
        <f t="shared" si="39"/>
        <v>Error?</v>
      </c>
    </row>
    <row r="2596" spans="1:4" x14ac:dyDescent="0.2">
      <c r="A2596" s="5">
        <v>2535</v>
      </c>
      <c r="B2596" s="138">
        <f>'Acct Summary 7-8'!F13</f>
        <v>980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3591</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4571</v>
      </c>
      <c r="C2600" s="2" t="s">
        <v>573</v>
      </c>
      <c r="D2600" s="2" t="str">
        <f t="shared" si="39"/>
        <v>Error?</v>
      </c>
    </row>
    <row r="2601" spans="1:4" x14ac:dyDescent="0.2">
      <c r="A2601" s="5">
        <v>2540</v>
      </c>
      <c r="B2601" s="138">
        <f>'Acct Summary 7-8'!F20</f>
        <v>2938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634579</v>
      </c>
      <c r="C2789" s="2" t="s">
        <v>573</v>
      </c>
      <c r="D2789" s="2" t="str">
        <f t="shared" si="42"/>
        <v>Error?</v>
      </c>
    </row>
    <row r="2790" spans="1:4" x14ac:dyDescent="0.2">
      <c r="A2790" s="5">
        <v>2729</v>
      </c>
      <c r="B2790" s="138">
        <f>'Expenditures 15-22'!E102</f>
        <v>634579</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3591</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3591</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3591</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41949</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22814</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22814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12944</v>
      </c>
      <c r="D2914" s="2" t="str">
        <f t="shared" si="44"/>
        <v>Error?</v>
      </c>
    </row>
    <row r="2915" spans="1:4" x14ac:dyDescent="0.2">
      <c r="A2915" s="10">
        <v>2854</v>
      </c>
      <c r="D2915" s="2" t="str">
        <f t="shared" si="44"/>
        <v>OK</v>
      </c>
    </row>
    <row r="2916" spans="1:4" x14ac:dyDescent="0.2">
      <c r="A2916" s="5">
        <v>2855</v>
      </c>
      <c r="B2916" s="138">
        <f>'Assets-Liab 5-6'!L34</f>
        <v>12944</v>
      </c>
      <c r="C2916" s="2" t="s">
        <v>573</v>
      </c>
      <c r="D2916" s="2" t="str">
        <f t="shared" si="44"/>
        <v>Error?</v>
      </c>
    </row>
    <row r="2917" spans="1:4" x14ac:dyDescent="0.2">
      <c r="A2917" s="5">
        <v>2856</v>
      </c>
      <c r="B2917" s="138">
        <f>'Assets-Liab 5-6'!L41</f>
        <v>22814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634579</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634579</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107162</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3591</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3591</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9870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-7885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57020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2938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218522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151683</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40158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771948</v>
      </c>
      <c r="C4122" s="2" t="s">
        <v>573</v>
      </c>
      <c r="D4122" s="2" t="str">
        <f t="shared" si="63"/>
        <v>Error?</v>
      </c>
    </row>
    <row r="4123" spans="1:4" x14ac:dyDescent="0.2">
      <c r="A4123" s="5">
        <v>4062</v>
      </c>
      <c r="B4123" s="138">
        <f>'Acct Summary 7-8'!D10</f>
        <v>208865</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7509</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779833</v>
      </c>
      <c r="C4136" s="2" t="s">
        <v>573</v>
      </c>
      <c r="D4136" s="2" t="str">
        <f t="shared" si="63"/>
        <v>Error?</v>
      </c>
    </row>
    <row r="4137" spans="1:4" x14ac:dyDescent="0.2">
      <c r="A4137" s="5">
        <v>4076</v>
      </c>
      <c r="B4137" s="138">
        <f>'Acct Summary 7-8'!D19</f>
        <v>151845</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4571</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107162</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107162</v>
      </c>
      <c r="C4202" s="2" t="s">
        <v>573</v>
      </c>
      <c r="D4202" s="2" t="str">
        <f t="shared" si="64"/>
        <v>Error?</v>
      </c>
    </row>
    <row r="4203" spans="1:4" x14ac:dyDescent="0.2">
      <c r="A4203" s="5">
        <v>4142</v>
      </c>
      <c r="B4203" s="138">
        <f>'Expenditures 15-22'!E139</f>
        <v>107162</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410363</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8680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3437</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484599</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484599</v>
      </c>
      <c r="C5087" s="2" t="s">
        <v>573</v>
      </c>
      <c r="D5087" s="2" t="str">
        <f t="shared" si="78"/>
        <v>Error?</v>
      </c>
    </row>
    <row r="5088" spans="1:4" x14ac:dyDescent="0.2">
      <c r="A5088" s="5">
        <v>5027</v>
      </c>
      <c r="B5088" s="138">
        <f>'Revenues 9-14'!C65</f>
        <v>323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323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600</v>
      </c>
      <c r="D5114" s="2" t="str">
        <f t="shared" si="78"/>
        <v>Error?</v>
      </c>
    </row>
    <row r="5115" spans="1:4" x14ac:dyDescent="0.2">
      <c r="A5115" s="5">
        <v>5054</v>
      </c>
      <c r="B5115" s="138">
        <f>'Revenues 9-14'!C98</f>
        <v>6299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27753</v>
      </c>
      <c r="D5117" s="2" t="str">
        <f t="shared" si="78"/>
        <v>Error?</v>
      </c>
    </row>
    <row r="5118" spans="1:4" x14ac:dyDescent="0.2">
      <c r="A5118" s="5">
        <v>5057</v>
      </c>
      <c r="B5118" s="138">
        <f>'Revenues 9-14'!C106</f>
        <v>3694</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38346</v>
      </c>
      <c r="C5120" s="2" t="s">
        <v>573</v>
      </c>
      <c r="D5120" s="2" t="str">
        <f t="shared" si="79"/>
        <v>Error?</v>
      </c>
    </row>
    <row r="5121" spans="1:4" x14ac:dyDescent="0.2">
      <c r="A5121" s="5">
        <v>5060</v>
      </c>
      <c r="B5121" s="138">
        <f>'Revenues 9-14'!C109</f>
        <v>523268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240000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240000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240000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240000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8680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8680</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8680</v>
      </c>
      <c r="C5326" s="2" t="s">
        <v>573</v>
      </c>
      <c r="D5326" s="2" t="str">
        <f t="shared" si="82"/>
        <v>Error?</v>
      </c>
    </row>
    <row r="5327" spans="1:5" x14ac:dyDescent="0.2">
      <c r="A5327" s="5">
        <v>5266</v>
      </c>
      <c r="B5327" s="138">
        <f>'Revenues 9-14'!C268</f>
        <v>771948</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186</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186</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5705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202974</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208679</v>
      </c>
      <c r="C5355" s="2" t="s">
        <v>573</v>
      </c>
      <c r="D5355" s="2" t="str">
        <f t="shared" si="82"/>
        <v>Error?</v>
      </c>
    </row>
    <row r="5356" spans="1:4" x14ac:dyDescent="0.2">
      <c r="A5356" s="5">
        <v>5295</v>
      </c>
      <c r="B5356" s="138">
        <f>'Revenues 9-14'!D109</f>
        <v>208865</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208865</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46</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46</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3437</v>
      </c>
      <c r="C5587" s="2" t="s">
        <v>573</v>
      </c>
      <c r="D5587" s="2" t="str">
        <f t="shared" si="86"/>
        <v>Error?</v>
      </c>
    </row>
    <row r="5588" spans="1:4" x14ac:dyDescent="0.2">
      <c r="A5588" s="5">
        <v>5527</v>
      </c>
      <c r="B5588" s="138">
        <f>'Revenues 9-14'!F109</f>
        <v>3483</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4026</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4026</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4026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4026</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7509</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-7885</v>
      </c>
      <c r="D6267" s="2" t="str">
        <f t="shared" si="96"/>
        <v>Error?</v>
      </c>
      <c r="E6267" s="2" t="s">
        <v>190</v>
      </c>
    </row>
    <row r="6268" spans="1:5" x14ac:dyDescent="0.2">
      <c r="A6268">
        <v>6207</v>
      </c>
      <c r="B6268" s="138">
        <f>'Acct Summary 7-8'!D82</f>
        <v>57020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2938</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-3.6083323418237064E-2</v>
      </c>
      <c r="D6276" s="2" t="str">
        <f t="shared" si="97"/>
        <v>Error?</v>
      </c>
      <c r="E6276" s="2" t="s">
        <v>190</v>
      </c>
    </row>
    <row r="6277" spans="1:5" x14ac:dyDescent="0.2">
      <c r="A6277">
        <v>6216</v>
      </c>
      <c r="B6277" s="138">
        <f>'Acct Summary 7-8'!D83</f>
        <v>0.37591556074181021</v>
      </c>
      <c r="D6277" s="2" t="str">
        <f t="shared" si="97"/>
        <v>Error?</v>
      </c>
      <c r="E6277" s="2" t="s">
        <v>190</v>
      </c>
    </row>
    <row r="6278" spans="1:5" x14ac:dyDescent="0.2">
      <c r="A6278">
        <v>6217</v>
      </c>
      <c r="B6278" s="138" t="e">
        <f>'Acct Summary 7-8'!E83</f>
        <v>#DIV/0!</v>
      </c>
      <c r="D6278" s="2" t="e">
        <f t="shared" si="97"/>
        <v>#DIV/0!</v>
      </c>
      <c r="E6278" s="2" t="s">
        <v>190</v>
      </c>
    </row>
    <row r="6279" spans="1:5" x14ac:dyDescent="0.2">
      <c r="A6279">
        <v>6218</v>
      </c>
      <c r="B6279" s="138">
        <f>'Acct Summary 7-8'!F83</f>
        <v>7.3161013994720858E-2</v>
      </c>
      <c r="D6279" s="2" t="str">
        <f t="shared" si="97"/>
        <v>Error?</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51000</v>
      </c>
      <c r="D6890" s="2" t="str">
        <f t="shared" si="106"/>
        <v>Error?</v>
      </c>
    </row>
    <row r="6891" spans="1:4" x14ac:dyDescent="0.2">
      <c r="A6891">
        <v>6830</v>
      </c>
      <c r="B6891" s="138">
        <f>'Expenditures 15-22'!K27</f>
        <v>51000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14009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98" t="s">
        <v>1191</v>
      </c>
      <c r="B2" s="2398"/>
      <c r="C2" s="2398"/>
      <c r="D2" s="2398"/>
      <c r="E2" s="2398"/>
      <c r="F2" s="2398"/>
      <c r="G2" s="2398"/>
      <c r="H2" s="2398"/>
      <c r="I2" s="2398"/>
      <c r="J2" s="2398"/>
      <c r="K2" s="2398"/>
      <c r="L2" s="2398"/>
    </row>
    <row r="3" spans="1:29" ht="13.5" customHeight="1" x14ac:dyDescent="0.2">
      <c r="A3" s="2384" t="s">
        <v>1190</v>
      </c>
      <c r="B3" s="2384"/>
      <c r="C3" s="2384"/>
      <c r="D3" s="2384"/>
      <c r="E3" s="2384"/>
      <c r="F3" s="2384"/>
      <c r="G3" s="2384"/>
      <c r="H3" s="2384"/>
      <c r="I3" s="2384"/>
      <c r="J3" s="2384"/>
      <c r="K3" s="2384"/>
      <c r="L3" s="2384"/>
    </row>
    <row r="4" spans="1:29" ht="13.5" customHeight="1" x14ac:dyDescent="0.2">
      <c r="A4" s="2398" t="s">
        <v>1989</v>
      </c>
      <c r="B4" s="2415"/>
      <c r="C4" s="2415"/>
      <c r="D4" s="2415"/>
      <c r="E4" s="2415"/>
      <c r="F4" s="2415"/>
      <c r="G4" s="2415"/>
      <c r="H4" s="2415"/>
      <c r="I4" s="2415"/>
      <c r="J4" s="2415"/>
      <c r="K4" s="2415"/>
      <c r="L4" s="2415"/>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78" t="str">
        <f>COVER!A17</f>
        <v>La Salle Peru Area Career Ctr</v>
      </c>
      <c r="B7" s="2379"/>
      <c r="C7" s="2379"/>
      <c r="D7" s="2416"/>
      <c r="E7" s="2417">
        <f>COVER!A13</f>
        <v>35050120040</v>
      </c>
      <c r="F7" s="2418"/>
      <c r="G7" s="2385" t="str">
        <f>COVER!T23</f>
        <v>066-005027</v>
      </c>
      <c r="H7" s="2386"/>
      <c r="I7" s="2386"/>
      <c r="J7" s="2386"/>
      <c r="K7" s="2386"/>
      <c r="L7" s="2387"/>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388"/>
      <c r="B9" s="2389"/>
      <c r="C9" s="2389"/>
      <c r="D9" s="2389"/>
      <c r="E9" s="2389"/>
      <c r="F9" s="2390"/>
      <c r="G9" s="2391" t="str">
        <f>COVER!T13</f>
        <v>Gorenz and Associates, Ltd.</v>
      </c>
      <c r="H9" s="2392"/>
      <c r="I9" s="2392"/>
      <c r="J9" s="2392"/>
      <c r="K9" s="2392"/>
      <c r="L9" s="2393"/>
    </row>
    <row r="10" spans="1:29" ht="13.5" customHeight="1" x14ac:dyDescent="0.2">
      <c r="A10" s="2375" t="str">
        <f>COVER!A38</f>
        <v>Steve Wrobleski</v>
      </c>
      <c r="B10" s="2376"/>
      <c r="C10" s="2376"/>
      <c r="D10" s="2376"/>
      <c r="E10" s="2376"/>
      <c r="F10" s="2377"/>
      <c r="G10" s="2391" t="str">
        <f>COVER!T17</f>
        <v>4200 N Knoxville Ave</v>
      </c>
      <c r="H10" s="2404"/>
      <c r="I10" s="2404"/>
      <c r="J10" s="2404"/>
      <c r="K10" s="2404"/>
      <c r="L10" s="2405"/>
    </row>
    <row r="11" spans="1:29" ht="13.5" customHeight="1" x14ac:dyDescent="0.2">
      <c r="A11" s="1181" t="s">
        <v>1519</v>
      </c>
      <c r="B11" s="1182"/>
      <c r="C11" s="1183"/>
      <c r="D11" s="1188"/>
      <c r="E11" s="1183"/>
      <c r="F11" s="1187"/>
      <c r="G11" s="2391" t="str">
        <f>COVER!T19</f>
        <v>Peoria</v>
      </c>
      <c r="H11" s="2404"/>
      <c r="I11" s="2404"/>
      <c r="J11" s="2404"/>
      <c r="K11" s="2404"/>
      <c r="L11" s="2405"/>
    </row>
    <row r="12" spans="1:29" ht="13.5" customHeight="1" x14ac:dyDescent="0.2">
      <c r="A12" s="2409" t="s">
        <v>1518</v>
      </c>
      <c r="B12" s="2410"/>
      <c r="C12" s="2410"/>
      <c r="D12" s="2410"/>
      <c r="E12" s="2410"/>
      <c r="F12" s="2411"/>
      <c r="G12" s="2406"/>
      <c r="H12" s="2407"/>
      <c r="I12" s="2407"/>
      <c r="J12" s="2407"/>
      <c r="K12" s="2407"/>
      <c r="L12" s="2408"/>
    </row>
    <row r="13" spans="1:29" ht="13.5" customHeight="1" x14ac:dyDescent="0.2">
      <c r="A13" s="2391"/>
      <c r="B13" s="2404"/>
      <c r="C13" s="2404"/>
      <c r="D13" s="2404"/>
      <c r="E13" s="2404"/>
      <c r="F13" s="2405"/>
      <c r="G13" s="2399" t="s">
        <v>1520</v>
      </c>
      <c r="H13" s="2400"/>
      <c r="I13" s="2412" t="str">
        <f>COVER!T25</f>
        <v>tcustis@gorenzcpa.com</v>
      </c>
      <c r="J13" s="2413"/>
      <c r="K13" s="2413"/>
      <c r="L13" s="2414"/>
    </row>
    <row r="14" spans="1:29" ht="13.5" customHeight="1" x14ac:dyDescent="0.2">
      <c r="A14" s="2391" t="str">
        <f>COVER!A19</f>
        <v>900 Ninth Street</v>
      </c>
      <c r="B14" s="2404"/>
      <c r="C14" s="2404"/>
      <c r="D14" s="2404"/>
      <c r="E14" s="2404"/>
      <c r="F14" s="2405"/>
      <c r="G14" s="1192" t="s">
        <v>1185</v>
      </c>
      <c r="H14" s="1190"/>
      <c r="I14" s="1190"/>
      <c r="J14" s="1190"/>
      <c r="K14" s="1190"/>
      <c r="L14" s="1191"/>
    </row>
    <row r="15" spans="1:29" ht="13.5" customHeight="1" x14ac:dyDescent="0.2">
      <c r="A15" s="2391" t="str">
        <f>COVER!A21</f>
        <v>Peru</v>
      </c>
      <c r="B15" s="2404"/>
      <c r="C15" s="2404"/>
      <c r="D15" s="2404"/>
      <c r="E15" s="2404"/>
      <c r="F15" s="2405"/>
      <c r="G15" s="2401" t="str">
        <f>COVER!T15</f>
        <v>Tim C. Custis, CPA</v>
      </c>
      <c r="H15" s="2402"/>
      <c r="I15" s="2402"/>
      <c r="J15" s="2402"/>
      <c r="K15" s="2402"/>
      <c r="L15" s="2403"/>
    </row>
    <row r="16" spans="1:29" ht="12.2" customHeight="1" x14ac:dyDescent="0.2">
      <c r="A16" s="2381">
        <f>COVER!A25</f>
        <v>61354</v>
      </c>
      <c r="B16" s="2382"/>
      <c r="C16" s="2382"/>
      <c r="D16" s="2382"/>
      <c r="E16" s="2382"/>
      <c r="F16" s="2383"/>
      <c r="G16" s="2394"/>
      <c r="H16" s="2395"/>
      <c r="I16" s="2395"/>
      <c r="J16" s="2395"/>
      <c r="K16" s="2395"/>
      <c r="L16" s="2396"/>
    </row>
    <row r="17" spans="1:13" ht="12.2" customHeight="1" x14ac:dyDescent="0.2">
      <c r="A17" s="2397"/>
      <c r="B17" s="2382"/>
      <c r="C17" s="2382"/>
      <c r="D17" s="2382"/>
      <c r="E17" s="2382"/>
      <c r="F17" s="2383"/>
      <c r="G17" s="1192" t="s">
        <v>1184</v>
      </c>
      <c r="H17" s="1190"/>
      <c r="I17" s="1190"/>
      <c r="J17" s="1190"/>
      <c r="K17" s="1194" t="s">
        <v>1183</v>
      </c>
      <c r="L17" s="1187"/>
      <c r="M17" s="1180"/>
    </row>
    <row r="18" spans="1:13" ht="12.2" customHeight="1" x14ac:dyDescent="0.2">
      <c r="A18" s="2375"/>
      <c r="B18" s="2376"/>
      <c r="C18" s="2376"/>
      <c r="D18" s="2376"/>
      <c r="E18" s="2376"/>
      <c r="F18" s="2377"/>
      <c r="G18" s="2378" t="str">
        <f>COVER!T21</f>
        <v>309-685-7621</v>
      </c>
      <c r="H18" s="2379"/>
      <c r="I18" s="2379"/>
      <c r="J18" s="2379"/>
      <c r="K18" s="2378" t="str">
        <f>COVER!X21</f>
        <v>309-685-4758</v>
      </c>
      <c r="L18" s="2380"/>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3"/>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La Salle Peru Area Career Ctr</v>
      </c>
      <c r="B1" s="2415"/>
      <c r="C1" s="2415"/>
      <c r="D1" s="2415"/>
    </row>
    <row r="2" spans="1:11" s="1209" customFormat="1" ht="12.75" x14ac:dyDescent="0.2">
      <c r="A2" s="2420">
        <f>'Single Audit Cover'!E7</f>
        <v>35050120040</v>
      </c>
      <c r="B2" s="2421"/>
      <c r="C2" s="2421"/>
      <c r="D2" s="2421"/>
    </row>
    <row r="3" spans="1:11" s="1209" customFormat="1" ht="12.75" x14ac:dyDescent="0.2">
      <c r="A3" s="2419" t="s">
        <v>1513</v>
      </c>
      <c r="B3" s="2415"/>
      <c r="C3" s="2415"/>
      <c r="D3" s="2415"/>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La Salle Peru Area Career Ctr</v>
      </c>
      <c r="B1" s="2423"/>
      <c r="C1" s="2423"/>
      <c r="D1" s="2423"/>
      <c r="E1" s="2423"/>
    </row>
    <row r="2" spans="1:5" x14ac:dyDescent="0.2">
      <c r="A2" s="2424">
        <f>'Single Audit Cover'!E7</f>
        <v>35050120040</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8680</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0</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0</v>
      </c>
    </row>
    <row r="19" spans="1:4" ht="13.5" thickBot="1" x14ac:dyDescent="0.25">
      <c r="A19" s="1259" t="s">
        <v>1235</v>
      </c>
      <c r="D19" s="1260">
        <f>SUM(D10:D17)</f>
        <v>8680</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8680</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8680</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384" t="str">
        <f>'Single Audit Cover'!A7</f>
        <v>La Salle Peru Area Career Ctr</v>
      </c>
      <c r="C1" s="2427"/>
      <c r="D1" s="2427"/>
      <c r="E1" s="2427"/>
      <c r="F1" s="2427"/>
      <c r="G1" s="2427"/>
      <c r="H1" s="2427"/>
      <c r="I1" s="2427"/>
      <c r="J1" s="2427"/>
      <c r="K1" s="2427"/>
      <c r="L1" s="2427"/>
      <c r="M1" s="2427"/>
    </row>
    <row r="2" spans="2:14" ht="15" x14ac:dyDescent="0.2">
      <c r="B2" s="2428">
        <f>'Single Audit Cover'!E7</f>
        <v>35050120040</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32" t="str">
        <f>'Single Audit Cover'!A7</f>
        <v>La Salle Peru Area Career Ctr</v>
      </c>
      <c r="B1" s="2432"/>
      <c r="C1" s="2432"/>
      <c r="D1" s="2432"/>
      <c r="E1" s="2432"/>
      <c r="F1" s="2432"/>
    </row>
    <row r="2" spans="1:7" ht="13.5" customHeight="1" x14ac:dyDescent="0.2">
      <c r="A2" s="2428">
        <f>'Single Audit Cover'!E7</f>
        <v>35050120040</v>
      </c>
      <c r="B2" s="2428"/>
      <c r="C2" s="2428"/>
      <c r="D2" s="2428"/>
      <c r="E2" s="2428"/>
      <c r="F2" s="2428"/>
      <c r="G2" s="1269"/>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7"/>
      <c r="D5" s="317"/>
    </row>
    <row r="6" spans="1:7" ht="13.5" customHeight="1" x14ac:dyDescent="0.2">
      <c r="A6" s="1270" t="s">
        <v>1728</v>
      </c>
      <c r="C6" s="317"/>
      <c r="D6" s="317"/>
    </row>
    <row r="7" spans="1:7" ht="60.95" customHeight="1" x14ac:dyDescent="0.2">
      <c r="A7" s="2431" t="s">
        <v>1729</v>
      </c>
      <c r="B7" s="2431"/>
      <c r="C7" s="2431"/>
      <c r="D7" s="2431"/>
      <c r="E7" s="2431"/>
      <c r="F7" s="2431"/>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1" t="s">
        <v>1731</v>
      </c>
      <c r="B13" s="2431"/>
      <c r="C13" s="2431"/>
      <c r="D13" s="2431"/>
      <c r="E13" s="2431"/>
      <c r="F13" s="2431"/>
    </row>
    <row r="14" spans="1:7" ht="9.75" customHeight="1" x14ac:dyDescent="0.2">
      <c r="C14" s="1254"/>
      <c r="D14" s="1254"/>
    </row>
    <row r="15" spans="1:7" ht="13.5" customHeight="1" x14ac:dyDescent="0.2">
      <c r="C15" s="1843" t="s">
        <v>1270</v>
      </c>
      <c r="D15" s="2436" t="s">
        <v>1269</v>
      </c>
      <c r="E15" s="2436"/>
      <c r="F15" s="2436"/>
    </row>
    <row r="16" spans="1:7" ht="13.5" customHeight="1" x14ac:dyDescent="0.2">
      <c r="A16" s="1276"/>
      <c r="B16" s="1270" t="s">
        <v>1268</v>
      </c>
      <c r="C16" s="1843" t="s">
        <v>1267</v>
      </c>
      <c r="D16" s="2437" t="s">
        <v>1588</v>
      </c>
      <c r="E16" s="2437"/>
      <c r="F16" s="2437"/>
    </row>
    <row r="17" spans="1:6" ht="20.45" customHeight="1" x14ac:dyDescent="0.2">
      <c r="A17" s="1277"/>
      <c r="B17" s="1278"/>
      <c r="C17" s="1279"/>
      <c r="D17" s="2435"/>
      <c r="E17" s="2435"/>
      <c r="F17" s="2435"/>
    </row>
    <row r="18" spans="1:6" ht="20.65" customHeight="1" x14ac:dyDescent="0.2">
      <c r="A18" s="1277"/>
      <c r="B18" s="1278"/>
      <c r="C18" s="1279"/>
      <c r="D18" s="2435"/>
      <c r="E18" s="2435"/>
      <c r="F18" s="2435"/>
    </row>
    <row r="19" spans="1:6" ht="20.65" customHeight="1" x14ac:dyDescent="0.2">
      <c r="A19" s="1277"/>
      <c r="B19" s="1278"/>
      <c r="C19" s="1279"/>
      <c r="D19" s="2435"/>
      <c r="E19" s="2435"/>
      <c r="F19" s="2435"/>
    </row>
    <row r="20" spans="1:6" ht="20.65" customHeight="1" x14ac:dyDescent="0.2">
      <c r="A20" s="1277"/>
      <c r="B20" s="1278"/>
      <c r="C20" s="1279"/>
      <c r="D20" s="2435"/>
      <c r="E20" s="2435"/>
      <c r="F20" s="2435"/>
    </row>
    <row r="21" spans="1:6" ht="20.65" customHeight="1" x14ac:dyDescent="0.2">
      <c r="A21" s="1277"/>
      <c r="B21" s="1278"/>
      <c r="C21" s="1279"/>
      <c r="D21" s="2435"/>
      <c r="E21" s="2435"/>
      <c r="F21" s="2435"/>
    </row>
    <row r="22" spans="1:6" ht="20.65" customHeight="1" x14ac:dyDescent="0.2">
      <c r="A22" s="1277"/>
      <c r="B22" s="1278"/>
      <c r="C22" s="1279"/>
      <c r="D22" s="2435"/>
      <c r="E22" s="2435"/>
      <c r="F22" s="2435"/>
    </row>
    <row r="23" spans="1:6" ht="20.65" customHeight="1" x14ac:dyDescent="0.2">
      <c r="A23" s="1277"/>
      <c r="B23" s="1278"/>
      <c r="C23" s="1279"/>
      <c r="D23" s="2435"/>
      <c r="E23" s="2435"/>
      <c r="F23" s="2435"/>
    </row>
    <row r="24" spans="1:6" ht="20.65" customHeight="1" x14ac:dyDescent="0.2">
      <c r="A24" s="1277"/>
      <c r="B24" s="1278"/>
      <c r="C24" s="1279"/>
      <c r="D24" s="2435"/>
      <c r="E24" s="2435"/>
      <c r="F24" s="2435"/>
    </row>
    <row r="25" spans="1:6" ht="20.65" customHeight="1" x14ac:dyDescent="0.2">
      <c r="A25" s="1277"/>
      <c r="B25" s="1278"/>
      <c r="C25" s="1279"/>
      <c r="D25" s="2435"/>
      <c r="E25" s="2435"/>
      <c r="F25" s="2435"/>
    </row>
    <row r="26" spans="1:6" ht="20.65" customHeight="1" x14ac:dyDescent="0.2">
      <c r="A26" s="1277"/>
      <c r="B26" s="1278"/>
      <c r="C26" s="1279"/>
      <c r="D26" s="2435"/>
      <c r="E26" s="2435"/>
      <c r="F26" s="2435"/>
    </row>
    <row r="27" spans="1:6" ht="20.65" customHeight="1" x14ac:dyDescent="0.2">
      <c r="A27" s="1277"/>
      <c r="B27" s="1278"/>
      <c r="C27" s="1279"/>
      <c r="D27" s="2435"/>
      <c r="E27" s="2435"/>
      <c r="F27" s="2435"/>
    </row>
    <row r="28" spans="1:6" ht="20.65" customHeight="1" x14ac:dyDescent="0.2">
      <c r="A28" s="1277"/>
      <c r="B28" s="1278"/>
      <c r="C28" s="1279"/>
      <c r="D28" s="2435"/>
      <c r="E28" s="2435"/>
      <c r="F28" s="2435"/>
    </row>
    <row r="29" spans="1:6" ht="20.65" customHeight="1" x14ac:dyDescent="0.2">
      <c r="A29" s="1277"/>
      <c r="B29" s="1278"/>
      <c r="C29" s="1279"/>
      <c r="D29" s="2435"/>
      <c r="E29" s="2435"/>
      <c r="F29" s="2435"/>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9" t="s">
        <v>1732</v>
      </c>
      <c r="B32" s="2439"/>
      <c r="C32" s="2439"/>
      <c r="D32" s="2439"/>
      <c r="E32" s="2439"/>
      <c r="F32" s="2439"/>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40">
        <f>+C33+C34</f>
        <v>0</v>
      </c>
      <c r="F34" s="2441"/>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42" t="s">
        <v>1590</v>
      </c>
      <c r="C49" s="2442"/>
      <c r="D49" s="2442"/>
      <c r="E49" s="1393"/>
    </row>
    <row r="50" spans="1:5" s="1294" customFormat="1" ht="3.75" customHeight="1" x14ac:dyDescent="0.2">
      <c r="A50" s="1293"/>
      <c r="B50" s="1842"/>
      <c r="C50" s="1842"/>
      <c r="D50" s="1842"/>
      <c r="E50" s="1393"/>
    </row>
    <row r="51" spans="1:5" s="1294" customFormat="1" ht="20.25" customHeight="1" x14ac:dyDescent="0.2">
      <c r="A51" s="1295">
        <v>6</v>
      </c>
      <c r="B51" s="2438" t="s">
        <v>1551</v>
      </c>
      <c r="C51" s="2438"/>
      <c r="D51" s="2438"/>
    </row>
    <row r="52" spans="1:5" ht="14.25" customHeight="1" x14ac:dyDescent="0.2">
      <c r="A52" s="1295"/>
      <c r="B52" s="2438"/>
      <c r="C52" s="2438"/>
      <c r="D52" s="2438"/>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2072</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2091</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7" t="str">
        <f>'Single Audit Cover'!A7</f>
        <v>La Salle Peru Area Career Ctr</v>
      </c>
      <c r="C1" s="2448"/>
      <c r="D1" s="2448"/>
      <c r="E1" s="2448"/>
      <c r="F1" s="2448"/>
      <c r="G1" s="2448"/>
      <c r="H1" s="2448"/>
      <c r="I1" s="2448"/>
      <c r="J1" s="1403"/>
    </row>
    <row r="2" spans="2:10" s="317" customFormat="1" ht="12.75" customHeight="1" x14ac:dyDescent="0.2">
      <c r="B2" s="2449">
        <f>'Single Audit Cover'!E7</f>
        <v>35050120040</v>
      </c>
      <c r="C2" s="2450"/>
      <c r="D2" s="2450"/>
      <c r="E2" s="2450"/>
      <c r="F2" s="2450"/>
      <c r="G2" s="2450"/>
      <c r="H2" s="2450"/>
      <c r="I2" s="2450"/>
      <c r="J2" s="1403"/>
    </row>
    <row r="3" spans="2:10" s="317" customFormat="1" ht="12.75" customHeight="1" x14ac:dyDescent="0.2">
      <c r="B3" s="2451" t="s">
        <v>1285</v>
      </c>
      <c r="C3" s="2452"/>
      <c r="D3" s="2452"/>
      <c r="E3" s="2452"/>
      <c r="F3" s="2452"/>
      <c r="G3" s="2452"/>
      <c r="H3" s="2452"/>
      <c r="I3" s="2452"/>
      <c r="J3" s="1404"/>
    </row>
    <row r="4" spans="2:10" s="317" customFormat="1" ht="12.75" customHeight="1" x14ac:dyDescent="0.2">
      <c r="B4" s="2451" t="str">
        <f>'Single Audit Cover'!A4</f>
        <v>Year Ending June 30, 2019</v>
      </c>
      <c r="C4" s="2452"/>
      <c r="D4" s="2452"/>
      <c r="E4" s="2452"/>
      <c r="F4" s="2452"/>
      <c r="G4" s="2452"/>
      <c r="H4" s="2452"/>
      <c r="I4" s="2452"/>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1" t="s">
        <v>1284</v>
      </c>
      <c r="C7" s="2452"/>
      <c r="D7" s="2452"/>
      <c r="E7" s="2452"/>
      <c r="F7" s="2452"/>
      <c r="G7" s="2452"/>
      <c r="H7" s="2452"/>
      <c r="I7" s="2452"/>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53"/>
      <c r="D11" s="2453"/>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54"/>
      <c r="E29" s="2454"/>
      <c r="F29" s="2454"/>
      <c r="G29" s="2454"/>
      <c r="H29" s="2454"/>
      <c r="I29" s="2454"/>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55" t="s">
        <v>1751</v>
      </c>
      <c r="D37" s="2456"/>
      <c r="E37" s="2456"/>
      <c r="F37" s="2457"/>
      <c r="G37" s="2455" t="s">
        <v>1592</v>
      </c>
      <c r="H37" s="2456"/>
      <c r="I37" s="2457"/>
    </row>
    <row r="38" spans="2:9" ht="16.5" customHeight="1" x14ac:dyDescent="0.2">
      <c r="B38" s="1425"/>
      <c r="C38" s="2443"/>
      <c r="D38" s="2444"/>
      <c r="E38" s="2444"/>
      <c r="F38" s="2445"/>
      <c r="G38" s="2458"/>
      <c r="H38" s="2459"/>
      <c r="I38" s="2460"/>
    </row>
    <row r="39" spans="2:9" ht="16.5" customHeight="1" x14ac:dyDescent="0.2">
      <c r="B39" s="1425"/>
      <c r="C39" s="2443"/>
      <c r="D39" s="2444"/>
      <c r="E39" s="2444"/>
      <c r="F39" s="2445"/>
      <c r="G39" s="2446"/>
      <c r="H39" s="2446"/>
      <c r="I39" s="2446"/>
    </row>
    <row r="40" spans="2:9" ht="16.5" customHeight="1" x14ac:dyDescent="0.2">
      <c r="B40" s="1425"/>
      <c r="C40" s="2443"/>
      <c r="D40" s="2444"/>
      <c r="E40" s="2444"/>
      <c r="F40" s="2445"/>
      <c r="G40" s="2446"/>
      <c r="H40" s="2446"/>
      <c r="I40" s="2446"/>
    </row>
    <row r="41" spans="2:9" ht="16.5" customHeight="1" x14ac:dyDescent="0.2">
      <c r="B41" s="1425"/>
      <c r="C41" s="2443"/>
      <c r="D41" s="2444"/>
      <c r="E41" s="2444"/>
      <c r="F41" s="2445"/>
      <c r="G41" s="2446"/>
      <c r="H41" s="2446"/>
      <c r="I41" s="2446"/>
    </row>
    <row r="42" spans="2:9" ht="16.5" customHeight="1" x14ac:dyDescent="0.2">
      <c r="B42" s="1425"/>
      <c r="C42" s="2443"/>
      <c r="D42" s="2444"/>
      <c r="E42" s="2444"/>
      <c r="F42" s="2445"/>
      <c r="G42" s="2446"/>
      <c r="H42" s="2446"/>
      <c r="I42" s="2446"/>
    </row>
    <row r="43" spans="2:9" ht="16.5" customHeight="1" x14ac:dyDescent="0.2">
      <c r="B43" s="1425"/>
      <c r="C43" s="2461" t="s">
        <v>1593</v>
      </c>
      <c r="D43" s="2462"/>
      <c r="E43" s="2462"/>
      <c r="F43" s="2463"/>
      <c r="G43" s="2464">
        <f>SUM(G38:I42)</f>
        <v>0</v>
      </c>
      <c r="H43" s="2464"/>
      <c r="I43" s="2464"/>
    </row>
    <row r="44" spans="2:9" ht="12.75" customHeight="1" x14ac:dyDescent="0.2"/>
    <row r="45" spans="2:9" ht="12.75" customHeight="1" x14ac:dyDescent="0.2">
      <c r="B45" s="1416" t="s">
        <v>1841</v>
      </c>
      <c r="D45" s="2465">
        <v>0</v>
      </c>
      <c r="E45" s="2466"/>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67"/>
      <c r="F49" s="2467"/>
      <c r="G49" s="2467"/>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7" t="str">
        <f>'Single Audit Cover'!A7</f>
        <v>La Salle Peru Area Career Ctr</v>
      </c>
      <c r="C1" s="2447"/>
      <c r="D1" s="2447"/>
      <c r="E1" s="2447"/>
      <c r="F1" s="2447"/>
      <c r="G1" s="2447"/>
      <c r="H1" s="2447"/>
      <c r="I1" s="2447"/>
      <c r="J1" s="2447"/>
      <c r="K1" s="2447"/>
      <c r="L1" s="1368"/>
      <c r="M1" s="1368"/>
    </row>
    <row r="2" spans="1:13" ht="12" customHeight="1" x14ac:dyDescent="0.2">
      <c r="B2" s="2449">
        <f>'Single Audit Cover'!E7</f>
        <v>35050120040</v>
      </c>
      <c r="C2" s="2449"/>
      <c r="D2" s="2449"/>
      <c r="E2" s="2449"/>
      <c r="F2" s="2449"/>
      <c r="G2" s="2449"/>
      <c r="H2" s="2449"/>
      <c r="I2" s="2449"/>
      <c r="J2" s="2449"/>
      <c r="K2" s="2449"/>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4" t="str">
        <f>'Single Audit Cover'!A7</f>
        <v>La Salle Peru Area Career Ctr</v>
      </c>
      <c r="C1" s="2474"/>
      <c r="D1" s="2474"/>
      <c r="E1" s="2474"/>
      <c r="F1" s="2474"/>
      <c r="G1" s="2474"/>
      <c r="H1" s="2474"/>
      <c r="I1" s="2474"/>
      <c r="J1" s="2474"/>
      <c r="K1" s="2474"/>
      <c r="L1" s="1446"/>
    </row>
    <row r="2" spans="1:12" ht="12.75" customHeight="1" x14ac:dyDescent="0.2">
      <c r="B2" s="2475">
        <f>'Single Audit Cover'!E7</f>
        <v>35050120040</v>
      </c>
      <c r="C2" s="2475"/>
      <c r="D2" s="2475"/>
      <c r="E2" s="2475"/>
      <c r="F2" s="2475"/>
      <c r="G2" s="2475"/>
      <c r="H2" s="2475"/>
      <c r="I2" s="2475"/>
      <c r="J2" s="2475"/>
      <c r="K2" s="2475"/>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6" t="s">
        <v>1308</v>
      </c>
      <c r="C6" s="2476"/>
      <c r="D6" s="2476"/>
      <c r="E6" s="2476"/>
      <c r="F6" s="2476"/>
      <c r="G6" s="2476"/>
      <c r="H6" s="2476"/>
      <c r="I6" s="2476"/>
      <c r="J6" s="2476"/>
      <c r="K6" s="2476"/>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54"/>
      <c r="G12" s="2454"/>
      <c r="H12" s="2454"/>
      <c r="I12" s="2454"/>
      <c r="J12" s="2454"/>
      <c r="K12" s="2454"/>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7"/>
      <c r="E14" s="2477"/>
      <c r="F14" s="2477"/>
      <c r="H14" s="1456" t="s">
        <v>1303</v>
      </c>
      <c r="I14" s="2478"/>
      <c r="J14" s="2478"/>
      <c r="K14" s="2478"/>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8"/>
      <c r="E16" s="2478"/>
      <c r="F16" s="2478"/>
      <c r="G16" s="2478"/>
      <c r="H16" s="2478"/>
      <c r="I16" s="2478"/>
      <c r="J16" s="2478"/>
      <c r="K16" s="2478"/>
      <c r="L16" s="322"/>
    </row>
    <row r="17" spans="2:12" ht="13.5" customHeight="1" x14ac:dyDescent="0.2">
      <c r="B17" s="1381" t="s">
        <v>1301</v>
      </c>
      <c r="C17" s="1381"/>
      <c r="D17" s="2479"/>
      <c r="E17" s="2479"/>
      <c r="F17" s="2479"/>
      <c r="G17" s="2479"/>
      <c r="H17" s="2479"/>
      <c r="I17" s="2479"/>
      <c r="J17" s="2479"/>
      <c r="K17" s="2479"/>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47" t="str">
        <f>'Single Audit Cover'!A7</f>
        <v>La Salle Peru Area Career Ctr</v>
      </c>
      <c r="C1" s="2447"/>
      <c r="D1" s="2447"/>
      <c r="E1" s="1466"/>
    </row>
    <row r="2" spans="2:5" s="1276" customFormat="1" ht="12.75" customHeight="1" x14ac:dyDescent="0.2">
      <c r="B2" s="2449">
        <f>'Single Audit Cover'!E7</f>
        <v>35050120040</v>
      </c>
      <c r="C2" s="2449"/>
      <c r="D2" s="2449"/>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c r="C7" s="324"/>
      <c r="D7" s="324"/>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29">
        <f>ROUND(D10+F10+H10,5)</f>
        <v>0</v>
      </c>
      <c r="K10" s="222"/>
      <c r="L10" s="355"/>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988322</v>
      </c>
      <c r="E16" s="356"/>
      <c r="F16" s="1730">
        <f>SUM('Acct Summary 7-8'!C17,'Acct Summary 7-8'!D17,'Acct Summary 7-8'!F17)</f>
        <v>936249</v>
      </c>
      <c r="G16" s="356"/>
      <c r="H16" s="1730">
        <f>SUM(D16-F16)</f>
        <v>52073</v>
      </c>
      <c r="I16" s="222"/>
      <c r="J16" s="1730">
        <f>SUM('Acct Summary 7-8'!C81,'Acct Summary 7-8'!D81,'Acct Summary 7-8'!F81,'Acct Summary 7-8'!I81)</f>
        <v>410363</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La Salle Peru Area Career Ctr</v>
      </c>
      <c r="E7" s="391"/>
      <c r="G7" s="252"/>
      <c r="H7" s="387"/>
      <c r="I7" s="387"/>
      <c r="J7" s="387"/>
      <c r="K7" s="387"/>
      <c r="L7" s="329"/>
      <c r="M7" s="329"/>
      <c r="N7" s="329"/>
      <c r="O7" s="329"/>
      <c r="P7" s="329"/>
    </row>
    <row r="8" spans="1:18" ht="12.75" x14ac:dyDescent="0.2">
      <c r="A8" s="329"/>
      <c r="B8" s="329"/>
      <c r="C8" s="389" t="s">
        <v>1125</v>
      </c>
      <c r="D8" s="392">
        <f>COVER!A13</f>
        <v>35050120040</v>
      </c>
      <c r="E8" s="393"/>
      <c r="G8" s="329"/>
      <c r="H8" s="329"/>
      <c r="I8" s="329"/>
      <c r="J8" s="329"/>
      <c r="K8" s="329"/>
      <c r="L8" s="329"/>
      <c r="M8" s="329"/>
      <c r="N8" s="329"/>
      <c r="O8" s="329"/>
      <c r="P8" s="329"/>
    </row>
    <row r="9" spans="1:18" ht="12.75" x14ac:dyDescent="0.2">
      <c r="A9" s="329"/>
      <c r="B9" s="329"/>
      <c r="C9" s="389" t="s">
        <v>713</v>
      </c>
      <c r="D9" s="394" t="str">
        <f>COVER!A15</f>
        <v>LaSalle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410363</v>
      </c>
      <c r="I12" s="404"/>
      <c r="J12" s="404"/>
      <c r="K12" s="405">
        <f>TRUNC((H12/H13*100000),5)/100000</f>
        <v>0.41521184390000004</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988322</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936249</v>
      </c>
      <c r="I17" s="404"/>
      <c r="J17" s="416"/>
      <c r="K17" s="405">
        <f>TRUNC((H17/H18*100000),5)/100000</f>
        <v>0.94731170610000004</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988322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410363</v>
      </c>
      <c r="I24" s="422"/>
      <c r="J24" s="422"/>
      <c r="K24" s="423">
        <f>TRUNC(((H24/H25*100000)/100000),2)</f>
        <v>157.78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2600.6916700000002</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218522</v>
      </c>
      <c r="D4" s="465">
        <v>151683</v>
      </c>
      <c r="E4" s="465">
        <v>0</v>
      </c>
      <c r="F4" s="465">
        <v>40158</v>
      </c>
      <c r="G4" s="465">
        <v>0</v>
      </c>
      <c r="H4" s="465">
        <v>0</v>
      </c>
      <c r="I4" s="465">
        <v>0</v>
      </c>
      <c r="J4" s="465">
        <v>0</v>
      </c>
      <c r="K4" s="465">
        <v>0</v>
      </c>
      <c r="L4" s="465">
        <v>0</v>
      </c>
      <c r="M4" s="468"/>
      <c r="N4" s="469"/>
    </row>
    <row r="5" spans="1:14" x14ac:dyDescent="0.2">
      <c r="A5" s="463" t="s">
        <v>992</v>
      </c>
      <c r="B5" s="470">
        <v>120</v>
      </c>
      <c r="C5" s="465">
        <v>0</v>
      </c>
      <c r="D5" s="465">
        <v>0</v>
      </c>
      <c r="E5" s="465">
        <v>0</v>
      </c>
      <c r="F5" s="465">
        <v>0</v>
      </c>
      <c r="G5" s="465">
        <v>0</v>
      </c>
      <c r="H5" s="465">
        <v>0</v>
      </c>
      <c r="I5" s="465">
        <v>0</v>
      </c>
      <c r="J5" s="465">
        <v>0</v>
      </c>
      <c r="K5" s="465">
        <v>0</v>
      </c>
      <c r="L5" s="465">
        <v>22814</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0</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218522</v>
      </c>
      <c r="D13" s="1734">
        <f t="shared" ref="D13:L13" si="0">SUM(D4:D12)</f>
        <v>151683</v>
      </c>
      <c r="E13" s="1734">
        <f t="shared" si="0"/>
        <v>0</v>
      </c>
      <c r="F13" s="1734">
        <f t="shared" si="0"/>
        <v>40158</v>
      </c>
      <c r="G13" s="1734">
        <f t="shared" si="0"/>
        <v>0</v>
      </c>
      <c r="H13" s="1734">
        <f t="shared" si="0"/>
        <v>0</v>
      </c>
      <c r="I13" s="1734">
        <f t="shared" si="0"/>
        <v>0</v>
      </c>
      <c r="J13" s="1734">
        <f t="shared" si="0"/>
        <v>0</v>
      </c>
      <c r="K13" s="1734">
        <f t="shared" si="0"/>
        <v>0</v>
      </c>
      <c r="L13" s="1734">
        <f t="shared" si="0"/>
        <v>22814</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0</v>
      </c>
      <c r="N16" s="482"/>
    </row>
    <row r="17" spans="1:14" s="483" customFormat="1" ht="12.75" customHeight="1" x14ac:dyDescent="0.2">
      <c r="A17" s="480" t="s">
        <v>1403</v>
      </c>
      <c r="B17" s="481">
        <v>230</v>
      </c>
      <c r="C17" s="475"/>
      <c r="D17" s="475"/>
      <c r="E17" s="475"/>
      <c r="F17" s="475"/>
      <c r="G17" s="475"/>
      <c r="H17" s="475"/>
      <c r="I17" s="475"/>
      <c r="J17" s="475"/>
      <c r="K17" s="475"/>
      <c r="L17" s="475"/>
      <c r="M17" s="465">
        <v>54850</v>
      </c>
      <c r="N17" s="482"/>
    </row>
    <row r="18" spans="1:14" s="483" customFormat="1" ht="12.75" customHeight="1" x14ac:dyDescent="0.2">
      <c r="A18" s="480" t="s">
        <v>1404</v>
      </c>
      <c r="B18" s="481">
        <v>240</v>
      </c>
      <c r="C18" s="475"/>
      <c r="D18" s="475"/>
      <c r="E18" s="475"/>
      <c r="F18" s="475"/>
      <c r="G18" s="475"/>
      <c r="H18" s="475"/>
      <c r="I18" s="475"/>
      <c r="J18" s="475"/>
      <c r="K18" s="475"/>
      <c r="L18" s="475"/>
      <c r="M18" s="465">
        <v>568137</v>
      </c>
      <c r="N18" s="482"/>
    </row>
    <row r="19" spans="1:14" s="483" customFormat="1" ht="12.75" customHeight="1" x14ac:dyDescent="0.2">
      <c r="A19" s="480" t="s">
        <v>1405</v>
      </c>
      <c r="B19" s="481">
        <v>250</v>
      </c>
      <c r="C19" s="475"/>
      <c r="D19" s="475"/>
      <c r="E19" s="475"/>
      <c r="F19" s="475"/>
      <c r="G19" s="475"/>
      <c r="H19" s="475"/>
      <c r="I19" s="475"/>
      <c r="J19" s="475"/>
      <c r="K19" s="475"/>
      <c r="L19" s="475"/>
      <c r="M19" s="465">
        <v>16909</v>
      </c>
      <c r="N19" s="482"/>
    </row>
    <row r="20" spans="1:14" s="483" customFormat="1" ht="12.75" customHeight="1" x14ac:dyDescent="0.2">
      <c r="A20" s="480" t="s">
        <v>1406</v>
      </c>
      <c r="B20" s="481">
        <v>260</v>
      </c>
      <c r="C20" s="475"/>
      <c r="D20" s="475"/>
      <c r="E20" s="475"/>
      <c r="F20" s="475"/>
      <c r="G20" s="475"/>
      <c r="H20" s="475"/>
      <c r="I20" s="475"/>
      <c r="J20" s="475"/>
      <c r="K20" s="475"/>
      <c r="L20" s="475"/>
      <c r="M20" s="465">
        <v>41949</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0</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0</v>
      </c>
    </row>
    <row r="23" spans="1:14" ht="13.5" customHeight="1" thickBot="1" x14ac:dyDescent="0.25">
      <c r="A23" s="1733" t="s">
        <v>643</v>
      </c>
      <c r="B23" s="1738"/>
      <c r="C23" s="468"/>
      <c r="D23" s="468"/>
      <c r="E23" s="468"/>
      <c r="F23" s="468"/>
      <c r="G23" s="468"/>
      <c r="H23" s="468"/>
      <c r="I23" s="468"/>
      <c r="J23" s="468"/>
      <c r="K23" s="468"/>
      <c r="L23" s="468"/>
      <c r="M23" s="1685">
        <f>SUM(M15:M22)</f>
        <v>681845</v>
      </c>
      <c r="N23" s="1685">
        <f>SUM(N21:N22)</f>
        <v>0</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0</v>
      </c>
      <c r="D30" s="465">
        <v>0</v>
      </c>
      <c r="E30" s="465"/>
      <c r="F30" s="465">
        <v>0</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12944</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12944</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0</v>
      </c>
    </row>
    <row r="37" spans="1:14" ht="13.5" thickBot="1" x14ac:dyDescent="0.25">
      <c r="A37" s="1733" t="s">
        <v>653</v>
      </c>
      <c r="B37" s="1738"/>
      <c r="C37" s="475"/>
      <c r="D37" s="475"/>
      <c r="E37" s="475"/>
      <c r="F37" s="475"/>
      <c r="G37" s="475"/>
      <c r="H37" s="475"/>
      <c r="I37" s="475"/>
      <c r="J37" s="475"/>
      <c r="K37" s="475"/>
      <c r="L37" s="478"/>
      <c r="M37" s="468"/>
      <c r="N37" s="1685">
        <f>SUM(N36:N36)</f>
        <v>0</v>
      </c>
    </row>
    <row r="38" spans="1:14" s="329" customFormat="1" ht="13.5" customHeight="1" thickTop="1" x14ac:dyDescent="0.2">
      <c r="A38" s="493" t="s">
        <v>420</v>
      </c>
      <c r="B38" s="481">
        <v>714</v>
      </c>
      <c r="C38" s="465">
        <v>0</v>
      </c>
      <c r="D38" s="465">
        <v>0</v>
      </c>
      <c r="E38" s="465">
        <v>0</v>
      </c>
      <c r="F38" s="465">
        <v>0</v>
      </c>
      <c r="G38" s="465">
        <v>0</v>
      </c>
      <c r="H38" s="465">
        <v>0</v>
      </c>
      <c r="I38" s="465">
        <v>0</v>
      </c>
      <c r="J38" s="465">
        <v>0</v>
      </c>
      <c r="K38" s="465">
        <v>0</v>
      </c>
      <c r="L38" s="465">
        <v>9870</v>
      </c>
      <c r="M38" s="494"/>
      <c r="N38" s="494"/>
    </row>
    <row r="39" spans="1:14" s="329" customFormat="1" ht="13.5" customHeight="1" x14ac:dyDescent="0.2">
      <c r="A39" s="493" t="s">
        <v>342</v>
      </c>
      <c r="B39" s="481">
        <v>730</v>
      </c>
      <c r="C39" s="465">
        <v>218522</v>
      </c>
      <c r="D39" s="465">
        <v>151683</v>
      </c>
      <c r="E39" s="465">
        <v>0</v>
      </c>
      <c r="F39" s="465">
        <v>40158</v>
      </c>
      <c r="G39" s="465">
        <v>0</v>
      </c>
      <c r="H39" s="465">
        <v>0</v>
      </c>
      <c r="I39" s="465">
        <v>0</v>
      </c>
      <c r="J39" s="465">
        <v>0</v>
      </c>
      <c r="K39" s="465">
        <v>0</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681845</v>
      </c>
      <c r="N40" s="494"/>
    </row>
    <row r="41" spans="1:14" ht="13.5" customHeight="1" thickBot="1" x14ac:dyDescent="0.25">
      <c r="A41" s="1733" t="s">
        <v>655</v>
      </c>
      <c r="B41" s="1703"/>
      <c r="C41" s="1685">
        <f>(SUM(C34,C37,C38,C39))</f>
        <v>218522</v>
      </c>
      <c r="D41" s="1685">
        <f t="shared" ref="D41:L41" si="2">SUM(D34,D37,D38:D39)</f>
        <v>151683</v>
      </c>
      <c r="E41" s="1685">
        <f t="shared" si="2"/>
        <v>0</v>
      </c>
      <c r="F41" s="1685">
        <f t="shared" si="2"/>
        <v>40158</v>
      </c>
      <c r="G41" s="1685">
        <f t="shared" si="2"/>
        <v>0</v>
      </c>
      <c r="H41" s="1685">
        <f t="shared" si="2"/>
        <v>0</v>
      </c>
      <c r="I41" s="1685">
        <f t="shared" si="2"/>
        <v>0</v>
      </c>
      <c r="J41" s="1685">
        <f t="shared" si="2"/>
        <v>0</v>
      </c>
      <c r="K41" s="1685">
        <f t="shared" si="2"/>
        <v>0</v>
      </c>
      <c r="L41" s="1685">
        <f t="shared" si="2"/>
        <v>22814</v>
      </c>
      <c r="M41" s="1685">
        <f>SUM(M40)</f>
        <v>681845</v>
      </c>
      <c r="N41" s="1685">
        <f>SUM(N37)</f>
        <v>0</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1" sqref="L31"/>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523268</v>
      </c>
      <c r="D4" s="1739">
        <f>'Revenues 9-14'!D109</f>
        <v>208865</v>
      </c>
      <c r="E4" s="1739">
        <f>'Revenues 9-14'!E109</f>
        <v>0</v>
      </c>
      <c r="F4" s="1739">
        <f>'Revenues 9-14'!F109</f>
        <v>3483</v>
      </c>
      <c r="G4" s="1739">
        <f>'Revenues 9-14'!G109</f>
        <v>0</v>
      </c>
      <c r="H4" s="1739">
        <f>'Revenues 9-14'!H109</f>
        <v>0</v>
      </c>
      <c r="I4" s="1739">
        <f>'Revenues 9-14'!I109</f>
        <v>0</v>
      </c>
      <c r="J4" s="1739">
        <f>'Revenues 9-14'!J109</f>
        <v>0</v>
      </c>
      <c r="K4" s="1739">
        <f>'Revenues 9-14'!K109</f>
        <v>0</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240000</v>
      </c>
      <c r="D6" s="1740">
        <f>'Revenues 9-14'!D170</f>
        <v>0</v>
      </c>
      <c r="E6" s="1740">
        <f>'Revenues 9-14'!E170</f>
        <v>0</v>
      </c>
      <c r="F6" s="1740">
        <f>'Revenues 9-14'!F170</f>
        <v>4026</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8680</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771948</v>
      </c>
      <c r="D8" s="1685">
        <f t="shared" ref="D8:K8" si="0">SUM(D4:D7)</f>
        <v>208865</v>
      </c>
      <c r="E8" s="1685">
        <f t="shared" si="0"/>
        <v>0</v>
      </c>
      <c r="F8" s="1685">
        <f t="shared" si="0"/>
        <v>7509</v>
      </c>
      <c r="G8" s="1685">
        <f t="shared" si="0"/>
        <v>0</v>
      </c>
      <c r="H8" s="1685">
        <f t="shared" si="0"/>
        <v>0</v>
      </c>
      <c r="I8" s="1685">
        <f t="shared" si="0"/>
        <v>0</v>
      </c>
      <c r="J8" s="1685">
        <f t="shared" si="0"/>
        <v>0</v>
      </c>
      <c r="K8" s="1685">
        <f t="shared" si="0"/>
        <v>0</v>
      </c>
      <c r="L8" s="347"/>
    </row>
    <row r="9" spans="1:13" ht="15.75" thickTop="1" x14ac:dyDescent="0.2">
      <c r="A9" s="511" t="s">
        <v>1653</v>
      </c>
      <c r="B9" s="512">
        <v>3998</v>
      </c>
      <c r="C9" s="465">
        <v>0</v>
      </c>
      <c r="D9" s="513"/>
      <c r="E9" s="479"/>
      <c r="F9" s="479"/>
      <c r="G9" s="514"/>
      <c r="H9" s="479"/>
      <c r="I9" s="506" t="s">
        <v>1169</v>
      </c>
      <c r="J9" s="476"/>
      <c r="K9" s="479"/>
      <c r="L9" s="347"/>
    </row>
    <row r="10" spans="1:13" s="516" customFormat="1" ht="13.5" thickBot="1" x14ac:dyDescent="0.25">
      <c r="A10" s="1733" t="s">
        <v>1173</v>
      </c>
      <c r="B10" s="1706"/>
      <c r="C10" s="1685">
        <f>SUM(C8:C9)</f>
        <v>771948</v>
      </c>
      <c r="D10" s="1685">
        <f t="shared" ref="D10:K10" si="1">SUM(D8:D9)</f>
        <v>208865</v>
      </c>
      <c r="E10" s="1685">
        <f t="shared" si="1"/>
        <v>0</v>
      </c>
      <c r="F10" s="1685">
        <f t="shared" si="1"/>
        <v>7509</v>
      </c>
      <c r="G10" s="1685">
        <f t="shared" si="1"/>
        <v>0</v>
      </c>
      <c r="H10" s="1685">
        <f t="shared" si="1"/>
        <v>0</v>
      </c>
      <c r="I10" s="1685">
        <f t="shared" si="1"/>
        <v>0</v>
      </c>
      <c r="J10" s="1685">
        <f t="shared" si="1"/>
        <v>0</v>
      </c>
      <c r="K10" s="1685">
        <f t="shared" si="1"/>
        <v>0</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126716</v>
      </c>
      <c r="D12" s="517" t="s">
        <v>1169</v>
      </c>
      <c r="E12" s="468" t="s">
        <v>1169</v>
      </c>
      <c r="F12" s="468" t="s">
        <v>1169</v>
      </c>
      <c r="G12" s="1739">
        <f>'Expenditures 15-22'!K229</f>
        <v>0</v>
      </c>
      <c r="H12" s="518"/>
      <c r="I12" s="468" t="s">
        <v>1169</v>
      </c>
      <c r="J12" s="468" t="s">
        <v>1169</v>
      </c>
      <c r="K12" s="518" t="s">
        <v>1169</v>
      </c>
      <c r="L12" s="347"/>
    </row>
    <row r="13" spans="1:13" ht="15.75" customHeight="1" x14ac:dyDescent="0.2">
      <c r="A13" s="1573" t="s">
        <v>457</v>
      </c>
      <c r="B13" s="1575">
        <v>2000</v>
      </c>
      <c r="C13" s="1740">
        <f>'Expenditures 15-22'!K74</f>
        <v>18538</v>
      </c>
      <c r="D13" s="1740">
        <f>'Expenditures 15-22'!K129</f>
        <v>44683</v>
      </c>
      <c r="E13" s="469" t="s">
        <v>1169</v>
      </c>
      <c r="F13" s="1740">
        <f>'Expenditures 15-22'!K184</f>
        <v>980</v>
      </c>
      <c r="G13" s="1740">
        <f>'Expenditures 15-22'!K279</f>
        <v>0</v>
      </c>
      <c r="H13" s="1740">
        <f>'Expenditures 15-22'!K303</f>
        <v>0</v>
      </c>
      <c r="I13" s="468" t="s">
        <v>1169</v>
      </c>
      <c r="J13" s="1740">
        <f>'Expenditures 15-22'!K330</f>
        <v>0</v>
      </c>
      <c r="K13" s="1744">
        <f>'Expenditures 15-22'!K352</f>
        <v>0</v>
      </c>
      <c r="L13" s="347"/>
    </row>
    <row r="14" spans="1:13" ht="15.75" customHeight="1" x14ac:dyDescent="0.2">
      <c r="A14" s="1573" t="s">
        <v>449</v>
      </c>
      <c r="B14" s="1575">
        <v>3000</v>
      </c>
      <c r="C14" s="1740">
        <f>'Expenditures 15-22'!K75</f>
        <v>0</v>
      </c>
      <c r="D14" s="1740">
        <f>'Expenditures 15-22'!K130</f>
        <v>0</v>
      </c>
      <c r="E14" s="517" t="s">
        <v>1169</v>
      </c>
      <c r="F14" s="1740">
        <f>'Expenditures 15-22'!K185</f>
        <v>0</v>
      </c>
      <c r="G14" s="1740">
        <f>'Expenditures 15-22'!K280</f>
        <v>0</v>
      </c>
      <c r="H14" s="509"/>
      <c r="I14" s="468" t="s">
        <v>1169</v>
      </c>
      <c r="J14" s="468" t="s">
        <v>1169</v>
      </c>
      <c r="K14" s="509" t="s">
        <v>1169</v>
      </c>
      <c r="L14" s="347"/>
    </row>
    <row r="15" spans="1:13" ht="15.75" customHeight="1" x14ac:dyDescent="0.2">
      <c r="A15" s="1573" t="s">
        <v>107</v>
      </c>
      <c r="B15" s="1575">
        <v>4000</v>
      </c>
      <c r="C15" s="1740">
        <f>'Expenditures 15-22'!K102</f>
        <v>634579</v>
      </c>
      <c r="D15" s="1740">
        <f>'Expenditures 15-22'!K139</f>
        <v>107162</v>
      </c>
      <c r="E15" s="1740">
        <f>'Expenditures 15-22'!K160</f>
        <v>0</v>
      </c>
      <c r="F15" s="1740">
        <f>'Expenditures 15-22'!K196</f>
        <v>3591</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0</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779833</v>
      </c>
      <c r="D17" s="1685">
        <f t="shared" si="2"/>
        <v>151845</v>
      </c>
      <c r="E17" s="1685">
        <f t="shared" si="2"/>
        <v>0</v>
      </c>
      <c r="F17" s="1685">
        <f t="shared" si="2"/>
        <v>4571</v>
      </c>
      <c r="G17" s="1685">
        <f t="shared" si="2"/>
        <v>0</v>
      </c>
      <c r="H17" s="1685">
        <f t="shared" si="2"/>
        <v>0</v>
      </c>
      <c r="I17" s="468"/>
      <c r="J17" s="1685">
        <f>SUM(J12:J16)</f>
        <v>0</v>
      </c>
      <c r="K17" s="1685">
        <f>SUM(K12:K16)</f>
        <v>0</v>
      </c>
      <c r="L17" s="347"/>
    </row>
    <row r="18" spans="1:12" ht="15" customHeight="1" thickTop="1" x14ac:dyDescent="0.2">
      <c r="A18" s="1741" t="s">
        <v>1654</v>
      </c>
      <c r="B18" s="1742">
        <v>4180</v>
      </c>
      <c r="C18" s="1739">
        <f t="shared" ref="C18:H18" si="3">C9</f>
        <v>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779833</v>
      </c>
      <c r="D19" s="1685">
        <f t="shared" si="4"/>
        <v>151845</v>
      </c>
      <c r="E19" s="1685">
        <f t="shared" si="4"/>
        <v>0</v>
      </c>
      <c r="F19" s="1685">
        <f t="shared" si="4"/>
        <v>4571</v>
      </c>
      <c r="G19" s="1685">
        <f t="shared" si="4"/>
        <v>0</v>
      </c>
      <c r="H19" s="1685">
        <f t="shared" si="4"/>
        <v>0</v>
      </c>
      <c r="I19" s="468"/>
      <c r="J19" s="1685">
        <f>SUM(J17:J18)</f>
        <v>0</v>
      </c>
      <c r="K19" s="1685">
        <f>SUM(K17:K18)</f>
        <v>0</v>
      </c>
      <c r="L19" s="347"/>
    </row>
    <row r="20" spans="1:12" ht="16.5" thickTop="1" thickBot="1" x14ac:dyDescent="0.25">
      <c r="A20" s="2120" t="s">
        <v>1655</v>
      </c>
      <c r="B20" s="2121"/>
      <c r="C20" s="1743">
        <f>C8-C17</f>
        <v>-7885</v>
      </c>
      <c r="D20" s="1743">
        <f t="shared" ref="D20:K20" si="5">D8-D17</f>
        <v>57020</v>
      </c>
      <c r="E20" s="1743">
        <f t="shared" si="5"/>
        <v>0</v>
      </c>
      <c r="F20" s="1743">
        <f t="shared" si="5"/>
        <v>2938</v>
      </c>
      <c r="G20" s="1743">
        <f t="shared" si="5"/>
        <v>0</v>
      </c>
      <c r="H20" s="1743">
        <f t="shared" si="5"/>
        <v>0</v>
      </c>
      <c r="I20" s="1743">
        <f t="shared" si="5"/>
        <v>0</v>
      </c>
      <c r="J20" s="1743">
        <f t="shared" si="5"/>
        <v>0</v>
      </c>
      <c r="K20" s="1743">
        <f t="shared" si="5"/>
        <v>0</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0</v>
      </c>
      <c r="J33" s="467">
        <v>0</v>
      </c>
      <c r="K33" s="467">
        <v>0</v>
      </c>
      <c r="L33" s="521"/>
    </row>
    <row r="34" spans="1:12" s="483" customFormat="1" x14ac:dyDescent="0.2">
      <c r="A34" s="1486" t="s">
        <v>1001</v>
      </c>
      <c r="B34" s="522">
        <v>7220</v>
      </c>
      <c r="C34" s="465">
        <v>0</v>
      </c>
      <c r="D34" s="467">
        <v>0</v>
      </c>
      <c r="E34" s="467">
        <v>0</v>
      </c>
      <c r="F34" s="467">
        <v>0</v>
      </c>
      <c r="G34" s="475"/>
      <c r="H34" s="476">
        <v>0</v>
      </c>
      <c r="I34" s="476">
        <v>0</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0</v>
      </c>
      <c r="F37" s="474"/>
      <c r="G37" s="474"/>
      <c r="H37" s="474"/>
      <c r="I37" s="475"/>
      <c r="J37" s="474"/>
      <c r="K37" s="474"/>
      <c r="L37" s="521"/>
    </row>
    <row r="38" spans="1:12" s="483" customFormat="1" x14ac:dyDescent="0.2">
      <c r="A38" s="1486" t="s">
        <v>442</v>
      </c>
      <c r="B38" s="522">
        <v>7500</v>
      </c>
      <c r="C38" s="475"/>
      <c r="D38" s="475"/>
      <c r="E38" s="1740">
        <f>SUM(C58:D61,H58:H61)</f>
        <v>0</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0</v>
      </c>
      <c r="D44" s="1700">
        <f t="shared" ref="D44:K44" si="6">SUM(D24:D43)</f>
        <v>0</v>
      </c>
      <c r="E44" s="1700">
        <f t="shared" si="6"/>
        <v>0</v>
      </c>
      <c r="F44" s="1700">
        <f t="shared" si="6"/>
        <v>0</v>
      </c>
      <c r="G44" s="1700">
        <f t="shared" si="6"/>
        <v>0</v>
      </c>
      <c r="H44" s="1700">
        <f t="shared" si="6"/>
        <v>0</v>
      </c>
      <c r="I44" s="1700">
        <f t="shared" si="6"/>
        <v>0</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0</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0</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0</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2" t="s">
        <v>1177</v>
      </c>
      <c r="B77" s="2113"/>
      <c r="C77" s="1700">
        <f t="shared" ref="C77:K77" si="8">C44-C76</f>
        <v>0</v>
      </c>
      <c r="D77" s="1700">
        <f t="shared" si="8"/>
        <v>0</v>
      </c>
      <c r="E77" s="1700">
        <f t="shared" si="8"/>
        <v>0</v>
      </c>
      <c r="F77" s="1700">
        <f t="shared" si="8"/>
        <v>0</v>
      </c>
      <c r="G77" s="1700">
        <f t="shared" si="8"/>
        <v>0</v>
      </c>
      <c r="H77" s="1700">
        <f t="shared" si="8"/>
        <v>0</v>
      </c>
      <c r="I77" s="1700">
        <f t="shared" si="8"/>
        <v>0</v>
      </c>
      <c r="J77" s="1700">
        <f t="shared" si="8"/>
        <v>0</v>
      </c>
      <c r="K77" s="1700">
        <f t="shared" si="8"/>
        <v>0</v>
      </c>
      <c r="L77" s="347"/>
    </row>
    <row r="78" spans="1:12" ht="21.75" customHeight="1" thickTop="1" thickBot="1" x14ac:dyDescent="0.25">
      <c r="A78" s="2116" t="s">
        <v>597</v>
      </c>
      <c r="B78" s="2117"/>
      <c r="C78" s="1699">
        <f t="shared" ref="C78:K78" si="9">C20+C77</f>
        <v>-7885</v>
      </c>
      <c r="D78" s="1699">
        <f t="shared" si="9"/>
        <v>57020</v>
      </c>
      <c r="E78" s="1699">
        <f t="shared" si="9"/>
        <v>0</v>
      </c>
      <c r="F78" s="1699">
        <f t="shared" si="9"/>
        <v>2938</v>
      </c>
      <c r="G78" s="1699">
        <f t="shared" si="9"/>
        <v>0</v>
      </c>
      <c r="H78" s="1699">
        <f t="shared" si="9"/>
        <v>0</v>
      </c>
      <c r="I78" s="1699">
        <f t="shared" si="9"/>
        <v>0</v>
      </c>
      <c r="J78" s="1699">
        <f t="shared" si="9"/>
        <v>0</v>
      </c>
      <c r="K78" s="1699">
        <f t="shared" si="9"/>
        <v>0</v>
      </c>
      <c r="L78" s="530"/>
    </row>
    <row r="79" spans="1:12" ht="13.5" thickTop="1" x14ac:dyDescent="0.2">
      <c r="A79" s="1491" t="s">
        <v>1949</v>
      </c>
      <c r="B79" s="531"/>
      <c r="C79" s="476">
        <v>226407</v>
      </c>
      <c r="D79" s="476">
        <v>94663</v>
      </c>
      <c r="E79" s="476">
        <v>0</v>
      </c>
      <c r="F79" s="476">
        <v>37220</v>
      </c>
      <c r="G79" s="476">
        <v>0</v>
      </c>
      <c r="H79" s="476">
        <v>0</v>
      </c>
      <c r="I79" s="476">
        <v>0</v>
      </c>
      <c r="J79" s="476">
        <v>0</v>
      </c>
      <c r="K79" s="476">
        <v>0</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218522</v>
      </c>
      <c r="D81" s="1685">
        <f>SUM(D78:D80)</f>
        <v>151683</v>
      </c>
      <c r="E81" s="1685">
        <f t="shared" ref="E81:K81" si="10">SUM(E78:E80)</f>
        <v>0</v>
      </c>
      <c r="F81" s="1685">
        <f t="shared" si="10"/>
        <v>40158</v>
      </c>
      <c r="G81" s="1685">
        <f t="shared" si="10"/>
        <v>0</v>
      </c>
      <c r="H81" s="1685">
        <f t="shared" si="10"/>
        <v>0</v>
      </c>
      <c r="I81" s="1685">
        <f t="shared" si="10"/>
        <v>0</v>
      </c>
      <c r="J81" s="1685">
        <f t="shared" si="10"/>
        <v>0</v>
      </c>
      <c r="K81" s="1685">
        <f t="shared" si="10"/>
        <v>0</v>
      </c>
      <c r="L81" s="347"/>
    </row>
    <row r="82" spans="1:12" ht="0.75" customHeight="1" thickTop="1" thickBot="1" x14ac:dyDescent="0.25">
      <c r="A82" s="533" t="s">
        <v>343</v>
      </c>
      <c r="B82" s="534"/>
      <c r="C82" s="535">
        <f>(C81-C79)</f>
        <v>-7885</v>
      </c>
      <c r="D82" s="535">
        <f t="shared" ref="D82:K82" si="11">(D81-D79)</f>
        <v>57020</v>
      </c>
      <c r="E82" s="535">
        <f t="shared" si="11"/>
        <v>0</v>
      </c>
      <c r="F82" s="535">
        <f t="shared" si="11"/>
        <v>2938</v>
      </c>
      <c r="G82" s="535">
        <f t="shared" si="11"/>
        <v>0</v>
      </c>
      <c r="H82" s="535">
        <f t="shared" si="11"/>
        <v>0</v>
      </c>
      <c r="I82" s="535">
        <f t="shared" si="11"/>
        <v>0</v>
      </c>
      <c r="J82" s="535">
        <f t="shared" si="11"/>
        <v>0</v>
      </c>
      <c r="K82" s="535">
        <f t="shared" si="11"/>
        <v>0</v>
      </c>
    </row>
    <row r="83" spans="1:12" ht="14.25" hidden="1" thickTop="1" thickBot="1" x14ac:dyDescent="0.25">
      <c r="A83" s="536" t="s">
        <v>344</v>
      </c>
      <c r="B83" s="464"/>
      <c r="C83" s="537">
        <f>C82/C81</f>
        <v>-3.6083323418237064E-2</v>
      </c>
      <c r="D83" s="537">
        <f t="shared" ref="D83:K83" si="12">D82/D81</f>
        <v>0.37591556074181021</v>
      </c>
      <c r="E83" s="537" t="e">
        <f t="shared" si="12"/>
        <v>#DIV/0!</v>
      </c>
      <c r="F83" s="537">
        <f t="shared" si="12"/>
        <v>7.3161013994720858E-2</v>
      </c>
      <c r="G83" s="537" t="e">
        <f t="shared" si="12"/>
        <v>#DIV/0!</v>
      </c>
      <c r="H83" s="537" t="e">
        <f t="shared" si="12"/>
        <v>#DIV/0!</v>
      </c>
      <c r="I83" s="537" t="e">
        <f t="shared" si="12"/>
        <v>#DIV/0!</v>
      </c>
      <c r="J83" s="537" t="e">
        <f t="shared" si="12"/>
        <v>#DIV/0!</v>
      </c>
      <c r="K83" s="537" t="e">
        <f t="shared" si="12"/>
        <v>#DIV/0!</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1" sqref="L31"/>
      <selection pane="bottomLeft" activeCell="C29" sqref="C29"/>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0</v>
      </c>
      <c r="D5" s="479">
        <v>0</v>
      </c>
      <c r="E5" s="466">
        <v>0</v>
      </c>
      <c r="F5" s="545">
        <v>0</v>
      </c>
      <c r="G5" s="466">
        <v>0</v>
      </c>
      <c r="H5" s="466">
        <v>0</v>
      </c>
      <c r="I5" s="466">
        <v>0</v>
      </c>
      <c r="J5" s="467">
        <v>0</v>
      </c>
      <c r="K5" s="466">
        <v>0</v>
      </c>
    </row>
    <row r="6" spans="1:12" ht="15" x14ac:dyDescent="0.2">
      <c r="A6" s="463" t="s">
        <v>1662</v>
      </c>
      <c r="B6" s="470">
        <v>1130</v>
      </c>
      <c r="C6" s="466">
        <v>0</v>
      </c>
      <c r="D6" s="466">
        <v>0</v>
      </c>
      <c r="E6" s="474"/>
      <c r="F6" s="474"/>
      <c r="G6" s="468"/>
      <c r="H6" s="468"/>
      <c r="I6" s="468"/>
      <c r="J6" s="468"/>
      <c r="K6" s="468"/>
    </row>
    <row r="7" spans="1:12" x14ac:dyDescent="0.2">
      <c r="A7" s="463" t="s">
        <v>110</v>
      </c>
      <c r="B7" s="546">
        <v>1140</v>
      </c>
      <c r="C7" s="466">
        <v>0</v>
      </c>
      <c r="D7" s="466">
        <v>0</v>
      </c>
      <c r="E7" s="468"/>
      <c r="F7" s="467">
        <v>0</v>
      </c>
      <c r="G7" s="467">
        <v>0</v>
      </c>
      <c r="H7" s="467">
        <v>0</v>
      </c>
      <c r="I7" s="468"/>
      <c r="J7" s="468"/>
      <c r="K7" s="468"/>
    </row>
    <row r="8" spans="1:12" x14ac:dyDescent="0.2">
      <c r="A8" s="463" t="s">
        <v>413</v>
      </c>
      <c r="B8" s="470">
        <v>1150</v>
      </c>
      <c r="C8" s="474"/>
      <c r="D8" s="474"/>
      <c r="E8" s="475"/>
      <c r="F8" s="475"/>
      <c r="G8" s="479">
        <v>0</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0</v>
      </c>
      <c r="D12" s="1704">
        <f t="shared" si="0"/>
        <v>0</v>
      </c>
      <c r="E12" s="1704">
        <f t="shared" si="0"/>
        <v>0</v>
      </c>
      <c r="F12" s="1704">
        <f t="shared" si="0"/>
        <v>0</v>
      </c>
      <c r="G12" s="1704">
        <f t="shared" si="0"/>
        <v>0</v>
      </c>
      <c r="H12" s="1704">
        <f t="shared" si="0"/>
        <v>0</v>
      </c>
      <c r="I12" s="1704">
        <f t="shared" si="0"/>
        <v>0</v>
      </c>
      <c r="J12" s="1704">
        <f t="shared" si="0"/>
        <v>0</v>
      </c>
      <c r="K12" s="1685">
        <f t="shared" si="0"/>
        <v>0</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0</v>
      </c>
      <c r="F14" s="466">
        <v>0</v>
      </c>
      <c r="G14" s="466">
        <v>0</v>
      </c>
      <c r="H14" s="466">
        <v>0</v>
      </c>
      <c r="I14" s="466">
        <v>0</v>
      </c>
      <c r="J14" s="467">
        <v>0</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0</v>
      </c>
      <c r="D16" s="466">
        <v>0</v>
      </c>
      <c r="E16" s="466">
        <v>0</v>
      </c>
      <c r="F16" s="466">
        <v>0</v>
      </c>
      <c r="G16" s="466">
        <v>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0</v>
      </c>
      <c r="D18" s="1707">
        <f t="shared" ref="D18:K18" si="1">SUM(D14:D17)</f>
        <v>0</v>
      </c>
      <c r="E18" s="1707">
        <f t="shared" si="1"/>
        <v>0</v>
      </c>
      <c r="F18" s="1707">
        <f t="shared" si="1"/>
        <v>0</v>
      </c>
      <c r="G18" s="1707">
        <f t="shared" si="1"/>
        <v>0</v>
      </c>
      <c r="H18" s="1707">
        <f t="shared" si="1"/>
        <v>0</v>
      </c>
      <c r="I18" s="1707">
        <f t="shared" si="1"/>
        <v>0</v>
      </c>
      <c r="J18" s="1707">
        <f t="shared" si="1"/>
        <v>0</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484599</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484599</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323</v>
      </c>
      <c r="D65" s="466">
        <v>186</v>
      </c>
      <c r="E65" s="466">
        <v>0</v>
      </c>
      <c r="F65" s="467">
        <v>46</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323</v>
      </c>
      <c r="D67" s="1685">
        <f t="shared" ref="D67:K67" si="2">SUM(D65:D66)</f>
        <v>186</v>
      </c>
      <c r="E67" s="1685">
        <f t="shared" si="2"/>
        <v>0</v>
      </c>
      <c r="F67" s="1685">
        <f t="shared" si="2"/>
        <v>46</v>
      </c>
      <c r="G67" s="1685">
        <f t="shared" si="2"/>
        <v>0</v>
      </c>
      <c r="H67" s="1685">
        <f t="shared" si="2"/>
        <v>0</v>
      </c>
      <c r="I67" s="1685">
        <f t="shared" si="2"/>
        <v>0</v>
      </c>
      <c r="J67" s="1685">
        <f t="shared" si="2"/>
        <v>0</v>
      </c>
      <c r="K67" s="1685">
        <f t="shared" si="2"/>
        <v>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0</v>
      </c>
      <c r="D73" s="468"/>
      <c r="E73" s="468"/>
      <c r="F73" s="468"/>
      <c r="G73" s="468"/>
      <c r="H73" s="468"/>
      <c r="I73" s="468"/>
      <c r="J73" s="468"/>
      <c r="K73" s="468"/>
    </row>
    <row r="74" spans="1:11" ht="12.75" customHeight="1" x14ac:dyDescent="0.2">
      <c r="A74" s="463" t="s">
        <v>25</v>
      </c>
      <c r="B74" s="470">
        <v>1690</v>
      </c>
      <c r="C74" s="548">
        <v>0</v>
      </c>
      <c r="D74" s="468"/>
      <c r="E74" s="468"/>
      <c r="F74" s="468"/>
      <c r="G74" s="468"/>
      <c r="H74" s="468"/>
      <c r="I74" s="468"/>
      <c r="J74" s="468"/>
      <c r="K74" s="468"/>
    </row>
    <row r="75" spans="1:11" ht="12.75" customHeight="1" thickBot="1" x14ac:dyDescent="0.25">
      <c r="A75" s="1705" t="s">
        <v>548</v>
      </c>
      <c r="B75" s="1706"/>
      <c r="C75" s="1685">
        <f>SUM(C69:C74)</f>
        <v>0</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0</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5705</v>
      </c>
      <c r="E95" s="518"/>
      <c r="F95" s="518"/>
      <c r="G95" s="518"/>
      <c r="H95" s="518"/>
      <c r="I95" s="518"/>
      <c r="J95" s="518"/>
      <c r="K95" s="518"/>
    </row>
    <row r="96" spans="1:11" ht="12.75" customHeight="1" x14ac:dyDescent="0.2">
      <c r="A96" s="463" t="s">
        <v>391</v>
      </c>
      <c r="B96" s="470">
        <v>1920</v>
      </c>
      <c r="C96" s="548">
        <v>600</v>
      </c>
      <c r="D96" s="548">
        <v>0</v>
      </c>
      <c r="E96" s="477">
        <v>0</v>
      </c>
      <c r="F96" s="476">
        <v>0</v>
      </c>
      <c r="G96" s="476">
        <v>0</v>
      </c>
      <c r="H96" s="476">
        <v>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6299</v>
      </c>
      <c r="D98" s="466">
        <v>0</v>
      </c>
      <c r="E98" s="509"/>
      <c r="F98" s="466">
        <v>0</v>
      </c>
      <c r="G98" s="509"/>
      <c r="H98" s="509"/>
      <c r="I98" s="507"/>
      <c r="J98" s="509"/>
      <c r="K98" s="509"/>
    </row>
    <row r="99" spans="1:12" ht="12.75" customHeight="1" x14ac:dyDescent="0.2">
      <c r="A99" s="463" t="s">
        <v>821</v>
      </c>
      <c r="B99" s="470">
        <v>1950</v>
      </c>
      <c r="C99" s="486">
        <v>0</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0</v>
      </c>
      <c r="F103" s="468"/>
      <c r="G103" s="468"/>
      <c r="H103" s="486">
        <v>0</v>
      </c>
      <c r="I103" s="468"/>
      <c r="J103" s="507"/>
      <c r="K103" s="507"/>
    </row>
    <row r="104" spans="1:12" ht="12.75" customHeight="1" x14ac:dyDescent="0.2">
      <c r="A104" s="463" t="s">
        <v>830</v>
      </c>
      <c r="B104" s="470">
        <v>1991</v>
      </c>
      <c r="C104" s="486">
        <v>0</v>
      </c>
      <c r="D104" s="466">
        <v>202974</v>
      </c>
      <c r="E104" s="479">
        <v>0</v>
      </c>
      <c r="F104" s="467">
        <v>3437</v>
      </c>
      <c r="G104" s="467">
        <v>0</v>
      </c>
      <c r="H104" s="466">
        <v>0</v>
      </c>
      <c r="I104" s="468"/>
      <c r="J104" s="468"/>
      <c r="K104" s="468"/>
    </row>
    <row r="105" spans="1:12" ht="12.75" customHeight="1" x14ac:dyDescent="0.2">
      <c r="A105" s="463" t="s">
        <v>822</v>
      </c>
      <c r="B105" s="470">
        <v>1992</v>
      </c>
      <c r="C105" s="466">
        <v>27753</v>
      </c>
      <c r="D105" s="558"/>
      <c r="E105" s="468"/>
      <c r="F105" s="468"/>
      <c r="G105" s="468"/>
      <c r="H105" s="507"/>
      <c r="I105" s="468"/>
      <c r="J105" s="468"/>
      <c r="K105" s="468"/>
    </row>
    <row r="106" spans="1:12" ht="12.75" customHeight="1" x14ac:dyDescent="0.2">
      <c r="A106" s="463" t="s">
        <v>1430</v>
      </c>
      <c r="B106" s="470">
        <v>1993</v>
      </c>
      <c r="C106" s="466">
        <v>3694</v>
      </c>
      <c r="D106" s="486">
        <v>0</v>
      </c>
      <c r="E106" s="467">
        <v>0</v>
      </c>
      <c r="F106" s="467">
        <v>0</v>
      </c>
      <c r="G106" s="467">
        <v>0</v>
      </c>
      <c r="H106" s="467">
        <v>0</v>
      </c>
      <c r="I106" s="518"/>
      <c r="J106" s="467">
        <v>0</v>
      </c>
      <c r="K106" s="467">
        <v>0</v>
      </c>
    </row>
    <row r="107" spans="1:12" ht="12.75" customHeight="1" x14ac:dyDescent="0.2">
      <c r="A107" s="463" t="s">
        <v>78</v>
      </c>
      <c r="B107" s="470">
        <v>1999</v>
      </c>
      <c r="C107" s="548">
        <v>0</v>
      </c>
      <c r="D107" s="466">
        <v>0</v>
      </c>
      <c r="E107" s="466">
        <v>0</v>
      </c>
      <c r="F107" s="466">
        <v>0</v>
      </c>
      <c r="G107" s="466">
        <v>0</v>
      </c>
      <c r="H107" s="466">
        <v>0</v>
      </c>
      <c r="I107" s="466">
        <v>0</v>
      </c>
      <c r="J107" s="467">
        <v>0</v>
      </c>
      <c r="K107" s="466">
        <v>0</v>
      </c>
    </row>
    <row r="108" spans="1:12" ht="12.75" customHeight="1" thickBot="1" x14ac:dyDescent="0.25">
      <c r="A108" s="1705" t="s">
        <v>487</v>
      </c>
      <c r="B108" s="1709"/>
      <c r="C108" s="1704">
        <f>SUM(C95:C107)</f>
        <v>38346</v>
      </c>
      <c r="D108" s="1704">
        <f t="shared" ref="D108:K108" si="3">SUM(D95:D107)</f>
        <v>208679</v>
      </c>
      <c r="E108" s="1704">
        <f t="shared" si="3"/>
        <v>0</v>
      </c>
      <c r="F108" s="1704">
        <f t="shared" si="3"/>
        <v>3437</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523268</v>
      </c>
      <c r="D109" s="1712">
        <f t="shared" si="4"/>
        <v>208865</v>
      </c>
      <c r="E109" s="1712">
        <f t="shared" si="4"/>
        <v>0</v>
      </c>
      <c r="F109" s="1712">
        <f t="shared" si="4"/>
        <v>3483</v>
      </c>
      <c r="G109" s="1712">
        <f t="shared" si="4"/>
        <v>0</v>
      </c>
      <c r="H109" s="1712">
        <f t="shared" si="4"/>
        <v>0</v>
      </c>
      <c r="I109" s="1712">
        <f t="shared" si="4"/>
        <v>0</v>
      </c>
      <c r="J109" s="1712">
        <f t="shared" si="4"/>
        <v>0</v>
      </c>
      <c r="K109" s="1699">
        <f t="shared" si="4"/>
        <v>0</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0</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7"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0</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0</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0</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240000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0</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240000</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0</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4026</v>
      </c>
      <c r="G152" s="467">
        <v>0</v>
      </c>
      <c r="H152" s="468"/>
      <c r="I152" s="468"/>
      <c r="J152" s="468"/>
      <c r="K152" s="468"/>
    </row>
    <row r="153" spans="1:11" ht="12.75" customHeight="1" x14ac:dyDescent="0.2">
      <c r="A153" s="463" t="s">
        <v>1057</v>
      </c>
      <c r="B153" s="559">
        <v>3510</v>
      </c>
      <c r="C153" s="548">
        <v>0</v>
      </c>
      <c r="D153" s="466">
        <v>0</v>
      </c>
      <c r="E153" s="558"/>
      <c r="F153" s="466">
        <v>0</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4026</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0</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240000</v>
      </c>
      <c r="D169" s="1719">
        <f t="shared" si="6"/>
        <v>0</v>
      </c>
      <c r="E169" s="1719">
        <f t="shared" si="6"/>
        <v>0</v>
      </c>
      <c r="F169" s="1719">
        <f t="shared" si="6"/>
        <v>4026</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240000</v>
      </c>
      <c r="D170" s="1712">
        <f t="shared" si="7"/>
        <v>0</v>
      </c>
      <c r="E170" s="1712">
        <f t="shared" si="7"/>
        <v>0</v>
      </c>
      <c r="F170" s="1712">
        <f t="shared" si="7"/>
        <v>4026</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0</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0</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0</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0</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8680</v>
      </c>
      <c r="D220" s="466">
        <v>0</v>
      </c>
      <c r="E220" s="468"/>
      <c r="F220" s="468"/>
      <c r="G220" s="466">
        <v>0</v>
      </c>
      <c r="H220" s="468"/>
      <c r="I220" s="468"/>
      <c r="J220" s="468"/>
      <c r="K220" s="468"/>
    </row>
    <row r="221" spans="1:11" ht="12.75" customHeight="1" thickBot="1" x14ac:dyDescent="0.25">
      <c r="A221" s="1720" t="s">
        <v>1085</v>
      </c>
      <c r="B221" s="1721"/>
      <c r="C221" s="1704">
        <f>SUM(C219:C220)</f>
        <v>8680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0</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7" t="s">
        <v>1937</v>
      </c>
      <c r="B261" s="470">
        <v>4981</v>
      </c>
      <c r="C261" s="572">
        <v>0</v>
      </c>
      <c r="D261" s="573">
        <v>0</v>
      </c>
      <c r="E261" s="468"/>
      <c r="F261" s="573">
        <v>0</v>
      </c>
      <c r="G261" s="573">
        <v>0</v>
      </c>
      <c r="H261" s="468"/>
      <c r="I261" s="468"/>
      <c r="J261" s="468"/>
      <c r="K261" s="468"/>
    </row>
    <row r="262" spans="1:11" ht="12.75" customHeight="1" thickTop="1" thickBot="1" x14ac:dyDescent="0.25">
      <c r="A262" s="1928"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0</v>
      </c>
      <c r="D263" s="573">
        <v>0</v>
      </c>
      <c r="E263" s="468"/>
      <c r="F263" s="573">
        <v>0</v>
      </c>
      <c r="G263" s="573">
        <v>0</v>
      </c>
      <c r="H263" s="468"/>
      <c r="I263" s="468"/>
      <c r="J263" s="468"/>
      <c r="K263" s="468"/>
    </row>
    <row r="264" spans="1:11" ht="12.75" customHeight="1" thickTop="1" thickBot="1" x14ac:dyDescent="0.25">
      <c r="A264" s="463" t="s">
        <v>377</v>
      </c>
      <c r="B264" s="470">
        <v>4992</v>
      </c>
      <c r="C264" s="572">
        <v>0</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8680</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8680</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771948</v>
      </c>
      <c r="D268" s="1712">
        <f t="shared" si="12"/>
        <v>208865</v>
      </c>
      <c r="E268" s="1712">
        <f t="shared" si="12"/>
        <v>0</v>
      </c>
      <c r="F268" s="1712">
        <f t="shared" si="12"/>
        <v>7509</v>
      </c>
      <c r="G268" s="1712">
        <f t="shared" si="12"/>
        <v>0</v>
      </c>
      <c r="H268" s="1712">
        <f t="shared" si="12"/>
        <v>0</v>
      </c>
      <c r="I268" s="1712">
        <f t="shared" si="12"/>
        <v>0</v>
      </c>
      <c r="J268" s="1712">
        <f t="shared" si="12"/>
        <v>0</v>
      </c>
      <c r="K268" s="1699">
        <f t="shared" si="12"/>
        <v>0</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1" sqref="L31"/>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2"/>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8" t="s">
        <v>297</v>
      </c>
      <c r="B3" s="2159"/>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0</v>
      </c>
      <c r="D5" s="466">
        <v>0</v>
      </c>
      <c r="E5" s="466">
        <v>0</v>
      </c>
      <c r="F5" s="466">
        <v>0</v>
      </c>
      <c r="G5" s="466">
        <v>0</v>
      </c>
      <c r="H5" s="466">
        <v>0</v>
      </c>
      <c r="I5" s="467">
        <v>0</v>
      </c>
      <c r="J5" s="467">
        <v>0</v>
      </c>
      <c r="K5" s="1668">
        <f>SUM(C5:J5)</f>
        <v>0</v>
      </c>
      <c r="L5" s="471">
        <v>0</v>
      </c>
    </row>
    <row r="6" spans="1:14" x14ac:dyDescent="0.2">
      <c r="A6" s="1501" t="s">
        <v>1433</v>
      </c>
      <c r="B6" s="611" t="s">
        <v>1431</v>
      </c>
      <c r="C6" s="475"/>
      <c r="D6" s="475"/>
      <c r="E6" s="466">
        <v>0</v>
      </c>
      <c r="F6" s="475"/>
      <c r="G6" s="475"/>
      <c r="H6" s="475"/>
      <c r="I6" s="475"/>
      <c r="J6" s="475"/>
      <c r="K6" s="1668">
        <f>SUM(C6,E6)</f>
        <v>0</v>
      </c>
      <c r="L6" s="471">
        <v>0</v>
      </c>
    </row>
    <row r="7" spans="1:14" x14ac:dyDescent="0.2">
      <c r="A7" s="1501" t="s">
        <v>163</v>
      </c>
      <c r="B7" s="611" t="s">
        <v>967</v>
      </c>
      <c r="C7" s="467">
        <v>0</v>
      </c>
      <c r="D7" s="467">
        <v>0</v>
      </c>
      <c r="E7" s="467">
        <v>0</v>
      </c>
      <c r="F7" s="467">
        <v>0</v>
      </c>
      <c r="G7" s="467">
        <v>0</v>
      </c>
      <c r="H7" s="467">
        <v>0</v>
      </c>
      <c r="I7" s="467">
        <v>0</v>
      </c>
      <c r="J7" s="467">
        <v>0</v>
      </c>
      <c r="K7" s="1668">
        <f t="shared" ref="K7:K32" si="0">SUM(C7:J7)</f>
        <v>0</v>
      </c>
      <c r="L7" s="471">
        <v>0</v>
      </c>
    </row>
    <row r="8" spans="1:14" x14ac:dyDescent="0.2">
      <c r="A8" s="1501" t="s">
        <v>164</v>
      </c>
      <c r="B8" s="611">
        <v>1200</v>
      </c>
      <c r="C8" s="466">
        <v>0</v>
      </c>
      <c r="D8" s="466">
        <v>0</v>
      </c>
      <c r="E8" s="466">
        <v>0</v>
      </c>
      <c r="F8" s="466">
        <v>0</v>
      </c>
      <c r="G8" s="466">
        <v>0</v>
      </c>
      <c r="H8" s="466">
        <v>0</v>
      </c>
      <c r="I8" s="467">
        <v>0</v>
      </c>
      <c r="J8" s="467">
        <v>0</v>
      </c>
      <c r="K8" s="1668">
        <f t="shared" si="0"/>
        <v>0</v>
      </c>
      <c r="L8" s="471">
        <v>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1401</v>
      </c>
      <c r="F13" s="466">
        <v>72094</v>
      </c>
      <c r="G13" s="466">
        <v>1104</v>
      </c>
      <c r="H13" s="466">
        <v>1117</v>
      </c>
      <c r="I13" s="467">
        <v>0</v>
      </c>
      <c r="J13" s="467">
        <v>0</v>
      </c>
      <c r="K13" s="1668">
        <f t="shared" si="0"/>
        <v>75716</v>
      </c>
      <c r="L13" s="471">
        <v>80315</v>
      </c>
    </row>
    <row r="14" spans="1:14" x14ac:dyDescent="0.2">
      <c r="A14" s="1501" t="s">
        <v>963</v>
      </c>
      <c r="B14" s="611">
        <v>1500</v>
      </c>
      <c r="C14" s="466">
        <v>0</v>
      </c>
      <c r="D14" s="466">
        <v>0</v>
      </c>
      <c r="E14" s="466">
        <v>0</v>
      </c>
      <c r="F14" s="466">
        <v>0</v>
      </c>
      <c r="G14" s="466">
        <v>0</v>
      </c>
      <c r="H14" s="466">
        <v>0</v>
      </c>
      <c r="I14" s="467">
        <v>0</v>
      </c>
      <c r="J14" s="467">
        <v>0</v>
      </c>
      <c r="K14" s="1668">
        <f t="shared" si="0"/>
        <v>0</v>
      </c>
      <c r="L14" s="471">
        <v>0</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0</v>
      </c>
      <c r="D17" s="467">
        <v>0</v>
      </c>
      <c r="E17" s="467">
        <v>0</v>
      </c>
      <c r="F17" s="467">
        <v>0</v>
      </c>
      <c r="G17" s="467">
        <v>0</v>
      </c>
      <c r="H17" s="467">
        <v>0</v>
      </c>
      <c r="I17" s="467">
        <v>0</v>
      </c>
      <c r="J17" s="467">
        <v>0</v>
      </c>
      <c r="K17" s="1668">
        <f t="shared" si="0"/>
        <v>0</v>
      </c>
      <c r="L17" s="471">
        <v>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51000</v>
      </c>
      <c r="I27" s="613"/>
      <c r="J27" s="475"/>
      <c r="K27" s="1668">
        <f t="shared" si="0"/>
        <v>51000</v>
      </c>
      <c r="L27" s="471">
        <v>64800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0</v>
      </c>
      <c r="D33" s="1667">
        <f t="shared" ref="D33:L33" si="1">SUM(D5:D32)</f>
        <v>0</v>
      </c>
      <c r="E33" s="1667">
        <f t="shared" si="1"/>
        <v>1401</v>
      </c>
      <c r="F33" s="1667">
        <f t="shared" si="1"/>
        <v>72094</v>
      </c>
      <c r="G33" s="1667">
        <f t="shared" si="1"/>
        <v>1104</v>
      </c>
      <c r="H33" s="1667">
        <f t="shared" si="1"/>
        <v>52117</v>
      </c>
      <c r="I33" s="1667">
        <f t="shared" si="1"/>
        <v>0</v>
      </c>
      <c r="J33" s="1667">
        <f t="shared" si="1"/>
        <v>0</v>
      </c>
      <c r="K33" s="1667">
        <f t="shared" si="1"/>
        <v>126716</v>
      </c>
      <c r="L33" s="1667">
        <f t="shared" si="1"/>
        <v>145115</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0</v>
      </c>
    </row>
    <row r="37" spans="1:14" x14ac:dyDescent="0.2">
      <c r="A37" s="1501" t="s">
        <v>1090</v>
      </c>
      <c r="B37" s="611">
        <v>2120</v>
      </c>
      <c r="C37" s="466">
        <v>0</v>
      </c>
      <c r="D37" s="466">
        <v>0</v>
      </c>
      <c r="E37" s="466">
        <v>0</v>
      </c>
      <c r="F37" s="466">
        <v>0</v>
      </c>
      <c r="G37" s="466">
        <v>0</v>
      </c>
      <c r="H37" s="466">
        <v>0</v>
      </c>
      <c r="I37" s="467">
        <v>0</v>
      </c>
      <c r="J37" s="467">
        <v>0</v>
      </c>
      <c r="K37" s="1668">
        <f t="shared" si="2"/>
        <v>0</v>
      </c>
      <c r="L37" s="466">
        <v>0</v>
      </c>
    </row>
    <row r="38" spans="1:14" x14ac:dyDescent="0.2">
      <c r="A38" s="1501" t="s">
        <v>198</v>
      </c>
      <c r="B38" s="611">
        <v>2130</v>
      </c>
      <c r="C38" s="466">
        <v>0</v>
      </c>
      <c r="D38" s="466">
        <v>0</v>
      </c>
      <c r="E38" s="466">
        <v>0</v>
      </c>
      <c r="F38" s="466">
        <v>0</v>
      </c>
      <c r="G38" s="466">
        <v>0</v>
      </c>
      <c r="H38" s="466">
        <v>0</v>
      </c>
      <c r="I38" s="467">
        <v>0</v>
      </c>
      <c r="J38" s="467">
        <v>0</v>
      </c>
      <c r="K38" s="1668">
        <f t="shared" si="2"/>
        <v>0</v>
      </c>
      <c r="L38" s="466">
        <v>0</v>
      </c>
    </row>
    <row r="39" spans="1:14" x14ac:dyDescent="0.2">
      <c r="A39" s="1501" t="s">
        <v>199</v>
      </c>
      <c r="B39" s="611">
        <v>2140</v>
      </c>
      <c r="C39" s="466">
        <v>0</v>
      </c>
      <c r="D39" s="466">
        <v>0</v>
      </c>
      <c r="E39" s="466">
        <v>0</v>
      </c>
      <c r="F39" s="466">
        <v>0</v>
      </c>
      <c r="G39" s="466">
        <v>0</v>
      </c>
      <c r="H39" s="466">
        <v>0</v>
      </c>
      <c r="I39" s="467">
        <v>0</v>
      </c>
      <c r="J39" s="467">
        <v>0</v>
      </c>
      <c r="K39" s="1668">
        <f t="shared" si="2"/>
        <v>0</v>
      </c>
      <c r="L39" s="466">
        <v>0</v>
      </c>
    </row>
    <row r="40" spans="1:14" x14ac:dyDescent="0.2">
      <c r="A40" s="1501" t="s">
        <v>200</v>
      </c>
      <c r="B40" s="611">
        <v>2150</v>
      </c>
      <c r="C40" s="466">
        <v>0</v>
      </c>
      <c r="D40" s="466">
        <v>0</v>
      </c>
      <c r="E40" s="466">
        <v>0</v>
      </c>
      <c r="F40" s="466">
        <v>0</v>
      </c>
      <c r="G40" s="466">
        <v>0</v>
      </c>
      <c r="H40" s="466">
        <v>0</v>
      </c>
      <c r="I40" s="467">
        <v>0</v>
      </c>
      <c r="J40" s="467">
        <v>0</v>
      </c>
      <c r="K40" s="1668">
        <f t="shared" si="2"/>
        <v>0</v>
      </c>
      <c r="L40" s="466">
        <v>0</v>
      </c>
    </row>
    <row r="41" spans="1:14" x14ac:dyDescent="0.2">
      <c r="A41" s="1501" t="s">
        <v>1669</v>
      </c>
      <c r="B41" s="611">
        <v>2190</v>
      </c>
      <c r="C41" s="466">
        <v>0</v>
      </c>
      <c r="D41" s="466">
        <v>0</v>
      </c>
      <c r="E41" s="466">
        <v>0</v>
      </c>
      <c r="F41" s="466">
        <v>0</v>
      </c>
      <c r="G41" s="466">
        <v>0</v>
      </c>
      <c r="H41" s="466">
        <v>0</v>
      </c>
      <c r="I41" s="467">
        <v>0</v>
      </c>
      <c r="J41" s="467">
        <v>0</v>
      </c>
      <c r="K41" s="1668">
        <f t="shared" si="2"/>
        <v>0</v>
      </c>
      <c r="L41" s="466">
        <v>0</v>
      </c>
    </row>
    <row r="42" spans="1:14" ht="12.75" customHeight="1" thickBot="1" x14ac:dyDescent="0.25">
      <c r="A42" s="1665" t="s">
        <v>560</v>
      </c>
      <c r="B42" s="1666" t="s">
        <v>716</v>
      </c>
      <c r="C42" s="1667">
        <f>SUM(C36:C41)</f>
        <v>0</v>
      </c>
      <c r="D42" s="1667">
        <f t="shared" ref="D42:L42" si="3">SUM(D36:D41)</f>
        <v>0</v>
      </c>
      <c r="E42" s="1667">
        <f t="shared" si="3"/>
        <v>0</v>
      </c>
      <c r="F42" s="1667">
        <f t="shared" si="3"/>
        <v>0</v>
      </c>
      <c r="G42" s="1667">
        <f t="shared" si="3"/>
        <v>0</v>
      </c>
      <c r="H42" s="1667">
        <f t="shared" si="3"/>
        <v>0</v>
      </c>
      <c r="I42" s="1667">
        <f t="shared" si="3"/>
        <v>0</v>
      </c>
      <c r="J42" s="1667">
        <f t="shared" si="3"/>
        <v>0</v>
      </c>
      <c r="K42" s="1667">
        <f t="shared" si="3"/>
        <v>0</v>
      </c>
      <c r="L42" s="1667">
        <f t="shared" si="3"/>
        <v>0</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3998</v>
      </c>
      <c r="F44" s="479">
        <v>0</v>
      </c>
      <c r="G44" s="479">
        <v>0</v>
      </c>
      <c r="H44" s="479">
        <v>1092</v>
      </c>
      <c r="I44" s="467">
        <v>0</v>
      </c>
      <c r="J44" s="467">
        <v>0</v>
      </c>
      <c r="K44" s="1669">
        <f>SUM(C44:J44)</f>
        <v>5090</v>
      </c>
      <c r="L44" s="479">
        <v>12700</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0</v>
      </c>
      <c r="D46" s="466">
        <v>0</v>
      </c>
      <c r="E46" s="466">
        <v>0</v>
      </c>
      <c r="F46" s="466">
        <v>0</v>
      </c>
      <c r="G46" s="466">
        <v>0</v>
      </c>
      <c r="H46" s="466">
        <v>0</v>
      </c>
      <c r="I46" s="467">
        <v>0</v>
      </c>
      <c r="J46" s="467">
        <v>0</v>
      </c>
      <c r="K46" s="1669">
        <f>SUM(C46:J46)</f>
        <v>0</v>
      </c>
      <c r="L46" s="466">
        <v>0</v>
      </c>
    </row>
    <row r="47" spans="1:14" ht="12.75" customHeight="1" thickBot="1" x14ac:dyDescent="0.25">
      <c r="A47" s="1665" t="s">
        <v>561</v>
      </c>
      <c r="B47" s="1666" t="s">
        <v>32</v>
      </c>
      <c r="C47" s="1667">
        <f>SUM(C44:C46)</f>
        <v>0</v>
      </c>
      <c r="D47" s="1667">
        <f t="shared" ref="D47:K47" si="4">SUM(D44:D46)</f>
        <v>0</v>
      </c>
      <c r="E47" s="1667">
        <f t="shared" si="4"/>
        <v>3998</v>
      </c>
      <c r="F47" s="1667">
        <f t="shared" si="4"/>
        <v>0</v>
      </c>
      <c r="G47" s="1667">
        <f t="shared" si="4"/>
        <v>0</v>
      </c>
      <c r="H47" s="1667">
        <f t="shared" si="4"/>
        <v>1092</v>
      </c>
      <c r="I47" s="1667">
        <f t="shared" si="4"/>
        <v>0</v>
      </c>
      <c r="J47" s="1667">
        <f t="shared" si="4"/>
        <v>0</v>
      </c>
      <c r="K47" s="1667">
        <f t="shared" si="4"/>
        <v>5090</v>
      </c>
      <c r="L47" s="1667">
        <f>SUM(L44:L46)</f>
        <v>12700</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0</v>
      </c>
      <c r="D49" s="479">
        <v>0</v>
      </c>
      <c r="E49" s="479">
        <v>0</v>
      </c>
      <c r="F49" s="479">
        <v>0</v>
      </c>
      <c r="G49" s="479">
        <v>0</v>
      </c>
      <c r="H49" s="479">
        <v>0</v>
      </c>
      <c r="I49" s="467">
        <v>0</v>
      </c>
      <c r="J49" s="467">
        <v>0</v>
      </c>
      <c r="K49" s="1669">
        <f>SUM(C49:J49)</f>
        <v>0</v>
      </c>
      <c r="L49" s="479">
        <v>0</v>
      </c>
    </row>
    <row r="50" spans="1:14" x14ac:dyDescent="0.2">
      <c r="A50" s="1501" t="s">
        <v>818</v>
      </c>
      <c r="B50" s="611">
        <v>2320</v>
      </c>
      <c r="C50" s="467">
        <v>0</v>
      </c>
      <c r="D50" s="466">
        <v>0</v>
      </c>
      <c r="E50" s="466">
        <v>7890</v>
      </c>
      <c r="F50" s="466">
        <v>2554</v>
      </c>
      <c r="G50" s="466">
        <v>0</v>
      </c>
      <c r="H50" s="466">
        <v>631</v>
      </c>
      <c r="I50" s="467">
        <v>0</v>
      </c>
      <c r="J50" s="467">
        <v>0</v>
      </c>
      <c r="K50" s="1669">
        <f>SUM(C50:J50)</f>
        <v>11075</v>
      </c>
      <c r="L50" s="466">
        <v>21475</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0</v>
      </c>
      <c r="D53" s="1667">
        <f t="shared" ref="D53:L53" si="5">SUM(D49:D52)</f>
        <v>0</v>
      </c>
      <c r="E53" s="1667">
        <f t="shared" si="5"/>
        <v>7890</v>
      </c>
      <c r="F53" s="1667">
        <f t="shared" si="5"/>
        <v>2554</v>
      </c>
      <c r="G53" s="1667">
        <f t="shared" si="5"/>
        <v>0</v>
      </c>
      <c r="H53" s="1667">
        <f t="shared" si="5"/>
        <v>631</v>
      </c>
      <c r="I53" s="1667">
        <f t="shared" si="5"/>
        <v>0</v>
      </c>
      <c r="J53" s="1667">
        <f t="shared" si="5"/>
        <v>0</v>
      </c>
      <c r="K53" s="1667">
        <f t="shared" si="5"/>
        <v>11075</v>
      </c>
      <c r="L53" s="1667">
        <f t="shared" si="5"/>
        <v>21475</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0</v>
      </c>
      <c r="D55" s="479">
        <v>0</v>
      </c>
      <c r="E55" s="479">
        <v>0</v>
      </c>
      <c r="F55" s="479">
        <v>0</v>
      </c>
      <c r="G55" s="479">
        <v>0</v>
      </c>
      <c r="H55" s="479">
        <v>0</v>
      </c>
      <c r="I55" s="467">
        <v>0</v>
      </c>
      <c r="J55" s="467">
        <v>0</v>
      </c>
      <c r="K55" s="1669">
        <f>SUM(C55:J55)</f>
        <v>0</v>
      </c>
      <c r="L55" s="479">
        <v>0</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0</v>
      </c>
      <c r="D57" s="1671">
        <f t="shared" ref="D57:K57" si="6">SUM(D55:D56)</f>
        <v>0</v>
      </c>
      <c r="E57" s="1671">
        <f t="shared" si="6"/>
        <v>0</v>
      </c>
      <c r="F57" s="1671">
        <f t="shared" si="6"/>
        <v>0</v>
      </c>
      <c r="G57" s="1671">
        <f t="shared" si="6"/>
        <v>0</v>
      </c>
      <c r="H57" s="1671">
        <f t="shared" si="6"/>
        <v>0</v>
      </c>
      <c r="I57" s="1671">
        <f t="shared" si="6"/>
        <v>0</v>
      </c>
      <c r="J57" s="1671">
        <f t="shared" si="6"/>
        <v>0</v>
      </c>
      <c r="K57" s="1671">
        <f t="shared" si="6"/>
        <v>0</v>
      </c>
      <c r="L57" s="1667">
        <f>SUM(L55:L56)</f>
        <v>0</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0</v>
      </c>
      <c r="D60" s="466">
        <v>0</v>
      </c>
      <c r="E60" s="466">
        <v>0</v>
      </c>
      <c r="F60" s="466">
        <v>0</v>
      </c>
      <c r="G60" s="466">
        <v>0</v>
      </c>
      <c r="H60" s="466">
        <v>0</v>
      </c>
      <c r="I60" s="467">
        <v>0</v>
      </c>
      <c r="J60" s="467">
        <v>0</v>
      </c>
      <c r="K60" s="1669">
        <f t="shared" si="7"/>
        <v>0</v>
      </c>
      <c r="L60" s="466">
        <v>0</v>
      </c>
      <c r="M60" s="606"/>
      <c r="N60" s="606"/>
    </row>
    <row r="61" spans="1:14" s="343" customFormat="1" x14ac:dyDescent="0.2">
      <c r="A61" s="1501" t="s">
        <v>197</v>
      </c>
      <c r="B61" s="611">
        <v>2540</v>
      </c>
      <c r="C61" s="466">
        <v>0</v>
      </c>
      <c r="D61" s="466">
        <v>0</v>
      </c>
      <c r="E61" s="466">
        <v>2283</v>
      </c>
      <c r="F61" s="466">
        <v>0</v>
      </c>
      <c r="G61" s="466">
        <v>0</v>
      </c>
      <c r="H61" s="466">
        <v>0</v>
      </c>
      <c r="I61" s="467">
        <v>0</v>
      </c>
      <c r="J61" s="467">
        <v>0</v>
      </c>
      <c r="K61" s="1669">
        <f t="shared" si="7"/>
        <v>2283</v>
      </c>
      <c r="L61" s="466">
        <v>8000</v>
      </c>
      <c r="M61" s="606"/>
      <c r="N61" s="606"/>
    </row>
    <row r="62" spans="1:14" s="343" customFormat="1" x14ac:dyDescent="0.2">
      <c r="A62" s="1501" t="s">
        <v>953</v>
      </c>
      <c r="B62" s="611">
        <v>2550</v>
      </c>
      <c r="C62" s="466">
        <v>0</v>
      </c>
      <c r="D62" s="466">
        <v>0</v>
      </c>
      <c r="E62" s="466">
        <v>0</v>
      </c>
      <c r="F62" s="466">
        <v>0</v>
      </c>
      <c r="G62" s="466">
        <v>0</v>
      </c>
      <c r="H62" s="466">
        <v>0</v>
      </c>
      <c r="I62" s="467">
        <v>0</v>
      </c>
      <c r="J62" s="467">
        <v>0</v>
      </c>
      <c r="K62" s="1669">
        <f t="shared" si="7"/>
        <v>0</v>
      </c>
      <c r="L62" s="466">
        <v>0</v>
      </c>
      <c r="M62" s="606"/>
      <c r="N62" s="606"/>
    </row>
    <row r="63" spans="1:14" s="606" customFormat="1" x14ac:dyDescent="0.2">
      <c r="A63" s="1501" t="s">
        <v>100</v>
      </c>
      <c r="B63" s="611">
        <v>2560</v>
      </c>
      <c r="C63" s="466">
        <v>0</v>
      </c>
      <c r="D63" s="466">
        <v>0</v>
      </c>
      <c r="E63" s="466">
        <v>0</v>
      </c>
      <c r="F63" s="466">
        <v>0</v>
      </c>
      <c r="G63" s="466">
        <v>0</v>
      </c>
      <c r="H63" s="466">
        <v>0</v>
      </c>
      <c r="I63" s="467">
        <v>0</v>
      </c>
      <c r="J63" s="467">
        <v>0</v>
      </c>
      <c r="K63" s="1669">
        <f t="shared" si="7"/>
        <v>0</v>
      </c>
      <c r="L63" s="466">
        <v>0</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0</v>
      </c>
      <c r="D65" s="1667">
        <f t="shared" ref="D65:L65" si="8">SUM(D59:D64)</f>
        <v>0</v>
      </c>
      <c r="E65" s="1667">
        <f t="shared" si="8"/>
        <v>2283</v>
      </c>
      <c r="F65" s="1667">
        <f t="shared" si="8"/>
        <v>0</v>
      </c>
      <c r="G65" s="1667">
        <f t="shared" si="8"/>
        <v>0</v>
      </c>
      <c r="H65" s="1667">
        <f t="shared" si="8"/>
        <v>0</v>
      </c>
      <c r="I65" s="1667">
        <f t="shared" si="8"/>
        <v>0</v>
      </c>
      <c r="J65" s="1667">
        <f t="shared" si="8"/>
        <v>0</v>
      </c>
      <c r="K65" s="1667">
        <f t="shared" si="8"/>
        <v>2283</v>
      </c>
      <c r="L65" s="1667">
        <f t="shared" si="8"/>
        <v>8000</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90</v>
      </c>
      <c r="G69" s="466">
        <v>0</v>
      </c>
      <c r="H69" s="466">
        <v>0</v>
      </c>
      <c r="I69" s="467">
        <v>0</v>
      </c>
      <c r="J69" s="467">
        <v>0</v>
      </c>
      <c r="K69" s="1669">
        <f>SUM(C69:J69)</f>
        <v>90</v>
      </c>
      <c r="L69" s="466">
        <v>1000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0</v>
      </c>
      <c r="D71" s="466">
        <v>0</v>
      </c>
      <c r="E71" s="466">
        <v>0</v>
      </c>
      <c r="F71" s="466">
        <v>0</v>
      </c>
      <c r="G71" s="466">
        <v>0</v>
      </c>
      <c r="H71" s="466">
        <v>0</v>
      </c>
      <c r="I71" s="467">
        <v>0</v>
      </c>
      <c r="J71" s="467">
        <v>0</v>
      </c>
      <c r="K71" s="1669">
        <f>SUM(C71:J71)</f>
        <v>0</v>
      </c>
      <c r="L71" s="466">
        <v>0</v>
      </c>
      <c r="M71" s="606"/>
      <c r="N71" s="606"/>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90</v>
      </c>
      <c r="G72" s="1667">
        <f t="shared" si="9"/>
        <v>0</v>
      </c>
      <c r="H72" s="1667">
        <f t="shared" si="9"/>
        <v>0</v>
      </c>
      <c r="I72" s="1667">
        <f t="shared" si="9"/>
        <v>0</v>
      </c>
      <c r="J72" s="1667">
        <f t="shared" si="9"/>
        <v>0</v>
      </c>
      <c r="K72" s="1667">
        <f t="shared" si="9"/>
        <v>90</v>
      </c>
      <c r="L72" s="1667">
        <f>SUM(L67:L71)</f>
        <v>1000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0</v>
      </c>
      <c r="D74" s="1674">
        <f t="shared" ref="D74:K74" si="10">SUM(D42,D47,D53,D57,D65,D72,D73)</f>
        <v>0</v>
      </c>
      <c r="E74" s="1674">
        <f t="shared" si="10"/>
        <v>14171</v>
      </c>
      <c r="F74" s="1674">
        <f t="shared" si="10"/>
        <v>2644</v>
      </c>
      <c r="G74" s="1674">
        <f t="shared" si="10"/>
        <v>0</v>
      </c>
      <c r="H74" s="1674">
        <f t="shared" si="10"/>
        <v>1723</v>
      </c>
      <c r="I74" s="1674">
        <f t="shared" si="10"/>
        <v>0</v>
      </c>
      <c r="J74" s="1674">
        <f t="shared" si="10"/>
        <v>0</v>
      </c>
      <c r="K74" s="1674">
        <f t="shared" si="10"/>
        <v>18538</v>
      </c>
      <c r="L74" s="1674">
        <f>SUM(L42,L47,L53,L57,L65,L72,L73)</f>
        <v>43175</v>
      </c>
    </row>
    <row r="75" spans="1:14" s="259" customFormat="1" ht="15.75" customHeight="1" thickTop="1" thickBot="1" x14ac:dyDescent="0.25">
      <c r="A75" s="1607" t="s">
        <v>47</v>
      </c>
      <c r="B75" s="1608" t="s">
        <v>575</v>
      </c>
      <c r="C75" s="467">
        <v>0</v>
      </c>
      <c r="D75" s="467">
        <v>0</v>
      </c>
      <c r="E75" s="467">
        <v>0</v>
      </c>
      <c r="F75" s="467">
        <v>0</v>
      </c>
      <c r="G75" s="467">
        <v>0</v>
      </c>
      <c r="H75" s="467">
        <v>0</v>
      </c>
      <c r="I75" s="467">
        <v>0</v>
      </c>
      <c r="J75" s="467">
        <v>0</v>
      </c>
      <c r="K75" s="1667">
        <f>SUM(C75:J75)</f>
        <v>0</v>
      </c>
      <c r="L75" s="573">
        <v>0</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0</v>
      </c>
      <c r="F79" s="613"/>
      <c r="G79" s="613"/>
      <c r="H79" s="466">
        <v>0</v>
      </c>
      <c r="I79" s="475"/>
      <c r="J79" s="475"/>
      <c r="K79" s="1668">
        <f t="shared" si="11"/>
        <v>0</v>
      </c>
      <c r="L79" s="466">
        <v>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634579</v>
      </c>
      <c r="F81" s="613"/>
      <c r="G81" s="613"/>
      <c r="H81" s="466">
        <v>0</v>
      </c>
      <c r="I81" s="475"/>
      <c r="J81" s="475"/>
      <c r="K81" s="1668">
        <f t="shared" si="11"/>
        <v>634579</v>
      </c>
      <c r="L81" s="466">
        <v>674647</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634579</v>
      </c>
      <c r="F84" s="613"/>
      <c r="G84" s="613"/>
      <c r="H84" s="1667">
        <f>SUM(H78:H83)</f>
        <v>0</v>
      </c>
      <c r="I84" s="475"/>
      <c r="J84" s="475"/>
      <c r="K84" s="1667">
        <f>SUM(K78:K83)</f>
        <v>634579</v>
      </c>
      <c r="L84" s="1667">
        <f>SUM(L78:L83)</f>
        <v>674647</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0</v>
      </c>
      <c r="I86" s="475"/>
      <c r="J86" s="475"/>
      <c r="K86" s="1674">
        <f t="shared" ref="K86:K98" si="12">H86</f>
        <v>0</v>
      </c>
      <c r="L86" s="527">
        <v>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0</v>
      </c>
      <c r="I92" s="475"/>
      <c r="J92" s="475"/>
      <c r="K92" s="1674">
        <f t="shared" si="12"/>
        <v>0</v>
      </c>
      <c r="L92" s="1667">
        <f>SUM(L85:L91)</f>
        <v>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634579</v>
      </c>
      <c r="F102" s="613"/>
      <c r="G102" s="613"/>
      <c r="H102" s="1674">
        <f>SUM(H84,H92,H100,H101)</f>
        <v>0</v>
      </c>
      <c r="I102" s="475"/>
      <c r="J102" s="475"/>
      <c r="K102" s="1674">
        <f>SUM(K84,K92,K100,K101)</f>
        <v>634579</v>
      </c>
      <c r="L102" s="1674">
        <f>SUM(L84,L92,L100,L101)</f>
        <v>674647</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1000</v>
      </c>
      <c r="M113" s="610"/>
      <c r="N113" s="610"/>
    </row>
    <row r="114" spans="1:14" ht="12.75" customHeight="1" thickTop="1" thickBot="1" x14ac:dyDescent="0.25">
      <c r="A114" s="1665" t="s">
        <v>48</v>
      </c>
      <c r="B114" s="1679"/>
      <c r="C114" s="1667">
        <f>SUM(C33,C74,C75,C102,C112,C113)</f>
        <v>0</v>
      </c>
      <c r="D114" s="1667">
        <f t="shared" ref="D114:K114" si="13">SUM(D33,D74,D75,D102,D112,D113)</f>
        <v>0</v>
      </c>
      <c r="E114" s="1667">
        <f t="shared" si="13"/>
        <v>650151</v>
      </c>
      <c r="F114" s="1667">
        <f t="shared" si="13"/>
        <v>74738</v>
      </c>
      <c r="G114" s="1667">
        <f t="shared" si="13"/>
        <v>1104</v>
      </c>
      <c r="H114" s="1667">
        <f>SUM(H33,H74,H75,H102,H112,H113)</f>
        <v>53840</v>
      </c>
      <c r="I114" s="1667">
        <f t="shared" si="13"/>
        <v>0</v>
      </c>
      <c r="J114" s="1667">
        <f t="shared" si="13"/>
        <v>0</v>
      </c>
      <c r="K114" s="1667">
        <f t="shared" si="13"/>
        <v>779833</v>
      </c>
      <c r="L114" s="1667">
        <f>SUM(L33,L74,L75,L102,L112,L113)</f>
        <v>863937</v>
      </c>
    </row>
    <row r="115" spans="1:14" ht="13.5" thickTop="1" x14ac:dyDescent="0.2">
      <c r="A115" s="2150" t="s">
        <v>996</v>
      </c>
      <c r="B115" s="2151"/>
      <c r="C115" s="615"/>
      <c r="D115" s="615"/>
      <c r="E115" s="615"/>
      <c r="F115" s="615"/>
      <c r="G115" s="615"/>
      <c r="H115" s="615"/>
      <c r="I115" s="615"/>
      <c r="J115" s="615"/>
      <c r="K115" s="1681">
        <f>'Revenues 9-14'!C268-'Expenditures 15-22'!K114</f>
        <v>-7885</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5" t="s">
        <v>296</v>
      </c>
      <c r="B117" s="2156"/>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3635</v>
      </c>
      <c r="H123" s="466">
        <v>0</v>
      </c>
      <c r="I123" s="467">
        <v>0</v>
      </c>
      <c r="J123" s="467">
        <v>0</v>
      </c>
      <c r="K123" s="1667">
        <f>SUM(C123:J123)</f>
        <v>3635</v>
      </c>
      <c r="L123" s="466">
        <v>5000</v>
      </c>
    </row>
    <row r="124" spans="1:14" ht="14.25" thickTop="1" thickBot="1" x14ac:dyDescent="0.25">
      <c r="A124" s="1501" t="s">
        <v>197</v>
      </c>
      <c r="B124" s="611">
        <v>2540</v>
      </c>
      <c r="C124" s="466">
        <v>0</v>
      </c>
      <c r="D124" s="466">
        <v>0</v>
      </c>
      <c r="E124" s="466">
        <v>13253</v>
      </c>
      <c r="F124" s="466">
        <v>25930</v>
      </c>
      <c r="G124" s="466">
        <v>1865</v>
      </c>
      <c r="H124" s="466">
        <v>0</v>
      </c>
      <c r="I124" s="467">
        <v>0</v>
      </c>
      <c r="J124" s="467">
        <v>0</v>
      </c>
      <c r="K124" s="1667">
        <f>SUM(C124:J124)</f>
        <v>41048</v>
      </c>
      <c r="L124" s="466">
        <v>89907</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0</v>
      </c>
      <c r="D127" s="1667">
        <f t="shared" ref="D127:L127" si="14">SUM(D122:D126)</f>
        <v>0</v>
      </c>
      <c r="E127" s="1667">
        <f t="shared" si="14"/>
        <v>13253</v>
      </c>
      <c r="F127" s="1667">
        <f t="shared" si="14"/>
        <v>25930</v>
      </c>
      <c r="G127" s="1667">
        <f t="shared" si="14"/>
        <v>5500</v>
      </c>
      <c r="H127" s="1667">
        <f t="shared" si="14"/>
        <v>0</v>
      </c>
      <c r="I127" s="1667">
        <f t="shared" si="14"/>
        <v>0</v>
      </c>
      <c r="J127" s="1667">
        <f t="shared" si="14"/>
        <v>0</v>
      </c>
      <c r="K127" s="1667">
        <f t="shared" si="14"/>
        <v>44683</v>
      </c>
      <c r="L127" s="1667">
        <f t="shared" si="14"/>
        <v>94907</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0</v>
      </c>
      <c r="D129" s="1674">
        <f t="shared" ref="D129:L129" si="15">SUM(D120,D127,D128)</f>
        <v>0</v>
      </c>
      <c r="E129" s="1674">
        <f t="shared" si="15"/>
        <v>13253</v>
      </c>
      <c r="F129" s="1674">
        <f t="shared" si="15"/>
        <v>25930</v>
      </c>
      <c r="G129" s="1674">
        <f t="shared" si="15"/>
        <v>5500</v>
      </c>
      <c r="H129" s="1674">
        <f t="shared" si="15"/>
        <v>0</v>
      </c>
      <c r="I129" s="1674">
        <f t="shared" si="15"/>
        <v>0</v>
      </c>
      <c r="J129" s="1674">
        <f t="shared" si="15"/>
        <v>0</v>
      </c>
      <c r="K129" s="1674">
        <f t="shared" si="15"/>
        <v>44683</v>
      </c>
      <c r="L129" s="1674">
        <f t="shared" si="15"/>
        <v>94907</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107162</v>
      </c>
      <c r="F135" s="613"/>
      <c r="G135" s="613"/>
      <c r="H135" s="466">
        <v>0</v>
      </c>
      <c r="I135" s="475"/>
      <c r="J135" s="613"/>
      <c r="K135" s="1669">
        <f>SUM(E135,H135)</f>
        <v>107162</v>
      </c>
      <c r="L135" s="466">
        <v>119877</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107162</v>
      </c>
      <c r="F137" s="613"/>
      <c r="G137" s="613"/>
      <c r="H137" s="1667">
        <f>SUM(H133:H136)</f>
        <v>0</v>
      </c>
      <c r="I137" s="475"/>
      <c r="J137" s="613"/>
      <c r="K137" s="1667">
        <f>SUM(K133:K136)</f>
        <v>107162</v>
      </c>
      <c r="L137" s="1667">
        <f>SUM(L133:L136)</f>
        <v>119877</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107162</v>
      </c>
      <c r="F139" s="613"/>
      <c r="G139" s="613"/>
      <c r="H139" s="1676">
        <f>SUM(H137:H138)</f>
        <v>0</v>
      </c>
      <c r="I139" s="475"/>
      <c r="J139" s="613"/>
      <c r="K139" s="1669">
        <f>SUM(K137,K138)</f>
        <v>107162</v>
      </c>
      <c r="L139" s="1676">
        <f>SUM(L137,L138)</f>
        <v>119877</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1000</v>
      </c>
    </row>
    <row r="151" spans="1:14" ht="12.75" customHeight="1" thickTop="1" thickBot="1" x14ac:dyDescent="0.25">
      <c r="A151" s="2167" t="s">
        <v>620</v>
      </c>
      <c r="B151" s="2147"/>
      <c r="C151" s="1667">
        <f>SUM(C129,C130,C139,C149,C150)</f>
        <v>0</v>
      </c>
      <c r="D151" s="1667">
        <f t="shared" ref="D151:K151" si="16">SUM(D129,D130,D139,D149,D150)</f>
        <v>0</v>
      </c>
      <c r="E151" s="1667">
        <f t="shared" si="16"/>
        <v>120415</v>
      </c>
      <c r="F151" s="1667">
        <f t="shared" si="16"/>
        <v>25930</v>
      </c>
      <c r="G151" s="1667">
        <f t="shared" si="16"/>
        <v>5500</v>
      </c>
      <c r="H151" s="1667">
        <f t="shared" si="16"/>
        <v>0</v>
      </c>
      <c r="I151" s="1667">
        <f t="shared" si="16"/>
        <v>0</v>
      </c>
      <c r="J151" s="1667">
        <f t="shared" si="16"/>
        <v>0</v>
      </c>
      <c r="K151" s="1667">
        <f t="shared" si="16"/>
        <v>151845</v>
      </c>
      <c r="L151" s="1667">
        <f>SUM(L129,L130,L139,L149,L150)</f>
        <v>215784</v>
      </c>
    </row>
    <row r="152" spans="1:14" ht="12.75" customHeight="1" thickTop="1" x14ac:dyDescent="0.2">
      <c r="A152" s="2170" t="s">
        <v>1178</v>
      </c>
      <c r="B152" s="2171"/>
      <c r="C152" s="615"/>
      <c r="D152" s="615"/>
      <c r="E152" s="615"/>
      <c r="F152" s="615"/>
      <c r="G152" s="615"/>
      <c r="H152" s="615"/>
      <c r="I152" s="615"/>
      <c r="J152" s="613"/>
      <c r="K152" s="1681">
        <f>'Revenues 9-14'!D268-'Expenditures 15-22'!K151</f>
        <v>57020</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5" t="s">
        <v>621</v>
      </c>
      <c r="B154" s="2157"/>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0</v>
      </c>
      <c r="I169" s="613"/>
      <c r="J169" s="613"/>
      <c r="K169" s="1668">
        <f>SUM(C169:H169)</f>
        <v>0</v>
      </c>
      <c r="L169" s="653">
        <v>0</v>
      </c>
    </row>
    <row r="170" spans="1:14" ht="33.75" customHeight="1" x14ac:dyDescent="0.2">
      <c r="A170" s="666" t="s">
        <v>1670</v>
      </c>
      <c r="B170" s="668" t="s">
        <v>31</v>
      </c>
      <c r="C170" s="613"/>
      <c r="D170" s="613"/>
      <c r="E170" s="613"/>
      <c r="F170" s="613"/>
      <c r="G170" s="613"/>
      <c r="H170" s="566">
        <v>0</v>
      </c>
      <c r="I170" s="613"/>
      <c r="J170" s="613"/>
      <c r="K170" s="1668">
        <f>SUM(C170:J170)</f>
        <v>0</v>
      </c>
      <c r="L170" s="566">
        <v>0</v>
      </c>
    </row>
    <row r="171" spans="1:14" ht="15.75" customHeight="1" x14ac:dyDescent="0.2">
      <c r="A171" s="618" t="s">
        <v>766</v>
      </c>
      <c r="B171" s="669" t="s">
        <v>84</v>
      </c>
      <c r="C171" s="613"/>
      <c r="D171" s="613"/>
      <c r="E171" s="466">
        <v>0</v>
      </c>
      <c r="F171" s="613"/>
      <c r="G171" s="613"/>
      <c r="H171" s="566">
        <v>0</v>
      </c>
      <c r="I171" s="475"/>
      <c r="J171" s="613"/>
      <c r="K171" s="1668">
        <f>SUM(C171:J171)</f>
        <v>0</v>
      </c>
      <c r="L171" s="566">
        <v>0</v>
      </c>
    </row>
    <row r="172" spans="1:14" ht="12.75" customHeight="1" thickBot="1" x14ac:dyDescent="0.25">
      <c r="A172" s="1665" t="s">
        <v>638</v>
      </c>
      <c r="B172" s="1666" t="s">
        <v>492</v>
      </c>
      <c r="C172" s="613"/>
      <c r="D172" s="613"/>
      <c r="E172" s="1674">
        <f>SUM(E168,E169,E170,E171)</f>
        <v>0</v>
      </c>
      <c r="F172" s="613"/>
      <c r="G172" s="613"/>
      <c r="H172" s="1674">
        <f>SUM(H168,H169,H170,H171)</f>
        <v>0</v>
      </c>
      <c r="I172" s="635"/>
      <c r="J172" s="613"/>
      <c r="K172" s="1674">
        <f>SUM(K168,K169,K170,K171)</f>
        <v>0</v>
      </c>
      <c r="L172" s="1674">
        <f>SUM(L168,L169,L170,L171)</f>
        <v>0</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0</v>
      </c>
      <c r="I174" s="635"/>
      <c r="J174" s="613"/>
      <c r="K174" s="1674">
        <f>SUM(K160,K172,K173)</f>
        <v>0</v>
      </c>
      <c r="L174" s="1674">
        <f>SUM(L160,L172,L173)</f>
        <v>0</v>
      </c>
    </row>
    <row r="175" spans="1:14" ht="13.5" thickTop="1" x14ac:dyDescent="0.2">
      <c r="A175" s="2150" t="s">
        <v>996</v>
      </c>
      <c r="B175" s="2151"/>
      <c r="C175" s="613"/>
      <c r="D175" s="613"/>
      <c r="E175" s="613"/>
      <c r="F175" s="613"/>
      <c r="G175" s="613"/>
      <c r="H175" s="615"/>
      <c r="I175" s="613"/>
      <c r="J175" s="613"/>
      <c r="K175" s="1681">
        <f>'Revenues 9-14'!E268-'Expenditures 15-22'!K174</f>
        <v>0</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0</v>
      </c>
      <c r="D182" s="466">
        <v>0</v>
      </c>
      <c r="E182" s="466">
        <v>0</v>
      </c>
      <c r="F182" s="466">
        <v>980</v>
      </c>
      <c r="G182" s="466">
        <v>0</v>
      </c>
      <c r="H182" s="466">
        <v>0</v>
      </c>
      <c r="I182" s="467">
        <v>0</v>
      </c>
      <c r="J182" s="467">
        <v>0</v>
      </c>
      <c r="K182" s="1668">
        <f>SUM(C182:J182)</f>
        <v>980</v>
      </c>
      <c r="L182" s="466">
        <v>2000</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0</v>
      </c>
      <c r="D184" s="1674">
        <f t="shared" ref="D184:J184" si="17">SUM(D180,D182,D183)</f>
        <v>0</v>
      </c>
      <c r="E184" s="1674">
        <f t="shared" si="17"/>
        <v>0</v>
      </c>
      <c r="F184" s="1674">
        <f t="shared" si="17"/>
        <v>980</v>
      </c>
      <c r="G184" s="1674">
        <f t="shared" si="17"/>
        <v>0</v>
      </c>
      <c r="H184" s="1674">
        <f t="shared" si="17"/>
        <v>0</v>
      </c>
      <c r="I184" s="1674">
        <f t="shared" si="17"/>
        <v>0</v>
      </c>
      <c r="J184" s="1674">
        <f t="shared" si="17"/>
        <v>0</v>
      </c>
      <c r="K184" s="1674">
        <f>SUM(K180,K182,K183)</f>
        <v>980</v>
      </c>
      <c r="L184" s="1674">
        <f>SUM(L180, L182:L183)</f>
        <v>2000</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3591</v>
      </c>
      <c r="I191" s="475"/>
      <c r="J191" s="613"/>
      <c r="K191" s="1668">
        <f t="shared" si="18"/>
        <v>3591</v>
      </c>
      <c r="L191" s="466">
        <v>6446</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3591</v>
      </c>
      <c r="I194" s="475"/>
      <c r="J194" s="613"/>
      <c r="K194" s="1667">
        <f>SUM(K188:K193)</f>
        <v>3591</v>
      </c>
      <c r="L194" s="1667">
        <f>SUM(L188:L193)</f>
        <v>6446</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3591</v>
      </c>
      <c r="I196" s="475"/>
      <c r="J196" s="613"/>
      <c r="K196" s="1674">
        <f>SUM(K194,K195)</f>
        <v>3591</v>
      </c>
      <c r="L196" s="1674">
        <f>SUM(L194,L195)</f>
        <v>6446</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1000</v>
      </c>
    </row>
    <row r="210" spans="1:14" ht="12.75" customHeight="1" thickTop="1" thickBot="1" x14ac:dyDescent="0.25">
      <c r="A210" s="1689" t="s">
        <v>277</v>
      </c>
      <c r="B210" s="1690"/>
      <c r="C210" s="1667">
        <f>SUM(C184,C185)</f>
        <v>0</v>
      </c>
      <c r="D210" s="1667">
        <f>SUM(D184,D185)</f>
        <v>0</v>
      </c>
      <c r="E210" s="1667">
        <f>SUM(E184,E185,E196)</f>
        <v>0</v>
      </c>
      <c r="F210" s="1667">
        <f>SUM(F184,F185)</f>
        <v>980</v>
      </c>
      <c r="G210" s="1667">
        <f>SUM(G184,G185)</f>
        <v>0</v>
      </c>
      <c r="H210" s="1667">
        <f>SUM(H184,H185,H196,H208,H209)</f>
        <v>3591</v>
      </c>
      <c r="I210" s="1667">
        <f>SUM(I184,I185)</f>
        <v>0</v>
      </c>
      <c r="J210" s="1667">
        <f>SUM(J184,J185)</f>
        <v>0</v>
      </c>
      <c r="K210" s="1668">
        <f>SUM(K184,K185,K196,K208,K209)</f>
        <v>4571</v>
      </c>
      <c r="L210" s="1667">
        <f>SUM(L184,L185,L196,L208,L209)</f>
        <v>9446</v>
      </c>
    </row>
    <row r="211" spans="1:14" ht="13.5" thickTop="1" x14ac:dyDescent="0.2">
      <c r="A211" s="2150" t="s">
        <v>996</v>
      </c>
      <c r="B211" s="2151"/>
      <c r="C211" s="615"/>
      <c r="D211" s="615"/>
      <c r="E211" s="615"/>
      <c r="F211" s="615"/>
      <c r="G211" s="615"/>
      <c r="H211" s="615"/>
      <c r="I211" s="613"/>
      <c r="J211" s="613"/>
      <c r="K211" s="1681">
        <f>'Revenues 9-14'!F268-'Expenditures 15-22'!K210</f>
        <v>2938</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2" t="s">
        <v>965</v>
      </c>
      <c r="B213" s="2173"/>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0</v>
      </c>
      <c r="E215" s="613"/>
      <c r="F215" s="613"/>
      <c r="G215" s="613"/>
      <c r="H215" s="613"/>
      <c r="I215" s="613"/>
      <c r="J215" s="613"/>
      <c r="K215" s="1668">
        <f>D215</f>
        <v>0</v>
      </c>
      <c r="L215" s="466">
        <v>0</v>
      </c>
    </row>
    <row r="216" spans="1:14" x14ac:dyDescent="0.2">
      <c r="A216" s="1501" t="s">
        <v>163</v>
      </c>
      <c r="B216" s="611" t="s">
        <v>967</v>
      </c>
      <c r="C216" s="613"/>
      <c r="D216" s="467">
        <v>0</v>
      </c>
      <c r="E216" s="613"/>
      <c r="F216" s="613"/>
      <c r="G216" s="613"/>
      <c r="H216" s="613"/>
      <c r="I216" s="613"/>
      <c r="J216" s="613"/>
      <c r="K216" s="1668">
        <f t="shared" ref="K216:K228" si="19">D216</f>
        <v>0</v>
      </c>
      <c r="L216" s="466">
        <v>0</v>
      </c>
    </row>
    <row r="217" spans="1:14" x14ac:dyDescent="0.2">
      <c r="A217" s="1501" t="s">
        <v>164</v>
      </c>
      <c r="B217" s="611">
        <v>1200</v>
      </c>
      <c r="C217" s="613"/>
      <c r="D217" s="466">
        <v>0</v>
      </c>
      <c r="E217" s="613"/>
      <c r="F217" s="613"/>
      <c r="G217" s="613"/>
      <c r="H217" s="613"/>
      <c r="I217" s="613"/>
      <c r="J217" s="613"/>
      <c r="K217" s="1668">
        <f t="shared" si="19"/>
        <v>0</v>
      </c>
      <c r="L217" s="466">
        <v>0</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0</v>
      </c>
      <c r="E223" s="613"/>
      <c r="F223" s="613"/>
      <c r="G223" s="613"/>
      <c r="H223" s="613"/>
      <c r="I223" s="613"/>
      <c r="J223" s="613"/>
      <c r="K223" s="1668">
        <f t="shared" si="19"/>
        <v>0</v>
      </c>
      <c r="L223" s="466">
        <v>0</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0</v>
      </c>
      <c r="E226" s="613"/>
      <c r="F226" s="613"/>
      <c r="G226" s="613"/>
      <c r="H226" s="613"/>
      <c r="I226" s="613"/>
      <c r="J226" s="613"/>
      <c r="K226" s="1668">
        <f t="shared" si="19"/>
        <v>0</v>
      </c>
      <c r="L226" s="466">
        <v>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0</v>
      </c>
      <c r="E229" s="613"/>
      <c r="F229" s="613"/>
      <c r="G229" s="613"/>
      <c r="H229" s="613"/>
      <c r="I229" s="613"/>
      <c r="J229" s="613"/>
      <c r="K229" s="1667">
        <f>SUM(K215:K228)</f>
        <v>0</v>
      </c>
      <c r="L229" s="1667">
        <f>SUM(L215:L228)</f>
        <v>0</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0</v>
      </c>
      <c r="E233" s="613"/>
      <c r="F233" s="613"/>
      <c r="G233" s="613"/>
      <c r="H233" s="613"/>
      <c r="I233" s="613"/>
      <c r="J233" s="613"/>
      <c r="K233" s="1668">
        <f t="shared" si="20"/>
        <v>0</v>
      </c>
      <c r="L233" s="466">
        <v>0</v>
      </c>
    </row>
    <row r="234" spans="1:12" x14ac:dyDescent="0.2">
      <c r="A234" s="1501" t="s">
        <v>198</v>
      </c>
      <c r="B234" s="611">
        <v>2130</v>
      </c>
      <c r="C234" s="613"/>
      <c r="D234" s="466">
        <v>0</v>
      </c>
      <c r="E234" s="613"/>
      <c r="F234" s="613"/>
      <c r="G234" s="613"/>
      <c r="H234" s="613"/>
      <c r="I234" s="613"/>
      <c r="J234" s="613"/>
      <c r="K234" s="1668">
        <f t="shared" si="20"/>
        <v>0</v>
      </c>
      <c r="L234" s="466">
        <v>0</v>
      </c>
    </row>
    <row r="235" spans="1:12" x14ac:dyDescent="0.2">
      <c r="A235" s="1501" t="s">
        <v>199</v>
      </c>
      <c r="B235" s="611">
        <v>2140</v>
      </c>
      <c r="C235" s="613"/>
      <c r="D235" s="466">
        <v>0</v>
      </c>
      <c r="E235" s="613"/>
      <c r="F235" s="613"/>
      <c r="G235" s="613"/>
      <c r="H235" s="613"/>
      <c r="I235" s="613"/>
      <c r="J235" s="613"/>
      <c r="K235" s="1668">
        <f t="shared" si="20"/>
        <v>0</v>
      </c>
      <c r="L235" s="466">
        <v>0</v>
      </c>
    </row>
    <row r="236" spans="1:12" x14ac:dyDescent="0.2">
      <c r="A236" s="1501" t="s">
        <v>200</v>
      </c>
      <c r="B236" s="611">
        <v>2150</v>
      </c>
      <c r="C236" s="613"/>
      <c r="D236" s="466">
        <v>0</v>
      </c>
      <c r="E236" s="613"/>
      <c r="F236" s="613"/>
      <c r="G236" s="613"/>
      <c r="H236" s="613"/>
      <c r="I236" s="613"/>
      <c r="J236" s="613"/>
      <c r="K236" s="1668">
        <f t="shared" si="20"/>
        <v>0</v>
      </c>
      <c r="L236" s="466">
        <v>0</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0</v>
      </c>
      <c r="E238" s="613"/>
      <c r="F238" s="613"/>
      <c r="G238" s="613"/>
      <c r="H238" s="613"/>
      <c r="I238" s="613"/>
      <c r="J238" s="613"/>
      <c r="K238" s="1667">
        <f>SUM(K232:K237)</f>
        <v>0</v>
      </c>
      <c r="L238" s="1667">
        <f>SUM(L232:L237)</f>
        <v>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0</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0</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0</v>
      </c>
      <c r="E245" s="613"/>
      <c r="F245" s="613"/>
      <c r="G245" s="613"/>
      <c r="H245" s="613"/>
      <c r="I245" s="613"/>
      <c r="J245" s="613"/>
      <c r="K245" s="1669">
        <f>D245</f>
        <v>0</v>
      </c>
      <c r="L245" s="479">
        <v>0</v>
      </c>
    </row>
    <row r="246" spans="1:12" x14ac:dyDescent="0.2">
      <c r="A246" s="1501" t="s">
        <v>818</v>
      </c>
      <c r="B246" s="611">
        <v>2320</v>
      </c>
      <c r="C246" s="613"/>
      <c r="D246" s="466">
        <v>0</v>
      </c>
      <c r="E246" s="613"/>
      <c r="F246" s="613"/>
      <c r="G246" s="613"/>
      <c r="H246" s="613"/>
      <c r="I246" s="613"/>
      <c r="J246" s="613"/>
      <c r="K246" s="1669">
        <f t="shared" ref="K246:K256" si="21">D246</f>
        <v>0</v>
      </c>
      <c r="L246" s="466">
        <v>0</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0</v>
      </c>
      <c r="E257" s="613"/>
      <c r="F257" s="613"/>
      <c r="G257" s="613"/>
      <c r="H257" s="613"/>
      <c r="I257" s="613"/>
      <c r="J257" s="613"/>
      <c r="K257" s="1667">
        <f>SUM(K245:K256)</f>
        <v>0</v>
      </c>
      <c r="L257" s="1667">
        <f>SUM(L245:L256)</f>
        <v>0</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0</v>
      </c>
      <c r="E259" s="613"/>
      <c r="F259" s="613"/>
      <c r="G259" s="613"/>
      <c r="H259" s="613"/>
      <c r="I259" s="613"/>
      <c r="J259" s="613"/>
      <c r="K259" s="1669">
        <f>D259</f>
        <v>0</v>
      </c>
      <c r="L259" s="479">
        <v>0</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0</v>
      </c>
      <c r="E261" s="613"/>
      <c r="F261" s="613"/>
      <c r="G261" s="613"/>
      <c r="H261" s="613"/>
      <c r="I261" s="613"/>
      <c r="J261" s="613"/>
      <c r="K261" s="1667">
        <f>SUM(K259:K260)</f>
        <v>0</v>
      </c>
      <c r="L261" s="1667">
        <f>SUM(L259:L260)</f>
        <v>0</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0</v>
      </c>
      <c r="E264" s="613"/>
      <c r="F264" s="613"/>
      <c r="G264" s="613"/>
      <c r="H264" s="613"/>
      <c r="I264" s="613"/>
      <c r="J264" s="613"/>
      <c r="K264" s="1669">
        <f t="shared" ref="K264:K269" si="22">D264</f>
        <v>0</v>
      </c>
      <c r="L264" s="466">
        <v>0</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0</v>
      </c>
      <c r="E266" s="613"/>
      <c r="F266" s="613"/>
      <c r="G266" s="613"/>
      <c r="H266" s="613"/>
      <c r="I266" s="613"/>
      <c r="J266" s="613"/>
      <c r="K266" s="1669">
        <f t="shared" si="22"/>
        <v>0</v>
      </c>
      <c r="L266" s="466">
        <v>0</v>
      </c>
    </row>
    <row r="267" spans="1:14" x14ac:dyDescent="0.2">
      <c r="A267" s="1501" t="s">
        <v>953</v>
      </c>
      <c r="B267" s="611">
        <v>2550</v>
      </c>
      <c r="C267" s="613"/>
      <c r="D267" s="466">
        <v>0</v>
      </c>
      <c r="E267" s="613"/>
      <c r="F267" s="613"/>
      <c r="G267" s="613"/>
      <c r="H267" s="613"/>
      <c r="I267" s="613"/>
      <c r="J267" s="613"/>
      <c r="K267" s="1669">
        <f t="shared" si="22"/>
        <v>0</v>
      </c>
      <c r="L267" s="466">
        <v>0</v>
      </c>
    </row>
    <row r="268" spans="1:14" x14ac:dyDescent="0.2">
      <c r="A268" s="1501" t="s">
        <v>100</v>
      </c>
      <c r="B268" s="611">
        <v>2560</v>
      </c>
      <c r="C268" s="613"/>
      <c r="D268" s="466">
        <v>0</v>
      </c>
      <c r="E268" s="613"/>
      <c r="F268" s="613"/>
      <c r="G268" s="613"/>
      <c r="H268" s="613"/>
      <c r="I268" s="613"/>
      <c r="J268" s="613"/>
      <c r="K268" s="1669">
        <f t="shared" si="22"/>
        <v>0</v>
      </c>
      <c r="L268" s="466">
        <v>0</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0</v>
      </c>
      <c r="E270" s="613"/>
      <c r="F270" s="613"/>
      <c r="G270" s="613"/>
      <c r="H270" s="613"/>
      <c r="I270" s="613"/>
      <c r="J270" s="613"/>
      <c r="K270" s="1667">
        <f>SUM(K263:K269)</f>
        <v>0</v>
      </c>
      <c r="L270" s="1667">
        <f>SUM(L263:L269)</f>
        <v>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0</v>
      </c>
      <c r="E276" s="613"/>
      <c r="F276" s="613"/>
      <c r="G276" s="613"/>
      <c r="H276" s="613"/>
      <c r="I276" s="613"/>
      <c r="J276" s="613"/>
      <c r="K276" s="1669">
        <f>D276</f>
        <v>0</v>
      </c>
      <c r="L276" s="466">
        <v>0</v>
      </c>
    </row>
    <row r="277" spans="1:12" ht="12.75" customHeight="1" thickBot="1" x14ac:dyDescent="0.25">
      <c r="A277" s="1688" t="s">
        <v>37</v>
      </c>
      <c r="B277" s="1666" t="s">
        <v>36</v>
      </c>
      <c r="C277" s="613"/>
      <c r="D277" s="1667">
        <f>SUM(D272:D276)</f>
        <v>0</v>
      </c>
      <c r="E277" s="613"/>
      <c r="F277" s="613"/>
      <c r="G277" s="613"/>
      <c r="H277" s="613"/>
      <c r="I277" s="613"/>
      <c r="J277" s="613"/>
      <c r="K277" s="1667">
        <f>SUM(K272:K276)</f>
        <v>0</v>
      </c>
      <c r="L277" s="1667">
        <f>SUM(L272:L276)</f>
        <v>0</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0</v>
      </c>
      <c r="E279" s="613"/>
      <c r="F279" s="613"/>
      <c r="G279" s="613"/>
      <c r="H279" s="613"/>
      <c r="I279" s="613"/>
      <c r="J279" s="613"/>
      <c r="K279" s="1674">
        <f>SUM(K238,K243,K257,K261,K270,K277,K278)</f>
        <v>0</v>
      </c>
      <c r="L279" s="1674">
        <f>SUM(L238,L243,L257,L261,L270,L277,L278)</f>
        <v>0</v>
      </c>
    </row>
    <row r="280" spans="1:12" ht="15.75" customHeight="1" thickTop="1" thickBot="1" x14ac:dyDescent="0.25">
      <c r="A280" s="1621" t="s">
        <v>875</v>
      </c>
      <c r="B280" s="1610">
        <v>3000</v>
      </c>
      <c r="C280" s="613"/>
      <c r="D280" s="573">
        <v>0</v>
      </c>
      <c r="E280" s="613"/>
      <c r="F280" s="613"/>
      <c r="G280" s="613"/>
      <c r="H280" s="613"/>
      <c r="I280" s="613"/>
      <c r="J280" s="613"/>
      <c r="K280" s="1676">
        <f>D280</f>
        <v>0</v>
      </c>
      <c r="L280" s="573">
        <v>0</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8" t="s">
        <v>505</v>
      </c>
      <c r="B295" s="2169"/>
      <c r="C295" s="613"/>
      <c r="D295" s="1667">
        <f>SUM(D229,D279,D280,D285)</f>
        <v>0</v>
      </c>
      <c r="E295" s="613"/>
      <c r="F295" s="613"/>
      <c r="G295" s="613"/>
      <c r="H295" s="1667">
        <f>H293</f>
        <v>0</v>
      </c>
      <c r="I295" s="613"/>
      <c r="J295" s="613"/>
      <c r="K295" s="1667">
        <f>SUM(K229,K279,K280,K285,K293,K294)</f>
        <v>0</v>
      </c>
      <c r="L295" s="1667">
        <f>SUM(L229,L279,L280,L285,L293,L294)</f>
        <v>0</v>
      </c>
    </row>
    <row r="296" spans="1:14" ht="13.5" thickTop="1" x14ac:dyDescent="0.2">
      <c r="A296" s="2150" t="s">
        <v>996</v>
      </c>
      <c r="B296" s="2151"/>
      <c r="C296" s="613"/>
      <c r="D296" s="615"/>
      <c r="E296" s="613"/>
      <c r="F296" s="613"/>
      <c r="G296" s="613"/>
      <c r="H296" s="684"/>
      <c r="I296" s="613"/>
      <c r="J296" s="613"/>
      <c r="K296" s="1681">
        <f>'Revenues 9-14'!G268-'Expenditures 15-22'!K295</f>
        <v>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60" t="s">
        <v>143</v>
      </c>
      <c r="B298" s="2154"/>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0</v>
      </c>
      <c r="H301" s="466">
        <v>0</v>
      </c>
      <c r="I301" s="467">
        <v>0</v>
      </c>
      <c r="J301" s="467">
        <v>0</v>
      </c>
      <c r="K301" s="1668">
        <f>SUM(C301:J301)</f>
        <v>0</v>
      </c>
      <c r="L301" s="467">
        <v>0</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5" t="s">
        <v>277</v>
      </c>
      <c r="B312" s="2166"/>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2"/>
      <c r="N312" s="662"/>
    </row>
    <row r="313" spans="1:14" ht="13.5" thickTop="1" x14ac:dyDescent="0.2">
      <c r="A313" s="2161" t="s">
        <v>996</v>
      </c>
      <c r="B313" s="2162"/>
      <c r="C313" s="623"/>
      <c r="D313" s="623"/>
      <c r="E313" s="623"/>
      <c r="F313" s="623"/>
      <c r="G313" s="623"/>
      <c r="H313" s="623"/>
      <c r="I313" s="623"/>
      <c r="J313" s="623"/>
      <c r="K313" s="1682">
        <f>'Revenues 9-14'!H268-'Expenditures 15-22'!K312</f>
        <v>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4" t="s">
        <v>149</v>
      </c>
      <c r="B315" s="2175"/>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6" t="s">
        <v>898</v>
      </c>
      <c r="B317" s="2175"/>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0</v>
      </c>
      <c r="F320" s="467">
        <v>0</v>
      </c>
      <c r="G320" s="467">
        <v>0</v>
      </c>
      <c r="H320" s="467">
        <v>0</v>
      </c>
      <c r="I320" s="467">
        <v>0</v>
      </c>
      <c r="J320" s="467">
        <v>0</v>
      </c>
      <c r="K320" s="1668">
        <f t="shared" ref="K320:K327" si="24">SUM(C320:J320)</f>
        <v>0</v>
      </c>
      <c r="L320" s="467">
        <v>0</v>
      </c>
      <c r="M320" s="662"/>
      <c r="N320" s="662"/>
    </row>
    <row r="321" spans="1:14" s="671" customFormat="1" x14ac:dyDescent="0.2">
      <c r="A321" s="1516" t="s">
        <v>300</v>
      </c>
      <c r="B321" s="694" t="s">
        <v>283</v>
      </c>
      <c r="C321" s="467">
        <v>0</v>
      </c>
      <c r="D321" s="467">
        <v>0</v>
      </c>
      <c r="E321" s="467">
        <v>0</v>
      </c>
      <c r="F321" s="467">
        <v>0</v>
      </c>
      <c r="G321" s="467">
        <v>0</v>
      </c>
      <c r="H321" s="467">
        <v>0</v>
      </c>
      <c r="I321" s="467">
        <v>0</v>
      </c>
      <c r="J321" s="467">
        <v>0</v>
      </c>
      <c r="K321" s="1668">
        <f t="shared" si="24"/>
        <v>0</v>
      </c>
      <c r="L321" s="467">
        <v>0</v>
      </c>
      <c r="M321" s="662"/>
      <c r="N321" s="662"/>
    </row>
    <row r="322" spans="1:14" s="671" customFormat="1" x14ac:dyDescent="0.2">
      <c r="A322" s="1516" t="s">
        <v>238</v>
      </c>
      <c r="B322" s="694" t="s">
        <v>284</v>
      </c>
      <c r="C322" s="467">
        <v>0</v>
      </c>
      <c r="D322" s="467">
        <v>0</v>
      </c>
      <c r="E322" s="467">
        <v>0</v>
      </c>
      <c r="F322" s="467">
        <v>0</v>
      </c>
      <c r="G322" s="467">
        <v>0</v>
      </c>
      <c r="H322" s="467">
        <v>0</v>
      </c>
      <c r="I322" s="467">
        <v>0</v>
      </c>
      <c r="J322" s="467">
        <v>0</v>
      </c>
      <c r="K322" s="1668">
        <f t="shared" si="24"/>
        <v>0</v>
      </c>
      <c r="L322" s="467">
        <v>0</v>
      </c>
      <c r="M322" s="662"/>
      <c r="N322" s="662"/>
    </row>
    <row r="323" spans="1:14" s="671" customFormat="1" x14ac:dyDescent="0.2">
      <c r="A323" s="1516" t="s">
        <v>702</v>
      </c>
      <c r="B323" s="694" t="s">
        <v>285</v>
      </c>
      <c r="C323" s="467">
        <v>0</v>
      </c>
      <c r="D323" s="467">
        <v>0</v>
      </c>
      <c r="E323" s="467">
        <v>0</v>
      </c>
      <c r="F323" s="467">
        <v>0</v>
      </c>
      <c r="G323" s="467">
        <v>0</v>
      </c>
      <c r="H323" s="467">
        <v>0</v>
      </c>
      <c r="I323" s="467">
        <v>0</v>
      </c>
      <c r="J323" s="467">
        <v>0</v>
      </c>
      <c r="K323" s="1668">
        <f t="shared" si="24"/>
        <v>0</v>
      </c>
      <c r="L323" s="467">
        <v>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0</v>
      </c>
      <c r="F325" s="467">
        <v>0</v>
      </c>
      <c r="G325" s="467">
        <v>0</v>
      </c>
      <c r="H325" s="467">
        <v>0</v>
      </c>
      <c r="I325" s="467">
        <v>0</v>
      </c>
      <c r="J325" s="467">
        <v>0</v>
      </c>
      <c r="K325" s="1668">
        <f t="shared" si="24"/>
        <v>0</v>
      </c>
      <c r="L325" s="467">
        <v>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0</v>
      </c>
      <c r="F327" s="467">
        <v>0</v>
      </c>
      <c r="G327" s="467">
        <v>0</v>
      </c>
      <c r="H327" s="467">
        <v>0</v>
      </c>
      <c r="I327" s="467">
        <v>0</v>
      </c>
      <c r="J327" s="467">
        <v>0</v>
      </c>
      <c r="K327" s="1668">
        <f t="shared" si="24"/>
        <v>0</v>
      </c>
      <c r="L327" s="467">
        <v>0</v>
      </c>
      <c r="M327" s="662"/>
      <c r="N327" s="662"/>
    </row>
    <row r="328" spans="1:14" s="671" customFormat="1" x14ac:dyDescent="0.2">
      <c r="A328" s="1517" t="s">
        <v>472</v>
      </c>
      <c r="B328" s="687" t="s">
        <v>1132</v>
      </c>
      <c r="C328" s="473">
        <v>0</v>
      </c>
      <c r="D328" s="473">
        <v>0</v>
      </c>
      <c r="E328" s="473">
        <v>0</v>
      </c>
      <c r="F328" s="473">
        <v>0</v>
      </c>
      <c r="G328" s="473">
        <v>0</v>
      </c>
      <c r="H328" s="473">
        <v>0</v>
      </c>
      <c r="I328" s="473">
        <v>0</v>
      </c>
      <c r="J328" s="473">
        <v>0</v>
      </c>
      <c r="K328" s="1696">
        <f>SUM(C328:J328)</f>
        <v>0</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0</v>
      </c>
      <c r="M329" s="662"/>
      <c r="N329" s="662"/>
    </row>
    <row r="330" spans="1:14" s="671"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0</v>
      </c>
      <c r="H330" s="1667">
        <f t="shared" si="25"/>
        <v>0</v>
      </c>
      <c r="I330" s="1667">
        <f t="shared" si="25"/>
        <v>0</v>
      </c>
      <c r="J330" s="1667">
        <f t="shared" si="25"/>
        <v>0</v>
      </c>
      <c r="K330" s="1667">
        <f>SUM(K319:K329)</f>
        <v>0</v>
      </c>
      <c r="L330" s="1667">
        <f>SUM(L319:L329)</f>
        <v>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0</v>
      </c>
      <c r="D342" s="1667">
        <f>SUM(D330)</f>
        <v>0</v>
      </c>
      <c r="E342" s="1667">
        <f>SUM(E330)</f>
        <v>0</v>
      </c>
      <c r="F342" s="1667">
        <f>SUM(F330)</f>
        <v>0</v>
      </c>
      <c r="G342" s="1667">
        <f>SUM(G330)</f>
        <v>0</v>
      </c>
      <c r="H342" s="1667">
        <f>SUM(H330,H334,H340)</f>
        <v>0</v>
      </c>
      <c r="I342" s="1667">
        <f>SUM(I330)</f>
        <v>0</v>
      </c>
      <c r="J342" s="1667">
        <f>SUM(J330)</f>
        <v>0</v>
      </c>
      <c r="K342" s="1667">
        <f>SUM(K330,K334,K340)</f>
        <v>0</v>
      </c>
      <c r="L342" s="1674">
        <f>SUM(L330,L340,L341)</f>
        <v>0</v>
      </c>
    </row>
    <row r="343" spans="1:14" ht="12.75" customHeight="1" thickTop="1" x14ac:dyDescent="0.2">
      <c r="A343" s="2163" t="s">
        <v>996</v>
      </c>
      <c r="B343" s="2164"/>
      <c r="C343" s="613"/>
      <c r="D343" s="613"/>
      <c r="E343" s="613"/>
      <c r="F343" s="613"/>
      <c r="G343" s="613"/>
      <c r="H343" s="613"/>
      <c r="I343" s="613"/>
      <c r="J343" s="613"/>
      <c r="K343" s="1681">
        <f>'Revenues 9-14'!J268-'Expenditures 15-22'!K342</f>
        <v>0</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3" t="s">
        <v>966</v>
      </c>
      <c r="B345" s="2154"/>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0</v>
      </c>
      <c r="F349" s="466">
        <v>0</v>
      </c>
      <c r="G349" s="466">
        <v>0</v>
      </c>
      <c r="H349" s="466">
        <v>0</v>
      </c>
      <c r="I349" s="467">
        <v>0</v>
      </c>
      <c r="J349" s="467">
        <v>0</v>
      </c>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50" t="s">
        <v>996</v>
      </c>
      <c r="B368" s="2151"/>
      <c r="C368" s="651"/>
      <c r="D368" s="651"/>
      <c r="E368" s="623"/>
      <c r="F368" s="623"/>
      <c r="G368" s="623"/>
      <c r="H368" s="623"/>
      <c r="I368" s="623"/>
      <c r="J368" s="620"/>
      <c r="K368" s="1668">
        <f>'Revenues 9-14'!K268-'Expenditures 15-22'!K367</f>
        <v>0</v>
      </c>
      <c r="L368" s="651"/>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www.w3.org/XML/1998/namespace"/>
    <ds:schemaRef ds:uri="http://purl.org/dc/terms/"/>
    <ds:schemaRef ds:uri="http://purl.org/dc/elements/1.1/"/>
    <ds:schemaRef ds:uri="http://purl.org/dc/dcmitype/"/>
    <ds:schemaRef ds:uri="6ce3111e-7420-4802-b50a-75d4e9a0b980"/>
    <ds:schemaRef ds:uri="http://schemas.microsoft.com/office/2006/documentManagement/types"/>
    <ds:schemaRef ds:uri="http://schemas.microsoft.com/office/infopath/2007/PartnerControls"/>
    <ds:schemaRef ds:uri="http://schemas.microsoft.com/office/2006/metadata/properties"/>
    <ds:schemaRef ds:uri="http://schemas.openxmlformats.org/package/2006/metadata/core-properties"/>
    <ds:schemaRef ds:uri="4d435f69-8686-490b-bd6d-b153bf22ab50"/>
    <ds:schemaRef ds:uri="d21dc803-237d-4c68-8692-8d731fd29118"/>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2019-10-17T16:21:47Z</cp:lastPrinted>
  <dcterms:created xsi:type="dcterms:W3CDTF">2003-10-29T19:06:34Z</dcterms:created>
  <dcterms:modified xsi:type="dcterms:W3CDTF">2019-12-13T17:33:48Z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